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220" windowWidth="11340" windowHeight="1130" tabRatio="659" activeTab="0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 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  <sheet name="15.mell" sheetId="20" r:id="rId20"/>
    <sheet name="16.mell" sheetId="21" r:id="rId21"/>
    <sheet name="17.mell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9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9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9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9">#REF!</definedName>
    <definedName name="l">#REF!</definedName>
    <definedName name="nem">1</definedName>
    <definedName name="_xlnm.Print_Titles" localSheetId="15">'11.mell'!$8:$9</definedName>
    <definedName name="_xlnm.Print_Titles" localSheetId="16">'12.mell'!$5:$6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'!$4:$8</definedName>
    <definedName name="_xlnm.Print_Titles" localSheetId="13">'9.mell. '!$8:$11</definedName>
    <definedName name="székház" localSheetId="19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<sst xmlns="http://schemas.openxmlformats.org/spreadsheetml/2006/main" count="3169" uniqueCount="1227">
  <si>
    <t xml:space="preserve">             4121 Felújításokkal kapcsolatos tervezések</t>
  </si>
  <si>
    <t>Helyi településrendezési szabályok megalkotása</t>
  </si>
  <si>
    <t>Turizmussal kapcsolatos szabályok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</si>
  <si>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</si>
  <si>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</si>
  <si>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</si>
  <si>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</si>
  <si>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</si>
  <si>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</si>
  <si>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</si>
  <si>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</si>
  <si>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</si>
  <si>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</si>
  <si>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</si>
  <si>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</si>
  <si>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</si>
  <si>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 xml:space="preserve">      3081 Köztemetés</t>
  </si>
  <si>
    <t xml:space="preserve">      3311 Lakbértámogatás</t>
  </si>
  <si>
    <t xml:space="preserve">      3320 Gyermekétkeztetés támogatás</t>
  </si>
  <si>
    <t xml:space="preserve">      3323 Születési és életkezdési támogatás</t>
  </si>
  <si>
    <t xml:space="preserve">      3340 Házi segítségnyújtás</t>
  </si>
  <si>
    <t xml:space="preserve">      3341 VIII. kerület Józsefváros Önkormányzat ellátási szerződés</t>
  </si>
  <si>
    <t xml:space="preserve">      3342 Küldetés Egyesület ellátási szerződés</t>
  </si>
  <si>
    <t xml:space="preserve">      3345 Támogató Szolgálat</t>
  </si>
  <si>
    <t xml:space="preserve">      3346 Férőhely fenntartási díj Magyar Vöröskereszt</t>
  </si>
  <si>
    <t xml:space="preserve">      3347 Fogyatékos személyek nappali ellátása Gond-viselés KHT</t>
  </si>
  <si>
    <t>Hajléktalanná vált személyek ell.és rehab., vmint megakadályozása</t>
  </si>
  <si>
    <t xml:space="preserve">      3343 Hajléktalanok nappali melegedője  </t>
  </si>
  <si>
    <t xml:space="preserve">      3344 Utcai szociális munka</t>
  </si>
  <si>
    <t xml:space="preserve">      3428 Ferencvárosi Helytörténeti Egyesület</t>
  </si>
  <si>
    <t xml:space="preserve">      3429 Karaván Művészeti Alapítvány</t>
  </si>
  <si>
    <t xml:space="preserve">      3431 Concerto Szimfónikus Zenekar</t>
  </si>
  <si>
    <t xml:space="preserve">      3432 MÁV Szimfónikus Zenekar</t>
  </si>
  <si>
    <t xml:space="preserve">      3433 Erdődy Kamara Zenei Alapítvány</t>
  </si>
  <si>
    <t xml:space="preserve">      3435 Ferencvárosi Úrhölgyek</t>
  </si>
  <si>
    <t xml:space="preserve">      3931 Bursa Hungarica</t>
  </si>
  <si>
    <t xml:space="preserve">     3961 Központi színházi zenekari támogatás</t>
  </si>
  <si>
    <t>Saját tulajdonú lakás és helyiség gazdálkodás</t>
  </si>
  <si>
    <t xml:space="preserve">      3111 Lakáslemondás térítéssel</t>
  </si>
  <si>
    <t xml:space="preserve">      3114 Ingatlanokkal kapcsolatos egyéb feladatok</t>
  </si>
  <si>
    <t xml:space="preserve">      3121 KF - rehabilitációs járulék</t>
  </si>
  <si>
    <t xml:space="preserve">      3122 Kényszer kiköltöztetés</t>
  </si>
  <si>
    <t xml:space="preserve">      3123 Bérlakás és egyéb elidegenítés</t>
  </si>
  <si>
    <t xml:space="preserve">      3124 Helyiség megszerzési díj</t>
  </si>
  <si>
    <t xml:space="preserve">      3213 Önkormányzati bérlemények üzemeltetési költségei</t>
  </si>
  <si>
    <t xml:space="preserve">      4122 Lakás és helyiség felújítás</t>
  </si>
  <si>
    <t xml:space="preserve">      4131 Veszélyelhárítás</t>
  </si>
  <si>
    <t xml:space="preserve">      4133 Veszélyes tűzfalak, kémények vizsgálata, bontása</t>
  </si>
  <si>
    <t xml:space="preserve">      4265 Oktatási intézmények óvodák felújítása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</si>
  <si>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</si>
  <si>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</si>
  <si>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</si>
  <si>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3142 Humánszolgáltatási feladatok</t>
  </si>
  <si>
    <t xml:space="preserve">      3143 Szociális és köznevelési feladatok</t>
  </si>
  <si>
    <t xml:space="preserve">      3146 KEN feladatok</t>
  </si>
  <si>
    <t xml:space="preserve">      3357 Ifjusági és drogprevenciós feladatok</t>
  </si>
  <si>
    <t xml:space="preserve">      3412 Sport és szabadidő rendezvények</t>
  </si>
  <si>
    <t xml:space="preserve">      3413 Diáksport</t>
  </si>
  <si>
    <t>Közreműködés a helyi közbiztonság biztosításában</t>
  </si>
  <si>
    <t xml:space="preserve">      3204 Térfigyelő kamerák üzemeltetése</t>
  </si>
  <si>
    <t xml:space="preserve">      3210  Bűnmegelőzés</t>
  </si>
  <si>
    <t xml:space="preserve">      3452 Katasztrófavédelem "M" készlet</t>
  </si>
  <si>
    <t xml:space="preserve">      5033 Térfigyelő rendszer fejlesztése</t>
  </si>
  <si>
    <t>Nemzetiségi ügyek</t>
  </si>
  <si>
    <t xml:space="preserve">     3202 Roma koncepció</t>
  </si>
  <si>
    <t xml:space="preserve">     3451 Nemzetiségi Önkormányzatok működése</t>
  </si>
  <si>
    <t xml:space="preserve">3200 Képviselők juttatásai </t>
  </si>
  <si>
    <t>3201 Önkormányzati szakmai feladatokkal kapcs. Kiadások</t>
  </si>
  <si>
    <t>3021-3026 PH  Igazgatási kiadásai és informatikai műk.és fejl</t>
  </si>
  <si>
    <t>3208 Ügyvédi díjak</t>
  </si>
  <si>
    <t>3223 Pályázat előkészítés, lebonyolítás</t>
  </si>
  <si>
    <t>3427 Kommunikációs szolgáltatások</t>
  </si>
  <si>
    <t>3925 FEV IX. Zrt. támogatása</t>
  </si>
  <si>
    <t>1801 Kamatkiadás</t>
  </si>
  <si>
    <t>1804 ÁFA befizetés</t>
  </si>
  <si>
    <t>1851 Hosszú lejáratú hitelfelvétel törlesztése</t>
  </si>
  <si>
    <t>2795 Ferencvárosi intézményüzemeltetési Központ</t>
  </si>
  <si>
    <t>2850 Ferencvárosi Egyesített Bölcsödék</t>
  </si>
  <si>
    <t>2875 FESZGYI</t>
  </si>
  <si>
    <t>2985 FMK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</si>
  <si>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</si>
  <si>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</si>
  <si>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</si>
  <si>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</si>
  <si>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Felhalmozási bevételek</t>
  </si>
  <si>
    <t xml:space="preserve">Működési célú </t>
  </si>
  <si>
    <t>Felhalmozási célú</t>
  </si>
  <si>
    <t>Működési célú</t>
  </si>
  <si>
    <t>FMK pinceszínház, TV üzemeltetés</t>
  </si>
  <si>
    <t>Tankönyvtámogatás</t>
  </si>
  <si>
    <t>Iskolai nyelvvizsga, jogosítvány beszerzés</t>
  </si>
  <si>
    <t>Polgármesteri tisztséggel összefüggő egyéb feladatok</t>
  </si>
  <si>
    <t>Védőoltás támogatás</t>
  </si>
  <si>
    <t>Idősügyi koncepció</t>
  </si>
  <si>
    <t>Közfoglalkoztatottak pályázat támogatásának önrésze</t>
  </si>
  <si>
    <t>Egyházak támogatása</t>
  </si>
  <si>
    <t>Társadalmi szervezetek támogatása</t>
  </si>
  <si>
    <t>FESZOFE kiemelkedően közhasznú Non-Profit KFT</t>
  </si>
  <si>
    <t>IX.kerületi Szakrendelő Kft</t>
  </si>
  <si>
    <t>FTC támogatás</t>
  </si>
  <si>
    <t>Nem önkormányzati tulajdonú lakóépületek veszélyelh.</t>
  </si>
  <si>
    <t>Intézményvezetői jutalom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</si>
  <si>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</si>
  <si>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</si>
  <si>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</si>
  <si>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</si>
  <si>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</si>
  <si>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</si>
  <si>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</si>
  <si>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</si>
  <si>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</si>
  <si>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</si>
  <si>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</si>
  <si>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</si>
  <si>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</si>
  <si>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</si>
  <si>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</si>
  <si>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</si>
  <si>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</si>
  <si>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</si>
  <si>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</si>
  <si>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Működési célú támogatások Áh-n belülről</t>
  </si>
  <si>
    <t>2. Közhatalmi bevételek</t>
  </si>
  <si>
    <t>3. Működési bevételek + Működési célú átvett pénzeszk.</t>
  </si>
  <si>
    <t>4. Felhalmozási cálú támogatások Áh-n belülről</t>
  </si>
  <si>
    <t>5. Felhalmozási bevétel</t>
  </si>
  <si>
    <t>6. Felhalmozási cálú átvett pénzeszközök</t>
  </si>
  <si>
    <t>7. Felhalmozási, működési finanszírozású bevétel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</si>
  <si>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</si>
  <si>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</si>
  <si>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</si>
  <si>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</si>
  <si>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</si>
  <si>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</si>
  <si>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>19. Beruházási kiadások</t>
  </si>
  <si>
    <t>18. Felújítási kiadások</t>
  </si>
  <si>
    <t>20. Egyéb felhalmozási kiadások</t>
  </si>
  <si>
    <t>24. Kiadások mindösszesen</t>
  </si>
  <si>
    <t>15. sz. melléklet</t>
  </si>
  <si>
    <t>Saját bevételek és adósságot keletkeztető ügyletekből eredő fizetési kötelezettségek költségvetési évet követő 3 évre várható kihatása</t>
  </si>
  <si>
    <t>Önkormányzat saját bevételei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</si>
  <si>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</si>
  <si>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Osztalék, koncessziós díj és hozambevétel</t>
  </si>
  <si>
    <t>---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</si>
  <si>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</si>
  <si>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Adósságot keletkeztető ügyletből eredő fizetési kötelezettség</t>
  </si>
  <si>
    <t>2024.</t>
  </si>
  <si>
    <t>Márton u. 5/a</t>
  </si>
  <si>
    <t xml:space="preserve">           3061 Köztutak üzemeltetés</t>
  </si>
  <si>
    <t>Kulturális, Egyházi és Nemzetiségi feladatok</t>
  </si>
  <si>
    <t>Esélyegyenlőségi feladatok</t>
  </si>
  <si>
    <t>Jelzőrendszeres házi segítségnyújtás</t>
  </si>
  <si>
    <t>Kulturális tevékenységek pályázati támogatása</t>
  </si>
  <si>
    <t>Civil szervezetek támogatása</t>
  </si>
  <si>
    <t>Egyházi jogi személyek, egyházi szervezetek támogatása</t>
  </si>
  <si>
    <t>Erdődy Kamarazenekar Alapítvány</t>
  </si>
  <si>
    <t xml:space="preserve">       - Közterület foglalási díj           </t>
  </si>
  <si>
    <t xml:space="preserve">       - Egyéb szolgáltatás </t>
  </si>
  <si>
    <t xml:space="preserve">       - Bérleti díjak  </t>
  </si>
  <si>
    <t xml:space="preserve">       - Helyiség megszerzési díj  </t>
  </si>
  <si>
    <t xml:space="preserve">       - Önkormányzat közvetített szolgáltatások ellenértéke  </t>
  </si>
  <si>
    <t xml:space="preserve">      3414 Óvodai sport tevékenység támogatása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</si>
  <si>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</si>
  <si>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</si>
  <si>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</si>
  <si>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>Fővárosi Csat. Művek (Markusovszky)</t>
  </si>
  <si>
    <t xml:space="preserve">Egyéb közhatalmi bevételek </t>
  </si>
  <si>
    <t>2018. év várható terv szám</t>
  </si>
  <si>
    <t xml:space="preserve">      3349 Moravcsik Alapítvány</t>
  </si>
  <si>
    <t xml:space="preserve">     3362 Esélyegyenlőségi feladatok</t>
  </si>
  <si>
    <t xml:space="preserve">             4114 Tűzoltó u. 33./A</t>
  </si>
  <si>
    <t>Tisztítószer beszerzés</t>
  </si>
  <si>
    <t>Számítástechnikai alkatrészek</t>
  </si>
  <si>
    <t>Új Út Szociális Egyesület</t>
  </si>
  <si>
    <t>Akadálymentesítési támogatás</t>
  </si>
  <si>
    <t>Kulturális tevékenység pályázati támogatása</t>
  </si>
  <si>
    <t>HPV védőoltás</t>
  </si>
  <si>
    <t>Ferencvárosi Helytörténeti Egyesület</t>
  </si>
  <si>
    <t xml:space="preserve">Irányító szervi támogatásként folyosított támogatás </t>
  </si>
  <si>
    <t>Irányítószervi támogatásként folyósított támogatás</t>
  </si>
  <si>
    <t>011130</t>
  </si>
  <si>
    <t>Önkormányzatok és önkormányzati hivatalok jogalkotó és általános igazgatási tevékenysége</t>
  </si>
  <si>
    <t>013350</t>
  </si>
  <si>
    <t>Az önkormányzati vagyonnal való gazdálkodással kapcsolatos feladatok</t>
  </si>
  <si>
    <t>031060</t>
  </si>
  <si>
    <t>045140</t>
  </si>
  <si>
    <t>Városi és elővárosi közúti személyszállítás</t>
  </si>
  <si>
    <t>066020</t>
  </si>
  <si>
    <t>Város-, községgazdálkodási egyéb szolgáltatások</t>
  </si>
  <si>
    <t>084040</t>
  </si>
  <si>
    <t>Egyházak közösségi és hitéleti tevékenységének támogatása</t>
  </si>
  <si>
    <t>084070</t>
  </si>
  <si>
    <t>A fiatalok társadalmi integrációját segítő struktúra, szakmai szolgáltatások fejlesztése, működtetése</t>
  </si>
  <si>
    <t>094250</t>
  </si>
  <si>
    <t>Tankönyv és jegyzettámogatás</t>
  </si>
  <si>
    <t>098010</t>
  </si>
  <si>
    <t>Oktatás igazgatása</t>
  </si>
  <si>
    <t>107060</t>
  </si>
  <si>
    <t>Egyéb szociális pénzbeli és természetbeni ellátások, támogatások</t>
  </si>
  <si>
    <t>107090</t>
  </si>
  <si>
    <t>Romák társadalmi integrációját elősegíatő</t>
  </si>
  <si>
    <t>053010</t>
  </si>
  <si>
    <t>Környezetszennyezés csökkentésének igazgatása</t>
  </si>
  <si>
    <t>045170</t>
  </si>
  <si>
    <t>Parkoló, garázsüzemeltetés, fenntartása</t>
  </si>
  <si>
    <t>066010</t>
  </si>
  <si>
    <t>Zöldterület-kezelés</t>
  </si>
  <si>
    <t>FESZOFE Non-profit Kft.</t>
  </si>
  <si>
    <t>074054</t>
  </si>
  <si>
    <t>Komplex egészségfejlesztő, prevenciós programok</t>
  </si>
  <si>
    <t>072210</t>
  </si>
  <si>
    <t>Járóbetegek gyógyító szakellátása</t>
  </si>
  <si>
    <t>101150</t>
  </si>
  <si>
    <t>Betegséggel kapcsolatos pénzbeli ellátások, támogatások</t>
  </si>
  <si>
    <t>106020</t>
  </si>
  <si>
    <t>Lakásfenntartással, lakhatással összefüggő ellátások</t>
  </si>
  <si>
    <t>104051</t>
  </si>
  <si>
    <t>Gyermekvédelmi pénzbeli és természetbeni ellátások</t>
  </si>
  <si>
    <t>Gyermekétkeztetés támogatása</t>
  </si>
  <si>
    <t>101221</t>
  </si>
  <si>
    <t>Fogyatékossággal élők nappali ellátása</t>
  </si>
  <si>
    <t>107015</t>
  </si>
  <si>
    <t>Hajléktalanok nappali ellátása</t>
  </si>
  <si>
    <t>Hajléktalanok nappali melegedője (Új út Szociális Egyesület)</t>
  </si>
  <si>
    <t>107016</t>
  </si>
  <si>
    <t>Utcai szociális munka</t>
  </si>
  <si>
    <t>101222</t>
  </si>
  <si>
    <t>Támogató szolgáltatás fogyatékos személyek részére</t>
  </si>
  <si>
    <t>Támogató Szolgálat (Motíváció Alapítvány)</t>
  </si>
  <si>
    <t>107054</t>
  </si>
  <si>
    <t>Családsegítés</t>
  </si>
  <si>
    <t>101142</t>
  </si>
  <si>
    <t>Szenvedélybetegek nappali ellátása</t>
  </si>
  <si>
    <t>101141</t>
  </si>
  <si>
    <t xml:space="preserve">Pszichiátriai betegek nappali ellátása </t>
  </si>
  <si>
    <t>Pszichiátriai betegek nappali ellátása Moravcsik Alapítváy</t>
  </si>
  <si>
    <t>102050</t>
  </si>
  <si>
    <t>Az időskorúak társadalmi integrációját célzó programok</t>
  </si>
  <si>
    <t>041231</t>
  </si>
  <si>
    <t>Rövid időtartamú közfoglalkoztatás</t>
  </si>
  <si>
    <t>Közfoglalkoztatottak pályázat támogatás önrész, kapcs. Kiadások</t>
  </si>
  <si>
    <t>074052</t>
  </si>
  <si>
    <t>Kábítószer megelőzés programjai, tevékenységei</t>
  </si>
  <si>
    <t>Ifjúsági és drogprevenciós feladatok</t>
  </si>
  <si>
    <t>083030</t>
  </si>
  <si>
    <t>Egyéb kiadói tevékenyég</t>
  </si>
  <si>
    <t>084010</t>
  </si>
  <si>
    <t>Társadalmi tevékenységekkel, esélyegyenlőséggel, érdekképviselettel, egyházakkal összefüggő feladatok igazgatása</t>
  </si>
  <si>
    <t>081045</t>
  </si>
  <si>
    <t>Szabadidősport- (rekreációs sport-) tevékenység és támogatása</t>
  </si>
  <si>
    <t>081043</t>
  </si>
  <si>
    <t>Iskolai, diáksport-tevékenység és támogatása</t>
  </si>
  <si>
    <t>Pályázat kiemelt sportrendezvények megrendezésére</t>
  </si>
  <si>
    <t>081041</t>
  </si>
  <si>
    <t>Versenysport- és utánpótlás-nevelési tevékenység és támogatása</t>
  </si>
  <si>
    <t>082091</t>
  </si>
  <si>
    <t>Közművelődés - közösségi és társadalmi részvétel fejlesztése</t>
  </si>
  <si>
    <t>086010</t>
  </si>
  <si>
    <t>Határon túli magyarok egyéb támogatása</t>
  </si>
  <si>
    <t>Ferencvárosi újság</t>
  </si>
  <si>
    <t>Kommunikációs szolgáltatás</t>
  </si>
  <si>
    <t>082070</t>
  </si>
  <si>
    <t>Történelmi hely, építmény, egyéb látványosság működtetése és megóvása</t>
  </si>
  <si>
    <t>082010</t>
  </si>
  <si>
    <t>Kultúra igazgatása</t>
  </si>
  <si>
    <t>Concerto Akadémia Nonprofit Kft</t>
  </si>
  <si>
    <t>MÁV Szimfónikus Zenekari Alapítvány</t>
  </si>
  <si>
    <t>084020</t>
  </si>
  <si>
    <t>Nemzetiségi közfeladatok és ellátása és támogatása</t>
  </si>
  <si>
    <t>032020</t>
  </si>
  <si>
    <t>Tűz és katasztrófavédelmi tevékenység</t>
  </si>
  <si>
    <t>Társasházak támogatásai</t>
  </si>
  <si>
    <t>084032</t>
  </si>
  <si>
    <t>Civil szervezetek program támogatása</t>
  </si>
  <si>
    <t>FEV IX. Zrt. Támogatása</t>
  </si>
  <si>
    <t>Templom felújítás pályázat</t>
  </si>
  <si>
    <t>041233</t>
  </si>
  <si>
    <t>Hosszabb időtartamú közfoglalkoztatás</t>
  </si>
  <si>
    <t>Katasztrófa védelemhez kapcsolódó "M" készlet</t>
  </si>
  <si>
    <t>FESZOFE kiemelkedően közhasznú Non-profit Kft. Működése</t>
  </si>
  <si>
    <t>Akadálymentesítési támogatása</t>
  </si>
  <si>
    <t>084031</t>
  </si>
  <si>
    <t>Civil szervezetek működési támogatása</t>
  </si>
  <si>
    <t xml:space="preserve">Horváth Nemzetiségi Önkormányzat </t>
  </si>
  <si>
    <t>900070</t>
  </si>
  <si>
    <t>Fejezeti és általános tartalékok elszámolása</t>
  </si>
  <si>
    <t>Általános tartalék</t>
  </si>
  <si>
    <t>Közterület-felügyelet kiadásai</t>
  </si>
  <si>
    <t>Polgármesteri Hivatal kiadásai</t>
  </si>
  <si>
    <t>091110</t>
  </si>
  <si>
    <t>Óvodai nevelés, ellátás szakmai feladatai</t>
  </si>
  <si>
    <t>Óvoda összesen</t>
  </si>
  <si>
    <t>091140</t>
  </si>
  <si>
    <t>Óvodai nevelés, ellátás működtetési feladatai</t>
  </si>
  <si>
    <t>013360</t>
  </si>
  <si>
    <t>Más szerv részére végzett pénzügyi-gazdálkodási, üzemeltetési, egyéb szolgáltatások</t>
  </si>
  <si>
    <t>Ferencvárosi Intézményüzemeltetési Központ</t>
  </si>
  <si>
    <t>Ferencvárosi Egyesített Bölcsőde</t>
  </si>
  <si>
    <t>102030</t>
  </si>
  <si>
    <t>Idősek, demens betegek nappali ellátása</t>
  </si>
  <si>
    <t>Kamatkiadás</t>
  </si>
  <si>
    <t>Fizetendő Általános forgalmi adó</t>
  </si>
  <si>
    <t>Hosszú lejáratú hitel törlesztése</t>
  </si>
  <si>
    <t>011220</t>
  </si>
  <si>
    <t>Iparűzési adó</t>
  </si>
  <si>
    <t>Idegenforgalmi adó</t>
  </si>
  <si>
    <t>Belföldi gépjűrművek adójának helyi önkormányzatot megillető része</t>
  </si>
  <si>
    <t>Helyi adó pótlék, bírság</t>
  </si>
  <si>
    <t>Iparűzési adó pótlék, bírság</t>
  </si>
  <si>
    <t>16. sz. melléklet</t>
  </si>
  <si>
    <t>Kiadások felosztása KOFOG szerint</t>
  </si>
  <si>
    <t>Szabálysértési bírság</t>
  </si>
  <si>
    <t>Parkolási bírság, pótdíj</t>
  </si>
  <si>
    <t>Egyéb bírságból származó bevételek</t>
  </si>
  <si>
    <t>Közterületfelügyeleti bírság bevétel</t>
  </si>
  <si>
    <t>Gépkocsi elszállítás</t>
  </si>
  <si>
    <t>Kerékbilincs levétele</t>
  </si>
  <si>
    <t>Közterületfoglalási díj</t>
  </si>
  <si>
    <t>Parkolási díj, ügyviteli költség</t>
  </si>
  <si>
    <t>Adó, vám és jövedéki igazgatás</t>
  </si>
  <si>
    <t>Egyéb szolgáltatás</t>
  </si>
  <si>
    <t>Bérleti díjak</t>
  </si>
  <si>
    <t>Lakbérbevételek</t>
  </si>
  <si>
    <t>Helyiség megszerzési díj</t>
  </si>
  <si>
    <t>Nyomvonal létesítés kártalanítás</t>
  </si>
  <si>
    <t>Önkormányzat közvetített szolgáltatások ellenértéke</t>
  </si>
  <si>
    <t>Vagyonkezeléssel kapcsolatos közvetített szolgáltatások ellenértéke</t>
  </si>
  <si>
    <t>Parkolással kapcsolatos közvetített szolgáltatások ellenértéke</t>
  </si>
  <si>
    <t>Önkormányzat ÁFA</t>
  </si>
  <si>
    <t>Jövedelempótló rendszeres támogatás</t>
  </si>
  <si>
    <t>Közüzemi díj és közös költség támogatása</t>
  </si>
  <si>
    <t>Adósságkezelési szolgáltatás</t>
  </si>
  <si>
    <t>Közgyógytámogatás</t>
  </si>
  <si>
    <t>Lakások és helyiségek, ingatlan vásárlása</t>
  </si>
  <si>
    <t>17. sz. melléklet</t>
  </si>
  <si>
    <t>Bevételek felosztása KOFOG szerint</t>
  </si>
  <si>
    <t xml:space="preserve">                                   9TV</t>
  </si>
  <si>
    <t xml:space="preserve">                                   Pinceszínház</t>
  </si>
  <si>
    <t xml:space="preserve">                        ebből: kiemelt rendezvények</t>
  </si>
  <si>
    <t>Közműdíj és közös költség támogatás</t>
  </si>
  <si>
    <t>Közgyógyellátás támogatás</t>
  </si>
  <si>
    <t xml:space="preserve">                 ebből: őrzés</t>
  </si>
  <si>
    <t>Lakás és helyiségfelújítás</t>
  </si>
  <si>
    <t>Felújításokkal kapcsolatos tervezések</t>
  </si>
  <si>
    <t xml:space="preserve">             5021 Lakás és helyiség, ingatlan vásárlás</t>
  </si>
  <si>
    <t>018010</t>
  </si>
  <si>
    <t>Önkormányzatok elszámolása a központi költségvetéssel</t>
  </si>
  <si>
    <t>Vagyonkezelés és városfejl. Kapcs. ÁFA</t>
  </si>
  <si>
    <t>Önkormányzat kamat</t>
  </si>
  <si>
    <t>Közterületek komplex megújítása pályázat - "Nehru projekt"</t>
  </si>
  <si>
    <t>Önkormányzat földterület, telek értékesítése</t>
  </si>
  <si>
    <t>Önkormányzati lakások értékesítése</t>
  </si>
  <si>
    <t>Helyiség értékesítés</t>
  </si>
  <si>
    <t>018030</t>
  </si>
  <si>
    <t>Támogatási célú finanszírozású műveletek</t>
  </si>
  <si>
    <t>Költségvetési maradvány</t>
  </si>
  <si>
    <t>Kamatbevétel</t>
  </si>
  <si>
    <t>096015</t>
  </si>
  <si>
    <t>Gyermekétkeztetés köznevelési intézményben</t>
  </si>
  <si>
    <t>Általános forgalmi adó visszatérülések</t>
  </si>
  <si>
    <t>Igazgatászolgáltatási díj</t>
  </si>
  <si>
    <t>FIÜK</t>
  </si>
  <si>
    <t>Gyermekétkeztetés</t>
  </si>
  <si>
    <t>081071</t>
  </si>
  <si>
    <t>Üdülő szálláshely szolgáltatás és étkeztetés</t>
  </si>
  <si>
    <t>081030</t>
  </si>
  <si>
    <t>Sportlétesítmények, edzőtáborok működtetése</t>
  </si>
  <si>
    <t>045150</t>
  </si>
  <si>
    <t>Egyéb szárazföldi személyszállítás</t>
  </si>
  <si>
    <t>082063</t>
  </si>
  <si>
    <t>Múzeumi kiállítási tevékenység</t>
  </si>
  <si>
    <t>016080</t>
  </si>
  <si>
    <t>Kiemelt állami és önkormányzati rendezvények</t>
  </si>
  <si>
    <t>082030</t>
  </si>
  <si>
    <t>Művészeti tevékenység kivéve színház</t>
  </si>
  <si>
    <t>082020</t>
  </si>
  <si>
    <t>Színházak</t>
  </si>
  <si>
    <t>082061</t>
  </si>
  <si>
    <t>Múzeumi gyűjtemény tevékenység</t>
  </si>
  <si>
    <t>102022</t>
  </si>
  <si>
    <t>Idősek átmeneti ellátása</t>
  </si>
  <si>
    <t>104012</t>
  </si>
  <si>
    <t>Gyermekek átmeneti otthona</t>
  </si>
  <si>
    <t>104042</t>
  </si>
  <si>
    <t>Gyermekjóléti Központ</t>
  </si>
  <si>
    <t>096025</t>
  </si>
  <si>
    <t>Munkahelyi étkeztetés köznevelési intézményben</t>
  </si>
  <si>
    <t>107053</t>
  </si>
  <si>
    <t>Horvát Nemzetiségi Önkormányzat</t>
  </si>
  <si>
    <t>Rendkívüli gyermekvédelmi támogatás</t>
  </si>
  <si>
    <t>Egyéb közhatalmi bevétel</t>
  </si>
  <si>
    <t>Gépjárműelszállítás</t>
  </si>
  <si>
    <t>Közhatalmi bevétel összesen</t>
  </si>
  <si>
    <t xml:space="preserve">   Beruházási kiadások</t>
  </si>
  <si>
    <t xml:space="preserve">Szervezési és informatikai Iroda </t>
  </si>
  <si>
    <t>Üzemeltetési Iroda</t>
  </si>
  <si>
    <t>Vagyonkezelési Iroda</t>
  </si>
  <si>
    <t>Városüzemeltetési és Felújítási Iroda</t>
  </si>
  <si>
    <t>1806 Elvonások és befizetések</t>
  </si>
  <si>
    <t xml:space="preserve">      3319 Rendkívüli gyermekvédelmi támogatás</t>
  </si>
  <si>
    <t>Elvonások és befizetések</t>
  </si>
  <si>
    <t>Támogatásértékű pénzeszközátvét</t>
  </si>
  <si>
    <t>Felhalmozási tám.értékű bevételek</t>
  </si>
  <si>
    <t>Környezetvédelmi bírság</t>
  </si>
  <si>
    <t xml:space="preserve">   Felújítási kiadások</t>
  </si>
  <si>
    <t>Hivatali karbantartartások</t>
  </si>
  <si>
    <t>Ásványvizek beszerzése</t>
  </si>
  <si>
    <t xml:space="preserve">   Felhalmozási célú kiadások</t>
  </si>
  <si>
    <t>Könyvvizsgálati díj</t>
  </si>
  <si>
    <t xml:space="preserve">   Iparűzési adó, pótlék, bírság</t>
  </si>
  <si>
    <t>Közfoglalkoztatottak pályázat tám.önrésze, kapcs.egyéb kiad.tám.</t>
  </si>
  <si>
    <t>Termelői piac</t>
  </si>
  <si>
    <t>Élelmiszer segély</t>
  </si>
  <si>
    <t>Egészségügyi Szociális és Sport Bizottság</t>
  </si>
  <si>
    <t>Kulturális, Egyházügyi és Nemzetiségi Bizottság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</si>
  <si>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</si>
  <si>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</si>
  <si>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</si>
  <si>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</si>
  <si>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</si>
  <si>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</si>
  <si>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</si>
  <si>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</si>
  <si>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</si>
  <si>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</si>
  <si>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>Oktatási intézmények, óvodák felújítása</t>
  </si>
  <si>
    <t xml:space="preserve">Felhalmozási finanszírozási kiadások </t>
  </si>
  <si>
    <t xml:space="preserve">Működési finanszírozási kiadások </t>
  </si>
  <si>
    <t>Jogvita rendezés</t>
  </si>
  <si>
    <t>FESZOFE Nonprofit Kft</t>
  </si>
  <si>
    <t>Szociális és köznevelési feladatok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</si>
  <si>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</si>
  <si>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</si>
  <si>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</si>
  <si>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</si>
  <si>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</si>
  <si>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</si>
  <si>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6.</t>
  </si>
  <si>
    <t>Ifjusági koncepció</t>
  </si>
  <si>
    <t>Felhalmozási finanszírozási kiadások mindösszesen</t>
  </si>
  <si>
    <t xml:space="preserve">   Helyi adó, pótlék, bírság </t>
  </si>
  <si>
    <t>Működési finanszírozási bevételek összesen</t>
  </si>
  <si>
    <t xml:space="preserve">   Önkormányzat költségvetésben szereplő  kiadások (3/C. sz. melléklet szerint)</t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</si>
  <si>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</si>
  <si>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</si>
  <si>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</si>
  <si>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</si>
  <si>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</si>
  <si>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</si>
  <si>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</si>
  <si>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</si>
  <si>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</si>
  <si>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</si>
  <si>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</si>
  <si>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</si>
  <si>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</si>
  <si>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Pályázat kiemelt sport rendezvények megrendezésére</t>
  </si>
  <si>
    <t xml:space="preserve">V. Kiadások mindösszesen  ((I+II+III.IV.) Intézmények támogatása nélkül) </t>
  </si>
  <si>
    <t xml:space="preserve">V. Bevételek mindösszesen  ((I+II+III.IV.) Intézmények támogatása nélkül) </t>
  </si>
  <si>
    <r>
      <t xml:space="preserve">Céltartalék - </t>
    </r>
    <r>
      <rPr>
        <sz val="10"/>
        <rFont val="Arial CE"/>
        <family val="0"/>
      </rPr>
      <t>egyéb működés célú kiadás</t>
    </r>
  </si>
  <si>
    <t>Működési költségvetési kiadások mindösszesen</t>
  </si>
  <si>
    <t>Működési finanszírozási bevételek</t>
  </si>
  <si>
    <t>Működési finanszírozási kiadások</t>
  </si>
  <si>
    <t>Kölcsön tőkeösszegének törlesztése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</si>
  <si>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</si>
  <si>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</si>
  <si>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</si>
  <si>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</si>
  <si>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</si>
  <si>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</si>
  <si>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</si>
  <si>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</si>
  <si>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</si>
  <si>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</si>
  <si>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</si>
  <si>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</si>
  <si>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Szabad pénzeszközök betétként való visszavonás</t>
  </si>
  <si>
    <t>Irányítószervi támogatásként folyosított támogatás kiutalása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</si>
  <si>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</si>
  <si>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</si>
  <si>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</si>
  <si>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</si>
  <si>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</si>
  <si>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Hosszú, rövid lejáratú hitelfelvétel törlesztése</t>
  </si>
  <si>
    <t>Kölcsön tőke összegének törlesztése, nyújtása</t>
  </si>
  <si>
    <t>Kölcsön tőke összegének törlesztése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</si>
  <si>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</si>
  <si>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</si>
  <si>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</si>
  <si>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</si>
  <si>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>Ágazat összesen:</t>
  </si>
  <si>
    <t xml:space="preserve">    KMOP-5.1.1/B-12-K-201-0003 Szociális városreh.Ferencvárosban JAT</t>
  </si>
  <si>
    <t xml:space="preserve">      ebből tartalék:</t>
  </si>
  <si>
    <t>Hosszú lejáratú hitelfelvétel tőketörlesztése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</si>
  <si>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</si>
  <si>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</si>
  <si>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</si>
  <si>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</si>
  <si>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</si>
  <si>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</si>
  <si>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</si>
  <si>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Önkormányzati segélyek</t>
  </si>
  <si>
    <t>Szabadidő, sport, kultúra, és vallás</t>
  </si>
  <si>
    <t>Szabadidő, sport</t>
  </si>
  <si>
    <t>KIADÁSOK MINDÖSSZ.:(Irányítószervi tám.folyosítása nélkül)</t>
  </si>
  <si>
    <t>Horváth Nemzetiségi Önkormányzat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</si>
  <si>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</si>
  <si>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</si>
  <si>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</si>
  <si>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</si>
  <si>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</si>
  <si>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</si>
  <si>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Egyéb működési célú kiadások</t>
  </si>
  <si>
    <t>Ellátottak pénzbeli juttatásai</t>
  </si>
  <si>
    <t>Örmény Nemzetiségi Önkormányzat</t>
  </si>
  <si>
    <t>Román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</si>
  <si>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</si>
  <si>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</si>
  <si>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</si>
  <si>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</si>
  <si>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</si>
  <si>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  Egyéb felhalmozási kiadások</t>
  </si>
  <si>
    <t xml:space="preserve">          Viola u. 52. felújításra</t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</si>
  <si>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</si>
  <si>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</si>
  <si>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</si>
  <si>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</si>
  <si>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Személyi juttatások </t>
  </si>
  <si>
    <t>Balatonszéplaki Üdülő</t>
  </si>
  <si>
    <t xml:space="preserve">   Személyi juttatások </t>
  </si>
  <si>
    <t>Képviselők juttatásai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</si>
  <si>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</si>
  <si>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</si>
  <si>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</si>
  <si>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</si>
  <si>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</si>
  <si>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</si>
  <si>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</si>
  <si>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</si>
  <si>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</si>
  <si>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</si>
  <si>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Oktatás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</si>
  <si>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</si>
  <si>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</si>
  <si>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</si>
  <si>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</si>
  <si>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</si>
  <si>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Térfigyelőkamerák üzemeltetése</t>
  </si>
  <si>
    <t>Méhecske Óvoda felújítás</t>
  </si>
  <si>
    <t>Napfény Óvoda felújítás</t>
  </si>
  <si>
    <t>Ugrifüles Óvoda felújítás</t>
  </si>
  <si>
    <t>Bakáts téri Általános Iskola felújítás</t>
  </si>
  <si>
    <t>Nemzetiségi Önkormányzat működési kiadásai</t>
  </si>
  <si>
    <t>Tankönyv támogatás</t>
  </si>
  <si>
    <t>Iskolai nyelvvizsga, jogosítvány megszerzés támogatása</t>
  </si>
  <si>
    <t>Költségvetési kiadások</t>
  </si>
  <si>
    <t>Lakbértámogatás</t>
  </si>
  <si>
    <t>Adósságkezelési támogatás</t>
  </si>
  <si>
    <t>Karácsonyi segély</t>
  </si>
  <si>
    <t>Köztisztasági feladatok</t>
  </si>
  <si>
    <t>Sport és szabadidős rendezvények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</si>
  <si>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</si>
  <si>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</si>
  <si>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</si>
  <si>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</si>
  <si>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</si>
  <si>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</si>
  <si>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</si>
  <si>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</si>
  <si>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</si>
  <si>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</si>
  <si>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</si>
  <si>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</si>
  <si>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</si>
  <si>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</si>
  <si>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</si>
  <si>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</si>
  <si>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</si>
  <si>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</si>
  <si>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</si>
  <si>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</si>
  <si>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</si>
  <si>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</si>
  <si>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</si>
  <si>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</si>
  <si>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</si>
  <si>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</si>
  <si>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</si>
  <si>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</si>
  <si>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</si>
  <si>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</si>
  <si>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</si>
  <si>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</si>
  <si>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 xml:space="preserve">                  előző évi töblettámogatás  visszafizetése</t>
  </si>
  <si>
    <t>Városfejlesztés, üzemeltetés és közbiztonság</t>
  </si>
  <si>
    <t xml:space="preserve">   Kerékbilincs levétele</t>
  </si>
  <si>
    <t xml:space="preserve">       - Parkolási díj, ügyviteli költség</t>
  </si>
  <si>
    <t>Concerto Akadémia Nonprofit Kft.</t>
  </si>
  <si>
    <t xml:space="preserve">   Személyi juttatás</t>
  </si>
  <si>
    <t>Sport Alap</t>
  </si>
  <si>
    <t>KÉK Pont</t>
  </si>
  <si>
    <t>Összesen:</t>
  </si>
  <si>
    <t>Bevételek</t>
  </si>
  <si>
    <t>Összesen</t>
  </si>
  <si>
    <t xml:space="preserve">    Idegenforgalmi adó</t>
  </si>
  <si>
    <t>Kényszer kiköltöztetés</t>
  </si>
  <si>
    <t>Tűzoltó u. 33/A felújítás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</si>
  <si>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</si>
  <si>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</si>
  <si>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</si>
  <si>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</si>
  <si>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</si>
  <si>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KF - rehabilitáció járulékos költségek</t>
  </si>
  <si>
    <t>Társasházak támogatása</t>
  </si>
  <si>
    <t>Deák ösztöndíj</t>
  </si>
  <si>
    <t>Lakás és helyiség felújítás</t>
  </si>
  <si>
    <t>Soszám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</si>
  <si>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</si>
  <si>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</si>
  <si>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</si>
  <si>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</si>
  <si>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</si>
  <si>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</si>
  <si>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</si>
  <si>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</si>
  <si>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</si>
  <si>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</si>
  <si>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Kamatbevétel</t>
  </si>
  <si>
    <t xml:space="preserve"> Egyéb működési bevételek</t>
  </si>
  <si>
    <t>Költségvetési maradvány - Előző évi költségvetési maradv. igénybev.</t>
  </si>
  <si>
    <t>Lakhatást segítő támogatás</t>
  </si>
  <si>
    <t>Iskolakezdési támogatás</t>
  </si>
  <si>
    <t>Védőoltás támogatása</t>
  </si>
  <si>
    <t>Irányító szervi tám.-ként folyosított tám. fizetési számlán tört.jóváírás</t>
  </si>
  <si>
    <t>Irányító szervi tám.-ként folyosított tám. fizetési számlán tört.jóváírás étkezés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</si>
  <si>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</si>
  <si>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</si>
  <si>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</si>
  <si>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</si>
  <si>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</si>
  <si>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</si>
  <si>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</si>
  <si>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</si>
  <si>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</si>
  <si>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</si>
  <si>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</si>
  <si>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</si>
  <si>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</si>
  <si>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</si>
  <si>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</si>
  <si>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</si>
  <si>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</si>
  <si>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 xml:space="preserve">   Közterületfelügyeleti bírság bevétel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</si>
  <si>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</si>
  <si>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</si>
  <si>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</si>
  <si>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</si>
  <si>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</si>
  <si>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</si>
  <si>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</si>
  <si>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</si>
  <si>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</si>
  <si>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</si>
  <si>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</si>
  <si>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</si>
  <si>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</si>
  <si>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</si>
  <si>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</si>
  <si>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>Felhalmozási célú támogatások Államháztartáson belülről összesen</t>
  </si>
  <si>
    <t>Ingatlanok értékesítése</t>
  </si>
  <si>
    <t xml:space="preserve">    Földterület, telek értékesítése</t>
  </si>
  <si>
    <t xml:space="preserve">        - Önkormányzat földterület, telek értékesítés</t>
  </si>
  <si>
    <t>Felhalmozási bevételek összesen</t>
  </si>
  <si>
    <t>Felhalmozási célú visszatérítendő tám. kölcsönök visszatérülései Áh-n kívülről</t>
  </si>
  <si>
    <t>Egyéb felhalmozási célú átvett pénzeszközök</t>
  </si>
  <si>
    <t>Felhalmozási célú átvett pénzeszközök összesen</t>
  </si>
  <si>
    <t>Költségvetési maradvány - Előző évi költségvetési maradványának igénybev.</t>
  </si>
  <si>
    <t>Hosszú lejáratú hitel felvétel</t>
  </si>
  <si>
    <t>Költségvetési maradvány - Előző évi költségvetési maradványának igánybev.</t>
  </si>
  <si>
    <t>Felhalmozási finanszírozási bevételek összesen</t>
  </si>
  <si>
    <t>Egyéb működési célú támogatások bevételei Áh-n belülról</t>
  </si>
  <si>
    <t>Egyéb felhalmozási célú támog.bevételei Áh-n belülről</t>
  </si>
  <si>
    <t>Egyéb tárgyi eszköz értékesítése</t>
  </si>
  <si>
    <t xml:space="preserve">     Ellátottak pénzbeli juttatási</t>
  </si>
  <si>
    <t>Hosszú lejáratú hitel tőkeösszegének törlesztése</t>
  </si>
  <si>
    <t xml:space="preserve">     - Települési önkormányzatok szociális és gyermekjóléti és gyermekétkeztési feladatainak támogatása</t>
  </si>
  <si>
    <t xml:space="preserve">    Belföldi gépjűrművek adójának helyi önkormányzatot megillető része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</si>
  <si>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</si>
  <si>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</si>
  <si>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</si>
  <si>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</si>
  <si>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</si>
  <si>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</si>
  <si>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</si>
  <si>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</si>
  <si>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</si>
  <si>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</si>
  <si>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 xml:space="preserve">    Egyéb felhalmozási kiadások</t>
  </si>
  <si>
    <t>Egyéb felhalmozási célú támog.bevételei ÁH-n belülről - egyéb központi szervtől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</si>
  <si>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</si>
  <si>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</si>
  <si>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</si>
  <si>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</si>
  <si>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</si>
  <si>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</si>
  <si>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</si>
  <si>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</si>
  <si>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</si>
  <si>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</si>
  <si>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Oktatás Összesen:</t>
  </si>
  <si>
    <t>Egészségügy, szociális védelem, szabadidő</t>
  </si>
  <si>
    <t>Egészségügy, szociális védelem, szabadidő összesen</t>
  </si>
  <si>
    <t>I. Önkormányzati felújítások</t>
  </si>
  <si>
    <t>I. Önkormányzati felújítások összesen:</t>
  </si>
  <si>
    <t xml:space="preserve">     Egyéb működési célú kiadás</t>
  </si>
  <si>
    <t>I. Önkormányzati beruházások</t>
  </si>
  <si>
    <t>I. Önkormányzati beruházások összesen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</si>
  <si>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</si>
  <si>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</si>
  <si>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</si>
  <si>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</si>
  <si>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</si>
  <si>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</si>
  <si>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</si>
  <si>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</si>
  <si>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</si>
  <si>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</si>
  <si>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</si>
  <si>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</si>
  <si>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</si>
  <si>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</si>
  <si>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</si>
  <si>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</si>
  <si>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</si>
  <si>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</si>
  <si>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</si>
  <si>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Ingatlanokkal kapcsolatos bontási feladatok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</si>
  <si>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</si>
  <si>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</si>
  <si>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</si>
  <si>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</si>
  <si>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Élelmiszerbank költségek</t>
  </si>
  <si>
    <t>VIII. kerület Józsefváros Önkormányzat ellátási szerződés</t>
  </si>
  <si>
    <t>Küldetés Egyesület Ellátási szerződés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</si>
  <si>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</si>
  <si>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</si>
  <si>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</si>
  <si>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</si>
  <si>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</si>
  <si>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</si>
  <si>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</si>
  <si>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</si>
  <si>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</si>
  <si>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>Egyéb felhalmozási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</si>
  <si>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</si>
  <si>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</si>
  <si>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</si>
  <si>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</si>
  <si>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</si>
  <si>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 xml:space="preserve">       Közterületfelügyelet támogatása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</si>
  <si>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</si>
  <si>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</si>
  <si>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</si>
  <si>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</si>
  <si>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</si>
  <si>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</si>
  <si>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 xml:space="preserve">       - Vagyonkez. és városf. kapcs. feladatok ÁFA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</si>
  <si>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</si>
  <si>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</si>
  <si>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</si>
  <si>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</si>
  <si>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</si>
  <si>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</si>
  <si>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</si>
  <si>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</si>
  <si>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</si>
  <si>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</si>
  <si>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</si>
  <si>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</si>
  <si>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</si>
  <si>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</si>
  <si>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</si>
  <si>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>IX. kerületi szakrendelő</t>
  </si>
  <si>
    <t>Helyi gázár és távhő támogatás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</si>
  <si>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</si>
  <si>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</si>
  <si>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</si>
  <si>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</si>
  <si>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</si>
  <si>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</si>
  <si>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 xml:space="preserve">    Óvoda pedagógusok szeptemberi bérfejlesztése</t>
  </si>
  <si>
    <t xml:space="preserve">  Egyéb felhalmozási kiadások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</si>
  <si>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</si>
  <si>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</si>
  <si>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</si>
  <si>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</si>
  <si>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</si>
  <si>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</si>
  <si>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</si>
  <si>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</si>
  <si>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</si>
  <si>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</si>
  <si>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</si>
  <si>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</si>
  <si>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</si>
  <si>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</si>
  <si>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</si>
  <si>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</si>
  <si>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Működési bevételek összesen</t>
  </si>
  <si>
    <t>Munkaadókat terh. járulékok és szociális hozzájárulási adó</t>
  </si>
  <si>
    <t>Tulajdonosi bevételek</t>
  </si>
  <si>
    <t xml:space="preserve">     Egyéb felhalmozási  kiadások</t>
  </si>
  <si>
    <t xml:space="preserve">       Polgármesteri Hivatal támogatása</t>
  </si>
  <si>
    <t xml:space="preserve"> Általános forgalmi adó visszatérítése</t>
  </si>
  <si>
    <t>Roma Nemzetiségi Önkormányzat</t>
  </si>
  <si>
    <t>V. Kerületi kiadások</t>
  </si>
  <si>
    <t xml:space="preserve">HPV védőoltás </t>
  </si>
  <si>
    <t xml:space="preserve">          Balázs Béla u. 5.</t>
  </si>
  <si>
    <t>Önkormányzati szakmai feladatokkal kapcsolatos kiadások</t>
  </si>
  <si>
    <t>FTC támogatása</t>
  </si>
  <si>
    <t>Egyéb felhalmozási célú támogatás értékű bevétel</t>
  </si>
  <si>
    <t>Környezetvédelem</t>
  </si>
  <si>
    <t>Nemzetiségi önkormányzatok pályázati támogatása</t>
  </si>
  <si>
    <t xml:space="preserve">          Markusovszky park</t>
  </si>
  <si>
    <t>Születési és életkezdési támogatás</t>
  </si>
  <si>
    <t>FESZOFE kiemelkedően közhasznú Non-profit KFT működési tám.</t>
  </si>
  <si>
    <t>Ferencvárosi Újság</t>
  </si>
  <si>
    <t>BEVÉTELEK MINDÖSSZ.:(Irányítószervi tám.folyosítása nélkül)</t>
  </si>
  <si>
    <t>Városfejlesztéssel kapcsolatos önkormányzati kiadások (FEV IX.Zrt.)</t>
  </si>
  <si>
    <t>Önkormányzati vagyon gazd. kapcs. feladatok - általános</t>
  </si>
  <si>
    <t>Felhalmozási célú kölcsönök</t>
  </si>
  <si>
    <t>Egyéb működési célú átvét</t>
  </si>
  <si>
    <t>Egyéb működési célú támogatás Áh-n belül</t>
  </si>
  <si>
    <t>Polgármesteri Hivatal igazgatási kiadásai</t>
  </si>
  <si>
    <t>Ferencvárosi Újság előáll.</t>
  </si>
  <si>
    <t>Házi segítség nyújtás</t>
  </si>
  <si>
    <t>Önkormányzati vagyon gazdálkodásával kapcs. feladatok</t>
  </si>
  <si>
    <t>Önkormányzati vagyon gazd. kapcs. feladatok - eseti</t>
  </si>
  <si>
    <t>Játszóterek javítása</t>
  </si>
  <si>
    <t>eFt</t>
  </si>
  <si>
    <t>7.</t>
  </si>
  <si>
    <t>Balázs B. u. 25. felújítás</t>
  </si>
  <si>
    <t>Pályázatok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</si>
  <si>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</si>
  <si>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</si>
  <si>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</si>
  <si>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</si>
  <si>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>Orvosi rendelők felújítása</t>
  </si>
  <si>
    <t>Pszichiátriai betegek nappali ellátása Moravcsik Alapítvány</t>
  </si>
  <si>
    <t>Egészségügyi és szociális kerületi kiadvány</t>
  </si>
  <si>
    <t>Parkolóhely megváltás</t>
  </si>
  <si>
    <t xml:space="preserve">    Elvonások és befizetések</t>
  </si>
  <si>
    <t xml:space="preserve">    - Dologi kiadások</t>
  </si>
  <si>
    <t xml:space="preserve">    - Egyéb működési célú kiadások</t>
  </si>
  <si>
    <t xml:space="preserve">    Beruházások</t>
  </si>
  <si>
    <t xml:space="preserve">  Felújítási kiadások</t>
  </si>
  <si>
    <t>MÁV Szimfónikus Zenakari Alapítvány</t>
  </si>
  <si>
    <t>Turay Ida Színház Közhasznú Non-profit Kft.</t>
  </si>
  <si>
    <t>Ferencvárosi Úrhölgyek Polgári Egyesülete</t>
  </si>
  <si>
    <t>Kulturális, Egyházügyi és Nemzetiségügyi Bizottság</t>
  </si>
  <si>
    <t xml:space="preserve">          Márton 5./a</t>
  </si>
  <si>
    <t>7. sz. melléklet</t>
  </si>
  <si>
    <t>Többéves kihatással járó kötelezettségek</t>
  </si>
  <si>
    <t>Fejlesztési célú hitelállomány kimutatása</t>
  </si>
  <si>
    <t>Év</t>
  </si>
  <si>
    <t>Tőke/      kamat</t>
  </si>
  <si>
    <t>19383 UniCredit Bank</t>
  </si>
  <si>
    <t>Tőketörl.</t>
  </si>
  <si>
    <t>Kamat</t>
  </si>
  <si>
    <t>2017.</t>
  </si>
  <si>
    <t>2018.</t>
  </si>
  <si>
    <t>2019.</t>
  </si>
  <si>
    <t>2020.</t>
  </si>
  <si>
    <t>2021.</t>
  </si>
  <si>
    <t>2022.</t>
  </si>
  <si>
    <t>2023.</t>
  </si>
  <si>
    <t>Lakóházfelújításokra fővárosi visszatérítendő támogatása</t>
  </si>
  <si>
    <t>Lakóház</t>
  </si>
  <si>
    <t>További kötelezettségek</t>
  </si>
  <si>
    <t>Irodaszer beszerzés</t>
  </si>
  <si>
    <t>Hivatali telefon szolgáltatás</t>
  </si>
  <si>
    <t>Mobil flotta szerződés</t>
  </si>
  <si>
    <t>Nyomtatvány beszerzés</t>
  </si>
  <si>
    <t>Kémény-felújítási munkák</t>
  </si>
  <si>
    <t>Őrzési feladatok</t>
  </si>
  <si>
    <t>8. sz. melléklet</t>
  </si>
  <si>
    <t>Tervezett költségvetési adatok</t>
  </si>
  <si>
    <t>Támogatás államháztartáson belülről -működési</t>
  </si>
  <si>
    <t>Támogatás államháztartáson belülről -felhalmozási</t>
  </si>
  <si>
    <t>Támogatás államháztartáson belülről -felh. Önerő bev.</t>
  </si>
  <si>
    <t>Munkaadókat terhelő járulékok és szocho.</t>
  </si>
  <si>
    <t>Felújítási kiadások</t>
  </si>
  <si>
    <t>KMOP-5.1.1/B-12-K-201-0003 Szociális városrehabilitáció Ferencvárosban JAT I. ütem</t>
  </si>
  <si>
    <t>Beruházási kiadások</t>
  </si>
  <si>
    <t xml:space="preserve">   ebből önkormányzati hozzájárulás</t>
  </si>
  <si>
    <t>9. számú melléklet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</si>
  <si>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</si>
  <si>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</si>
  <si>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</si>
  <si>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</si>
  <si>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</si>
  <si>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</si>
  <si>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</si>
  <si>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</si>
  <si>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</si>
  <si>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</si>
  <si>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</si>
  <si>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</si>
  <si>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</si>
  <si>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</si>
  <si>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</si>
  <si>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</si>
  <si>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</si>
  <si>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JAT referens</t>
  </si>
  <si>
    <t>8.</t>
  </si>
  <si>
    <t>Pénzügyi Iroda</t>
  </si>
  <si>
    <t>9.</t>
  </si>
  <si>
    <t>Polgármesteri és Jegyzői Kabinet</t>
  </si>
  <si>
    <t>10.</t>
  </si>
  <si>
    <t>11.</t>
  </si>
  <si>
    <t>12.</t>
  </si>
  <si>
    <t>13.</t>
  </si>
  <si>
    <t>Közterületfelügyelet</t>
  </si>
  <si>
    <t>14.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</si>
  <si>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</si>
  <si>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</si>
  <si>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</si>
  <si>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</si>
  <si>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</si>
  <si>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</si>
  <si>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</si>
  <si>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</si>
  <si>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</si>
  <si>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</si>
  <si>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</si>
  <si>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</si>
  <si>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</si>
  <si>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</si>
  <si>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</si>
  <si>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</si>
  <si>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</si>
  <si>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</si>
  <si>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</si>
  <si>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</si>
  <si>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</si>
  <si>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</si>
  <si>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</si>
  <si>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</si>
  <si>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Összesen nevelési, szoc., kult, intézmények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</si>
  <si>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</si>
  <si>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</si>
  <si>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</si>
  <si>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</si>
  <si>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</si>
  <si>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</si>
  <si>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</si>
  <si>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</si>
  <si>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</si>
  <si>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</si>
  <si>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</si>
  <si>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</si>
  <si>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</si>
  <si>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</si>
  <si>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</si>
  <si>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</si>
  <si>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11. sz. melléklet</t>
  </si>
  <si>
    <t xml:space="preserve">A helyi önkormányzat kötelező feladatai ellátásának költségvetési forrásai és kiadásai </t>
  </si>
  <si>
    <t>Költségvetési bevétel</t>
  </si>
  <si>
    <t>Önkormányzatok működési támogatása</t>
  </si>
  <si>
    <t>Közhatalmi bevételek</t>
  </si>
  <si>
    <t>Saját bevétel</t>
  </si>
  <si>
    <t>Támogatás Áht-n belülről</t>
  </si>
  <si>
    <t>Átvett pénzeszköz</t>
  </si>
  <si>
    <t>Felhalm. Bev.</t>
  </si>
  <si>
    <t xml:space="preserve">Hitelfel-  vétel, kölcsön visszat. </t>
  </si>
  <si>
    <t>Működési bevételek</t>
  </si>
  <si>
    <t>Műk. Célú</t>
  </si>
  <si>
    <t>Felhal. Célú</t>
  </si>
  <si>
    <t>Felhalm. Célú</t>
  </si>
  <si>
    <t>Helyi közutak, közterek és parkok kez., fejl. és üzemeltetése</t>
  </si>
  <si>
    <t xml:space="preserve">             3071 Köztisztasági feladatok</t>
  </si>
  <si>
    <t xml:space="preserve">             3203 Városfejlesztés, üzemeltetés és közbiztonság</t>
  </si>
  <si>
    <t xml:space="preserve">             3205 Környezetvédelem</t>
  </si>
  <si>
    <t xml:space="preserve">             3216 FESZOFE Nonprofit Kft közszolgáltatási szerződés</t>
  </si>
  <si>
    <t xml:space="preserve">             4014 Játszóterek javítása</t>
  </si>
  <si>
    <t>Közterületek használatára vonatkozó szabályok és díjak megáll.</t>
  </si>
  <si>
    <t xml:space="preserve">             3911 Társasházak támogatása</t>
  </si>
  <si>
    <t>Parkolás üzemeltetése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</si>
  <si>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</si>
  <si>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</si>
  <si>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</si>
  <si>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</si>
  <si>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3214 Városfejlesztéssel kapcsolatos kiadások</t>
  </si>
  <si>
    <t>FESZ KN Kft.</t>
  </si>
  <si>
    <t>MÁV lakótelep víz közmű hálózat kiépítése</t>
  </si>
  <si>
    <t xml:space="preserve">   Boldogasszony Iskolanővérek Kolostori Kávéház kialakítása</t>
  </si>
  <si>
    <t>KÉSZ-ek tervezése</t>
  </si>
  <si>
    <t>Közbiztonság növelését szolgáló önkormányzat fejlesztési támogatása</t>
  </si>
  <si>
    <t>Rendkívüli támogatás</t>
  </si>
  <si>
    <t>Közgyógytámogatás, gyógyszertámogatás</t>
  </si>
  <si>
    <t>Sportberuházás</t>
  </si>
  <si>
    <t>Játszóterek javítása, megújítása</t>
  </si>
  <si>
    <t>Színes fák projekt</t>
  </si>
  <si>
    <t>Iskolai jogosítvány megszerzésének támogatása</t>
  </si>
  <si>
    <t>Ifjusági koncepció végrehajtásával összefüggő feladat</t>
  </si>
  <si>
    <t xml:space="preserve">Normatív lakásfenntartási támogatás </t>
  </si>
  <si>
    <t>VIII. kerület Józsefváros Önkormányzata ellátási szerződés</t>
  </si>
  <si>
    <t>Humánszolgáltatási kiadványok</t>
  </si>
  <si>
    <t>Sport és szabadidős feladatok</t>
  </si>
  <si>
    <t>Tűzliliom park tervezés</t>
  </si>
  <si>
    <t>Települési kötelezés végrehajtása</t>
  </si>
  <si>
    <t>Sebességkorlátozó küszöbök építése, cseréje</t>
  </si>
  <si>
    <t xml:space="preserve">     Egyéb felhalmozási kiadások - Munkáltatói kölcsön</t>
  </si>
  <si>
    <t>Térfigyelő rendszer karbantartásának, üzemeltetésének költs.</t>
  </si>
  <si>
    <t>Lakás és helyiség karbantartás, berendezési tárgyak cseréje</t>
  </si>
  <si>
    <t xml:space="preserve">   Beruházásások</t>
  </si>
  <si>
    <t>Egyéb felhalmozási célú kiadások</t>
  </si>
  <si>
    <t>Személyi juttatás</t>
  </si>
  <si>
    <t>Munkaadókat terhelő járulékok</t>
  </si>
  <si>
    <t xml:space="preserve">     Beruházási kiadások</t>
  </si>
  <si>
    <t xml:space="preserve">  Munkaadókat terhelő járulékok</t>
  </si>
  <si>
    <t xml:space="preserve">             3212 FEV IX. Zrt. (parkolási feladatok)</t>
  </si>
  <si>
    <t xml:space="preserve">             4135 Ingatlanokkal kapcs. bontási feladatok</t>
  </si>
  <si>
    <t>Kötelező feladatok
(Mötv. 23. § (5) bekezdés alapján)</t>
  </si>
  <si>
    <t>Ipari és keresk. tev. kapcs. szabályozási jogkörök</t>
  </si>
  <si>
    <t>Gyermekjóléti szolgáltatások és ell., szociális szolg. és ellátások</t>
  </si>
  <si>
    <t>Helyi közművelődési tevékenység támogatása, kult. örökség véd.</t>
  </si>
  <si>
    <t xml:space="preserve">       3302 FESZ KN Kft.</t>
  </si>
  <si>
    <t xml:space="preserve">      3434 Turay Ida Színház közhasznú Non-profit Kft.</t>
  </si>
  <si>
    <t>1790 Kölcsön tőke összegének törlesztése</t>
  </si>
  <si>
    <t xml:space="preserve">            5039 MÁV lakótelep vízközmű hálózat kiépítése</t>
  </si>
  <si>
    <t xml:space="preserve">             4141 KÉSZ-ek tervezése</t>
  </si>
  <si>
    <t>6125 Óvodai pedagógusok bérfejlesztése</t>
  </si>
  <si>
    <t xml:space="preserve">      4310 Orvosi rendelők felújítása </t>
  </si>
  <si>
    <t>Ö</t>
  </si>
  <si>
    <t xml:space="preserve">      3145 Ifjusági koncepció végrehajtásával összefüggő feladatok</t>
  </si>
  <si>
    <t xml:space="preserve">      3115 Lakás és helyiség karbantartás, berendezési tárgyak cseréje</t>
  </si>
  <si>
    <t xml:space="preserve">      3415 Pályázat kiemelt sport rendezvények megszervezésére</t>
  </si>
  <si>
    <t>Előző évi mar. igénybev.</t>
  </si>
  <si>
    <t>Hivatali szállítás (taxi)</t>
  </si>
  <si>
    <t>Hivatali szállítás, rakodás</t>
  </si>
  <si>
    <t>Pedagógus bérfejlesztés</t>
  </si>
  <si>
    <t>104031</t>
  </si>
  <si>
    <t>Gyermekek bölcsődei ellátása</t>
  </si>
  <si>
    <t>FEV IX. Zrt. (Parkolási feladatok)</t>
  </si>
  <si>
    <t>Zeneművészeti szervezetek támogatása</t>
  </si>
  <si>
    <t>Szobros szökőkút felállítása</t>
  </si>
  <si>
    <t>Helyi adóból és a települési adóból származó bevétel (építményadó, telekadó, idegenforgalmi adó, iparűzési adó)</t>
  </si>
  <si>
    <t>Kezesség illetve garancia vállalással kapcsolatos megtérülés</t>
  </si>
  <si>
    <t xml:space="preserve">    Törzstőke értékesítés</t>
  </si>
  <si>
    <t>Törzstőke értékesítés</t>
  </si>
  <si>
    <t>Tárgyi eszköz és immateriális jószág, részvény, részesedés, vállalat értékesítéséből vagy privatizációból származó bevétel (telek, földterület, helyiség, lakás, törzstőke ért.)</t>
  </si>
  <si>
    <t>3021 Polgármesteri Hivatal Igazgatási kiadásai 26 fő</t>
  </si>
  <si>
    <t>Polgármesteri Hivatal épületeinek felújítása</t>
  </si>
  <si>
    <t xml:space="preserve">             4136 Polgármesteri Hivatal épületeinek felújítása</t>
  </si>
  <si>
    <t>031030</t>
  </si>
  <si>
    <t>Közetület rendjének fenntartása</t>
  </si>
  <si>
    <t xml:space="preserve">             ebből: Ferenc tér kivitelezés</t>
  </si>
  <si>
    <t xml:space="preserve">                        Parkoló óra beszerzés</t>
  </si>
  <si>
    <t xml:space="preserve">                        Új parkolóhelyek forgalomtechnikai kialakítása</t>
  </si>
  <si>
    <t xml:space="preserve">     Beruházások (2.mell.,3.A mell.,3.B., 3/C, 3/D mell.nélkül)</t>
  </si>
  <si>
    <t>2019. év várható terv szám</t>
  </si>
  <si>
    <t>Adósságkezelési támogatás (Normatív)</t>
  </si>
  <si>
    <t>Karácsonyi támogatás</t>
  </si>
  <si>
    <t>2016. évi megelőlegezett állami normatíva visszafizetése</t>
  </si>
  <si>
    <t>Ferencvárosi Helytört. Egyesület</t>
  </si>
  <si>
    <t>MÁV Szimfónikus Zen.Alap.</t>
  </si>
  <si>
    <t>Erdődy Kamarazen.Alap.</t>
  </si>
  <si>
    <t>Turay Ida Közhasz. Nonp.Kft.</t>
  </si>
  <si>
    <t>Ferencv.Úrhölgyek Polg.Egy.</t>
  </si>
  <si>
    <t>FEV IX. Zrt Megbízási szerz.</t>
  </si>
  <si>
    <t>FEV IX. Zrt. Köszolg.sz. (Parkolás)</t>
  </si>
  <si>
    <t>FEV IX. Zrt. Köszolg.sz. (Bérleményüz.)</t>
  </si>
  <si>
    <t>FESZOFE Kft. Köszolgáltatási sz.</t>
  </si>
  <si>
    <t>2016. évi előirányzat 6/2016.</t>
  </si>
  <si>
    <t>Élelmiszer támogatás</t>
  </si>
  <si>
    <t>2016. évi előirányzat  6/2016.</t>
  </si>
  <si>
    <t xml:space="preserve">2016. évi előirányzat 6/2016. </t>
  </si>
  <si>
    <t>Ferencvárosi fűtés támogatás</t>
  </si>
  <si>
    <t xml:space="preserve">                           térfelügyelet</t>
  </si>
  <si>
    <t>Egyéb felhalmozási célú támogatás bevételei Áh-n belülről belülről</t>
  </si>
  <si>
    <t>Egyéb felhalmozási célú támog.bevételei Áh-n belülről - Fővárosi Önkormányzattól</t>
  </si>
  <si>
    <t>Kulturális koncepció</t>
  </si>
  <si>
    <t>Tűzoltó u. 33/B felújítás</t>
  </si>
  <si>
    <t xml:space="preserve">             4115 Tűzoltó u. 33/B</t>
  </si>
  <si>
    <t>Előző évi marad. Igénybev.</t>
  </si>
  <si>
    <t>Részesedések értékesítéshez kapcsolódó realizált nyereség</t>
  </si>
  <si>
    <t xml:space="preserve">     Felújítások (3/a sz., 3/c sz. melléklet nélkül)</t>
  </si>
  <si>
    <t>József Attila lakótelepen "Nagyjátszótér" felújítása</t>
  </si>
  <si>
    <t xml:space="preserve">             4013 József Attila lakótelepen Nagyjátszótér felújítása</t>
  </si>
  <si>
    <t>József Attila lakótelep Nagyjátszótér felújítása</t>
  </si>
  <si>
    <t>KEHOP-5.2.9. "Önkormányzati épületek Energetikai Fejlesztése Ferencvárosban"</t>
  </si>
  <si>
    <t>KEHOP-5.2.9 "Önkormányzati Épületek Energ. Fejl. Ferencvárosban"</t>
  </si>
  <si>
    <t xml:space="preserve">    KEHOP-5.2.9. "Önkormányzati épületek Energetikai Fejlesztése Ferencvárosban"</t>
  </si>
  <si>
    <t>Kifli, túrórudi, tej beszerzés</t>
  </si>
  <si>
    <t>Kifli, túró rudi, tej beszerzés beszerzés</t>
  </si>
  <si>
    <t>Kifli, túrórudi, tej beszerzés beszerzés</t>
  </si>
  <si>
    <r>
      <t xml:space="preserve">    Kamat kiadás </t>
    </r>
    <r>
      <rPr>
        <sz val="9"/>
        <rFont val="Arial CE"/>
        <family val="0"/>
      </rPr>
      <t>- Dologi kiadások</t>
    </r>
  </si>
  <si>
    <t>FIÜK étkezés biztosítása</t>
  </si>
  <si>
    <t>Sajtófőnöki és komm.feladatok</t>
  </si>
  <si>
    <t>Közalk., közsz.,eüi, közokt. jogi szakt.</t>
  </si>
  <si>
    <t>FESZGYI felújítás</t>
  </si>
  <si>
    <t>Ferencvárosi Egyesített Bölcsődék felújítása</t>
  </si>
  <si>
    <r>
      <t xml:space="preserve">    Fővárosi IPA visszafizetése </t>
    </r>
    <r>
      <rPr>
        <sz val="9"/>
        <rFont val="Arial CE"/>
        <family val="0"/>
      </rPr>
      <t>- Dologi kiadások</t>
    </r>
  </si>
  <si>
    <t>Közművelődés érdekeltségnövelő pály.FMK eszközbeszerz.</t>
  </si>
  <si>
    <t>Közművelődés érdekeltségnövelő pály. FMK eszközbeszerzés</t>
  </si>
  <si>
    <t>Egyéb felhalmozási célú támogatásért.bev.</t>
  </si>
  <si>
    <t>Egyéb felhalmozási célú átvett pénzeszköz</t>
  </si>
  <si>
    <t>Parkolóhely létesítésre átvett pénzeszköz</t>
  </si>
  <si>
    <t>Egészségügy, szabadidő, sport, kultúra, vallás</t>
  </si>
  <si>
    <t>FESZ műszerbeszerzés</t>
  </si>
  <si>
    <t>Vágóhíd u. 35-37. előtt gyalogos átkelő létesítése</t>
  </si>
  <si>
    <t>Közművelődés érdekeltségnöv. pályázat FMK eszközbeszerzés</t>
  </si>
  <si>
    <t xml:space="preserve">             5042 Vágóhíd u. 35.-37. előtt gyalogátkelő</t>
  </si>
  <si>
    <t>Vágóhíd u. 35.-37. előtt gyalogátkelőhely létesítése</t>
  </si>
  <si>
    <t>Haller terv</t>
  </si>
  <si>
    <t xml:space="preserve">    KEHOP-5.2.9 "Önkormányzati Ép. Energ. Fejl. Ferencv.</t>
  </si>
  <si>
    <t>KEHOP-5.2.9 "Önkorm. Ép. Energ. Fejl. Ferencvárosban"</t>
  </si>
  <si>
    <t>KEHOP-5.2.9 "Önkormányzati Ép. Energ. Fejl. Ferencv.</t>
  </si>
  <si>
    <t xml:space="preserve"> Ferencvárosi Önkormányzat és Intézményei Összesen</t>
  </si>
  <si>
    <t>Ferencbusz működtetése</t>
  </si>
  <si>
    <t>Vodafone Flotta Közterület-felügyelet</t>
  </si>
  <si>
    <t>Takarítás Közterület-felügyelet</t>
  </si>
  <si>
    <t>Semmelweis Egyetem bérl.díj Közter-f.</t>
  </si>
  <si>
    <t>Viola u. 37/A felújítás</t>
  </si>
  <si>
    <t>Viola u. 37/B felújítás</t>
  </si>
  <si>
    <t>Közvilágítás fejlesztése</t>
  </si>
  <si>
    <t>Termelői piac forgalomtechnikai kialakítás</t>
  </si>
  <si>
    <t>2017. évi előirányzat .../2017.</t>
  </si>
  <si>
    <t>2017. évi előirányzat ../2017.</t>
  </si>
  <si>
    <t>2017. évi előirányzat  ../2017.</t>
  </si>
  <si>
    <t>3D pontfelhős térinformatikai rendszer bevezetése</t>
  </si>
  <si>
    <t>"Lázár Ervin szobor"</t>
  </si>
  <si>
    <t>FESZ műszer beszerzés</t>
  </si>
  <si>
    <t>Informatikai eszközök beszerzése</t>
  </si>
  <si>
    <t>Index     4./3.</t>
  </si>
  <si>
    <t>Index       4./3.</t>
  </si>
  <si>
    <t xml:space="preserve">2017. évi előirányzat .../2017. </t>
  </si>
  <si>
    <t>Index   4./3.</t>
  </si>
  <si>
    <t>VVKB</t>
  </si>
  <si>
    <t>Kincstárjegyek beváltása</t>
  </si>
  <si>
    <t>Belföldi értékpapírok bevételei</t>
  </si>
  <si>
    <t>Index    4./3.</t>
  </si>
  <si>
    <t>2016. évi VÁRHATÓ  teljesítés</t>
  </si>
  <si>
    <t>2015. évi teljesítés  ../2016.</t>
  </si>
  <si>
    <t>Készletértékesítés</t>
  </si>
  <si>
    <t>Megelőlegezett állami normatíva</t>
  </si>
  <si>
    <t>Lekötött betétek</t>
  </si>
  <si>
    <t>Megelőlegezett állami normatíva visszafizetése</t>
  </si>
  <si>
    <t>Egyéb működési bevételek - Parkolással kapcsolatban</t>
  </si>
  <si>
    <t>"Végre Önnek is van esélye felújítani otthonát"</t>
  </si>
  <si>
    <t>Kulturális tevékenység támogatása</t>
  </si>
  <si>
    <t>"Marhagödöri" kutyafuttató felújítása</t>
  </si>
  <si>
    <t>Játszóterek karbantartása</t>
  </si>
  <si>
    <t>Oktatási intézmények</t>
  </si>
  <si>
    <t>Utcanév és tájékoztató táblák</t>
  </si>
  <si>
    <t>Értékpapír</t>
  </si>
  <si>
    <t>2017. évi előirányzat   …./2017.</t>
  </si>
  <si>
    <t>Index            4./3.</t>
  </si>
  <si>
    <t>Az önkormányzat 2017. évi bevételei</t>
  </si>
  <si>
    <t>Az önkormányzat 2017. évi kiadásai</t>
  </si>
  <si>
    <t>Költségvetési szervek 2017. évi költségvetése</t>
  </si>
  <si>
    <t>A Polgármesteri Hivatal kiadásai 2017.</t>
  </si>
  <si>
    <t>Közterület-felügyelet  2017. év</t>
  </si>
  <si>
    <t xml:space="preserve">Az önkormányzat  költségvetésében szereplő 2017. évi kiadások </t>
  </si>
  <si>
    <t xml:space="preserve">Az önkormányzat  költségvetésében szereplő támogatások 2017. évi kiadásai </t>
  </si>
  <si>
    <t>2017. évi felújítások</t>
  </si>
  <si>
    <t>2017. évi beruházási, fejlesztési kiadások</t>
  </si>
  <si>
    <t>Az önkormányzat költségvetésében szereplő 2017. évi tartalékok</t>
  </si>
  <si>
    <t>Az Európai Unió-s forrásokkal támogatott fejlesztések tervezett 2017. évi adatairól</t>
  </si>
  <si>
    <t>"Lázás Ervin" szobor</t>
  </si>
  <si>
    <t xml:space="preserve">             5030 Közvilágítás fejlesztése</t>
  </si>
  <si>
    <t xml:space="preserve">             5012 Utcanév és tájékozatató táblák</t>
  </si>
  <si>
    <t xml:space="preserve">             4016 "Marhagödöri" kutyafuttató felújítása</t>
  </si>
  <si>
    <t xml:space="preserve">             4116 Viola u. 37/A felújítás</t>
  </si>
  <si>
    <t xml:space="preserve">             4117 Viola u. 37/B felújítás</t>
  </si>
  <si>
    <t xml:space="preserve">             3112 Játszóterek karbantartása</t>
  </si>
  <si>
    <t>1803 Szolidaritási hozzájárulási adó</t>
  </si>
  <si>
    <t>Intézményvezetők jutalma</t>
  </si>
  <si>
    <t>2017. év</t>
  </si>
  <si>
    <t xml:space="preserve">    Szolidaritási hozzájárulási adó </t>
  </si>
  <si>
    <t>Viola u. 37. 37/A  felújítás</t>
  </si>
  <si>
    <t>Viola u. 37. 37/B  felújítás</t>
  </si>
  <si>
    <t>Televízió műsor szolgáltatása és támogatása</t>
  </si>
  <si>
    <t>083050</t>
  </si>
  <si>
    <t>2017. évi közvetett támogatások</t>
  </si>
  <si>
    <t>104035</t>
  </si>
  <si>
    <t>Bölcsődei étkeztetés</t>
  </si>
  <si>
    <t>104036</t>
  </si>
  <si>
    <t>Munkahelyi étkezés</t>
  </si>
  <si>
    <t>Termelői piac forgalmi rendjánek kialakítása</t>
  </si>
  <si>
    <t>Szolidaritási hozzájárulási adó</t>
  </si>
  <si>
    <t>"Végre van esélye felújítani lakását"</t>
  </si>
  <si>
    <t>Engedélye-zett létszám összesen 2017. év          …./2017.</t>
  </si>
  <si>
    <t xml:space="preserve">  Ebből: Tankerületi Központba átadott</t>
  </si>
  <si>
    <t>2017. év eredeti költségvetés</t>
  </si>
  <si>
    <t>2020. év várható terv szám</t>
  </si>
  <si>
    <t>2017. évi előirányzat        ../2017.</t>
  </si>
  <si>
    <t>Bérelt vonal szolgáltatás</t>
  </si>
  <si>
    <t>Roma Nemzetiségi Önk. tel.intern.</t>
  </si>
  <si>
    <t>Ingatlan vagyon  kataszter</t>
  </si>
  <si>
    <t>Vagyonkezelési rendszer üzemeltetése</t>
  </si>
  <si>
    <t>VKR rendszer karbantartása</t>
  </si>
  <si>
    <t>SMS rendszer üzemeltetése</t>
  </si>
  <si>
    <t>Szociálpolitikai rendszer üzemeltetése</t>
  </si>
  <si>
    <t>Multifunkcionális nyomtatók üzemelt.</t>
  </si>
  <si>
    <t>TÜSZ-ön kívüli eseti megrendelések</t>
  </si>
  <si>
    <t>Govsys üzemeltetés</t>
  </si>
  <si>
    <t>Számítástechnikai kellékanyag beszerz.</t>
  </si>
  <si>
    <t>Digitális közműtérkép frissitése</t>
  </si>
  <si>
    <t>Felújítások, beruházások nettó értékben</t>
  </si>
  <si>
    <t>Kincstárjegyek vásárlása</t>
  </si>
  <si>
    <t>Kincstárjegy vásárlás</t>
  </si>
  <si>
    <t>Kölcsön visszatérülés/Működ.finansz.bev</t>
  </si>
  <si>
    <t>2017. évi Polgármesteri Hivatal és Intézményi engedélyezett létszámadatok</t>
  </si>
  <si>
    <t xml:space="preserve"> 2017. évi előirányzat felhasználási ütemterv</t>
  </si>
  <si>
    <t>Viola u. 37/b</t>
  </si>
  <si>
    <t>Viola u. 37/a</t>
  </si>
  <si>
    <t>Microsoft rendszer üzemeltetése</t>
  </si>
  <si>
    <t>23. Hosszú lejáratú hitel tőke összegének törlesztése, megelőlegezett norm., működ.fin.kiad</t>
  </si>
  <si>
    <t>Képviselők és választott tisztségviselők juttatásai</t>
  </si>
  <si>
    <t>Parkolási feladatok (FEV IX. Zrt. által ellátott feladatokkal együtt)</t>
  </si>
  <si>
    <t>Index        4./3.</t>
  </si>
  <si>
    <t>Parkolási feladatokkal kapcsolatos ÁFa</t>
  </si>
  <si>
    <t>2015. évi teljesítés  9/2016.</t>
  </si>
  <si>
    <t>A 4.sz. melléklet 4114, 4115, 4116, 4117 sz. költségvetési sorai (lakóházfelújítások) és a 4135. sz. költségvetési sor a táblázatban nettó értékkel szerepelnek.</t>
  </si>
  <si>
    <t>Az 5021 sorból 8 millió Ft és az 5042 sor nettó értékkel szerepel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</si>
</sst>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  <numFmt numFmtId="181" formatCode="[$-40E]yyyy\.\ mmmm\ d\."/>
    <numFmt numFmtId="182" formatCode="[$¥€-2]\ #\ ##,000_);[Red]\([$€-2]\ #\ ##,000\)"/>
    <numFmt numFmtId="183" formatCode="&quot;H-&quot;0000"/>
  </numFmts>
  <fonts count="67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el CE"/>
      <family val="0"/>
    </font>
    <font>
      <i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4" borderId="7" applyNumberFormat="0" applyFont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8" applyNumberFormat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16" borderId="1" applyNumberFormat="0" applyAlignment="0" applyProtection="0"/>
    <xf numFmtId="9" fontId="0" fillId="0" borderId="0" applyFont="0" applyFill="0" applyBorder="0" applyAlignment="0" applyProtection="0"/>
  </cellStyleXfs>
  <cellXfs count="1544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Continuous" vertical="top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8" fillId="0" borderId="10" xfId="81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0" fillId="0" borderId="0" xfId="62">
      <alignment/>
      <protection/>
    </xf>
    <xf numFmtId="0" fontId="2" fillId="0" borderId="14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2" fillId="0" borderId="0" xfId="63" applyFont="1" applyAlignment="1">
      <alignment/>
      <protection/>
    </xf>
    <xf numFmtId="0" fontId="3" fillId="0" borderId="0" xfId="63" applyFont="1" applyBorder="1" applyAlignment="1">
      <alignment horizontal="right"/>
      <protection/>
    </xf>
    <xf numFmtId="0" fontId="1" fillId="0" borderId="0" xfId="63" applyFont="1" applyAlignment="1">
      <alignment/>
      <protection/>
    </xf>
    <xf numFmtId="3" fontId="1" fillId="0" borderId="12" xfId="63" applyNumberFormat="1" applyFont="1" applyBorder="1" applyAlignment="1">
      <alignment horizontal="center"/>
      <protection/>
    </xf>
    <xf numFmtId="0" fontId="1" fillId="0" borderId="12" xfId="63" applyFont="1" applyBorder="1" applyAlignment="1">
      <alignment horizontal="center"/>
      <protection/>
    </xf>
    <xf numFmtId="3" fontId="0" fillId="0" borderId="12" xfId="63" applyNumberFormat="1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0" fontId="0" fillId="0" borderId="0" xfId="63" applyFont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3" fontId="1" fillId="0" borderId="11" xfId="63" applyNumberFormat="1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1" fillId="0" borderId="15" xfId="63" applyFont="1" applyBorder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3" fontId="2" fillId="0" borderId="11" xfId="63" applyNumberFormat="1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0" fontId="2" fillId="0" borderId="10" xfId="63" applyFont="1" applyBorder="1" applyAlignment="1">
      <alignment/>
      <protection/>
    </xf>
    <xf numFmtId="3" fontId="2" fillId="0" borderId="22" xfId="63" applyNumberFormat="1" applyFont="1" applyBorder="1" applyAlignment="1">
      <alignment/>
      <protection/>
    </xf>
    <xf numFmtId="0" fontId="2" fillId="0" borderId="22" xfId="63" applyFont="1" applyBorder="1" applyAlignment="1">
      <alignment/>
      <protection/>
    </xf>
    <xf numFmtId="0" fontId="1" fillId="0" borderId="15" xfId="63" applyFont="1" applyBorder="1" applyAlignment="1">
      <alignment/>
      <protection/>
    </xf>
    <xf numFmtId="3" fontId="1" fillId="0" borderId="15" xfId="63" applyNumberFormat="1" applyFont="1" applyBorder="1" applyAlignment="1">
      <alignment/>
      <protection/>
    </xf>
    <xf numFmtId="0" fontId="1" fillId="0" borderId="13" xfId="63" applyFont="1" applyBorder="1" applyAlignment="1">
      <alignment/>
      <protection/>
    </xf>
    <xf numFmtId="0" fontId="2" fillId="0" borderId="13" xfId="63" applyFont="1" applyBorder="1" applyAlignment="1">
      <alignment/>
      <protection/>
    </xf>
    <xf numFmtId="0" fontId="3" fillId="0" borderId="15" xfId="63" applyFont="1" applyBorder="1" applyAlignment="1">
      <alignment/>
      <protection/>
    </xf>
    <xf numFmtId="3" fontId="1" fillId="0" borderId="10" xfId="63" applyNumberFormat="1" applyFont="1" applyBorder="1" applyAlignment="1">
      <alignment/>
      <protection/>
    </xf>
    <xf numFmtId="3" fontId="2" fillId="0" borderId="18" xfId="63" applyNumberFormat="1" applyFont="1" applyBorder="1" applyAlignment="1">
      <alignment/>
      <protection/>
    </xf>
    <xf numFmtId="0" fontId="2" fillId="0" borderId="18" xfId="63" applyFont="1" applyBorder="1" applyAlignment="1">
      <alignment/>
      <protection/>
    </xf>
    <xf numFmtId="3" fontId="1" fillId="0" borderId="18" xfId="63" applyNumberFormat="1" applyFont="1" applyBorder="1" applyAlignment="1">
      <alignment/>
      <protection/>
    </xf>
    <xf numFmtId="3" fontId="2" fillId="0" borderId="14" xfId="63" applyNumberFormat="1" applyFont="1" applyBorder="1" applyAlignment="1">
      <alignment/>
      <protection/>
    </xf>
    <xf numFmtId="3" fontId="1" fillId="0" borderId="14" xfId="63" applyNumberFormat="1" applyFont="1" applyBorder="1" applyAlignment="1">
      <alignment/>
      <protection/>
    </xf>
    <xf numFmtId="3" fontId="2" fillId="0" borderId="15" xfId="63" applyNumberFormat="1" applyFont="1" applyBorder="1" applyAlignment="1">
      <alignment/>
      <protection/>
    </xf>
    <xf numFmtId="0" fontId="0" fillId="0" borderId="22" xfId="63" applyFont="1" applyBorder="1" applyAlignment="1">
      <alignment/>
      <protection/>
    </xf>
    <xf numFmtId="3" fontId="1" fillId="0" borderId="22" xfId="63" applyNumberFormat="1" applyFont="1" applyBorder="1" applyAlignment="1">
      <alignment/>
      <protection/>
    </xf>
    <xf numFmtId="3" fontId="3" fillId="0" borderId="10" xfId="63" applyNumberFormat="1" applyFont="1" applyBorder="1" applyAlignment="1">
      <alignment horizontal="right"/>
      <protection/>
    </xf>
    <xf numFmtId="0" fontId="3" fillId="0" borderId="0" xfId="63" applyFont="1" applyAlignment="1">
      <alignment/>
      <protection/>
    </xf>
    <xf numFmtId="3" fontId="3" fillId="0" borderId="12" xfId="63" applyNumberFormat="1" applyFont="1" applyBorder="1" applyAlignment="1">
      <alignment/>
      <protection/>
    </xf>
    <xf numFmtId="0" fontId="2" fillId="0" borderId="14" xfId="63" applyFont="1" applyBorder="1" applyAlignment="1">
      <alignment/>
      <protection/>
    </xf>
    <xf numFmtId="3" fontId="2" fillId="0" borderId="0" xfId="63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10" xfId="63" applyFont="1" applyBorder="1" applyAlignment="1">
      <alignment/>
      <protection/>
    </xf>
    <xf numFmtId="0" fontId="35" fillId="0" borderId="0" xfId="62" applyFont="1">
      <alignment/>
      <protection/>
    </xf>
    <xf numFmtId="0" fontId="8" fillId="0" borderId="0" xfId="62" applyFont="1">
      <alignment/>
      <protection/>
    </xf>
    <xf numFmtId="0" fontId="37" fillId="0" borderId="16" xfId="62" applyFont="1" applyBorder="1">
      <alignment/>
      <protection/>
    </xf>
    <xf numFmtId="0" fontId="37" fillId="0" borderId="23" xfId="62" applyFont="1" applyBorder="1">
      <alignment/>
      <protection/>
    </xf>
    <xf numFmtId="0" fontId="37" fillId="0" borderId="24" xfId="62" applyFont="1" applyBorder="1">
      <alignment/>
      <protection/>
    </xf>
    <xf numFmtId="0" fontId="37" fillId="0" borderId="17" xfId="62" applyFont="1" applyBorder="1">
      <alignment/>
      <protection/>
    </xf>
    <xf numFmtId="0" fontId="37" fillId="0" borderId="21" xfId="62" applyFont="1" applyBorder="1">
      <alignment/>
      <protection/>
    </xf>
    <xf numFmtId="0" fontId="37" fillId="0" borderId="25" xfId="62" applyFont="1" applyBorder="1">
      <alignment/>
      <protection/>
    </xf>
    <xf numFmtId="0" fontId="36" fillId="0" borderId="24" xfId="62" applyFont="1" applyBorder="1">
      <alignment/>
      <protection/>
    </xf>
    <xf numFmtId="3" fontId="37" fillId="0" borderId="12" xfId="62" applyNumberFormat="1" applyFont="1" applyBorder="1">
      <alignment/>
      <protection/>
    </xf>
    <xf numFmtId="3" fontId="36" fillId="0" borderId="26" xfId="62" applyNumberFormat="1" applyFont="1" applyBorder="1">
      <alignment/>
      <protection/>
    </xf>
    <xf numFmtId="0" fontId="36" fillId="0" borderId="17" xfId="62" applyFont="1" applyBorder="1">
      <alignment/>
      <protection/>
    </xf>
    <xf numFmtId="3" fontId="37" fillId="0" borderId="27" xfId="62" applyNumberFormat="1" applyFont="1" applyBorder="1">
      <alignment/>
      <protection/>
    </xf>
    <xf numFmtId="3" fontId="37" fillId="0" borderId="25" xfId="62" applyNumberFormat="1" applyFont="1" applyBorder="1">
      <alignment/>
      <protection/>
    </xf>
    <xf numFmtId="3" fontId="3" fillId="0" borderId="28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0" fontId="36" fillId="0" borderId="11" xfId="62" applyFont="1" applyBorder="1">
      <alignment/>
      <protection/>
    </xf>
    <xf numFmtId="3" fontId="37" fillId="0" borderId="11" xfId="62" applyNumberFormat="1" applyFont="1" applyBorder="1">
      <alignment/>
      <protection/>
    </xf>
    <xf numFmtId="0" fontId="3" fillId="0" borderId="10" xfId="63" applyFont="1" applyBorder="1" applyAlignment="1">
      <alignment/>
      <protection/>
    </xf>
    <xf numFmtId="0" fontId="36" fillId="0" borderId="19" xfId="62" applyFont="1" applyBorder="1">
      <alignment/>
      <protection/>
    </xf>
    <xf numFmtId="3" fontId="36" fillId="0" borderId="2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34" fillId="0" borderId="26" xfId="62" applyFont="1" applyBorder="1" applyAlignment="1">
      <alignment vertical="center"/>
      <protection/>
    </xf>
    <xf numFmtId="3" fontId="34" fillId="0" borderId="26" xfId="62" applyNumberFormat="1" applyFont="1" applyBorder="1" applyAlignment="1">
      <alignment vertical="center"/>
      <protection/>
    </xf>
    <xf numFmtId="0" fontId="34" fillId="0" borderId="23" xfId="62" applyFont="1" applyBorder="1" applyAlignment="1">
      <alignment vertical="center"/>
      <protection/>
    </xf>
    <xf numFmtId="3" fontId="34" fillId="0" borderId="29" xfId="62" applyNumberFormat="1" applyFont="1" applyBorder="1" applyAlignment="1">
      <alignment vertical="center"/>
      <protection/>
    </xf>
    <xf numFmtId="0" fontId="34" fillId="0" borderId="30" xfId="62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11" fillId="0" borderId="14" xfId="63" applyFont="1" applyBorder="1" applyAlignment="1">
      <alignment vertical="center"/>
      <protection/>
    </xf>
    <xf numFmtId="0" fontId="11" fillId="0" borderId="15" xfId="63" applyFont="1" applyBorder="1" applyAlignment="1">
      <alignment/>
      <protection/>
    </xf>
    <xf numFmtId="3" fontId="1" fillId="0" borderId="1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40" fillId="0" borderId="14" xfId="0" applyNumberFormat="1" applyFont="1" applyBorder="1" applyAlignment="1">
      <alignment vertical="center"/>
    </xf>
    <xf numFmtId="3" fontId="2" fillId="0" borderId="24" xfId="63" applyNumberFormat="1" applyFont="1" applyBorder="1" applyAlignment="1">
      <alignment/>
      <protection/>
    </xf>
    <xf numFmtId="0" fontId="0" fillId="0" borderId="12" xfId="63" applyFont="1" applyBorder="1" applyAlignment="1">
      <alignment/>
      <protection/>
    </xf>
    <xf numFmtId="0" fontId="1" fillId="0" borderId="18" xfId="63" applyFont="1" applyBorder="1" applyAlignment="1">
      <alignment/>
      <protection/>
    </xf>
    <xf numFmtId="0" fontId="1" fillId="0" borderId="22" xfId="63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3" fillId="0" borderId="20" xfId="62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4" fillId="0" borderId="22" xfId="63" applyFont="1" applyBorder="1" applyAlignment="1">
      <alignment/>
      <protection/>
    </xf>
    <xf numFmtId="0" fontId="33" fillId="0" borderId="29" xfId="62" applyFont="1" applyBorder="1" applyAlignment="1">
      <alignment vertical="center"/>
      <protection/>
    </xf>
    <xf numFmtId="0" fontId="8" fillId="0" borderId="12" xfId="63" applyFont="1" applyBorder="1" applyAlignment="1">
      <alignment/>
      <protection/>
    </xf>
    <xf numFmtId="0" fontId="37" fillId="0" borderId="11" xfId="63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18" xfId="63" applyFont="1" applyBorder="1" applyAlignment="1">
      <alignment/>
      <protection/>
    </xf>
    <xf numFmtId="3" fontId="36" fillId="0" borderId="19" xfId="62" applyNumberFormat="1" applyFon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32" xfId="0" applyFont="1" applyBorder="1" applyAlignment="1">
      <alignment/>
    </xf>
    <xf numFmtId="3" fontId="10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8" fillId="0" borderId="11" xfId="63" applyFont="1" applyBorder="1" applyAlignment="1">
      <alignment/>
      <protection/>
    </xf>
    <xf numFmtId="3" fontId="37" fillId="0" borderId="21" xfId="62" applyNumberFormat="1" applyFont="1" applyBorder="1">
      <alignment/>
      <protection/>
    </xf>
    <xf numFmtId="0" fontId="1" fillId="0" borderId="33" xfId="0" applyFont="1" applyFill="1" applyBorder="1" applyAlignment="1">
      <alignment horizontal="left" vertical="top"/>
    </xf>
    <xf numFmtId="0" fontId="11" fillId="0" borderId="10" xfId="63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63" applyNumberFormat="1" applyFont="1" applyBorder="1" applyAlignment="1">
      <alignment/>
      <protection/>
    </xf>
    <xf numFmtId="3" fontId="36" fillId="0" borderId="29" xfId="62" applyNumberFormat="1" applyFont="1" applyBorder="1">
      <alignment/>
      <protection/>
    </xf>
    <xf numFmtId="0" fontId="11" fillId="0" borderId="11" xfId="63" applyFont="1" applyBorder="1" applyAlignment="1">
      <alignment/>
      <protection/>
    </xf>
    <xf numFmtId="0" fontId="2" fillId="0" borderId="24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0" fontId="0" fillId="0" borderId="12" xfId="63" applyFont="1" applyBorder="1" applyAlignment="1">
      <alignment/>
      <protection/>
    </xf>
    <xf numFmtId="3" fontId="3" fillId="0" borderId="28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67">
      <alignment/>
      <protection/>
    </xf>
    <xf numFmtId="0" fontId="1" fillId="0" borderId="0" xfId="67" applyFont="1" applyBorder="1" applyAlignment="1">
      <alignment horizontal="centerContinuous"/>
      <protection/>
    </xf>
    <xf numFmtId="3" fontId="11" fillId="0" borderId="10" xfId="67" applyNumberFormat="1" applyFont="1" applyFill="1" applyBorder="1" applyAlignment="1">
      <alignment horizontal="center"/>
      <protection/>
    </xf>
    <xf numFmtId="3" fontId="11" fillId="0" borderId="10" xfId="67" applyNumberFormat="1" applyFont="1" applyFill="1" applyBorder="1" applyAlignment="1" applyProtection="1">
      <alignment horizontal="center"/>
      <protection locked="0"/>
    </xf>
    <xf numFmtId="3" fontId="11" fillId="0" borderId="32" xfId="67" applyNumberFormat="1" applyFont="1" applyFill="1" applyBorder="1" applyAlignment="1" applyProtection="1">
      <alignment horizontal="center"/>
      <protection locked="0"/>
    </xf>
    <xf numFmtId="3" fontId="14" fillId="0" borderId="10" xfId="67" applyNumberFormat="1" applyFont="1" applyFill="1" applyBorder="1" applyAlignment="1" applyProtection="1">
      <alignment horizontal="center"/>
      <protection locked="0"/>
    </xf>
    <xf numFmtId="0" fontId="11" fillId="0" borderId="32" xfId="67" applyFont="1" applyFill="1" applyBorder="1" applyProtection="1">
      <alignment/>
      <protection locked="0"/>
    </xf>
    <xf numFmtId="3" fontId="3" fillId="0" borderId="19" xfId="63" applyNumberFormat="1" applyFont="1" applyBorder="1" applyAlignment="1">
      <alignment/>
      <protection/>
    </xf>
    <xf numFmtId="0" fontId="11" fillId="0" borderId="14" xfId="63" applyFont="1" applyBorder="1" applyAlignment="1">
      <alignment/>
      <protection/>
    </xf>
    <xf numFmtId="0" fontId="9" fillId="0" borderId="12" xfId="63" applyFont="1" applyBorder="1" applyAlignment="1">
      <alignment/>
      <protection/>
    </xf>
    <xf numFmtId="0" fontId="11" fillId="0" borderId="18" xfId="63" applyFont="1" applyBorder="1" applyAlignment="1">
      <alignment/>
      <protection/>
    </xf>
    <xf numFmtId="0" fontId="45" fillId="0" borderId="15" xfId="63" applyFont="1" applyBorder="1" applyAlignment="1">
      <alignment/>
      <protection/>
    </xf>
    <xf numFmtId="0" fontId="45" fillId="0" borderId="10" xfId="63" applyFont="1" applyBorder="1" applyAlignment="1">
      <alignment/>
      <protection/>
    </xf>
    <xf numFmtId="0" fontId="45" fillId="0" borderId="15" xfId="63" applyFont="1" applyBorder="1" applyAlignment="1">
      <alignment vertical="center"/>
      <protection/>
    </xf>
    <xf numFmtId="0" fontId="45" fillId="0" borderId="15" xfId="63" applyFont="1" applyBorder="1" applyAlignment="1">
      <alignment vertical="center"/>
      <protection/>
    </xf>
    <xf numFmtId="0" fontId="3" fillId="0" borderId="13" xfId="63" applyFont="1" applyBorder="1" applyAlignment="1">
      <alignment/>
      <protection/>
    </xf>
    <xf numFmtId="0" fontId="11" fillId="0" borderId="12" xfId="63" applyFont="1" applyBorder="1" applyAlignment="1">
      <alignment vertical="center"/>
      <protection/>
    </xf>
    <xf numFmtId="0" fontId="11" fillId="0" borderId="12" xfId="63" applyFont="1" applyBorder="1" applyAlignment="1">
      <alignment/>
      <protection/>
    </xf>
    <xf numFmtId="0" fontId="11" fillId="0" borderId="15" xfId="63" applyFont="1" applyBorder="1" applyAlignment="1">
      <alignment vertical="center"/>
      <protection/>
    </xf>
    <xf numFmtId="0" fontId="45" fillId="0" borderId="18" xfId="63" applyFont="1" applyBorder="1" applyAlignment="1">
      <alignment vertical="center"/>
      <protection/>
    </xf>
    <xf numFmtId="0" fontId="45" fillId="0" borderId="12" xfId="63" applyFont="1" applyBorder="1" applyAlignment="1">
      <alignment vertical="center"/>
      <protection/>
    </xf>
    <xf numFmtId="0" fontId="13" fillId="0" borderId="15" xfId="63" applyFont="1" applyBorder="1" applyAlignment="1">
      <alignment/>
      <protection/>
    </xf>
    <xf numFmtId="0" fontId="3" fillId="0" borderId="26" xfId="63" applyFont="1" applyBorder="1" applyAlignment="1">
      <alignment/>
      <protection/>
    </xf>
    <xf numFmtId="0" fontId="45" fillId="0" borderId="29" xfId="63" applyFont="1" applyBorder="1" applyAlignment="1">
      <alignment/>
      <protection/>
    </xf>
    <xf numFmtId="0" fontId="3" fillId="0" borderId="34" xfId="63" applyFont="1" applyBorder="1" applyAlignment="1">
      <alignment/>
      <protection/>
    </xf>
    <xf numFmtId="0" fontId="45" fillId="0" borderId="29" xfId="63" applyFont="1" applyBorder="1" applyAlignment="1">
      <alignment vertical="center"/>
      <protection/>
    </xf>
    <xf numFmtId="0" fontId="2" fillId="0" borderId="15" xfId="63" applyFont="1" applyBorder="1" applyAlignment="1">
      <alignment/>
      <protection/>
    </xf>
    <xf numFmtId="0" fontId="37" fillId="0" borderId="12" xfId="63" applyFont="1" applyBorder="1" applyAlignment="1">
      <alignment/>
      <protection/>
    </xf>
    <xf numFmtId="0" fontId="37" fillId="0" borderId="22" xfId="63" applyFont="1" applyBorder="1" applyAlignment="1">
      <alignment/>
      <protection/>
    </xf>
    <xf numFmtId="0" fontId="36" fillId="0" borderId="15" xfId="63" applyFont="1" applyBorder="1" applyAlignment="1">
      <alignment/>
      <protection/>
    </xf>
    <xf numFmtId="0" fontId="33" fillId="0" borderId="15" xfId="63" applyFont="1" applyBorder="1" applyAlignment="1">
      <alignment/>
      <protection/>
    </xf>
    <xf numFmtId="0" fontId="37" fillId="0" borderId="15" xfId="63" applyFont="1" applyBorder="1" applyAlignment="1">
      <alignment/>
      <protection/>
    </xf>
    <xf numFmtId="0" fontId="33" fillId="0" borderId="34" xfId="63" applyFont="1" applyBorder="1" applyAlignment="1">
      <alignment/>
      <protection/>
    </xf>
    <xf numFmtId="0" fontId="42" fillId="0" borderId="29" xfId="63" applyFont="1" applyBorder="1" applyAlignment="1">
      <alignment/>
      <protection/>
    </xf>
    <xf numFmtId="0" fontId="37" fillId="0" borderId="18" xfId="63" applyFont="1" applyBorder="1" applyAlignment="1">
      <alignment/>
      <protection/>
    </xf>
    <xf numFmtId="0" fontId="37" fillId="0" borderId="14" xfId="63" applyFont="1" applyBorder="1" applyAlignment="1">
      <alignment/>
      <protection/>
    </xf>
    <xf numFmtId="3" fontId="37" fillId="0" borderId="22" xfId="62" applyNumberFormat="1" applyFont="1" applyBorder="1">
      <alignment/>
      <protection/>
    </xf>
    <xf numFmtId="3" fontId="36" fillId="0" borderId="15" xfId="62" applyNumberFormat="1" applyFont="1" applyBorder="1">
      <alignment/>
      <protection/>
    </xf>
    <xf numFmtId="3" fontId="37" fillId="0" borderId="15" xfId="62" applyNumberFormat="1" applyFont="1" applyBorder="1">
      <alignment/>
      <protection/>
    </xf>
    <xf numFmtId="0" fontId="37" fillId="0" borderId="19" xfId="62" applyFont="1" applyBorder="1">
      <alignment/>
      <protection/>
    </xf>
    <xf numFmtId="0" fontId="34" fillId="0" borderId="15" xfId="62" applyFont="1" applyBorder="1" applyAlignment="1">
      <alignment vertical="center"/>
      <protection/>
    </xf>
    <xf numFmtId="3" fontId="1" fillId="0" borderId="34" xfId="63" applyNumberFormat="1" applyFont="1" applyBorder="1" applyAlignment="1">
      <alignment/>
      <protection/>
    </xf>
    <xf numFmtId="3" fontId="1" fillId="0" borderId="29" xfId="63" applyNumberFormat="1" applyFont="1" applyBorder="1" applyAlignment="1">
      <alignment/>
      <protection/>
    </xf>
    <xf numFmtId="3" fontId="1" fillId="0" borderId="26" xfId="63" applyNumberFormat="1" applyFont="1" applyBorder="1" applyAlignment="1">
      <alignment/>
      <protection/>
    </xf>
    <xf numFmtId="3" fontId="37" fillId="0" borderId="18" xfId="62" applyNumberFormat="1" applyFont="1" applyBorder="1">
      <alignment/>
      <protection/>
    </xf>
    <xf numFmtId="0" fontId="42" fillId="0" borderId="26" xfId="63" applyFont="1" applyBorder="1" applyAlignment="1">
      <alignment vertical="center"/>
      <protection/>
    </xf>
    <xf numFmtId="3" fontId="36" fillId="0" borderId="34" xfId="62" applyNumberFormat="1" applyFont="1" applyBorder="1">
      <alignment/>
      <protection/>
    </xf>
    <xf numFmtId="3" fontId="36" fillId="0" borderId="21" xfId="62" applyNumberFormat="1" applyFont="1" applyBorder="1">
      <alignment/>
      <protection/>
    </xf>
    <xf numFmtId="3" fontId="37" fillId="0" borderId="14" xfId="62" applyNumberFormat="1" applyFont="1" applyBorder="1">
      <alignment/>
      <protection/>
    </xf>
    <xf numFmtId="0" fontId="33" fillId="0" borderId="35" xfId="63" applyFont="1" applyBorder="1" applyAlignment="1">
      <alignment/>
      <protection/>
    </xf>
    <xf numFmtId="3" fontId="36" fillId="0" borderId="35" xfId="62" applyNumberFormat="1" applyFont="1" applyBorder="1">
      <alignment/>
      <protection/>
    </xf>
    <xf numFmtId="3" fontId="2" fillId="0" borderId="36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37" fillId="0" borderId="37" xfId="62" applyFont="1" applyBorder="1">
      <alignment/>
      <protection/>
    </xf>
    <xf numFmtId="0" fontId="37" fillId="0" borderId="26" xfId="62" applyFont="1" applyBorder="1">
      <alignment/>
      <protection/>
    </xf>
    <xf numFmtId="0" fontId="36" fillId="0" borderId="16" xfId="62" applyFont="1" applyBorder="1">
      <alignment/>
      <protection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37" fillId="0" borderId="35" xfId="63" applyFont="1" applyBorder="1" applyAlignment="1">
      <alignment/>
      <protection/>
    </xf>
    <xf numFmtId="3" fontId="37" fillId="0" borderId="35" xfId="62" applyNumberFormat="1" applyFont="1" applyBorder="1">
      <alignment/>
      <protection/>
    </xf>
    <xf numFmtId="0" fontId="34" fillId="0" borderId="26" xfId="63" applyFont="1" applyBorder="1" applyAlignment="1">
      <alignment vertical="center"/>
      <protection/>
    </xf>
    <xf numFmtId="3" fontId="37" fillId="0" borderId="35" xfId="0" applyNumberFormat="1" applyFont="1" applyBorder="1" applyAlignment="1">
      <alignment/>
    </xf>
    <xf numFmtId="3" fontId="37" fillId="0" borderId="10" xfId="62" applyNumberFormat="1" applyFont="1" applyBorder="1">
      <alignment/>
      <protection/>
    </xf>
    <xf numFmtId="3" fontId="36" fillId="0" borderId="25" xfId="62" applyNumberFormat="1" applyFont="1" applyBorder="1">
      <alignment/>
      <protection/>
    </xf>
    <xf numFmtId="3" fontId="37" fillId="0" borderId="23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0" fontId="1" fillId="0" borderId="0" xfId="63" applyFont="1" applyAlignment="1">
      <alignment/>
      <protection/>
    </xf>
    <xf numFmtId="0" fontId="8" fillId="0" borderId="14" xfId="63" applyFont="1" applyBorder="1" applyAlignment="1">
      <alignment/>
      <protection/>
    </xf>
    <xf numFmtId="9" fontId="1" fillId="0" borderId="12" xfId="63" applyNumberFormat="1" applyFont="1" applyBorder="1" applyAlignment="1">
      <alignment/>
      <protection/>
    </xf>
    <xf numFmtId="0" fontId="9" fillId="0" borderId="10" xfId="63" applyFont="1" applyBorder="1" applyAlignment="1">
      <alignment/>
      <protection/>
    </xf>
    <xf numFmtId="0" fontId="8" fillId="0" borderId="0" xfId="0" applyFont="1" applyBorder="1" applyAlignment="1">
      <alignment/>
    </xf>
    <xf numFmtId="3" fontId="39" fillId="0" borderId="38" xfId="62" applyNumberFormat="1" applyFont="1" applyBorder="1" applyAlignment="1">
      <alignment vertical="center"/>
      <protection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63" applyNumberFormat="1" applyFont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2" fillId="0" borderId="0" xfId="63" applyFont="1" applyFill="1" applyAlignment="1">
      <alignment/>
      <protection/>
    </xf>
    <xf numFmtId="0" fontId="1" fillId="0" borderId="0" xfId="63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2" fillId="0" borderId="20" xfId="67" applyFont="1" applyFill="1" applyBorder="1" applyAlignment="1">
      <alignment horizontal="center"/>
      <protection/>
    </xf>
    <xf numFmtId="0" fontId="2" fillId="0" borderId="20" xfId="67" applyFont="1" applyFill="1" applyBorder="1">
      <alignment/>
      <protection/>
    </xf>
    <xf numFmtId="0" fontId="1" fillId="0" borderId="20" xfId="67" applyFont="1" applyFill="1" applyBorder="1" applyAlignment="1">
      <alignment horizontal="right"/>
      <protection/>
    </xf>
    <xf numFmtId="0" fontId="1" fillId="0" borderId="14" xfId="67" applyFont="1" applyFill="1" applyBorder="1" applyAlignment="1">
      <alignment horizontal="center"/>
      <protection/>
    </xf>
    <xf numFmtId="0" fontId="1" fillId="0" borderId="39" xfId="67" applyFont="1" applyFill="1" applyBorder="1" applyAlignment="1">
      <alignment horizontal="center"/>
      <protection/>
    </xf>
    <xf numFmtId="0" fontId="11" fillId="0" borderId="16" xfId="67" applyFont="1" applyFill="1" applyBorder="1">
      <alignment/>
      <protection/>
    </xf>
    <xf numFmtId="0" fontId="1" fillId="0" borderId="10" xfId="67" applyFont="1" applyFill="1" applyBorder="1" applyAlignment="1">
      <alignment horizontal="center"/>
      <protection/>
    </xf>
    <xf numFmtId="9" fontId="0" fillId="0" borderId="10" xfId="67" applyNumberFormat="1" applyFill="1" applyBorder="1">
      <alignment/>
      <protection/>
    </xf>
    <xf numFmtId="0" fontId="2" fillId="0" borderId="16" xfId="67" applyFont="1" applyFill="1" applyBorder="1">
      <alignment/>
      <protection/>
    </xf>
    <xf numFmtId="0" fontId="2" fillId="0" borderId="14" xfId="67" applyFont="1" applyFill="1" applyBorder="1">
      <alignment/>
      <protection/>
    </xf>
    <xf numFmtId="0" fontId="1" fillId="0" borderId="15" xfId="67" applyFont="1" applyFill="1" applyBorder="1">
      <alignment/>
      <protection/>
    </xf>
    <xf numFmtId="3" fontId="2" fillId="0" borderId="10" xfId="67" applyNumberFormat="1" applyFont="1" applyFill="1" applyBorder="1" applyAlignment="1">
      <alignment horizontal="center"/>
      <protection/>
    </xf>
    <xf numFmtId="3" fontId="2" fillId="0" borderId="10" xfId="67" applyNumberFormat="1" applyFont="1" applyFill="1" applyBorder="1" applyAlignment="1">
      <alignment horizontal="right"/>
      <protection/>
    </xf>
    <xf numFmtId="9" fontId="2" fillId="0" borderId="10" xfId="67" applyNumberFormat="1" applyFont="1" applyFill="1" applyBorder="1">
      <alignment/>
      <protection/>
    </xf>
    <xf numFmtId="0" fontId="4" fillId="0" borderId="16" xfId="67" applyFont="1" applyFill="1" applyBorder="1">
      <alignment/>
      <protection/>
    </xf>
    <xf numFmtId="3" fontId="4" fillId="0" borderId="10" xfId="67" applyNumberFormat="1" applyFont="1" applyFill="1" applyBorder="1" applyAlignment="1">
      <alignment horizontal="right"/>
      <protection/>
    </xf>
    <xf numFmtId="0" fontId="2" fillId="0" borderId="16" xfId="67" applyFont="1" applyFill="1" applyBorder="1">
      <alignment/>
      <protection/>
    </xf>
    <xf numFmtId="0" fontId="2" fillId="0" borderId="10" xfId="67" applyFont="1" applyFill="1" applyBorder="1">
      <alignment/>
      <protection/>
    </xf>
    <xf numFmtId="0" fontId="2" fillId="0" borderId="14" xfId="67" applyFont="1" applyFill="1" applyBorder="1">
      <alignment/>
      <protection/>
    </xf>
    <xf numFmtId="3" fontId="2" fillId="0" borderId="14" xfId="67" applyNumberFormat="1" applyFont="1" applyFill="1" applyBorder="1" applyAlignment="1">
      <alignment horizontal="right"/>
      <protection/>
    </xf>
    <xf numFmtId="0" fontId="1" fillId="0" borderId="15" xfId="67" applyFont="1" applyFill="1" applyBorder="1">
      <alignment/>
      <protection/>
    </xf>
    <xf numFmtId="3" fontId="1" fillId="0" borderId="15" xfId="67" applyNumberFormat="1" applyFont="1" applyFill="1" applyBorder="1" applyAlignment="1">
      <alignment horizontal="right"/>
      <protection/>
    </xf>
    <xf numFmtId="3" fontId="1" fillId="0" borderId="10" xfId="67" applyNumberFormat="1" applyFont="1" applyFill="1" applyBorder="1" applyAlignment="1">
      <alignment horizontal="center"/>
      <protection/>
    </xf>
    <xf numFmtId="0" fontId="3" fillId="0" borderId="39" xfId="67" applyFont="1" applyFill="1" applyBorder="1" applyAlignment="1">
      <alignment vertical="center"/>
      <protection/>
    </xf>
    <xf numFmtId="3" fontId="3" fillId="0" borderId="15" xfId="67" applyNumberFormat="1" applyFont="1" applyFill="1" applyBorder="1" applyAlignment="1">
      <alignment horizontal="right" vertical="center"/>
      <protection/>
    </xf>
    <xf numFmtId="0" fontId="1" fillId="0" borderId="40" xfId="67" applyFont="1" applyFill="1" applyBorder="1" applyAlignment="1">
      <alignment vertical="center"/>
      <protection/>
    </xf>
    <xf numFmtId="3" fontId="2" fillId="0" borderId="15" xfId="67" applyNumberFormat="1" applyFont="1" applyFill="1" applyBorder="1" applyAlignment="1">
      <alignment horizontal="right" vertical="center"/>
      <protection/>
    </xf>
    <xf numFmtId="0" fontId="2" fillId="0" borderId="32" xfId="63" applyFont="1" applyFill="1" applyBorder="1" applyAlignment="1">
      <alignment/>
      <protection/>
    </xf>
    <xf numFmtId="3" fontId="2" fillId="0" borderId="10" xfId="67" applyNumberFormat="1" applyFont="1" applyFill="1" applyBorder="1" applyAlignment="1">
      <alignment horizontal="right" vertical="center"/>
      <protection/>
    </xf>
    <xf numFmtId="0" fontId="2" fillId="0" borderId="10" xfId="63" applyFont="1" applyFill="1" applyBorder="1" applyAlignment="1">
      <alignment/>
      <protection/>
    </xf>
    <xf numFmtId="0" fontId="2" fillId="0" borderId="14" xfId="63" applyFont="1" applyFill="1" applyBorder="1" applyAlignment="1">
      <alignment/>
      <protection/>
    </xf>
    <xf numFmtId="0" fontId="3" fillId="0" borderId="39" xfId="58" applyFont="1" applyFill="1" applyBorder="1" applyAlignment="1">
      <alignment vertical="center"/>
      <protection/>
    </xf>
    <xf numFmtId="3" fontId="3" fillId="0" borderId="14" xfId="67" applyNumberFormat="1" applyFont="1" applyFill="1" applyBorder="1" applyAlignment="1">
      <alignment horizontal="right" vertical="center"/>
      <protection/>
    </xf>
    <xf numFmtId="3" fontId="4" fillId="0" borderId="10" xfId="67" applyNumberFormat="1" applyFont="1" applyFill="1" applyBorder="1" applyAlignment="1">
      <alignment horizontal="center"/>
      <protection/>
    </xf>
    <xf numFmtId="0" fontId="11" fillId="0" borderId="40" xfId="58" applyFont="1" applyFill="1" applyBorder="1">
      <alignment/>
      <protection/>
    </xf>
    <xf numFmtId="3" fontId="11" fillId="0" borderId="15" xfId="67" applyNumberFormat="1" applyFont="1" applyFill="1" applyBorder="1" applyAlignment="1">
      <alignment horizontal="right"/>
      <protection/>
    </xf>
    <xf numFmtId="0" fontId="2" fillId="0" borderId="16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/>
      <protection/>
    </xf>
    <xf numFmtId="0" fontId="2" fillId="0" borderId="14" xfId="58" applyFont="1" applyFill="1" applyBorder="1" applyAlignment="1">
      <alignment horizontal="left"/>
      <protection/>
    </xf>
    <xf numFmtId="0" fontId="1" fillId="0" borderId="14" xfId="58" applyFont="1" applyFill="1" applyBorder="1" applyAlignment="1">
      <alignment horizontal="left"/>
      <protection/>
    </xf>
    <xf numFmtId="0" fontId="1" fillId="0" borderId="40" xfId="58" applyFont="1" applyFill="1" applyBorder="1" applyAlignment="1">
      <alignment horizontal="left"/>
      <protection/>
    </xf>
    <xf numFmtId="0" fontId="11" fillId="0" borderId="40" xfId="58" applyFont="1" applyFill="1" applyBorder="1" applyAlignment="1">
      <alignment horizontal="left"/>
      <protection/>
    </xf>
    <xf numFmtId="0" fontId="11" fillId="0" borderId="32" xfId="67" applyFont="1" applyFill="1" applyBorder="1">
      <alignment/>
      <protection/>
    </xf>
    <xf numFmtId="0" fontId="11" fillId="0" borderId="16" xfId="67" applyFont="1" applyFill="1" applyBorder="1" applyProtection="1">
      <alignment/>
      <protection locked="0"/>
    </xf>
    <xf numFmtId="3" fontId="11" fillId="0" borderId="32" xfId="67" applyNumberFormat="1" applyFont="1" applyFill="1" applyBorder="1" applyAlignment="1" applyProtection="1">
      <alignment horizontal="left"/>
      <protection locked="0"/>
    </xf>
    <xf numFmtId="3" fontId="2" fillId="0" borderId="10" xfId="67" applyNumberFormat="1" applyFont="1" applyFill="1" applyBorder="1" applyAlignment="1" applyProtection="1">
      <alignment horizontal="right"/>
      <protection locked="0"/>
    </xf>
    <xf numFmtId="0" fontId="11" fillId="0" borderId="40" xfId="58" applyFont="1" applyFill="1" applyBorder="1" applyAlignment="1">
      <alignment vertical="center"/>
      <protection/>
    </xf>
    <xf numFmtId="3" fontId="11" fillId="0" borderId="15" xfId="67" applyNumberFormat="1" applyFont="1" applyFill="1" applyBorder="1" applyAlignment="1">
      <alignment horizontal="right" vertical="center"/>
      <protection/>
    </xf>
    <xf numFmtId="0" fontId="14" fillId="0" borderId="32" xfId="67" applyFont="1" applyFill="1" applyBorder="1" applyProtection="1">
      <alignment/>
      <protection locked="0"/>
    </xf>
    <xf numFmtId="3" fontId="37" fillId="0" borderId="10" xfId="67" applyNumberFormat="1" applyFont="1" applyFill="1" applyBorder="1" applyAlignment="1">
      <alignment horizontal="right"/>
      <protection/>
    </xf>
    <xf numFmtId="3" fontId="1" fillId="0" borderId="14" xfId="67" applyNumberFormat="1" applyFont="1" applyFill="1" applyBorder="1" applyAlignment="1">
      <alignment horizontal="right"/>
      <protection/>
    </xf>
    <xf numFmtId="3" fontId="2" fillId="0" borderId="14" xfId="67" applyNumberFormat="1" applyFont="1" applyFill="1" applyBorder="1" applyAlignment="1">
      <alignment/>
      <protection/>
    </xf>
    <xf numFmtId="3" fontId="1" fillId="0" borderId="14" xfId="67" applyNumberFormat="1" applyFont="1" applyFill="1" applyBorder="1" applyAlignment="1">
      <alignment/>
      <protection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1" fillId="0" borderId="3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0" fontId="1" fillId="0" borderId="41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0" fillId="0" borderId="0" xfId="72" applyFill="1">
      <alignment/>
      <protection/>
    </xf>
    <xf numFmtId="0" fontId="13" fillId="0" borderId="0" xfId="72" applyFont="1" applyFill="1" applyAlignment="1">
      <alignment horizontal="center"/>
      <protection/>
    </xf>
    <xf numFmtId="0" fontId="13" fillId="0" borderId="20" xfId="72" applyFont="1" applyFill="1" applyBorder="1" applyAlignment="1">
      <alignment horizontal="right"/>
      <protection/>
    </xf>
    <xf numFmtId="0" fontId="10" fillId="0" borderId="13" xfId="72" applyFill="1" applyBorder="1">
      <alignment/>
      <protection/>
    </xf>
    <xf numFmtId="0" fontId="1" fillId="0" borderId="17" xfId="72" applyFont="1" applyFill="1" applyBorder="1" applyAlignment="1">
      <alignment horizontal="center"/>
      <protection/>
    </xf>
    <xf numFmtId="0" fontId="10" fillId="0" borderId="10" xfId="72" applyFill="1" applyBorder="1">
      <alignment/>
      <protection/>
    </xf>
    <xf numFmtId="0" fontId="1" fillId="0" borderId="16" xfId="72" applyFont="1" applyFill="1" applyBorder="1" applyAlignment="1">
      <alignment horizontal="center"/>
      <protection/>
    </xf>
    <xf numFmtId="0" fontId="10" fillId="0" borderId="14" xfId="72" applyFill="1" applyBorder="1">
      <alignment/>
      <protection/>
    </xf>
    <xf numFmtId="0" fontId="1" fillId="0" borderId="39" xfId="72" applyFont="1" applyFill="1" applyBorder="1" applyAlignment="1">
      <alignment horizontal="center"/>
      <protection/>
    </xf>
    <xf numFmtId="0" fontId="9" fillId="0" borderId="14" xfId="72" applyFont="1" applyFill="1" applyBorder="1" applyAlignment="1">
      <alignment horizontal="center"/>
      <protection/>
    </xf>
    <xf numFmtId="0" fontId="1" fillId="0" borderId="14" xfId="72" applyFont="1" applyFill="1" applyBorder="1" applyAlignment="1">
      <alignment horizontal="center"/>
      <protection/>
    </xf>
    <xf numFmtId="0" fontId="13" fillId="0" borderId="10" xfId="72" applyFont="1" applyFill="1" applyBorder="1">
      <alignment/>
      <protection/>
    </xf>
    <xf numFmtId="0" fontId="3" fillId="0" borderId="16" xfId="72" applyFont="1" applyFill="1" applyBorder="1" applyAlignment="1">
      <alignment horizontal="left"/>
      <protection/>
    </xf>
    <xf numFmtId="0" fontId="1" fillId="0" borderId="10" xfId="72" applyFont="1" applyFill="1" applyBorder="1" applyAlignment="1">
      <alignment horizontal="center"/>
      <protection/>
    </xf>
    <xf numFmtId="0" fontId="10" fillId="0" borderId="32" xfId="72" applyFill="1" applyBorder="1">
      <alignment/>
      <protection/>
    </xf>
    <xf numFmtId="3" fontId="2" fillId="0" borderId="14" xfId="72" applyNumberFormat="1" applyFont="1" applyFill="1" applyBorder="1" applyAlignment="1">
      <alignment horizontal="right"/>
      <protection/>
    </xf>
    <xf numFmtId="0" fontId="13" fillId="0" borderId="15" xfId="72" applyFont="1" applyFill="1" applyBorder="1">
      <alignment/>
      <protection/>
    </xf>
    <xf numFmtId="3" fontId="1" fillId="0" borderId="10" xfId="72" applyNumberFormat="1" applyFont="1" applyFill="1" applyBorder="1" applyAlignment="1">
      <alignment horizontal="right"/>
      <protection/>
    </xf>
    <xf numFmtId="3" fontId="2" fillId="0" borderId="10" xfId="72" applyNumberFormat="1" applyFont="1" applyFill="1" applyBorder="1" applyAlignment="1">
      <alignment horizontal="right"/>
      <protection/>
    </xf>
    <xf numFmtId="0" fontId="13" fillId="0" borderId="14" xfId="72" applyFont="1" applyFill="1" applyBorder="1">
      <alignment/>
      <protection/>
    </xf>
    <xf numFmtId="3" fontId="1" fillId="0" borderId="14" xfId="72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vertical="top"/>
    </xf>
    <xf numFmtId="3" fontId="9" fillId="0" borderId="11" xfId="0" applyNumberFormat="1" applyFont="1" applyFill="1" applyBorder="1" applyAlignment="1">
      <alignment horizontal="right"/>
    </xf>
    <xf numFmtId="3" fontId="41" fillId="0" borderId="42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41" fillId="0" borderId="43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9" fillId="0" borderId="22" xfId="0" applyNumberFormat="1" applyFont="1" applyFill="1" applyBorder="1" applyAlignment="1">
      <alignment horizontal="right"/>
    </xf>
    <xf numFmtId="3" fontId="41" fillId="0" borderId="44" xfId="0" applyNumberFormat="1" applyFont="1" applyFill="1" applyBorder="1" applyAlignment="1">
      <alignment horizontal="center"/>
    </xf>
    <xf numFmtId="0" fontId="44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/>
    </xf>
    <xf numFmtId="3" fontId="41" fillId="0" borderId="28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24" xfId="0" applyFont="1" applyFill="1" applyBorder="1" applyAlignment="1">
      <alignment horizontal="left" vertical="top"/>
    </xf>
    <xf numFmtId="3" fontId="3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41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" fontId="41" fillId="0" borderId="15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3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4" fillId="0" borderId="14" xfId="0" applyNumberFormat="1" applyFont="1" applyFill="1" applyBorder="1" applyAlignment="1">
      <alignment horizontal="center"/>
    </xf>
    <xf numFmtId="3" fontId="44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3" fontId="2" fillId="0" borderId="19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64" fontId="1" fillId="0" borderId="15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left"/>
    </xf>
    <xf numFmtId="3" fontId="44" fillId="0" borderId="18" xfId="0" applyNumberFormat="1" applyFont="1" applyFill="1" applyBorder="1" applyAlignment="1">
      <alignment horizontal="center"/>
    </xf>
    <xf numFmtId="3" fontId="44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/>
    </xf>
    <xf numFmtId="3" fontId="44" fillId="0" borderId="22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" fillId="0" borderId="44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Continuous" vertical="top"/>
    </xf>
    <xf numFmtId="0" fontId="1" fillId="0" borderId="33" xfId="0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9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9" fontId="8" fillId="0" borderId="10" xfId="81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3" fontId="2" fillId="0" borderId="16" xfId="67" applyNumberFormat="1" applyFont="1" applyFill="1" applyBorder="1" applyAlignment="1">
      <alignment horizontal="right"/>
      <protection/>
    </xf>
    <xf numFmtId="3" fontId="2" fillId="0" borderId="16" xfId="67" applyNumberFormat="1" applyFont="1" applyFill="1" applyBorder="1" applyAlignment="1">
      <alignment horizontal="right" vertical="center"/>
      <protection/>
    </xf>
    <xf numFmtId="3" fontId="3" fillId="0" borderId="0" xfId="63" applyNumberFormat="1" applyFont="1" applyFill="1" applyBorder="1" applyAlignment="1">
      <alignment/>
      <protection/>
    </xf>
    <xf numFmtId="3" fontId="1" fillId="0" borderId="0" xfId="0" applyNumberFormat="1" applyFont="1" applyFill="1" applyBorder="1" applyAlignment="1">
      <alignment/>
    </xf>
    <xf numFmtId="3" fontId="1" fillId="0" borderId="14" xfId="63" applyNumberFormat="1" applyFont="1" applyFill="1" applyBorder="1" applyAlignment="1">
      <alignment/>
      <protection/>
    </xf>
    <xf numFmtId="0" fontId="1" fillId="0" borderId="10" xfId="63" applyFont="1" applyFill="1" applyBorder="1" applyAlignment="1">
      <alignment/>
      <protection/>
    </xf>
    <xf numFmtId="3" fontId="2" fillId="0" borderId="22" xfId="63" applyNumberFormat="1" applyFont="1" applyFill="1" applyBorder="1" applyAlignment="1">
      <alignment/>
      <protection/>
    </xf>
    <xf numFmtId="0" fontId="2" fillId="0" borderId="22" xfId="63" applyFont="1" applyFill="1" applyBorder="1" applyAlignment="1">
      <alignment/>
      <protection/>
    </xf>
    <xf numFmtId="0" fontId="2" fillId="0" borderId="12" xfId="63" applyFont="1" applyFill="1" applyBorder="1" applyAlignment="1">
      <alignment/>
      <protection/>
    </xf>
    <xf numFmtId="0" fontId="1" fillId="0" borderId="12" xfId="63" applyFont="1" applyFill="1" applyBorder="1" applyAlignment="1">
      <alignment/>
      <protection/>
    </xf>
    <xf numFmtId="3" fontId="1" fillId="0" borderId="11" xfId="63" applyNumberFormat="1" applyFont="1" applyFill="1" applyBorder="1" applyAlignment="1">
      <alignment/>
      <protection/>
    </xf>
    <xf numFmtId="3" fontId="2" fillId="0" borderId="12" xfId="63" applyNumberFormat="1" applyFont="1" applyFill="1" applyBorder="1" applyAlignment="1">
      <alignment/>
      <protection/>
    </xf>
    <xf numFmtId="0" fontId="2" fillId="0" borderId="14" xfId="67" applyFont="1" applyFill="1" applyBorder="1" applyAlignment="1">
      <alignment/>
      <protection/>
    </xf>
    <xf numFmtId="0" fontId="1" fillId="0" borderId="14" xfId="67" applyFont="1" applyFill="1" applyBorder="1" applyAlignment="1">
      <alignment/>
      <protection/>
    </xf>
    <xf numFmtId="0" fontId="1" fillId="0" borderId="14" xfId="67" applyFont="1" applyFill="1" applyBorder="1" applyAlignment="1">
      <alignment horizontal="right"/>
      <protection/>
    </xf>
    <xf numFmtId="0" fontId="2" fillId="0" borderId="14" xfId="67" applyFont="1" applyFill="1" applyBorder="1" applyAlignment="1">
      <alignment horizontal="right"/>
      <protection/>
    </xf>
    <xf numFmtId="9" fontId="8" fillId="0" borderId="14" xfId="72" applyNumberFormat="1" applyFont="1" applyFill="1" applyBorder="1">
      <alignment/>
      <protection/>
    </xf>
    <xf numFmtId="9" fontId="8" fillId="0" borderId="10" xfId="72" applyNumberFormat="1" applyFont="1" applyFill="1" applyBorder="1">
      <alignment/>
      <protection/>
    </xf>
    <xf numFmtId="3" fontId="9" fillId="0" borderId="11" xfId="0" applyNumberFormat="1" applyFont="1" applyFill="1" applyBorder="1" applyAlignment="1">
      <alignment horizontal="center"/>
    </xf>
    <xf numFmtId="0" fontId="46" fillId="0" borderId="0" xfId="72" applyFont="1" applyFill="1">
      <alignment/>
      <protection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3" fillId="0" borderId="12" xfId="0" applyNumberFormat="1" applyFont="1" applyFill="1" applyBorder="1" applyAlignment="1">
      <alignment horizontal="center"/>
    </xf>
    <xf numFmtId="0" fontId="47" fillId="0" borderId="43" xfId="0" applyFont="1" applyFill="1" applyBorder="1" applyAlignment="1">
      <alignment horizontal="center"/>
    </xf>
    <xf numFmtId="0" fontId="47" fillId="0" borderId="42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10" fillId="0" borderId="0" xfId="65">
      <alignment/>
      <protection/>
    </xf>
    <xf numFmtId="0" fontId="10" fillId="0" borderId="0" xfId="65" applyFont="1" applyAlignment="1">
      <alignment horizontal="center"/>
      <protection/>
    </xf>
    <xf numFmtId="0" fontId="10" fillId="0" borderId="0" xfId="65" applyAlignment="1">
      <alignment horizontal="center"/>
      <protection/>
    </xf>
    <xf numFmtId="0" fontId="48" fillId="0" borderId="0" xfId="65" applyFont="1" applyAlignment="1">
      <alignment horizontal="center" vertical="center"/>
      <protection/>
    </xf>
    <xf numFmtId="0" fontId="13" fillId="0" borderId="0" xfId="65" applyFont="1" applyAlignment="1">
      <alignment horizontal="center" vertical="center"/>
      <protection/>
    </xf>
    <xf numFmtId="0" fontId="10" fillId="0" borderId="20" xfId="65" applyBorder="1">
      <alignment/>
      <protection/>
    </xf>
    <xf numFmtId="0" fontId="13" fillId="0" borderId="0" xfId="65" applyFont="1" applyAlignment="1">
      <alignment horizontal="right"/>
      <protection/>
    </xf>
    <xf numFmtId="0" fontId="39" fillId="0" borderId="12" xfId="65" applyFont="1" applyBorder="1" applyAlignment="1">
      <alignment vertical="center"/>
      <protection/>
    </xf>
    <xf numFmtId="3" fontId="39" fillId="0" borderId="12" xfId="65" applyNumberFormat="1" applyFont="1" applyBorder="1">
      <alignment/>
      <protection/>
    </xf>
    <xf numFmtId="3" fontId="33" fillId="0" borderId="12" xfId="65" applyNumberFormat="1" applyFont="1" applyBorder="1">
      <alignment/>
      <protection/>
    </xf>
    <xf numFmtId="0" fontId="13" fillId="0" borderId="0" xfId="65" applyFont="1">
      <alignment/>
      <protection/>
    </xf>
    <xf numFmtId="0" fontId="10" fillId="0" borderId="0" xfId="65" applyAlignment="1">
      <alignment/>
      <protection/>
    </xf>
    <xf numFmtId="0" fontId="33" fillId="0" borderId="13" xfId="65" applyFont="1" applyBorder="1" applyAlignment="1">
      <alignment horizontal="center"/>
      <protection/>
    </xf>
    <xf numFmtId="0" fontId="33" fillId="0" borderId="0" xfId="65" applyFont="1" applyAlignment="1">
      <alignment horizontal="center"/>
      <protection/>
    </xf>
    <xf numFmtId="0" fontId="33" fillId="0" borderId="16" xfId="65" applyFont="1" applyBorder="1" applyAlignment="1">
      <alignment horizontal="center"/>
      <protection/>
    </xf>
    <xf numFmtId="0" fontId="39" fillId="0" borderId="24" xfId="65" applyFont="1" applyBorder="1" applyAlignment="1">
      <alignment/>
      <protection/>
    </xf>
    <xf numFmtId="3" fontId="39" fillId="0" borderId="16" xfId="65" applyNumberFormat="1" applyFont="1" applyBorder="1">
      <alignment/>
      <protection/>
    </xf>
    <xf numFmtId="0" fontId="39" fillId="0" borderId="43" xfId="65" applyFont="1" applyBorder="1" applyAlignment="1">
      <alignment/>
      <protection/>
    </xf>
    <xf numFmtId="3" fontId="39" fillId="0" borderId="24" xfId="65" applyNumberFormat="1" applyFont="1" applyBorder="1">
      <alignment/>
      <protection/>
    </xf>
    <xf numFmtId="0" fontId="10" fillId="0" borderId="0" xfId="65" applyBorder="1">
      <alignment/>
      <protection/>
    </xf>
    <xf numFmtId="0" fontId="33" fillId="0" borderId="10" xfId="65" applyFont="1" applyBorder="1" applyAlignment="1">
      <alignment horizontal="center"/>
      <protection/>
    </xf>
    <xf numFmtId="0" fontId="33" fillId="0" borderId="0" xfId="65" applyFont="1" applyBorder="1" applyAlignment="1">
      <alignment horizontal="center"/>
      <protection/>
    </xf>
    <xf numFmtId="0" fontId="39" fillId="0" borderId="0" xfId="65" applyFont="1" applyBorder="1">
      <alignment/>
      <protection/>
    </xf>
    <xf numFmtId="0" fontId="10" fillId="0" borderId="0" xfId="69">
      <alignment/>
      <protection/>
    </xf>
    <xf numFmtId="0" fontId="34" fillId="0" borderId="0" xfId="69" applyFont="1" applyAlignment="1">
      <alignment horizontal="center"/>
      <protection/>
    </xf>
    <xf numFmtId="0" fontId="10" fillId="0" borderId="20" xfId="69" applyBorder="1">
      <alignment/>
      <protection/>
    </xf>
    <xf numFmtId="0" fontId="1" fillId="0" borderId="0" xfId="61" applyFont="1" applyBorder="1" applyAlignment="1">
      <alignment horizontal="right"/>
      <protection/>
    </xf>
    <xf numFmtId="3" fontId="49" fillId="0" borderId="32" xfId="69" applyNumberFormat="1" applyFont="1" applyBorder="1">
      <alignment/>
      <protection/>
    </xf>
    <xf numFmtId="0" fontId="49" fillId="0" borderId="16" xfId="69" applyFont="1" applyBorder="1">
      <alignment/>
      <protection/>
    </xf>
    <xf numFmtId="0" fontId="49" fillId="0" borderId="0" xfId="69" applyFont="1" applyBorder="1">
      <alignment/>
      <protection/>
    </xf>
    <xf numFmtId="0" fontId="49" fillId="0" borderId="21" xfId="69" applyFont="1" applyBorder="1">
      <alignment/>
      <protection/>
    </xf>
    <xf numFmtId="3" fontId="49" fillId="0" borderId="10" xfId="69" applyNumberFormat="1" applyFont="1" applyBorder="1">
      <alignment/>
      <protection/>
    </xf>
    <xf numFmtId="0" fontId="49" fillId="0" borderId="17" xfId="69" applyFont="1" applyBorder="1">
      <alignment/>
      <protection/>
    </xf>
    <xf numFmtId="0" fontId="49" fillId="0" borderId="36" xfId="69" applyFont="1" applyBorder="1">
      <alignment/>
      <protection/>
    </xf>
    <xf numFmtId="0" fontId="49" fillId="0" borderId="27" xfId="69" applyFont="1" applyBorder="1">
      <alignment/>
      <protection/>
    </xf>
    <xf numFmtId="3" fontId="49" fillId="0" borderId="13" xfId="69" applyNumberFormat="1" applyFont="1" applyBorder="1">
      <alignment/>
      <protection/>
    </xf>
    <xf numFmtId="0" fontId="50" fillId="0" borderId="39" xfId="69" applyFont="1" applyBorder="1">
      <alignment/>
      <protection/>
    </xf>
    <xf numFmtId="0" fontId="49" fillId="0" borderId="45" xfId="69" applyFont="1" applyBorder="1">
      <alignment/>
      <protection/>
    </xf>
    <xf numFmtId="0" fontId="49" fillId="0" borderId="28" xfId="69" applyFont="1" applyBorder="1">
      <alignment/>
      <protection/>
    </xf>
    <xf numFmtId="3" fontId="50" fillId="0" borderId="10" xfId="69" applyNumberFormat="1" applyFont="1" applyBorder="1">
      <alignment/>
      <protection/>
    </xf>
    <xf numFmtId="3" fontId="42" fillId="0" borderId="32" xfId="69" applyNumberFormat="1" applyFont="1" applyBorder="1" applyAlignment="1">
      <alignment vertical="center"/>
      <protection/>
    </xf>
    <xf numFmtId="3" fontId="42" fillId="0" borderId="10" xfId="69" applyNumberFormat="1" applyFont="1" applyBorder="1">
      <alignment/>
      <protection/>
    </xf>
    <xf numFmtId="3" fontId="42" fillId="0" borderId="10" xfId="69" applyNumberFormat="1" applyFont="1" applyBorder="1" applyAlignment="1">
      <alignment vertical="center"/>
      <protection/>
    </xf>
    <xf numFmtId="0" fontId="50" fillId="0" borderId="16" xfId="69" applyFont="1" applyBorder="1">
      <alignment/>
      <protection/>
    </xf>
    <xf numFmtId="3" fontId="53" fillId="0" borderId="10" xfId="69" applyNumberFormat="1" applyFont="1" applyBorder="1">
      <alignment/>
      <protection/>
    </xf>
    <xf numFmtId="0" fontId="10" fillId="0" borderId="0" xfId="66">
      <alignment/>
      <protection/>
    </xf>
    <xf numFmtId="0" fontId="3" fillId="0" borderId="0" xfId="60" applyFont="1" applyAlignment="1">
      <alignment horizontal="center"/>
      <protection/>
    </xf>
    <xf numFmtId="0" fontId="10" fillId="0" borderId="0" xfId="66" applyAlignment="1">
      <alignment/>
      <protection/>
    </xf>
    <xf numFmtId="0" fontId="10" fillId="0" borderId="20" xfId="66" applyBorder="1">
      <alignment/>
      <protection/>
    </xf>
    <xf numFmtId="0" fontId="13" fillId="0" borderId="36" xfId="66" applyFont="1" applyBorder="1" applyAlignment="1">
      <alignment/>
      <protection/>
    </xf>
    <xf numFmtId="0" fontId="10" fillId="0" borderId="36" xfId="66" applyBorder="1" applyAlignment="1">
      <alignment/>
      <protection/>
    </xf>
    <xf numFmtId="0" fontId="10" fillId="0" borderId="36" xfId="66" applyBorder="1" applyAlignment="1">
      <alignment horizontal="right" vertical="center"/>
      <protection/>
    </xf>
    <xf numFmtId="0" fontId="10" fillId="0" borderId="0" xfId="66" applyBorder="1" applyAlignment="1">
      <alignment/>
      <protection/>
    </xf>
    <xf numFmtId="0" fontId="13" fillId="0" borderId="0" xfId="66" applyFont="1" applyBorder="1" applyAlignment="1">
      <alignment/>
      <protection/>
    </xf>
    <xf numFmtId="0" fontId="10" fillId="0" borderId="0" xfId="66" applyBorder="1" applyAlignment="1">
      <alignment horizontal="right" vertical="center"/>
      <protection/>
    </xf>
    <xf numFmtId="0" fontId="10" fillId="0" borderId="0" xfId="73">
      <alignment/>
      <protection/>
    </xf>
    <xf numFmtId="0" fontId="10" fillId="0" borderId="20" xfId="73" applyBorder="1">
      <alignment/>
      <protection/>
    </xf>
    <xf numFmtId="0" fontId="3" fillId="0" borderId="0" xfId="61" applyFont="1" applyBorder="1" applyAlignment="1">
      <alignment horizontal="right"/>
      <protection/>
    </xf>
    <xf numFmtId="0" fontId="14" fillId="0" borderId="12" xfId="73" applyFont="1" applyBorder="1">
      <alignment/>
      <protection/>
    </xf>
    <xf numFmtId="0" fontId="13" fillId="0" borderId="10" xfId="73" applyFont="1" applyBorder="1" applyAlignment="1">
      <alignment horizontal="center"/>
      <protection/>
    </xf>
    <xf numFmtId="0" fontId="54" fillId="0" borderId="10" xfId="73" applyFont="1" applyBorder="1" applyAlignment="1">
      <alignment/>
      <protection/>
    </xf>
    <xf numFmtId="0" fontId="54" fillId="0" borderId="0" xfId="73" applyFont="1">
      <alignment/>
      <protection/>
    </xf>
    <xf numFmtId="0" fontId="54" fillId="0" borderId="10" xfId="73" applyFont="1" applyBorder="1">
      <alignment/>
      <protection/>
    </xf>
    <xf numFmtId="3" fontId="54" fillId="0" borderId="10" xfId="73" applyNumberFormat="1" applyFont="1" applyBorder="1">
      <alignment/>
      <protection/>
    </xf>
    <xf numFmtId="0" fontId="46" fillId="0" borderId="10" xfId="73" applyFont="1" applyBorder="1">
      <alignment/>
      <protection/>
    </xf>
    <xf numFmtId="0" fontId="13" fillId="0" borderId="11" xfId="73" applyFont="1" applyBorder="1" applyAlignment="1">
      <alignment horizontal="center"/>
      <protection/>
    </xf>
    <xf numFmtId="0" fontId="54" fillId="0" borderId="20" xfId="73" applyFont="1" applyBorder="1">
      <alignment/>
      <protection/>
    </xf>
    <xf numFmtId="0" fontId="54" fillId="0" borderId="11" xfId="73" applyFont="1" applyBorder="1">
      <alignment/>
      <protection/>
    </xf>
    <xf numFmtId="3" fontId="54" fillId="0" borderId="11" xfId="73" applyNumberFormat="1" applyFont="1" applyBorder="1">
      <alignment/>
      <protection/>
    </xf>
    <xf numFmtId="0" fontId="46" fillId="0" borderId="11" xfId="73" applyFont="1" applyBorder="1">
      <alignment/>
      <protection/>
    </xf>
    <xf numFmtId="0" fontId="10" fillId="0" borderId="0" xfId="71">
      <alignment/>
      <protection/>
    </xf>
    <xf numFmtId="0" fontId="54" fillId="0" borderId="0" xfId="71" applyFont="1">
      <alignment/>
      <protection/>
    </xf>
    <xf numFmtId="0" fontId="56" fillId="0" borderId="0" xfId="71" applyFont="1" applyAlignment="1">
      <alignment horizontal="center" vertical="center"/>
      <protection/>
    </xf>
    <xf numFmtId="0" fontId="10" fillId="0" borderId="0" xfId="71" applyFont="1">
      <alignment/>
      <protection/>
    </xf>
    <xf numFmtId="0" fontId="10" fillId="0" borderId="27" xfId="71" applyBorder="1">
      <alignment/>
      <protection/>
    </xf>
    <xf numFmtId="0" fontId="57" fillId="0" borderId="24" xfId="71" applyFont="1" applyBorder="1" applyAlignment="1">
      <alignment horizontal="center" vertical="center" wrapText="1"/>
      <protection/>
    </xf>
    <xf numFmtId="0" fontId="10" fillId="0" borderId="42" xfId="71" applyBorder="1">
      <alignment/>
      <protection/>
    </xf>
    <xf numFmtId="0" fontId="57" fillId="0" borderId="12" xfId="71" applyFont="1" applyBorder="1" applyAlignment="1">
      <alignment horizontal="center" vertical="center" wrapText="1"/>
      <protection/>
    </xf>
    <xf numFmtId="1" fontId="13" fillId="0" borderId="12" xfId="71" applyNumberFormat="1" applyFont="1" applyBorder="1" applyAlignment="1">
      <alignment horizontal="center" vertical="center"/>
      <protection/>
    </xf>
    <xf numFmtId="0" fontId="57" fillId="0" borderId="11" xfId="71" applyFont="1" applyBorder="1" applyAlignment="1">
      <alignment vertical="center"/>
      <protection/>
    </xf>
    <xf numFmtId="3" fontId="34" fillId="16" borderId="12" xfId="71" applyNumberFormat="1" applyFont="1" applyFill="1" applyBorder="1" applyAlignment="1">
      <alignment vertical="center"/>
      <protection/>
    </xf>
    <xf numFmtId="3" fontId="34" fillId="16" borderId="11" xfId="71" applyNumberFormat="1" applyFont="1" applyFill="1" applyBorder="1" applyAlignment="1">
      <alignment vertical="center"/>
      <protection/>
    </xf>
    <xf numFmtId="0" fontId="10" fillId="0" borderId="12" xfId="71" applyBorder="1">
      <alignment/>
      <protection/>
    </xf>
    <xf numFmtId="0" fontId="58" fillId="0" borderId="11" xfId="71" applyFont="1" applyBorder="1" applyAlignment="1">
      <alignment vertical="center"/>
      <protection/>
    </xf>
    <xf numFmtId="3" fontId="35" fillId="16" borderId="11" xfId="71" applyNumberFormat="1" applyFont="1" applyFill="1" applyBorder="1" applyAlignment="1">
      <alignment vertical="center"/>
      <protection/>
    </xf>
    <xf numFmtId="3" fontId="59" fillId="0" borderId="11" xfId="71" applyNumberFormat="1" applyFont="1" applyBorder="1" applyAlignment="1">
      <alignment vertical="center"/>
      <protection/>
    </xf>
    <xf numFmtId="3" fontId="59" fillId="0" borderId="11" xfId="71" applyNumberFormat="1" applyFont="1" applyFill="1" applyBorder="1" applyAlignment="1">
      <alignment vertical="center"/>
      <protection/>
    </xf>
    <xf numFmtId="0" fontId="59" fillId="0" borderId="11" xfId="71" applyFont="1" applyBorder="1" applyAlignment="1">
      <alignment vertical="center"/>
      <protection/>
    </xf>
    <xf numFmtId="0" fontId="35" fillId="0" borderId="12" xfId="71" applyFont="1" applyBorder="1" applyAlignment="1">
      <alignment horizontal="left" vertical="center"/>
      <protection/>
    </xf>
    <xf numFmtId="0" fontId="57" fillId="0" borderId="12" xfId="71" applyFont="1" applyBorder="1" applyAlignment="1">
      <alignment vertical="center"/>
      <protection/>
    </xf>
    <xf numFmtId="0" fontId="59" fillId="0" borderId="12" xfId="71" applyFont="1" applyBorder="1" applyAlignment="1">
      <alignment vertical="center"/>
      <protection/>
    </xf>
    <xf numFmtId="3" fontId="35" fillId="16" borderId="12" xfId="71" applyNumberFormat="1" applyFont="1" applyFill="1" applyBorder="1" applyAlignment="1">
      <alignment vertical="center"/>
      <protection/>
    </xf>
    <xf numFmtId="3" fontId="59" fillId="0" borderId="12" xfId="71" applyNumberFormat="1" applyFont="1" applyBorder="1" applyAlignment="1">
      <alignment vertical="center"/>
      <protection/>
    </xf>
    <xf numFmtId="3" fontId="59" fillId="0" borderId="12" xfId="71" applyNumberFormat="1" applyFont="1" applyFill="1" applyBorder="1" applyAlignment="1">
      <alignment vertical="center"/>
      <protection/>
    </xf>
    <xf numFmtId="3" fontId="57" fillId="0" borderId="12" xfId="71" applyNumberFormat="1" applyFont="1" applyBorder="1" applyAlignment="1">
      <alignment vertical="center"/>
      <protection/>
    </xf>
    <xf numFmtId="3" fontId="13" fillId="0" borderId="12" xfId="71" applyNumberFormat="1" applyFont="1" applyBorder="1">
      <alignment/>
      <protection/>
    </xf>
    <xf numFmtId="3" fontId="57" fillId="0" borderId="12" xfId="71" applyNumberFormat="1" applyFont="1" applyFill="1" applyBorder="1" applyAlignment="1">
      <alignment vertical="center"/>
      <protection/>
    </xf>
    <xf numFmtId="3" fontId="34" fillId="0" borderId="12" xfId="71" applyNumberFormat="1" applyFont="1" applyBorder="1" applyAlignment="1">
      <alignment vertical="center"/>
      <protection/>
    </xf>
    <xf numFmtId="0" fontId="13" fillId="0" borderId="12" xfId="71" applyFont="1" applyBorder="1">
      <alignment/>
      <protection/>
    </xf>
    <xf numFmtId="3" fontId="13" fillId="0" borderId="12" xfId="71" applyNumberFormat="1" applyFont="1" applyBorder="1" applyAlignment="1">
      <alignment vertical="center"/>
      <protection/>
    </xf>
    <xf numFmtId="1" fontId="10" fillId="0" borderId="12" xfId="71" applyNumberFormat="1" applyFont="1" applyBorder="1" applyAlignment="1">
      <alignment horizontal="center" vertical="center"/>
      <protection/>
    </xf>
    <xf numFmtId="3" fontId="33" fillId="0" borderId="12" xfId="71" applyNumberFormat="1" applyFont="1" applyBorder="1" applyAlignment="1">
      <alignment vertical="center"/>
      <protection/>
    </xf>
    <xf numFmtId="0" fontId="55" fillId="0" borderId="12" xfId="71" applyFont="1" applyBorder="1" applyAlignment="1">
      <alignment vertical="center"/>
      <protection/>
    </xf>
    <xf numFmtId="0" fontId="10" fillId="0" borderId="20" xfId="71" applyBorder="1">
      <alignment/>
      <protection/>
    </xf>
    <xf numFmtId="0" fontId="60" fillId="0" borderId="0" xfId="71" applyFont="1" applyAlignment="1">
      <alignment vertical="center"/>
      <protection/>
    </xf>
    <xf numFmtId="0" fontId="10" fillId="0" borderId="13" xfId="71" applyBorder="1">
      <alignment/>
      <protection/>
    </xf>
    <xf numFmtId="0" fontId="57" fillId="0" borderId="12" xfId="71" applyFont="1" applyFill="1" applyBorder="1" applyAlignment="1">
      <alignment horizontal="center" vertical="center" wrapText="1"/>
      <protection/>
    </xf>
    <xf numFmtId="0" fontId="10" fillId="0" borderId="11" xfId="71" applyBorder="1">
      <alignment/>
      <protection/>
    </xf>
    <xf numFmtId="0" fontId="57" fillId="0" borderId="11" xfId="71" applyFont="1" applyFill="1" applyBorder="1" applyAlignment="1">
      <alignment horizontal="center" vertical="center" wrapText="1"/>
      <protection/>
    </xf>
    <xf numFmtId="1" fontId="10" fillId="0" borderId="12" xfId="71" applyNumberFormat="1" applyFont="1" applyBorder="1" applyAlignment="1">
      <alignment horizontal="right" vertical="center"/>
      <protection/>
    </xf>
    <xf numFmtId="3" fontId="10" fillId="0" borderId="12" xfId="71" applyNumberFormat="1" applyFont="1" applyBorder="1" applyAlignment="1">
      <alignment vertical="center"/>
      <protection/>
    </xf>
    <xf numFmtId="3" fontId="61" fillId="0" borderId="12" xfId="71" applyNumberFormat="1" applyFont="1" applyFill="1" applyBorder="1" applyAlignment="1">
      <alignment horizontal="right" vertical="center" wrapText="1"/>
      <protection/>
    </xf>
    <xf numFmtId="3" fontId="10" fillId="0" borderId="12" xfId="71" applyNumberFormat="1" applyFont="1" applyBorder="1" applyAlignment="1">
      <alignment horizontal="right" vertical="center"/>
      <protection/>
    </xf>
    <xf numFmtId="3" fontId="10" fillId="0" borderId="12" xfId="71" applyNumberFormat="1" applyFont="1" applyBorder="1" applyAlignment="1">
      <alignment vertical="center"/>
      <protection/>
    </xf>
    <xf numFmtId="3" fontId="10" fillId="0" borderId="43" xfId="71" applyNumberFormat="1" applyFont="1" applyBorder="1">
      <alignment/>
      <protection/>
    </xf>
    <xf numFmtId="0" fontId="10" fillId="0" borderId="43" xfId="71" applyFont="1" applyBorder="1">
      <alignment/>
      <protection/>
    </xf>
    <xf numFmtId="1" fontId="10" fillId="0" borderId="12" xfId="71" applyNumberFormat="1" applyBorder="1" applyAlignment="1">
      <alignment vertical="center"/>
      <protection/>
    </xf>
    <xf numFmtId="0" fontId="61" fillId="0" borderId="12" xfId="71" applyFont="1" applyFill="1" applyBorder="1" applyAlignment="1">
      <alignment horizontal="left" vertical="center" wrapText="1"/>
      <protection/>
    </xf>
    <xf numFmtId="3" fontId="59" fillId="0" borderId="12" xfId="71" applyNumberFormat="1" applyFont="1" applyFill="1" applyBorder="1" applyAlignment="1">
      <alignment horizontal="right" vertical="center" wrapText="1"/>
      <protection/>
    </xf>
    <xf numFmtId="0" fontId="59" fillId="0" borderId="12" xfId="71" applyFont="1" applyFill="1" applyBorder="1" applyAlignment="1">
      <alignment horizontal="right" vertical="center" wrapText="1"/>
      <protection/>
    </xf>
    <xf numFmtId="0" fontId="57" fillId="0" borderId="43" xfId="71" applyFont="1" applyFill="1" applyBorder="1" applyAlignment="1">
      <alignment horizontal="center" vertical="center" wrapText="1"/>
      <protection/>
    </xf>
    <xf numFmtId="0" fontId="10" fillId="0" borderId="12" xfId="71" applyFont="1" applyBorder="1" applyAlignment="1">
      <alignment horizontal="right" vertical="center"/>
      <protection/>
    </xf>
    <xf numFmtId="0" fontId="10" fillId="0" borderId="12" xfId="71" applyFont="1" applyFill="1" applyBorder="1" applyAlignment="1">
      <alignment vertical="center"/>
      <protection/>
    </xf>
    <xf numFmtId="0" fontId="62" fillId="0" borderId="12" xfId="71" applyFont="1" applyFill="1" applyBorder="1" applyAlignment="1">
      <alignment horizontal="center" vertical="center" wrapText="1"/>
      <protection/>
    </xf>
    <xf numFmtId="3" fontId="61" fillId="0" borderId="12" xfId="71" applyNumberFormat="1" applyFont="1" applyFill="1" applyBorder="1" applyAlignment="1">
      <alignment horizontal="right" vertical="center"/>
      <protection/>
    </xf>
    <xf numFmtId="3" fontId="61" fillId="0" borderId="12" xfId="71" applyNumberFormat="1" applyFont="1" applyFill="1" applyBorder="1" applyAlignment="1">
      <alignment vertical="center"/>
      <protection/>
    </xf>
    <xf numFmtId="2" fontId="10" fillId="0" borderId="12" xfId="71" applyNumberFormat="1" applyFont="1" applyFill="1" applyBorder="1" applyAlignment="1">
      <alignment vertical="center"/>
      <protection/>
    </xf>
    <xf numFmtId="0" fontId="10" fillId="0" borderId="12" xfId="71" applyFont="1" applyBorder="1" applyAlignment="1">
      <alignment vertical="center"/>
      <protection/>
    </xf>
    <xf numFmtId="0" fontId="13" fillId="0" borderId="12" xfId="71" applyFont="1" applyBorder="1" applyAlignment="1">
      <alignment vertical="center"/>
      <protection/>
    </xf>
    <xf numFmtId="0" fontId="5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vertical="center"/>
    </xf>
    <xf numFmtId="0" fontId="34" fillId="0" borderId="12" xfId="0" applyFont="1" applyBorder="1" applyAlignment="1">
      <alignment vertical="center"/>
    </xf>
    <xf numFmtId="3" fontId="34" fillId="0" borderId="12" xfId="0" applyNumberFormat="1" applyFont="1" applyBorder="1" applyAlignment="1">
      <alignment vertical="center"/>
    </xf>
    <xf numFmtId="0" fontId="0" fillId="0" borderId="0" xfId="59">
      <alignment/>
      <protection/>
    </xf>
    <xf numFmtId="0" fontId="0" fillId="0" borderId="45" xfId="59" applyBorder="1">
      <alignment/>
      <protection/>
    </xf>
    <xf numFmtId="0" fontId="1" fillId="0" borderId="45" xfId="61" applyFont="1" applyBorder="1" applyAlignment="1">
      <alignment horizontal="right"/>
      <protection/>
    </xf>
    <xf numFmtId="0" fontId="34" fillId="0" borderId="14" xfId="59" applyFont="1" applyBorder="1" applyAlignment="1">
      <alignment horizontal="center"/>
      <protection/>
    </xf>
    <xf numFmtId="0" fontId="63" fillId="0" borderId="40" xfId="59" applyFont="1" applyBorder="1" applyAlignment="1">
      <alignment/>
      <protection/>
    </xf>
    <xf numFmtId="0" fontId="64" fillId="0" borderId="46" xfId="59" applyFont="1" applyBorder="1" applyAlignment="1">
      <alignment/>
      <protection/>
    </xf>
    <xf numFmtId="0" fontId="64" fillId="0" borderId="46" xfId="59" applyFont="1" applyBorder="1" applyAlignment="1">
      <alignment horizontal="center"/>
      <protection/>
    </xf>
    <xf numFmtId="0" fontId="64" fillId="0" borderId="46" xfId="59" applyFont="1" applyBorder="1">
      <alignment/>
      <protection/>
    </xf>
    <xf numFmtId="0" fontId="64" fillId="0" borderId="47" xfId="59" applyFont="1" applyBorder="1">
      <alignment/>
      <protection/>
    </xf>
    <xf numFmtId="0" fontId="63" fillId="0" borderId="39" xfId="59" applyFont="1" applyBorder="1" applyAlignment="1">
      <alignment vertical="center"/>
      <protection/>
    </xf>
    <xf numFmtId="0" fontId="63" fillId="0" borderId="28" xfId="59" applyFont="1" applyBorder="1">
      <alignment/>
      <protection/>
    </xf>
    <xf numFmtId="3" fontId="33" fillId="0" borderId="14" xfId="59" applyNumberFormat="1" applyFont="1" applyBorder="1">
      <alignment/>
      <protection/>
    </xf>
    <xf numFmtId="3" fontId="33" fillId="0" borderId="28" xfId="59" applyNumberFormat="1" applyFont="1" applyBorder="1">
      <alignment/>
      <protection/>
    </xf>
    <xf numFmtId="0" fontId="63" fillId="0" borderId="40" xfId="59" applyFont="1" applyBorder="1" applyAlignment="1">
      <alignment horizontal="left"/>
      <protection/>
    </xf>
    <xf numFmtId="0" fontId="39" fillId="0" borderId="46" xfId="59" applyFont="1" applyBorder="1">
      <alignment/>
      <protection/>
    </xf>
    <xf numFmtId="0" fontId="39" fillId="0" borderId="47" xfId="59" applyFont="1" applyBorder="1">
      <alignment/>
      <protection/>
    </xf>
    <xf numFmtId="0" fontId="63" fillId="0" borderId="39" xfId="59" applyFont="1" applyBorder="1">
      <alignment/>
      <protection/>
    </xf>
    <xf numFmtId="0" fontId="64" fillId="0" borderId="28" xfId="59" applyFont="1" applyBorder="1">
      <alignment/>
      <protection/>
    </xf>
    <xf numFmtId="0" fontId="0" fillId="0" borderId="0" xfId="59" applyBorder="1">
      <alignment/>
      <protection/>
    </xf>
    <xf numFmtId="0" fontId="10" fillId="0" borderId="0" xfId="68">
      <alignment/>
      <protection/>
    </xf>
    <xf numFmtId="0" fontId="10" fillId="0" borderId="0" xfId="68" applyAlignment="1">
      <alignment vertical="center"/>
      <protection/>
    </xf>
    <xf numFmtId="0" fontId="13" fillId="0" borderId="0" xfId="68" applyFont="1" applyAlignment="1">
      <alignment horizontal="right"/>
      <protection/>
    </xf>
    <xf numFmtId="0" fontId="10" fillId="0" borderId="0" xfId="68" applyFont="1">
      <alignment/>
      <protection/>
    </xf>
    <xf numFmtId="0" fontId="39" fillId="0" borderId="0" xfId="65" applyFont="1" applyBorder="1" applyAlignment="1">
      <alignment vertical="center"/>
      <protection/>
    </xf>
    <xf numFmtId="3" fontId="39" fillId="0" borderId="0" xfId="65" applyNumberFormat="1" applyFont="1" applyBorder="1">
      <alignment/>
      <protection/>
    </xf>
    <xf numFmtId="0" fontId="10" fillId="0" borderId="12" xfId="71" applyFont="1" applyFill="1" applyBorder="1" applyAlignment="1">
      <alignment vertical="center"/>
      <protection/>
    </xf>
    <xf numFmtId="0" fontId="0" fillId="0" borderId="0" xfId="0" applyAlignment="1">
      <alignment wrapText="1"/>
    </xf>
    <xf numFmtId="0" fontId="57" fillId="0" borderId="11" xfId="71" applyFont="1" applyFill="1" applyBorder="1" applyAlignment="1">
      <alignment vertical="center" wrapText="1"/>
      <protection/>
    </xf>
    <xf numFmtId="0" fontId="57" fillId="0" borderId="12" xfId="71" applyFont="1" applyFill="1" applyBorder="1" applyAlignment="1">
      <alignment vertical="center" wrapText="1"/>
      <protection/>
    </xf>
    <xf numFmtId="0" fontId="3" fillId="0" borderId="14" xfId="63" applyFont="1" applyBorder="1" applyAlignment="1">
      <alignment/>
      <protection/>
    </xf>
    <xf numFmtId="3" fontId="2" fillId="0" borderId="16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33" fillId="0" borderId="17" xfId="65" applyFont="1" applyBorder="1" applyAlignment="1">
      <alignment horizontal="center"/>
      <protection/>
    </xf>
    <xf numFmtId="0" fontId="1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10" fillId="0" borderId="12" xfId="71" applyNumberFormat="1" applyFont="1" applyBorder="1" applyAlignment="1">
      <alignment vertical="center"/>
      <protection/>
    </xf>
    <xf numFmtId="0" fontId="10" fillId="0" borderId="12" xfId="71" applyFont="1" applyBorder="1" applyAlignment="1">
      <alignment vertical="center"/>
      <protection/>
    </xf>
    <xf numFmtId="0" fontId="35" fillId="0" borderId="0" xfId="0" applyFont="1" applyAlignment="1">
      <alignment/>
    </xf>
    <xf numFmtId="3" fontId="35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3" fontId="35" fillId="0" borderId="43" xfId="0" applyNumberFormat="1" applyFont="1" applyBorder="1" applyAlignment="1">
      <alignment/>
    </xf>
    <xf numFmtId="3" fontId="39" fillId="0" borderId="12" xfId="0" applyNumberFormat="1" applyFont="1" applyBorder="1" applyAlignment="1">
      <alignment/>
    </xf>
    <xf numFmtId="3" fontId="39" fillId="0" borderId="13" xfId="0" applyNumberFormat="1" applyFont="1" applyBorder="1" applyAlignment="1">
      <alignment/>
    </xf>
    <xf numFmtId="0" fontId="1" fillId="0" borderId="16" xfId="58" applyFont="1" applyFill="1" applyBorder="1" applyAlignment="1">
      <alignment horizontal="left"/>
      <protection/>
    </xf>
    <xf numFmtId="0" fontId="4" fillId="0" borderId="16" xfId="58" applyFont="1" applyFill="1" applyBorder="1" applyAlignment="1">
      <alignment horizontal="left"/>
      <protection/>
    </xf>
    <xf numFmtId="0" fontId="4" fillId="0" borderId="39" xfId="58" applyFont="1" applyFill="1" applyBorder="1" applyAlignment="1">
      <alignment horizontal="left"/>
      <protection/>
    </xf>
    <xf numFmtId="3" fontId="4" fillId="0" borderId="14" xfId="67" applyNumberFormat="1" applyFont="1" applyFill="1" applyBorder="1" applyAlignment="1">
      <alignment horizontal="right"/>
      <protection/>
    </xf>
    <xf numFmtId="0" fontId="1" fillId="0" borderId="16" xfId="67" applyFont="1" applyFill="1" applyBorder="1" applyAlignment="1">
      <alignment horizontal="center"/>
      <protection/>
    </xf>
    <xf numFmtId="0" fontId="2" fillId="0" borderId="39" xfId="58" applyFont="1" applyFill="1" applyBorder="1" applyAlignment="1">
      <alignment horizontal="left"/>
      <protection/>
    </xf>
    <xf numFmtId="0" fontId="13" fillId="0" borderId="0" xfId="72" applyFont="1" applyFill="1" applyBorder="1">
      <alignment/>
      <protection/>
    </xf>
    <xf numFmtId="0" fontId="4" fillId="0" borderId="10" xfId="58" applyFont="1" applyFill="1" applyBorder="1" applyAlignment="1">
      <alignment horizontal="left"/>
      <protection/>
    </xf>
    <xf numFmtId="0" fontId="13" fillId="0" borderId="39" xfId="72" applyFont="1" applyFill="1" applyBorder="1">
      <alignment/>
      <protection/>
    </xf>
    <xf numFmtId="0" fontId="13" fillId="0" borderId="16" xfId="72" applyFont="1" applyFill="1" applyBorder="1">
      <alignment/>
      <protection/>
    </xf>
    <xf numFmtId="0" fontId="1" fillId="0" borderId="10" xfId="58" applyFont="1" applyFill="1" applyBorder="1" applyAlignment="1">
      <alignment horizontal="left"/>
      <protection/>
    </xf>
    <xf numFmtId="0" fontId="0" fillId="0" borderId="1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3" fontId="35" fillId="0" borderId="13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3" fontId="1" fillId="0" borderId="10" xfId="67" applyNumberFormat="1" applyFont="1" applyFill="1" applyBorder="1" applyAlignment="1">
      <alignment horizontal="right"/>
      <protection/>
    </xf>
    <xf numFmtId="3" fontId="1" fillId="0" borderId="16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1" fillId="0" borderId="48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4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47" xfId="0" applyFont="1" applyBorder="1" applyAlignment="1">
      <alignment/>
    </xf>
    <xf numFmtId="0" fontId="41" fillId="0" borderId="21" xfId="0" applyFont="1" applyBorder="1" applyAlignment="1">
      <alignment/>
    </xf>
    <xf numFmtId="0" fontId="5" fillId="0" borderId="21" xfId="0" applyFont="1" applyBorder="1" applyAlignment="1">
      <alignment vertical="center" wrapText="1"/>
    </xf>
    <xf numFmtId="0" fontId="1" fillId="0" borderId="42" xfId="0" applyFont="1" applyBorder="1" applyAlignment="1">
      <alignment/>
    </xf>
    <xf numFmtId="0" fontId="8" fillId="0" borderId="22" xfId="63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0" fontId="14" fillId="0" borderId="14" xfId="63" applyFont="1" applyBorder="1" applyAlignment="1">
      <alignment/>
      <protection/>
    </xf>
    <xf numFmtId="0" fontId="1" fillId="0" borderId="16" xfId="67" applyFont="1" applyFill="1" applyBorder="1">
      <alignment/>
      <protection/>
    </xf>
    <xf numFmtId="0" fontId="1" fillId="0" borderId="39" xfId="67" applyFont="1" applyFill="1" applyBorder="1">
      <alignment/>
      <protection/>
    </xf>
    <xf numFmtId="0" fontId="2" fillId="0" borderId="39" xfId="67" applyFont="1" applyFill="1" applyBorder="1">
      <alignment/>
      <protection/>
    </xf>
    <xf numFmtId="3" fontId="2" fillId="0" borderId="39" xfId="72" applyNumberFormat="1" applyFont="1" applyFill="1" applyBorder="1" applyAlignment="1">
      <alignment horizontal="right"/>
      <protection/>
    </xf>
    <xf numFmtId="3" fontId="1" fillId="0" borderId="40" xfId="72" applyNumberFormat="1" applyFont="1" applyFill="1" applyBorder="1" applyAlignment="1">
      <alignment horizontal="right"/>
      <protection/>
    </xf>
    <xf numFmtId="3" fontId="2" fillId="0" borderId="16" xfId="72" applyNumberFormat="1" applyFont="1" applyFill="1" applyBorder="1" applyAlignment="1">
      <alignment horizontal="right"/>
      <protection/>
    </xf>
    <xf numFmtId="3" fontId="1" fillId="0" borderId="39" xfId="72" applyNumberFormat="1" applyFont="1" applyFill="1" applyBorder="1" applyAlignment="1">
      <alignment horizontal="right"/>
      <protection/>
    </xf>
    <xf numFmtId="3" fontId="1" fillId="0" borderId="16" xfId="72" applyNumberFormat="1" applyFont="1" applyFill="1" applyBorder="1" applyAlignment="1">
      <alignment horizontal="right"/>
      <protection/>
    </xf>
    <xf numFmtId="3" fontId="4" fillId="0" borderId="16" xfId="72" applyNumberFormat="1" applyFont="1" applyFill="1" applyBorder="1" applyAlignment="1">
      <alignment horizontal="right"/>
      <protection/>
    </xf>
    <xf numFmtId="3" fontId="4" fillId="0" borderId="39" xfId="72" applyNumberFormat="1" applyFont="1" applyFill="1" applyBorder="1" applyAlignment="1">
      <alignment horizontal="right"/>
      <protection/>
    </xf>
    <xf numFmtId="3" fontId="2" fillId="0" borderId="16" xfId="72" applyNumberFormat="1" applyFont="1" applyFill="1" applyBorder="1" applyAlignment="1">
      <alignment horizontal="right"/>
      <protection/>
    </xf>
    <xf numFmtId="3" fontId="4" fillId="0" borderId="14" xfId="0" applyNumberFormat="1" applyFont="1" applyBorder="1" applyAlignment="1">
      <alignment/>
    </xf>
    <xf numFmtId="0" fontId="4" fillId="0" borderId="12" xfId="63" applyFont="1" applyBorder="1" applyAlignment="1">
      <alignment/>
      <protection/>
    </xf>
    <xf numFmtId="0" fontId="35" fillId="0" borderId="24" xfId="0" applyFont="1" applyBorder="1" applyAlignment="1">
      <alignment horizontal="left" vertical="center"/>
    </xf>
    <xf numFmtId="0" fontId="35" fillId="0" borderId="49" xfId="0" applyFont="1" applyBorder="1" applyAlignment="1">
      <alignment horizontal="left" vertical="center"/>
    </xf>
    <xf numFmtId="0" fontId="35" fillId="0" borderId="43" xfId="0" applyFont="1" applyBorder="1" applyAlignment="1">
      <alignment horizontal="left" vertical="center"/>
    </xf>
    <xf numFmtId="3" fontId="1" fillId="0" borderId="13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13" fillId="0" borderId="20" xfId="65" applyFont="1" applyBorder="1" applyAlignment="1">
      <alignment horizontal="right"/>
      <protection/>
    </xf>
    <xf numFmtId="9" fontId="2" fillId="0" borderId="10" xfId="0" applyNumberFormat="1" applyFont="1" applyBorder="1" applyAlignment="1">
      <alignment/>
    </xf>
    <xf numFmtId="0" fontId="1" fillId="0" borderId="0" xfId="63" applyFont="1" applyBorder="1" applyAlignment="1">
      <alignment horizontal="right"/>
      <protection/>
    </xf>
    <xf numFmtId="0" fontId="52" fillId="0" borderId="0" xfId="69" applyFont="1" applyBorder="1" applyAlignment="1">
      <alignment horizontal="center" vertical="center" wrapText="1"/>
      <protection/>
    </xf>
    <xf numFmtId="0" fontId="10" fillId="0" borderId="0" xfId="69" applyBorder="1" applyAlignment="1">
      <alignment horizontal="center" vertical="center"/>
      <protection/>
    </xf>
    <xf numFmtId="0" fontId="49" fillId="0" borderId="0" xfId="69" applyFont="1" applyBorder="1" applyAlignment="1">
      <alignment horizontal="center" vertical="center"/>
      <protection/>
    </xf>
    <xf numFmtId="3" fontId="53" fillId="0" borderId="14" xfId="69" applyNumberFormat="1" applyFont="1" applyBorder="1">
      <alignment/>
      <protection/>
    </xf>
    <xf numFmtId="0" fontId="0" fillId="0" borderId="0" xfId="67" applyFont="1">
      <alignment/>
      <protection/>
    </xf>
    <xf numFmtId="0" fontId="0" fillId="0" borderId="43" xfId="0" applyFont="1" applyFill="1" applyBorder="1" applyAlignment="1">
      <alignment horizontal="center"/>
    </xf>
    <xf numFmtId="3" fontId="2" fillId="16" borderId="10" xfId="67" applyNumberFormat="1" applyFont="1" applyFill="1" applyBorder="1" applyAlignment="1">
      <alignment horizontal="right"/>
      <protection/>
    </xf>
    <xf numFmtId="3" fontId="2" fillId="16" borderId="14" xfId="67" applyNumberFormat="1" applyFont="1" applyFill="1" applyBorder="1" applyAlignment="1">
      <alignment horizontal="right"/>
      <protection/>
    </xf>
    <xf numFmtId="9" fontId="8" fillId="0" borderId="14" xfId="72" applyNumberFormat="1" applyFont="1" applyFill="1" applyBorder="1">
      <alignment/>
      <protection/>
    </xf>
    <xf numFmtId="9" fontId="8" fillId="0" borderId="10" xfId="72" applyNumberFormat="1" applyFont="1" applyFill="1" applyBorder="1">
      <alignment/>
      <protection/>
    </xf>
    <xf numFmtId="9" fontId="9" fillId="0" borderId="12" xfId="81" applyNumberFormat="1" applyFont="1" applyFill="1" applyBorder="1" applyAlignment="1">
      <alignment horizontal="right"/>
    </xf>
    <xf numFmtId="0" fontId="2" fillId="0" borderId="0" xfId="63" applyFont="1" applyFill="1" applyAlignment="1">
      <alignment/>
      <protection/>
    </xf>
    <xf numFmtId="0" fontId="1" fillId="0" borderId="11" xfId="0" applyFont="1" applyFill="1" applyBorder="1" applyAlignment="1">
      <alignment horizontal="left"/>
    </xf>
    <xf numFmtId="3" fontId="42" fillId="0" borderId="11" xfId="69" applyNumberFormat="1" applyFont="1" applyBorder="1">
      <alignment/>
      <protection/>
    </xf>
    <xf numFmtId="3" fontId="1" fillId="0" borderId="14" xfId="67" applyNumberFormat="1" applyFont="1" applyFill="1" applyBorder="1" applyAlignment="1">
      <alignment horizontal="right"/>
      <protection/>
    </xf>
    <xf numFmtId="3" fontId="3" fillId="0" borderId="14" xfId="67" applyNumberFormat="1" applyFont="1" applyFill="1" applyBorder="1" applyAlignment="1">
      <alignment horizontal="right" vertical="center"/>
      <protection/>
    </xf>
    <xf numFmtId="3" fontId="2" fillId="0" borderId="14" xfId="67" applyNumberFormat="1" applyFont="1" applyFill="1" applyBorder="1" applyAlignment="1">
      <alignment horizontal="right" vertical="center"/>
      <protection/>
    </xf>
    <xf numFmtId="3" fontId="1" fillId="0" borderId="42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3" fontId="38" fillId="0" borderId="42" xfId="0" applyNumberFormat="1" applyFont="1" applyFill="1" applyBorder="1" applyAlignment="1">
      <alignment horizontal="center"/>
    </xf>
    <xf numFmtId="3" fontId="1" fillId="0" borderId="47" xfId="0" applyNumberFormat="1" applyFont="1" applyFill="1" applyBorder="1" applyAlignment="1">
      <alignment horizontal="center"/>
    </xf>
    <xf numFmtId="3" fontId="11" fillId="0" borderId="14" xfId="67" applyNumberFormat="1" applyFont="1" applyFill="1" applyBorder="1" applyAlignment="1">
      <alignment horizontal="right"/>
      <protection/>
    </xf>
    <xf numFmtId="3" fontId="39" fillId="0" borderId="10" xfId="62" applyNumberFormat="1" applyFont="1" applyBorder="1" applyAlignment="1">
      <alignment vertical="center"/>
      <protection/>
    </xf>
    <xf numFmtId="3" fontId="37" fillId="0" borderId="11" xfId="62" applyNumberFormat="1" applyFont="1" applyBorder="1" applyAlignment="1">
      <alignment vertical="center"/>
      <protection/>
    </xf>
    <xf numFmtId="0" fontId="39" fillId="0" borderId="0" xfId="65" applyFont="1" applyBorder="1" applyAlignment="1">
      <alignment/>
      <protection/>
    </xf>
    <xf numFmtId="0" fontId="8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3" fontId="2" fillId="0" borderId="10" xfId="63" applyNumberFormat="1" applyFont="1" applyBorder="1" applyAlignment="1">
      <alignment/>
      <protection/>
    </xf>
    <xf numFmtId="0" fontId="14" fillId="0" borderId="15" xfId="63" applyFont="1" applyBorder="1" applyAlignment="1">
      <alignment vertical="center"/>
      <protection/>
    </xf>
    <xf numFmtId="0" fontId="2" fillId="0" borderId="16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4" fillId="0" borderId="21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3" fontId="10" fillId="18" borderId="12" xfId="71" applyNumberFormat="1" applyFill="1" applyBorder="1" applyAlignment="1">
      <alignment vertical="center"/>
      <protection/>
    </xf>
    <xf numFmtId="3" fontId="10" fillId="0" borderId="0" xfId="71" applyNumberFormat="1">
      <alignment/>
      <protection/>
    </xf>
    <xf numFmtId="3" fontId="11" fillId="0" borderId="11" xfId="0" applyNumberFormat="1" applyFont="1" applyBorder="1" applyAlignment="1">
      <alignment horizontal="right" vertical="center"/>
    </xf>
    <xf numFmtId="0" fontId="39" fillId="18" borderId="24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3" fontId="39" fillId="18" borderId="12" xfId="65" applyNumberFormat="1" applyFont="1" applyFill="1" applyBorder="1">
      <alignment/>
      <protection/>
    </xf>
    <xf numFmtId="3" fontId="39" fillId="18" borderId="24" xfId="65" applyNumberFormat="1" applyFont="1" applyFill="1" applyBorder="1">
      <alignment/>
      <protection/>
    </xf>
    <xf numFmtId="0" fontId="1" fillId="0" borderId="14" xfId="63" applyFont="1" applyBorder="1" applyAlignment="1">
      <alignment/>
      <protection/>
    </xf>
    <xf numFmtId="3" fontId="1" fillId="18" borderId="24" xfId="63" applyNumberFormat="1" applyFont="1" applyFill="1" applyBorder="1" applyAlignment="1">
      <alignment/>
      <protection/>
    </xf>
    <xf numFmtId="3" fontId="2" fillId="18" borderId="24" xfId="63" applyNumberFormat="1" applyFont="1" applyFill="1" applyBorder="1" applyAlignment="1">
      <alignment/>
      <protection/>
    </xf>
    <xf numFmtId="3" fontId="2" fillId="18" borderId="24" xfId="63" applyNumberFormat="1" applyFont="1" applyFill="1" applyBorder="1" applyAlignment="1">
      <alignment/>
      <protection/>
    </xf>
    <xf numFmtId="3" fontId="2" fillId="18" borderId="50" xfId="63" applyNumberFormat="1" applyFont="1" applyFill="1" applyBorder="1" applyAlignment="1">
      <alignment/>
      <protection/>
    </xf>
    <xf numFmtId="3" fontId="1" fillId="18" borderId="39" xfId="63" applyNumberFormat="1" applyFont="1" applyFill="1" applyBorder="1" applyAlignment="1">
      <alignment/>
      <protection/>
    </xf>
    <xf numFmtId="3" fontId="2" fillId="18" borderId="11" xfId="63" applyNumberFormat="1" applyFont="1" applyFill="1" applyBorder="1" applyAlignment="1">
      <alignment/>
      <protection/>
    </xf>
    <xf numFmtId="3" fontId="1" fillId="18" borderId="12" xfId="63" applyNumberFormat="1" applyFont="1" applyFill="1" applyBorder="1" applyAlignment="1">
      <alignment/>
      <protection/>
    </xf>
    <xf numFmtId="3" fontId="2" fillId="18" borderId="12" xfId="63" applyNumberFormat="1" applyFont="1" applyFill="1" applyBorder="1" applyAlignment="1">
      <alignment/>
      <protection/>
    </xf>
    <xf numFmtId="3" fontId="2" fillId="18" borderId="14" xfId="63" applyNumberFormat="1" applyFont="1" applyFill="1" applyBorder="1" applyAlignment="1">
      <alignment/>
      <protection/>
    </xf>
    <xf numFmtId="3" fontId="11" fillId="18" borderId="15" xfId="63" applyNumberFormat="1" applyFont="1" applyFill="1" applyBorder="1" applyAlignment="1">
      <alignment vertical="center"/>
      <protection/>
    </xf>
    <xf numFmtId="3" fontId="2" fillId="18" borderId="22" xfId="63" applyNumberFormat="1" applyFont="1" applyFill="1" applyBorder="1" applyAlignment="1">
      <alignment/>
      <protection/>
    </xf>
    <xf numFmtId="3" fontId="1" fillId="18" borderId="15" xfId="63" applyNumberFormat="1" applyFont="1" applyFill="1" applyBorder="1" applyAlignment="1">
      <alignment/>
      <protection/>
    </xf>
    <xf numFmtId="3" fontId="2" fillId="18" borderId="15" xfId="63" applyNumberFormat="1" applyFont="1" applyFill="1" applyBorder="1" applyAlignment="1">
      <alignment/>
      <protection/>
    </xf>
    <xf numFmtId="3" fontId="11" fillId="18" borderId="15" xfId="63" applyNumberFormat="1" applyFont="1" applyFill="1" applyBorder="1" applyAlignment="1">
      <alignment/>
      <protection/>
    </xf>
    <xf numFmtId="3" fontId="1" fillId="18" borderId="14" xfId="63" applyNumberFormat="1" applyFont="1" applyFill="1" applyBorder="1" applyAlignment="1">
      <alignment/>
      <protection/>
    </xf>
    <xf numFmtId="3" fontId="4" fillId="18" borderId="12" xfId="63" applyNumberFormat="1" applyFont="1" applyFill="1" applyBorder="1" applyAlignment="1">
      <alignment/>
      <protection/>
    </xf>
    <xf numFmtId="3" fontId="1" fillId="18" borderId="15" xfId="63" applyNumberFormat="1" applyFont="1" applyFill="1" applyBorder="1" applyAlignment="1">
      <alignment vertical="center"/>
      <protection/>
    </xf>
    <xf numFmtId="0" fontId="2" fillId="18" borderId="19" xfId="63" applyFont="1" applyFill="1" applyBorder="1" applyAlignment="1">
      <alignment/>
      <protection/>
    </xf>
    <xf numFmtId="0" fontId="2" fillId="18" borderId="24" xfId="63" applyFont="1" applyFill="1" applyBorder="1" applyAlignment="1">
      <alignment/>
      <protection/>
    </xf>
    <xf numFmtId="0" fontId="2" fillId="18" borderId="16" xfId="63" applyFont="1" applyFill="1" applyBorder="1" applyAlignment="1">
      <alignment/>
      <protection/>
    </xf>
    <xf numFmtId="3" fontId="1" fillId="18" borderId="33" xfId="63" applyNumberFormat="1" applyFont="1" applyFill="1" applyBorder="1" applyAlignment="1">
      <alignment/>
      <protection/>
    </xf>
    <xf numFmtId="3" fontId="1" fillId="18" borderId="40" xfId="63" applyNumberFormat="1" applyFont="1" applyFill="1" applyBorder="1" applyAlignment="1">
      <alignment vertical="center"/>
      <protection/>
    </xf>
    <xf numFmtId="0" fontId="2" fillId="18" borderId="50" xfId="63" applyFont="1" applyFill="1" applyBorder="1" applyAlignment="1">
      <alignment/>
      <protection/>
    </xf>
    <xf numFmtId="0" fontId="2" fillId="18" borderId="40" xfId="63" applyFont="1" applyFill="1" applyBorder="1" applyAlignment="1">
      <alignment/>
      <protection/>
    </xf>
    <xf numFmtId="3" fontId="3" fillId="18" borderId="40" xfId="63" applyNumberFormat="1" applyFont="1" applyFill="1" applyBorder="1" applyAlignment="1">
      <alignment/>
      <protection/>
    </xf>
    <xf numFmtId="0" fontId="2" fillId="18" borderId="17" xfId="63" applyFont="1" applyFill="1" applyBorder="1" applyAlignment="1">
      <alignment/>
      <protection/>
    </xf>
    <xf numFmtId="0" fontId="1" fillId="18" borderId="40" xfId="63" applyFont="1" applyFill="1" applyBorder="1" applyAlignment="1">
      <alignment/>
      <protection/>
    </xf>
    <xf numFmtId="0" fontId="2" fillId="18" borderId="11" xfId="63" applyFont="1" applyFill="1" applyBorder="1" applyAlignment="1">
      <alignment/>
      <protection/>
    </xf>
    <xf numFmtId="3" fontId="2" fillId="18" borderId="16" xfId="63" applyNumberFormat="1" applyFont="1" applyFill="1" applyBorder="1" applyAlignment="1">
      <alignment/>
      <protection/>
    </xf>
    <xf numFmtId="3" fontId="1" fillId="18" borderId="40" xfId="63" applyNumberFormat="1" applyFont="1" applyFill="1" applyBorder="1" applyAlignment="1">
      <alignment/>
      <protection/>
    </xf>
    <xf numFmtId="3" fontId="2" fillId="18" borderId="19" xfId="63" applyNumberFormat="1" applyFont="1" applyFill="1" applyBorder="1" applyAlignment="1">
      <alignment/>
      <protection/>
    </xf>
    <xf numFmtId="3" fontId="2" fillId="18" borderId="39" xfId="63" applyNumberFormat="1" applyFont="1" applyFill="1" applyBorder="1" applyAlignment="1">
      <alignment/>
      <protection/>
    </xf>
    <xf numFmtId="3" fontId="2" fillId="18" borderId="40" xfId="63" applyNumberFormat="1" applyFont="1" applyFill="1" applyBorder="1" applyAlignment="1">
      <alignment/>
      <protection/>
    </xf>
    <xf numFmtId="3" fontId="1" fillId="18" borderId="11" xfId="63" applyNumberFormat="1" applyFont="1" applyFill="1" applyBorder="1" applyAlignment="1">
      <alignment/>
      <protection/>
    </xf>
    <xf numFmtId="3" fontId="1" fillId="18" borderId="19" xfId="63" applyNumberFormat="1" applyFont="1" applyFill="1" applyBorder="1" applyAlignment="1">
      <alignment/>
      <protection/>
    </xf>
    <xf numFmtId="3" fontId="2" fillId="18" borderId="11" xfId="0" applyNumberFormat="1" applyFont="1" applyFill="1" applyBorder="1" applyAlignment="1">
      <alignment/>
    </xf>
    <xf numFmtId="3" fontId="2" fillId="18" borderId="22" xfId="0" applyNumberFormat="1" applyFont="1" applyFill="1" applyBorder="1" applyAlignment="1">
      <alignment/>
    </xf>
    <xf numFmtId="3" fontId="2" fillId="18" borderId="22" xfId="63" applyNumberFormat="1" applyFont="1" applyFill="1" applyBorder="1" applyAlignment="1">
      <alignment/>
      <protection/>
    </xf>
    <xf numFmtId="3" fontId="3" fillId="18" borderId="14" xfId="63" applyNumberFormat="1" applyFont="1" applyFill="1" applyBorder="1" applyAlignment="1">
      <alignment/>
      <protection/>
    </xf>
    <xf numFmtId="3" fontId="4" fillId="18" borderId="11" xfId="0" applyNumberFormat="1" applyFont="1" applyFill="1" applyBorder="1" applyAlignment="1">
      <alignment/>
    </xf>
    <xf numFmtId="3" fontId="2" fillId="18" borderId="10" xfId="0" applyNumberFormat="1" applyFont="1" applyFill="1" applyBorder="1" applyAlignment="1">
      <alignment/>
    </xf>
    <xf numFmtId="0" fontId="2" fillId="18" borderId="39" xfId="63" applyFont="1" applyFill="1" applyBorder="1" applyAlignment="1">
      <alignment/>
      <protection/>
    </xf>
    <xf numFmtId="0" fontId="1" fillId="18" borderId="39" xfId="63" applyFont="1" applyFill="1" applyBorder="1" applyAlignment="1">
      <alignment/>
      <protection/>
    </xf>
    <xf numFmtId="3" fontId="11" fillId="18" borderId="40" xfId="63" applyNumberFormat="1" applyFont="1" applyFill="1" applyBorder="1" applyAlignment="1">
      <alignment vertical="center"/>
      <protection/>
    </xf>
    <xf numFmtId="3" fontId="3" fillId="18" borderId="16" xfId="63" applyNumberFormat="1" applyFont="1" applyFill="1" applyBorder="1" applyAlignment="1">
      <alignment/>
      <protection/>
    </xf>
    <xf numFmtId="3" fontId="1" fillId="18" borderId="24" xfId="63" applyNumberFormat="1" applyFont="1" applyFill="1" applyBorder="1" applyAlignment="1">
      <alignment/>
      <protection/>
    </xf>
    <xf numFmtId="3" fontId="1" fillId="18" borderId="40" xfId="63" applyNumberFormat="1" applyFont="1" applyFill="1" applyBorder="1" applyAlignment="1">
      <alignment/>
      <protection/>
    </xf>
    <xf numFmtId="3" fontId="2" fillId="18" borderId="19" xfId="63" applyNumberFormat="1" applyFont="1" applyFill="1" applyBorder="1" applyAlignment="1">
      <alignment/>
      <protection/>
    </xf>
    <xf numFmtId="3" fontId="2" fillId="18" borderId="50" xfId="63" applyNumberFormat="1" applyFont="1" applyFill="1" applyBorder="1" applyAlignment="1">
      <alignment/>
      <protection/>
    </xf>
    <xf numFmtId="3" fontId="2" fillId="18" borderId="40" xfId="63" applyNumberFormat="1" applyFont="1" applyFill="1" applyBorder="1" applyAlignment="1">
      <alignment/>
      <protection/>
    </xf>
    <xf numFmtId="3" fontId="1" fillId="18" borderId="34" xfId="63" applyNumberFormat="1" applyFont="1" applyFill="1" applyBorder="1" applyAlignment="1">
      <alignment/>
      <protection/>
    </xf>
    <xf numFmtId="3" fontId="1" fillId="18" borderId="23" xfId="63" applyNumberFormat="1" applyFont="1" applyFill="1" applyBorder="1" applyAlignment="1">
      <alignment/>
      <protection/>
    </xf>
    <xf numFmtId="3" fontId="1" fillId="18" borderId="39" xfId="63" applyNumberFormat="1" applyFont="1" applyFill="1" applyBorder="1" applyAlignment="1">
      <alignment/>
      <protection/>
    </xf>
    <xf numFmtId="3" fontId="2" fillId="18" borderId="39" xfId="63" applyNumberFormat="1" applyFont="1" applyFill="1" applyBorder="1" applyAlignment="1">
      <alignment/>
      <protection/>
    </xf>
    <xf numFmtId="3" fontId="2" fillId="18" borderId="17" xfId="63" applyNumberFormat="1" applyFont="1" applyFill="1" applyBorder="1" applyAlignment="1">
      <alignment/>
      <protection/>
    </xf>
    <xf numFmtId="3" fontId="1" fillId="18" borderId="30" xfId="63" applyNumberFormat="1" applyFont="1" applyFill="1" applyBorder="1" applyAlignment="1">
      <alignment/>
      <protection/>
    </xf>
    <xf numFmtId="3" fontId="1" fillId="18" borderId="40" xfId="63" applyNumberFormat="1" applyFont="1" applyFill="1" applyBorder="1" applyAlignment="1">
      <alignment vertical="center"/>
      <protection/>
    </xf>
    <xf numFmtId="3" fontId="2" fillId="18" borderId="22" xfId="0" applyNumberFormat="1" applyFont="1" applyFill="1" applyBorder="1" applyAlignment="1">
      <alignment/>
    </xf>
    <xf numFmtId="3" fontId="3" fillId="18" borderId="14" xfId="0" applyNumberFormat="1" applyFont="1" applyFill="1" applyBorder="1" applyAlignment="1">
      <alignment vertical="center"/>
    </xf>
    <xf numFmtId="3" fontId="1" fillId="18" borderId="11" xfId="0" applyNumberFormat="1" applyFont="1" applyFill="1" applyBorder="1" applyAlignment="1">
      <alignment/>
    </xf>
    <xf numFmtId="3" fontId="2" fillId="18" borderId="11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/>
    </xf>
    <xf numFmtId="3" fontId="1" fillId="18" borderId="13" xfId="0" applyNumberFormat="1" applyFont="1" applyFill="1" applyBorder="1" applyAlignment="1">
      <alignment/>
    </xf>
    <xf numFmtId="3" fontId="3" fillId="18" borderId="15" xfId="0" applyNumberFormat="1" applyFont="1" applyFill="1" applyBorder="1" applyAlignment="1">
      <alignment vertical="center"/>
    </xf>
    <xf numFmtId="3" fontId="1" fillId="18" borderId="15" xfId="0" applyNumberFormat="1" applyFont="1" applyFill="1" applyBorder="1" applyAlignment="1">
      <alignment/>
    </xf>
    <xf numFmtId="3" fontId="1" fillId="18" borderId="11" xfId="0" applyNumberFormat="1" applyFont="1" applyFill="1" applyBorder="1" applyAlignment="1">
      <alignment/>
    </xf>
    <xf numFmtId="3" fontId="3" fillId="18" borderId="11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/>
    </xf>
    <xf numFmtId="3" fontId="1" fillId="18" borderId="12" xfId="0" applyNumberFormat="1" applyFont="1" applyFill="1" applyBorder="1" applyAlignment="1">
      <alignment/>
    </xf>
    <xf numFmtId="3" fontId="1" fillId="18" borderId="22" xfId="0" applyNumberFormat="1" applyFont="1" applyFill="1" applyBorder="1" applyAlignment="1">
      <alignment/>
    </xf>
    <xf numFmtId="3" fontId="5" fillId="18" borderId="14" xfId="0" applyNumberFormat="1" applyFont="1" applyFill="1" applyBorder="1" applyAlignment="1">
      <alignment/>
    </xf>
    <xf numFmtId="3" fontId="5" fillId="18" borderId="10" xfId="0" applyNumberFormat="1" applyFont="1" applyFill="1" applyBorder="1" applyAlignment="1">
      <alignment/>
    </xf>
    <xf numFmtId="3" fontId="3" fillId="18" borderId="12" xfId="0" applyNumberFormat="1" applyFont="1" applyFill="1" applyBorder="1" applyAlignment="1">
      <alignment/>
    </xf>
    <xf numFmtId="3" fontId="1" fillId="18" borderId="40" xfId="72" applyNumberFormat="1" applyFont="1" applyFill="1" applyBorder="1" applyAlignment="1">
      <alignment horizontal="right"/>
      <protection/>
    </xf>
    <xf numFmtId="3" fontId="9" fillId="18" borderId="14" xfId="0" applyNumberFormat="1" applyFont="1" applyFill="1" applyBorder="1" applyAlignment="1">
      <alignment horizontal="right"/>
    </xf>
    <xf numFmtId="3" fontId="9" fillId="18" borderId="11" xfId="0" applyNumberFormat="1" applyFont="1" applyFill="1" applyBorder="1" applyAlignment="1">
      <alignment horizontal="right"/>
    </xf>
    <xf numFmtId="3" fontId="8" fillId="18" borderId="11" xfId="0" applyNumberFormat="1" applyFont="1" applyFill="1" applyBorder="1" applyAlignment="1">
      <alignment horizontal="right"/>
    </xf>
    <xf numFmtId="3" fontId="9" fillId="18" borderId="22" xfId="0" applyNumberFormat="1" applyFont="1" applyFill="1" applyBorder="1" applyAlignment="1">
      <alignment horizontal="right"/>
    </xf>
    <xf numFmtId="3" fontId="9" fillId="18" borderId="33" xfId="0" applyNumberFormat="1" applyFont="1" applyFill="1" applyBorder="1" applyAlignment="1">
      <alignment horizontal="right"/>
    </xf>
    <xf numFmtId="3" fontId="8" fillId="18" borderId="22" xfId="0" applyNumberFormat="1" applyFont="1" applyFill="1" applyBorder="1" applyAlignment="1">
      <alignment horizontal="right"/>
    </xf>
    <xf numFmtId="3" fontId="9" fillId="18" borderId="15" xfId="0" applyNumberFormat="1" applyFont="1" applyFill="1" applyBorder="1" applyAlignment="1">
      <alignment horizontal="right"/>
    </xf>
    <xf numFmtId="3" fontId="9" fillId="18" borderId="19" xfId="0" applyNumberFormat="1" applyFont="1" applyFill="1" applyBorder="1" applyAlignment="1">
      <alignment horizontal="right"/>
    </xf>
    <xf numFmtId="3" fontId="8" fillId="18" borderId="19" xfId="0" applyNumberFormat="1" applyFont="1" applyFill="1" applyBorder="1" applyAlignment="1">
      <alignment horizontal="right"/>
    </xf>
    <xf numFmtId="3" fontId="8" fillId="18" borderId="50" xfId="0" applyNumberFormat="1" applyFont="1" applyFill="1" applyBorder="1" applyAlignment="1">
      <alignment horizontal="right"/>
    </xf>
    <xf numFmtId="3" fontId="9" fillId="18" borderId="40" xfId="0" applyNumberFormat="1" applyFont="1" applyFill="1" applyBorder="1" applyAlignment="1">
      <alignment horizontal="right"/>
    </xf>
    <xf numFmtId="3" fontId="1" fillId="18" borderId="11" xfId="0" applyNumberFormat="1" applyFont="1" applyFill="1" applyBorder="1" applyAlignment="1">
      <alignment horizontal="right"/>
    </xf>
    <xf numFmtId="3" fontId="2" fillId="18" borderId="11" xfId="0" applyNumberFormat="1" applyFont="1" applyFill="1" applyBorder="1" applyAlignment="1">
      <alignment horizontal="right"/>
    </xf>
    <xf numFmtId="3" fontId="2" fillId="18" borderId="22" xfId="0" applyNumberFormat="1" applyFont="1" applyFill="1" applyBorder="1" applyAlignment="1">
      <alignment horizontal="right"/>
    </xf>
    <xf numFmtId="3" fontId="1" fillId="18" borderId="14" xfId="0" applyNumberFormat="1" applyFont="1" applyFill="1" applyBorder="1" applyAlignment="1">
      <alignment horizontal="right"/>
    </xf>
    <xf numFmtId="3" fontId="1" fillId="18" borderId="15" xfId="0" applyNumberFormat="1" applyFont="1" applyFill="1" applyBorder="1" applyAlignment="1">
      <alignment horizontal="right"/>
    </xf>
    <xf numFmtId="3" fontId="2" fillId="18" borderId="12" xfId="0" applyNumberFormat="1" applyFont="1" applyFill="1" applyBorder="1" applyAlignment="1">
      <alignment horizontal="right"/>
    </xf>
    <xf numFmtId="3" fontId="2" fillId="18" borderId="14" xfId="0" applyNumberFormat="1" applyFont="1" applyFill="1" applyBorder="1" applyAlignment="1">
      <alignment horizontal="right"/>
    </xf>
    <xf numFmtId="3" fontId="2" fillId="18" borderId="11" xfId="0" applyNumberFormat="1" applyFont="1" applyFill="1" applyBorder="1" applyAlignment="1">
      <alignment horizontal="right"/>
    </xf>
    <xf numFmtId="3" fontId="1" fillId="18" borderId="22" xfId="0" applyNumberFormat="1" applyFont="1" applyFill="1" applyBorder="1" applyAlignment="1">
      <alignment horizontal="right"/>
    </xf>
    <xf numFmtId="3" fontId="2" fillId="18" borderId="22" xfId="0" applyNumberFormat="1" applyFont="1" applyFill="1" applyBorder="1" applyAlignment="1">
      <alignment horizontal="right"/>
    </xf>
    <xf numFmtId="3" fontId="2" fillId="18" borderId="14" xfId="0" applyNumberFormat="1" applyFont="1" applyFill="1" applyBorder="1" applyAlignment="1">
      <alignment horizontal="right"/>
    </xf>
    <xf numFmtId="3" fontId="1" fillId="18" borderId="18" xfId="0" applyNumberFormat="1" applyFont="1" applyFill="1" applyBorder="1" applyAlignment="1">
      <alignment horizontal="right"/>
    </xf>
    <xf numFmtId="3" fontId="8" fillId="18" borderId="14" xfId="0" applyNumberFormat="1" applyFont="1" applyFill="1" applyBorder="1" applyAlignment="1">
      <alignment horizontal="right"/>
    </xf>
    <xf numFmtId="3" fontId="2" fillId="18" borderId="10" xfId="0" applyNumberFormat="1" applyFont="1" applyFill="1" applyBorder="1" applyAlignment="1">
      <alignment horizontal="right"/>
    </xf>
    <xf numFmtId="3" fontId="1" fillId="18" borderId="13" xfId="0" applyNumberFormat="1" applyFont="1" applyFill="1" applyBorder="1" applyAlignment="1">
      <alignment horizontal="right"/>
    </xf>
    <xf numFmtId="3" fontId="2" fillId="18" borderId="13" xfId="0" applyNumberFormat="1" applyFont="1" applyFill="1" applyBorder="1" applyAlignment="1">
      <alignment horizontal="right"/>
    </xf>
    <xf numFmtId="3" fontId="8" fillId="18" borderId="10" xfId="0" applyNumberFormat="1" applyFont="1" applyFill="1" applyBorder="1" applyAlignment="1">
      <alignment horizontal="right"/>
    </xf>
    <xf numFmtId="3" fontId="9" fillId="18" borderId="13" xfId="0" applyNumberFormat="1" applyFont="1" applyFill="1" applyBorder="1" applyAlignment="1">
      <alignment horizontal="right"/>
    </xf>
    <xf numFmtId="3" fontId="1" fillId="18" borderId="14" xfId="0" applyNumberFormat="1" applyFont="1" applyFill="1" applyBorder="1" applyAlignment="1">
      <alignment horizontal="right"/>
    </xf>
    <xf numFmtId="3" fontId="1" fillId="18" borderId="15" xfId="0" applyNumberFormat="1" applyFont="1" applyFill="1" applyBorder="1" applyAlignment="1">
      <alignment horizontal="right" vertical="center"/>
    </xf>
    <xf numFmtId="3" fontId="1" fillId="18" borderId="40" xfId="0" applyNumberFormat="1" applyFont="1" applyFill="1" applyBorder="1" applyAlignment="1">
      <alignment/>
    </xf>
    <xf numFmtId="3" fontId="2" fillId="18" borderId="39" xfId="0" applyNumberFormat="1" applyFont="1" applyFill="1" applyBorder="1" applyAlignment="1">
      <alignment/>
    </xf>
    <xf numFmtId="3" fontId="1" fillId="18" borderId="12" xfId="40" applyNumberFormat="1" applyFont="1" applyFill="1" applyBorder="1" applyAlignment="1">
      <alignment horizontal="right"/>
    </xf>
    <xf numFmtId="3" fontId="2" fillId="18" borderId="10" xfId="0" applyNumberFormat="1" applyFont="1" applyFill="1" applyBorder="1" applyAlignment="1">
      <alignment/>
    </xf>
    <xf numFmtId="3" fontId="1" fillId="18" borderId="12" xfId="0" applyNumberFormat="1" applyFont="1" applyFill="1" applyBorder="1" applyAlignment="1">
      <alignment horizontal="right"/>
    </xf>
    <xf numFmtId="3" fontId="1" fillId="18" borderId="12" xfId="0" applyNumberFormat="1" applyFont="1" applyFill="1" applyBorder="1" applyAlignment="1">
      <alignment horizontal="right"/>
    </xf>
    <xf numFmtId="3" fontId="1" fillId="18" borderId="12" xfId="0" applyNumberFormat="1" applyFont="1" applyFill="1" applyBorder="1" applyAlignment="1">
      <alignment/>
    </xf>
    <xf numFmtId="3" fontId="1" fillId="18" borderId="13" xfId="0" applyNumberFormat="1" applyFont="1" applyFill="1" applyBorder="1" applyAlignment="1">
      <alignment/>
    </xf>
    <xf numFmtId="3" fontId="0" fillId="18" borderId="12" xfId="0" applyNumberFormat="1" applyFill="1" applyBorder="1" applyAlignment="1">
      <alignment/>
    </xf>
    <xf numFmtId="3" fontId="0" fillId="18" borderId="12" xfId="0" applyNumberFormat="1" applyFont="1" applyFill="1" applyBorder="1" applyAlignment="1">
      <alignment/>
    </xf>
    <xf numFmtId="3" fontId="10" fillId="18" borderId="12" xfId="0" applyNumberFormat="1" applyFont="1" applyFill="1" applyBorder="1" applyAlignment="1">
      <alignment/>
    </xf>
    <xf numFmtId="3" fontId="35" fillId="18" borderId="11" xfId="71" applyNumberFormat="1" applyFont="1" applyFill="1" applyBorder="1" applyAlignment="1">
      <alignment horizontal="right" vertical="center"/>
      <protection/>
    </xf>
    <xf numFmtId="3" fontId="34" fillId="18" borderId="12" xfId="71" applyNumberFormat="1" applyFont="1" applyFill="1" applyBorder="1" applyAlignment="1">
      <alignment vertical="center"/>
      <protection/>
    </xf>
    <xf numFmtId="3" fontId="35" fillId="18" borderId="12" xfId="71" applyNumberFormat="1" applyFont="1" applyFill="1" applyBorder="1" applyAlignment="1">
      <alignment vertical="center"/>
      <protection/>
    </xf>
    <xf numFmtId="3" fontId="57" fillId="18" borderId="12" xfId="71" applyNumberFormat="1" applyFont="1" applyFill="1" applyBorder="1" applyAlignment="1">
      <alignment vertical="center"/>
      <protection/>
    </xf>
    <xf numFmtId="3" fontId="4" fillId="18" borderId="12" xfId="0" applyNumberFormat="1" applyFont="1" applyFill="1" applyBorder="1" applyAlignment="1">
      <alignment/>
    </xf>
    <xf numFmtId="3" fontId="5" fillId="18" borderId="12" xfId="0" applyNumberFormat="1" applyFont="1" applyFill="1" applyBorder="1" applyAlignment="1">
      <alignment/>
    </xf>
    <xf numFmtId="3" fontId="2" fillId="18" borderId="13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3" fontId="4" fillId="0" borderId="39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 horizontal="right"/>
    </xf>
    <xf numFmtId="3" fontId="4" fillId="18" borderId="11" xfId="0" applyNumberFormat="1" applyFont="1" applyFill="1" applyBorder="1" applyAlignment="1">
      <alignment horizontal="right"/>
    </xf>
    <xf numFmtId="3" fontId="4" fillId="18" borderId="12" xfId="0" applyNumberFormat="1" applyFont="1" applyFill="1" applyBorder="1" applyAlignment="1">
      <alignment horizontal="right"/>
    </xf>
    <xf numFmtId="3" fontId="4" fillId="18" borderId="14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0" fillId="0" borderId="0" xfId="66" applyBorder="1">
      <alignment/>
      <protection/>
    </xf>
    <xf numFmtId="0" fontId="0" fillId="0" borderId="42" xfId="0" applyBorder="1" applyAlignment="1">
      <alignment/>
    </xf>
    <xf numFmtId="0" fontId="39" fillId="0" borderId="19" xfId="65" applyFont="1" applyBorder="1" applyAlignment="1">
      <alignment/>
      <protection/>
    </xf>
    <xf numFmtId="0" fontId="33" fillId="0" borderId="12" xfId="65" applyFont="1" applyBorder="1" applyAlignment="1">
      <alignment horizontal="center"/>
      <protection/>
    </xf>
    <xf numFmtId="3" fontId="39" fillId="0" borderId="12" xfId="65" applyNumberFormat="1" applyFont="1" applyBorder="1" applyAlignment="1">
      <alignment horizontal="right"/>
      <protection/>
    </xf>
    <xf numFmtId="3" fontId="39" fillId="0" borderId="24" xfId="65" applyNumberFormat="1" applyFont="1" applyBorder="1" applyAlignment="1">
      <alignment horizontal="right"/>
      <protection/>
    </xf>
    <xf numFmtId="3" fontId="3" fillId="0" borderId="15" xfId="67" applyNumberFormat="1" applyFont="1" applyFill="1" applyBorder="1" applyAlignment="1">
      <alignment horizontal="right" vertical="center"/>
      <protection/>
    </xf>
    <xf numFmtId="3" fontId="2" fillId="18" borderId="13" xfId="63" applyNumberFormat="1" applyFont="1" applyFill="1" applyBorder="1" applyAlignment="1">
      <alignment/>
      <protection/>
    </xf>
    <xf numFmtId="0" fontId="61" fillId="0" borderId="12" xfId="71" applyFont="1" applyFill="1" applyBorder="1" applyAlignment="1">
      <alignment horizontal="right" vertical="center" wrapText="1"/>
      <protection/>
    </xf>
    <xf numFmtId="3" fontId="61" fillId="18" borderId="12" xfId="71" applyNumberFormat="1" applyFont="1" applyFill="1" applyBorder="1" applyAlignment="1">
      <alignment horizontal="right" vertical="center" wrapText="1"/>
      <protection/>
    </xf>
    <xf numFmtId="3" fontId="0" fillId="18" borderId="12" xfId="0" applyNumberFormat="1" applyFill="1" applyBorder="1" applyAlignment="1">
      <alignment vertical="center"/>
    </xf>
    <xf numFmtId="0" fontId="1" fillId="0" borderId="13" xfId="63" applyFont="1" applyBorder="1" applyAlignment="1">
      <alignment/>
      <protection/>
    </xf>
    <xf numFmtId="3" fontId="1" fillId="18" borderId="13" xfId="63" applyNumberFormat="1" applyFont="1" applyFill="1" applyBorder="1" applyAlignment="1">
      <alignment/>
      <protection/>
    </xf>
    <xf numFmtId="0" fontId="37" fillId="0" borderId="13" xfId="63" applyFont="1" applyBorder="1" applyAlignment="1">
      <alignment/>
      <protection/>
    </xf>
    <xf numFmtId="3" fontId="2" fillId="18" borderId="0" xfId="0" applyNumberFormat="1" applyFont="1" applyFill="1" applyBorder="1" applyAlignment="1">
      <alignment/>
    </xf>
    <xf numFmtId="3" fontId="5" fillId="18" borderId="0" xfId="0" applyNumberFormat="1" applyFont="1" applyFill="1" applyBorder="1" applyAlignment="1">
      <alignment/>
    </xf>
    <xf numFmtId="3" fontId="1" fillId="18" borderId="0" xfId="0" applyNumberFormat="1" applyFont="1" applyFill="1" applyBorder="1" applyAlignment="1">
      <alignment/>
    </xf>
    <xf numFmtId="3" fontId="37" fillId="0" borderId="36" xfId="62" applyNumberFormat="1" applyFont="1" applyBorder="1">
      <alignment/>
      <protection/>
    </xf>
    <xf numFmtId="0" fontId="37" fillId="0" borderId="0" xfId="62" applyFont="1" applyBorder="1">
      <alignment/>
      <protection/>
    </xf>
    <xf numFmtId="3" fontId="36" fillId="0" borderId="0" xfId="62" applyNumberFormat="1" applyFont="1" applyBorder="1">
      <alignment/>
      <protection/>
    </xf>
    <xf numFmtId="3" fontId="37" fillId="0" borderId="0" xfId="62" applyNumberFormat="1" applyFont="1" applyBorder="1">
      <alignment/>
      <protection/>
    </xf>
    <xf numFmtId="3" fontId="37" fillId="0" borderId="51" xfId="62" applyNumberFormat="1" applyFont="1" applyBorder="1">
      <alignment/>
      <protection/>
    </xf>
    <xf numFmtId="0" fontId="37" fillId="0" borderId="51" xfId="62" applyFont="1" applyBorder="1">
      <alignment/>
      <protection/>
    </xf>
    <xf numFmtId="0" fontId="2" fillId="0" borderId="10" xfId="0" applyFont="1" applyFill="1" applyBorder="1" applyAlignment="1">
      <alignment horizontal="left" vertical="top"/>
    </xf>
    <xf numFmtId="3" fontId="13" fillId="18" borderId="12" xfId="71" applyNumberFormat="1" applyFont="1" applyFill="1" applyBorder="1" applyAlignment="1">
      <alignment vertical="center"/>
      <protection/>
    </xf>
    <xf numFmtId="3" fontId="50" fillId="0" borderId="14" xfId="69" applyNumberFormat="1" applyFont="1" applyBorder="1">
      <alignment/>
      <protection/>
    </xf>
    <xf numFmtId="0" fontId="8" fillId="0" borderId="13" xfId="63" applyFont="1" applyBorder="1" applyAlignment="1">
      <alignment/>
      <protection/>
    </xf>
    <xf numFmtId="3" fontId="8" fillId="0" borderId="21" xfId="81" applyNumberFormat="1" applyFont="1" applyFill="1" applyBorder="1" applyAlignment="1">
      <alignment horizontal="right"/>
    </xf>
    <xf numFmtId="0" fontId="1" fillId="0" borderId="43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3" fontId="2" fillId="0" borderId="21" xfId="81" applyNumberFormat="1" applyFont="1" applyFill="1" applyBorder="1" applyAlignment="1">
      <alignment horizontal="right"/>
    </xf>
    <xf numFmtId="3" fontId="1" fillId="0" borderId="43" xfId="0" applyNumberFormat="1" applyFont="1" applyFill="1" applyBorder="1" applyAlignment="1">
      <alignment/>
    </xf>
    <xf numFmtId="3" fontId="2" fillId="0" borderId="24" xfId="63" applyNumberFormat="1" applyFont="1" applyFill="1" applyBorder="1" applyAlignment="1">
      <alignment/>
      <protection/>
    </xf>
    <xf numFmtId="3" fontId="2" fillId="0" borderId="24" xfId="63" applyNumberFormat="1" applyFont="1" applyFill="1" applyBorder="1" applyAlignment="1">
      <alignment/>
      <protection/>
    </xf>
    <xf numFmtId="0" fontId="1" fillId="0" borderId="15" xfId="67" applyFont="1" applyFill="1" applyBorder="1" applyAlignment="1">
      <alignment horizontal="right"/>
      <protection/>
    </xf>
    <xf numFmtId="0" fontId="39" fillId="18" borderId="24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3" fontId="35" fillId="0" borderId="11" xfId="0" applyNumberFormat="1" applyFont="1" applyBorder="1" applyAlignment="1">
      <alignment horizontal="right" vertical="center"/>
    </xf>
    <xf numFmtId="0" fontId="13" fillId="0" borderId="20" xfId="65" applyFont="1" applyBorder="1">
      <alignment/>
      <protection/>
    </xf>
    <xf numFmtId="0" fontId="35" fillId="0" borderId="24" xfId="0" applyFont="1" applyBorder="1" applyAlignment="1">
      <alignment horizontal="left"/>
    </xf>
    <xf numFmtId="0" fontId="35" fillId="0" borderId="49" xfId="0" applyFont="1" applyBorder="1" applyAlignment="1">
      <alignment horizontal="left"/>
    </xf>
    <xf numFmtId="0" fontId="35" fillId="0" borderId="43" xfId="0" applyFont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0" fillId="0" borderId="12" xfId="66" applyBorder="1">
      <alignment/>
      <protection/>
    </xf>
    <xf numFmtId="3" fontId="2" fillId="18" borderId="10" xfId="67" applyNumberFormat="1" applyFont="1" applyFill="1" applyBorder="1" applyAlignment="1">
      <alignment horizontal="right"/>
      <protection/>
    </xf>
    <xf numFmtId="9" fontId="1" fillId="0" borderId="22" xfId="0" applyNumberFormat="1" applyFont="1" applyFill="1" applyBorder="1" applyAlignment="1">
      <alignment horizontal="right" vertical="center"/>
    </xf>
    <xf numFmtId="9" fontId="1" fillId="0" borderId="15" xfId="0" applyNumberFormat="1" applyFont="1" applyFill="1" applyBorder="1" applyAlignment="1">
      <alignment horizontal="right" vertical="center"/>
    </xf>
    <xf numFmtId="9" fontId="2" fillId="0" borderId="14" xfId="67" applyNumberFormat="1" applyFont="1" applyFill="1" applyBorder="1">
      <alignment/>
      <protection/>
    </xf>
    <xf numFmtId="9" fontId="2" fillId="0" borderId="12" xfId="0" applyNumberFormat="1" applyFont="1" applyFill="1" applyBorder="1" applyAlignment="1">
      <alignment/>
    </xf>
    <xf numFmtId="9" fontId="1" fillId="0" borderId="11" xfId="0" applyNumberFormat="1" applyFont="1" applyFill="1" applyBorder="1" applyAlignment="1">
      <alignment/>
    </xf>
    <xf numFmtId="9" fontId="1" fillId="0" borderId="22" xfId="0" applyNumberFormat="1" applyFont="1" applyFill="1" applyBorder="1" applyAlignment="1">
      <alignment/>
    </xf>
    <xf numFmtId="9" fontId="1" fillId="0" borderId="15" xfId="0" applyNumberFormat="1" applyFont="1" applyFill="1" applyBorder="1" applyAlignment="1">
      <alignment/>
    </xf>
    <xf numFmtId="9" fontId="2" fillId="0" borderId="11" xfId="0" applyNumberFormat="1" applyFont="1" applyBorder="1" applyAlignment="1">
      <alignment/>
    </xf>
    <xf numFmtId="3" fontId="37" fillId="0" borderId="13" xfId="62" applyNumberFormat="1" applyFont="1" applyBorder="1">
      <alignment/>
      <protection/>
    </xf>
    <xf numFmtId="3" fontId="10" fillId="0" borderId="12" xfId="0" applyNumberFormat="1" applyFont="1" applyBorder="1" applyAlignment="1">
      <alignment/>
    </xf>
    <xf numFmtId="0" fontId="65" fillId="0" borderId="11" xfId="0" applyFont="1" applyFill="1" applyBorder="1" applyAlignment="1">
      <alignment horizontal="left" vertical="center"/>
    </xf>
    <xf numFmtId="0" fontId="39" fillId="18" borderId="24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3" fontId="38" fillId="0" borderId="43" xfId="0" applyNumberFormat="1" applyFont="1" applyFill="1" applyBorder="1" applyAlignment="1">
      <alignment horizontal="center"/>
    </xf>
    <xf numFmtId="3" fontId="38" fillId="0" borderId="27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left"/>
    </xf>
    <xf numFmtId="3" fontId="2" fillId="0" borderId="16" xfId="0" applyNumberFormat="1" applyFont="1" applyFill="1" applyBorder="1" applyAlignment="1">
      <alignment horizontal="right"/>
    </xf>
    <xf numFmtId="3" fontId="41" fillId="0" borderId="11" xfId="0" applyNumberFormat="1" applyFont="1" applyFill="1" applyBorder="1" applyAlignment="1">
      <alignment horizontal="center"/>
    </xf>
    <xf numFmtId="3" fontId="5" fillId="0" borderId="43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16" xfId="0" applyFont="1" applyBorder="1" applyAlignment="1">
      <alignment/>
    </xf>
    <xf numFmtId="9" fontId="2" fillId="0" borderId="21" xfId="0" applyNumberFormat="1" applyFont="1" applyBorder="1" applyAlignment="1">
      <alignment/>
    </xf>
    <xf numFmtId="9" fontId="2" fillId="0" borderId="11" xfId="0" applyNumberFormat="1" applyFont="1" applyFill="1" applyBorder="1" applyAlignment="1">
      <alignment horizontal="right" vertical="center"/>
    </xf>
    <xf numFmtId="9" fontId="2" fillId="0" borderId="12" xfId="63" applyNumberFormat="1" applyFont="1" applyBorder="1" applyAlignment="1">
      <alignment/>
      <protection/>
    </xf>
    <xf numFmtId="0" fontId="2" fillId="0" borderId="0" xfId="63" applyFont="1" applyAlignment="1">
      <alignment horizontal="left"/>
      <protection/>
    </xf>
    <xf numFmtId="9" fontId="1" fillId="0" borderId="11" xfId="63" applyNumberFormat="1" applyFont="1" applyBorder="1" applyAlignment="1">
      <alignment/>
      <protection/>
    </xf>
    <xf numFmtId="9" fontId="1" fillId="0" borderId="22" xfId="63" applyNumberFormat="1" applyFont="1" applyBorder="1" applyAlignment="1">
      <alignment/>
      <protection/>
    </xf>
    <xf numFmtId="9" fontId="1" fillId="0" borderId="15" xfId="63" applyNumberFormat="1" applyFont="1" applyBorder="1" applyAlignment="1">
      <alignment/>
      <protection/>
    </xf>
    <xf numFmtId="9" fontId="2" fillId="0" borderId="22" xfId="63" applyNumberFormat="1" applyFont="1" applyBorder="1" applyAlignment="1">
      <alignment/>
      <protection/>
    </xf>
    <xf numFmtId="9" fontId="1" fillId="0" borderId="15" xfId="63" applyNumberFormat="1" applyFont="1" applyBorder="1" applyAlignment="1">
      <alignment vertical="center"/>
      <protection/>
    </xf>
    <xf numFmtId="9" fontId="2" fillId="0" borderId="15" xfId="67" applyNumberFormat="1" applyFont="1" applyFill="1" applyBorder="1">
      <alignment/>
      <protection/>
    </xf>
    <xf numFmtId="9" fontId="1" fillId="0" borderId="10" xfId="67" applyNumberFormat="1" applyFont="1" applyFill="1" applyBorder="1">
      <alignment/>
      <protection/>
    </xf>
    <xf numFmtId="9" fontId="1" fillId="0" borderId="14" xfId="67" applyNumberFormat="1" applyFont="1" applyFill="1" applyBorder="1">
      <alignment/>
      <protection/>
    </xf>
    <xf numFmtId="9" fontId="1" fillId="0" borderId="15" xfId="67" applyNumberFormat="1" applyFont="1" applyFill="1" applyBorder="1">
      <alignment/>
      <protection/>
    </xf>
    <xf numFmtId="9" fontId="2" fillId="0" borderId="14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9" fontId="2" fillId="0" borderId="12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 horizontal="right"/>
    </xf>
    <xf numFmtId="9" fontId="1" fillId="0" borderId="10" xfId="0" applyNumberFormat="1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 horizontal="right"/>
    </xf>
    <xf numFmtId="9" fontId="8" fillId="0" borderId="12" xfId="81" applyNumberFormat="1" applyFont="1" applyFill="1" applyBorder="1" applyAlignment="1">
      <alignment horizontal="right"/>
    </xf>
    <xf numFmtId="9" fontId="1" fillId="0" borderId="14" xfId="63" applyNumberFormat="1" applyFont="1" applyBorder="1" applyAlignment="1">
      <alignment/>
      <protection/>
    </xf>
    <xf numFmtId="9" fontId="2" fillId="0" borderId="11" xfId="63" applyNumberFormat="1" applyFont="1" applyBorder="1" applyAlignment="1">
      <alignment/>
      <protection/>
    </xf>
    <xf numFmtId="9" fontId="2" fillId="0" borderId="18" xfId="63" applyNumberFormat="1" applyFont="1" applyBorder="1" applyAlignment="1">
      <alignment/>
      <protection/>
    </xf>
    <xf numFmtId="9" fontId="1" fillId="0" borderId="34" xfId="63" applyNumberFormat="1" applyFont="1" applyBorder="1" applyAlignment="1">
      <alignment/>
      <protection/>
    </xf>
    <xf numFmtId="9" fontId="1" fillId="0" borderId="29" xfId="63" applyNumberFormat="1" applyFont="1" applyBorder="1" applyAlignment="1">
      <alignment/>
      <protection/>
    </xf>
    <xf numFmtId="9" fontId="2" fillId="0" borderId="12" xfId="0" applyNumberFormat="1" applyFont="1" applyBorder="1" applyAlignment="1">
      <alignment/>
    </xf>
    <xf numFmtId="9" fontId="2" fillId="0" borderId="22" xfId="0" applyNumberFormat="1" applyFont="1" applyBorder="1" applyAlignment="1">
      <alignment/>
    </xf>
    <xf numFmtId="9" fontId="1" fillId="0" borderId="15" xfId="0" applyNumberFormat="1" applyFont="1" applyBorder="1" applyAlignment="1">
      <alignment vertical="center"/>
    </xf>
    <xf numFmtId="9" fontId="1" fillId="0" borderId="22" xfId="0" applyNumberFormat="1" applyFont="1" applyBorder="1" applyAlignment="1">
      <alignment/>
    </xf>
    <xf numFmtId="9" fontId="4" fillId="0" borderId="12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0" fontId="0" fillId="0" borderId="22" xfId="63" applyFont="1" applyBorder="1" applyAlignment="1">
      <alignment/>
      <protection/>
    </xf>
    <xf numFmtId="9" fontId="2" fillId="0" borderId="14" xfId="63" applyNumberFormat="1" applyFont="1" applyBorder="1" applyAlignment="1">
      <alignment/>
      <protection/>
    </xf>
    <xf numFmtId="9" fontId="9" fillId="0" borderId="14" xfId="72" applyNumberFormat="1" applyFont="1" applyFill="1" applyBorder="1">
      <alignment/>
      <protection/>
    </xf>
    <xf numFmtId="9" fontId="9" fillId="0" borderId="10" xfId="72" applyNumberFormat="1" applyFont="1" applyFill="1" applyBorder="1">
      <alignment/>
      <protection/>
    </xf>
    <xf numFmtId="9" fontId="8" fillId="0" borderId="15" xfId="72" applyNumberFormat="1" applyFont="1" applyFill="1" applyBorder="1">
      <alignment/>
      <protection/>
    </xf>
    <xf numFmtId="9" fontId="2" fillId="0" borderId="22" xfId="0" applyNumberFormat="1" applyFont="1" applyFill="1" applyBorder="1" applyAlignment="1">
      <alignment/>
    </xf>
    <xf numFmtId="9" fontId="1" fillId="0" borderId="14" xfId="0" applyNumberFormat="1" applyFont="1" applyFill="1" applyBorder="1" applyAlignment="1">
      <alignment horizontal="right" vertical="center"/>
    </xf>
    <xf numFmtId="9" fontId="2" fillId="0" borderId="22" xfId="0" applyNumberFormat="1" applyFont="1" applyFill="1" applyBorder="1" applyAlignment="1">
      <alignment horizontal="right" vertical="center"/>
    </xf>
    <xf numFmtId="9" fontId="2" fillId="0" borderId="12" xfId="0" applyNumberFormat="1" applyFont="1" applyFill="1" applyBorder="1" applyAlignment="1">
      <alignment horizontal="right" vertical="center"/>
    </xf>
    <xf numFmtId="9" fontId="2" fillId="0" borderId="14" xfId="0" applyNumberFormat="1" applyFont="1" applyFill="1" applyBorder="1" applyAlignment="1">
      <alignment horizontal="right" vertical="center"/>
    </xf>
    <xf numFmtId="3" fontId="1" fillId="0" borderId="16" xfId="0" applyNumberFormat="1" applyFont="1" applyFill="1" applyBorder="1" applyAlignment="1">
      <alignment horizontal="right"/>
    </xf>
    <xf numFmtId="3" fontId="36" fillId="0" borderId="18" xfId="62" applyNumberFormat="1" applyFont="1" applyBorder="1">
      <alignment/>
      <protection/>
    </xf>
    <xf numFmtId="0" fontId="37" fillId="0" borderId="26" xfId="63" applyFont="1" applyBorder="1" applyAlignment="1">
      <alignment/>
      <protection/>
    </xf>
    <xf numFmtId="3" fontId="37" fillId="0" borderId="26" xfId="62" applyNumberFormat="1" applyFont="1" applyBorder="1">
      <alignment/>
      <protection/>
    </xf>
    <xf numFmtId="0" fontId="37" fillId="0" borderId="12" xfId="62" applyFont="1" applyBorder="1">
      <alignment/>
      <protection/>
    </xf>
    <xf numFmtId="0" fontId="10" fillId="0" borderId="0" xfId="65" applyBorder="1" applyAlignment="1">
      <alignment/>
      <protection/>
    </xf>
    <xf numFmtId="9" fontId="9" fillId="0" borderId="15" xfId="72" applyNumberFormat="1" applyFont="1" applyFill="1" applyBorder="1">
      <alignment/>
      <protection/>
    </xf>
    <xf numFmtId="0" fontId="10" fillId="0" borderId="11" xfId="66" applyBorder="1" applyAlignment="1">
      <alignment/>
      <protection/>
    </xf>
    <xf numFmtId="9" fontId="1" fillId="0" borderId="14" xfId="67" applyNumberFormat="1" applyFont="1" applyFill="1" applyBorder="1" applyAlignment="1">
      <alignment vertical="center"/>
      <protection/>
    </xf>
    <xf numFmtId="9" fontId="1" fillId="0" borderId="15" xfId="67" applyNumberFormat="1" applyFont="1" applyFill="1" applyBorder="1" applyAlignment="1">
      <alignment vertical="center"/>
      <protection/>
    </xf>
    <xf numFmtId="0" fontId="39" fillId="18" borderId="24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0" fontId="0" fillId="0" borderId="43" xfId="0" applyBorder="1" applyAlignment="1">
      <alignment/>
    </xf>
    <xf numFmtId="0" fontId="10" fillId="0" borderId="21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vertical="center"/>
    </xf>
    <xf numFmtId="0" fontId="35" fillId="0" borderId="11" xfId="0" applyFont="1" applyFill="1" applyBorder="1" applyAlignment="1">
      <alignment/>
    </xf>
    <xf numFmtId="0" fontId="35" fillId="0" borderId="12" xfId="0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65" fillId="0" borderId="12" xfId="0" applyFont="1" applyFill="1" applyBorder="1" applyAlignment="1">
      <alignment horizontal="left" vertical="center"/>
    </xf>
    <xf numFmtId="3" fontId="1" fillId="0" borderId="11" xfId="40" applyNumberFormat="1" applyFont="1" applyFill="1" applyBorder="1" applyAlignment="1">
      <alignment horizontal="right"/>
    </xf>
    <xf numFmtId="3" fontId="2" fillId="0" borderId="10" xfId="81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35" fillId="0" borderId="0" xfId="0" applyNumberFormat="1" applyFont="1" applyAlignment="1">
      <alignment/>
    </xf>
    <xf numFmtId="0" fontId="10" fillId="0" borderId="10" xfId="66" applyBorder="1" applyAlignment="1">
      <alignment/>
      <protection/>
    </xf>
    <xf numFmtId="0" fontId="10" fillId="0" borderId="10" xfId="66" applyBorder="1" applyAlignment="1">
      <alignment horizontal="right" vertical="center"/>
      <protection/>
    </xf>
    <xf numFmtId="3" fontId="39" fillId="0" borderId="13" xfId="65" applyNumberFormat="1" applyFont="1" applyBorder="1" applyAlignment="1">
      <alignment horizontal="right"/>
      <protection/>
    </xf>
    <xf numFmtId="3" fontId="5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 horizontal="right"/>
    </xf>
    <xf numFmtId="3" fontId="9" fillId="0" borderId="33" xfId="0" applyNumberFormat="1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3" fontId="8" fillId="0" borderId="50" xfId="0" applyNumberFormat="1" applyFont="1" applyFill="1" applyBorder="1" applyAlignment="1">
      <alignment horizontal="right"/>
    </xf>
    <xf numFmtId="3" fontId="9" fillId="0" borderId="40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 vertical="center"/>
    </xf>
    <xf numFmtId="3" fontId="2" fillId="0" borderId="39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" fillId="0" borderId="12" xfId="63" applyNumberFormat="1" applyFont="1" applyFill="1" applyBorder="1" applyAlignment="1">
      <alignment/>
      <protection/>
    </xf>
    <xf numFmtId="3" fontId="2" fillId="0" borderId="12" xfId="63" applyNumberFormat="1" applyFont="1" applyFill="1" applyBorder="1" applyAlignment="1">
      <alignment/>
      <protection/>
    </xf>
    <xf numFmtId="3" fontId="11" fillId="0" borderId="40" xfId="63" applyNumberFormat="1" applyFont="1" applyFill="1" applyBorder="1" applyAlignment="1">
      <alignment vertical="center"/>
      <protection/>
    </xf>
    <xf numFmtId="0" fontId="39" fillId="18" borderId="24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0" fontId="35" fillId="0" borderId="12" xfId="0" applyFont="1" applyBorder="1" applyAlignment="1">
      <alignment horizontal="center"/>
    </xf>
    <xf numFmtId="3" fontId="0" fillId="0" borderId="0" xfId="0" applyNumberFormat="1" applyFont="1" applyAlignment="1">
      <alignment horizontal="right"/>
    </xf>
    <xf numFmtId="0" fontId="10" fillId="0" borderId="0" xfId="62" applyAlignment="1">
      <alignment horizontal="right"/>
      <protection/>
    </xf>
    <xf numFmtId="0" fontId="33" fillId="0" borderId="36" xfId="65" applyFont="1" applyBorder="1" applyAlignment="1">
      <alignment horizontal="center"/>
      <protection/>
    </xf>
    <xf numFmtId="0" fontId="13" fillId="0" borderId="0" xfId="62" applyFont="1" applyBorder="1" applyAlignment="1">
      <alignment horizontal="center"/>
      <protection/>
    </xf>
    <xf numFmtId="49" fontId="1" fillId="0" borderId="13" xfId="63" applyNumberFormat="1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49" fontId="1" fillId="0" borderId="13" xfId="64" applyNumberFormat="1" applyFont="1" applyBorder="1" applyAlignment="1">
      <alignment horizontal="center" vertical="center" wrapText="1"/>
      <protection/>
    </xf>
    <xf numFmtId="0" fontId="13" fillId="0" borderId="13" xfId="62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0" fillId="0" borderId="0" xfId="0" applyAlignment="1">
      <alignment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/>
      <protection/>
    </xf>
    <xf numFmtId="0" fontId="0" fillId="0" borderId="11" xfId="63" applyBorder="1" applyAlignment="1">
      <alignment horizontal="center" vertical="center"/>
      <protection/>
    </xf>
    <xf numFmtId="3" fontId="1" fillId="0" borderId="13" xfId="63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63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2" fontId="1" fillId="0" borderId="0" xfId="67" applyNumberFormat="1" applyFont="1" applyBorder="1" applyAlignment="1">
      <alignment horizontal="center"/>
      <protection/>
    </xf>
    <xf numFmtId="2" fontId="0" fillId="0" borderId="0" xfId="67" applyNumberFormat="1" applyAlignment="1">
      <alignment/>
      <protection/>
    </xf>
    <xf numFmtId="0" fontId="0" fillId="0" borderId="0" xfId="67" applyAlignment="1">
      <alignment/>
      <protection/>
    </xf>
    <xf numFmtId="0" fontId="3" fillId="0" borderId="13" xfId="67" applyFont="1" applyFill="1" applyBorder="1" applyAlignment="1">
      <alignment horizontal="center" vertical="center" wrapText="1"/>
      <protection/>
    </xf>
    <xf numFmtId="0" fontId="3" fillId="0" borderId="10" xfId="67" applyFont="1" applyFill="1" applyBorder="1" applyAlignment="1">
      <alignment horizontal="center" vertical="center" wrapText="1"/>
      <protection/>
    </xf>
    <xf numFmtId="0" fontId="3" fillId="0" borderId="14" xfId="67" applyFont="1" applyFill="1" applyBorder="1" applyAlignment="1">
      <alignment horizontal="center" vertical="center" wrapText="1"/>
      <protection/>
    </xf>
    <xf numFmtId="0" fontId="1" fillId="0" borderId="0" xfId="67" applyFont="1" applyBorder="1" applyAlignment="1">
      <alignment horizontal="center"/>
      <protection/>
    </xf>
    <xf numFmtId="0" fontId="1" fillId="0" borderId="13" xfId="67" applyFont="1" applyFill="1" applyBorder="1" applyAlignment="1">
      <alignment horizontal="center" vertical="center"/>
      <protection/>
    </xf>
    <xf numFmtId="0" fontId="10" fillId="0" borderId="10" xfId="58" applyFill="1" applyBorder="1" applyAlignment="1">
      <alignment horizontal="center" vertical="center"/>
      <protection/>
    </xf>
    <xf numFmtId="0" fontId="10" fillId="0" borderId="14" xfId="58" applyFill="1" applyBorder="1" applyAlignment="1">
      <alignment horizontal="center" vertical="center"/>
      <protection/>
    </xf>
    <xf numFmtId="49" fontId="1" fillId="0" borderId="13" xfId="63" applyNumberFormat="1" applyFont="1" applyFill="1" applyBorder="1" applyAlignment="1">
      <alignment horizontal="center" vertical="center" wrapText="1"/>
      <protection/>
    </xf>
    <xf numFmtId="0" fontId="0" fillId="0" borderId="10" xfId="63" applyFill="1" applyBorder="1" applyAlignment="1">
      <alignment horizontal="center" vertical="center" wrapText="1"/>
      <protection/>
    </xf>
    <xf numFmtId="0" fontId="0" fillId="0" borderId="14" xfId="67" applyFill="1" applyBorder="1" applyAlignment="1">
      <alignment horizont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horizontal="center"/>
    </xf>
    <xf numFmtId="0" fontId="13" fillId="0" borderId="10" xfId="7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0" xfId="72" applyFont="1" applyFill="1" applyAlignment="1">
      <alignment horizontal="center" vertical="center"/>
      <protection/>
    </xf>
    <xf numFmtId="0" fontId="14" fillId="0" borderId="0" xfId="72" applyFont="1" applyFill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63" applyNumberFormat="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9" fillId="0" borderId="13" xfId="63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39" fillId="18" borderId="24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0" fontId="33" fillId="0" borderId="0" xfId="65" applyFont="1" applyBorder="1" applyAlignment="1">
      <alignment vertical="center" wrapText="1"/>
      <protection/>
    </xf>
    <xf numFmtId="0" fontId="39" fillId="0" borderId="0" xfId="65" applyFont="1" applyBorder="1" applyAlignment="1">
      <alignment vertical="center" wrapText="1"/>
      <protection/>
    </xf>
    <xf numFmtId="0" fontId="33" fillId="0" borderId="10" xfId="65" applyFont="1" applyBorder="1" applyAlignment="1">
      <alignment vertical="center" wrapText="1"/>
      <protection/>
    </xf>
    <xf numFmtId="0" fontId="39" fillId="0" borderId="26" xfId="65" applyFont="1" applyBorder="1" applyAlignment="1">
      <alignment vertical="center" wrapText="1"/>
      <protection/>
    </xf>
    <xf numFmtId="0" fontId="33" fillId="0" borderId="13" xfId="65" applyFont="1" applyBorder="1" applyAlignment="1">
      <alignment vertical="center" wrapText="1"/>
      <protection/>
    </xf>
    <xf numFmtId="0" fontId="39" fillId="0" borderId="10" xfId="65" applyFont="1" applyBorder="1" applyAlignment="1">
      <alignment vertical="center"/>
      <protection/>
    </xf>
    <xf numFmtId="0" fontId="39" fillId="0" borderId="13" xfId="65" applyFont="1" applyBorder="1" applyAlignment="1">
      <alignment vertical="center"/>
      <protection/>
    </xf>
    <xf numFmtId="0" fontId="39" fillId="0" borderId="11" xfId="65" applyFont="1" applyBorder="1" applyAlignment="1">
      <alignment vertical="center"/>
      <protection/>
    </xf>
    <xf numFmtId="0" fontId="13" fillId="0" borderId="0" xfId="65" applyFont="1" applyAlignment="1">
      <alignment horizontal="center"/>
      <protection/>
    </xf>
    <xf numFmtId="0" fontId="13" fillId="0" borderId="0" xfId="65" applyFont="1" applyAlignment="1">
      <alignment horizontal="center"/>
      <protection/>
    </xf>
    <xf numFmtId="0" fontId="13" fillId="0" borderId="0" xfId="65" applyFont="1" applyAlignment="1">
      <alignment/>
      <protection/>
    </xf>
    <xf numFmtId="0" fontId="3" fillId="0" borderId="0" xfId="0" applyFont="1" applyAlignment="1">
      <alignment/>
    </xf>
    <xf numFmtId="0" fontId="33" fillId="0" borderId="24" xfId="65" applyFont="1" applyBorder="1" applyAlignment="1">
      <alignment/>
      <protection/>
    </xf>
    <xf numFmtId="0" fontId="0" fillId="0" borderId="43" xfId="0" applyBorder="1" applyAlignment="1">
      <alignment/>
    </xf>
    <xf numFmtId="0" fontId="49" fillId="0" borderId="41" xfId="69" applyFont="1" applyBorder="1" applyAlignment="1">
      <alignment horizontal="center" vertical="center"/>
      <protection/>
    </xf>
    <xf numFmtId="0" fontId="49" fillId="0" borderId="16" xfId="69" applyFont="1" applyBorder="1" applyAlignment="1">
      <alignment horizontal="center" vertical="center"/>
      <protection/>
    </xf>
    <xf numFmtId="0" fontId="10" fillId="0" borderId="16" xfId="69" applyBorder="1" applyAlignment="1">
      <alignment horizontal="center" vertical="center"/>
      <protection/>
    </xf>
    <xf numFmtId="0" fontId="10" fillId="0" borderId="39" xfId="69" applyBorder="1" applyAlignment="1">
      <alignment horizontal="center" vertical="center"/>
      <protection/>
    </xf>
    <xf numFmtId="0" fontId="51" fillId="0" borderId="52" xfId="69" applyFont="1" applyBorder="1" applyAlignment="1">
      <alignment horizontal="center" vertical="center" wrapText="1"/>
      <protection/>
    </xf>
    <xf numFmtId="0" fontId="51" fillId="0" borderId="48" xfId="69" applyFont="1" applyBorder="1" applyAlignment="1">
      <alignment horizontal="center" vertical="center" wrapText="1"/>
      <protection/>
    </xf>
    <xf numFmtId="0" fontId="51" fillId="0" borderId="0" xfId="69" applyFont="1" applyBorder="1" applyAlignment="1">
      <alignment horizontal="center" vertical="center" wrapText="1"/>
      <protection/>
    </xf>
    <xf numFmtId="0" fontId="51" fillId="0" borderId="21" xfId="69" applyFont="1" applyBorder="1" applyAlignment="1">
      <alignment horizontal="center" vertical="center" wrapText="1"/>
      <protection/>
    </xf>
    <xf numFmtId="0" fontId="52" fillId="0" borderId="0" xfId="69" applyFont="1" applyBorder="1" applyAlignment="1">
      <alignment horizontal="center" vertical="center" wrapText="1"/>
      <protection/>
    </xf>
    <xf numFmtId="0" fontId="52" fillId="0" borderId="21" xfId="69" applyFont="1" applyBorder="1" applyAlignment="1">
      <alignment horizontal="center" vertical="center" wrapText="1"/>
      <protection/>
    </xf>
    <xf numFmtId="0" fontId="52" fillId="0" borderId="45" xfId="69" applyFont="1" applyBorder="1" applyAlignment="1">
      <alignment horizontal="center" vertical="center" wrapText="1"/>
      <protection/>
    </xf>
    <xf numFmtId="0" fontId="52" fillId="0" borderId="28" xfId="69" applyFont="1" applyBorder="1" applyAlignment="1">
      <alignment horizontal="center" vertical="center" wrapText="1"/>
      <protection/>
    </xf>
    <xf numFmtId="0" fontId="49" fillId="0" borderId="32" xfId="69" applyFont="1" applyBorder="1" applyAlignment="1">
      <alignment horizontal="center" vertical="center"/>
      <protection/>
    </xf>
    <xf numFmtId="0" fontId="49" fillId="0" borderId="10" xfId="69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49" fillId="0" borderId="13" xfId="69" applyFont="1" applyBorder="1" applyAlignment="1">
      <alignment horizontal="center" vertical="center"/>
      <protection/>
    </xf>
    <xf numFmtId="0" fontId="49" fillId="0" borderId="14" xfId="69" applyFont="1" applyBorder="1" applyAlignment="1">
      <alignment horizontal="center" vertical="center"/>
      <protection/>
    </xf>
    <xf numFmtId="0" fontId="42" fillId="0" borderId="17" xfId="69" applyFont="1" applyBorder="1" applyAlignment="1">
      <alignment horizontal="center" vertical="center"/>
      <protection/>
    </xf>
    <xf numFmtId="0" fontId="42" fillId="0" borderId="36" xfId="69" applyFont="1" applyBorder="1" applyAlignment="1">
      <alignment horizontal="center" vertical="center"/>
      <protection/>
    </xf>
    <xf numFmtId="0" fontId="42" fillId="0" borderId="27" xfId="69" applyFont="1" applyBorder="1" applyAlignment="1">
      <alignment horizontal="center" vertical="center"/>
      <protection/>
    </xf>
    <xf numFmtId="0" fontId="42" fillId="0" borderId="39" xfId="69" applyFont="1" applyBorder="1" applyAlignment="1">
      <alignment horizontal="center" vertical="center"/>
      <protection/>
    </xf>
    <xf numFmtId="0" fontId="42" fillId="0" borderId="45" xfId="69" applyFont="1" applyBorder="1" applyAlignment="1">
      <alignment horizontal="center" vertical="center"/>
      <protection/>
    </xf>
    <xf numFmtId="0" fontId="42" fillId="0" borderId="28" xfId="69" applyFont="1" applyBorder="1" applyAlignment="1">
      <alignment horizontal="center" vertical="center"/>
      <protection/>
    </xf>
    <xf numFmtId="0" fontId="42" fillId="0" borderId="19" xfId="69" applyFont="1" applyBorder="1" applyAlignment="1">
      <alignment horizontal="center" vertical="center"/>
      <protection/>
    </xf>
    <xf numFmtId="0" fontId="42" fillId="0" borderId="42" xfId="69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49" fillId="0" borderId="41" xfId="69" applyFont="1" applyBorder="1" applyAlignment="1">
      <alignment horizontal="center" vertical="center" wrapText="1"/>
      <protection/>
    </xf>
    <xf numFmtId="0" fontId="49" fillId="0" borderId="48" xfId="69" applyFont="1" applyBorder="1" applyAlignment="1">
      <alignment horizontal="center" vertical="center" wrapText="1"/>
      <protection/>
    </xf>
    <xf numFmtId="0" fontId="49" fillId="0" borderId="16" xfId="69" applyFont="1" applyBorder="1" applyAlignment="1">
      <alignment horizontal="center" vertical="center" wrapText="1"/>
      <protection/>
    </xf>
    <xf numFmtId="0" fontId="49" fillId="0" borderId="21" xfId="69" applyFont="1" applyBorder="1" applyAlignment="1">
      <alignment horizontal="center" vertical="center" wrapText="1"/>
      <protection/>
    </xf>
    <xf numFmtId="0" fontId="10" fillId="0" borderId="16" xfId="69" applyBorder="1" applyAlignment="1">
      <alignment horizontal="center" vertical="center" wrapText="1"/>
      <protection/>
    </xf>
    <xf numFmtId="0" fontId="10" fillId="0" borderId="21" xfId="69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2" fillId="0" borderId="13" xfId="69" applyFont="1" applyBorder="1" applyAlignment="1">
      <alignment horizontal="center" vertical="center"/>
      <protection/>
    </xf>
    <xf numFmtId="0" fontId="42" fillId="0" borderId="11" xfId="69" applyFont="1" applyBorder="1" applyAlignment="1">
      <alignment horizontal="center" vertical="center"/>
      <protection/>
    </xf>
    <xf numFmtId="0" fontId="34" fillId="0" borderId="0" xfId="69" applyFont="1" applyAlignment="1">
      <alignment horizontal="center" vertical="center"/>
      <protection/>
    </xf>
    <xf numFmtId="0" fontId="13" fillId="0" borderId="0" xfId="69" applyFont="1" applyAlignment="1">
      <alignment horizontal="center"/>
      <protection/>
    </xf>
    <xf numFmtId="0" fontId="42" fillId="0" borderId="13" xfId="69" applyFont="1" applyBorder="1" applyAlignment="1">
      <alignment horizontal="center" vertical="center" wrapText="1"/>
      <protection/>
    </xf>
    <xf numFmtId="0" fontId="42" fillId="0" borderId="14" xfId="69" applyFont="1" applyBorder="1" applyAlignment="1">
      <alignment horizontal="center" vertical="center" wrapText="1"/>
      <protection/>
    </xf>
    <xf numFmtId="0" fontId="13" fillId="0" borderId="0" xfId="66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10" fillId="0" borderId="0" xfId="66" applyAlignment="1">
      <alignment/>
      <protection/>
    </xf>
    <xf numFmtId="0" fontId="13" fillId="0" borderId="13" xfId="66" applyFont="1" applyBorder="1" applyAlignment="1">
      <alignment vertical="center"/>
      <protection/>
    </xf>
    <xf numFmtId="0" fontId="13" fillId="0" borderId="10" xfId="66" applyFont="1" applyBorder="1" applyAlignment="1">
      <alignment vertical="center"/>
      <protection/>
    </xf>
    <xf numFmtId="0" fontId="13" fillId="0" borderId="11" xfId="66" applyFont="1" applyBorder="1" applyAlignment="1">
      <alignment vertical="center"/>
      <protection/>
    </xf>
    <xf numFmtId="0" fontId="13" fillId="0" borderId="17" xfId="66" applyFont="1" applyBorder="1" applyAlignment="1">
      <alignment vertical="center" wrapText="1"/>
      <protection/>
    </xf>
    <xf numFmtId="0" fontId="13" fillId="0" borderId="36" xfId="66" applyFont="1" applyBorder="1" applyAlignment="1">
      <alignment vertical="center" wrapText="1"/>
      <protection/>
    </xf>
    <xf numFmtId="0" fontId="13" fillId="0" borderId="27" xfId="66" applyFont="1" applyBorder="1" applyAlignment="1">
      <alignment vertical="center" wrapText="1"/>
      <protection/>
    </xf>
    <xf numFmtId="0" fontId="13" fillId="0" borderId="16" xfId="66" applyFont="1" applyBorder="1" applyAlignment="1">
      <alignment vertical="center" wrapText="1"/>
      <protection/>
    </xf>
    <xf numFmtId="0" fontId="13" fillId="0" borderId="0" xfId="66" applyFont="1" applyBorder="1" applyAlignment="1">
      <alignment vertical="center" wrapText="1"/>
      <protection/>
    </xf>
    <xf numFmtId="0" fontId="13" fillId="0" borderId="21" xfId="66" applyFont="1" applyBorder="1" applyAlignment="1">
      <alignment vertical="center" wrapText="1"/>
      <protection/>
    </xf>
    <xf numFmtId="0" fontId="10" fillId="0" borderId="19" xfId="66" applyBorder="1" applyAlignment="1">
      <alignment wrapText="1"/>
      <protection/>
    </xf>
    <xf numFmtId="0" fontId="10" fillId="0" borderId="20" xfId="66" applyBorder="1" applyAlignment="1">
      <alignment wrapText="1"/>
      <protection/>
    </xf>
    <xf numFmtId="0" fontId="10" fillId="0" borderId="42" xfId="66" applyBorder="1" applyAlignment="1">
      <alignment wrapText="1"/>
      <protection/>
    </xf>
    <xf numFmtId="0" fontId="13" fillId="0" borderId="13" xfId="66" applyFont="1" applyBorder="1" applyAlignment="1">
      <alignment vertical="center" wrapText="1"/>
      <protection/>
    </xf>
    <xf numFmtId="0" fontId="10" fillId="0" borderId="10" xfId="66" applyBorder="1" applyAlignment="1">
      <alignment wrapText="1"/>
      <protection/>
    </xf>
    <xf numFmtId="0" fontId="10" fillId="0" borderId="11" xfId="66" applyBorder="1" applyAlignment="1">
      <alignment wrapText="1"/>
      <protection/>
    </xf>
    <xf numFmtId="0" fontId="13" fillId="0" borderId="24" xfId="66" applyFont="1" applyBorder="1" applyAlignment="1">
      <alignment horizontal="center"/>
      <protection/>
    </xf>
    <xf numFmtId="0" fontId="13" fillId="0" borderId="49" xfId="66" applyFont="1" applyBorder="1" applyAlignment="1">
      <alignment horizontal="center"/>
      <protection/>
    </xf>
    <xf numFmtId="0" fontId="10" fillId="0" borderId="49" xfId="66" applyBorder="1" applyAlignment="1">
      <alignment horizontal="center"/>
      <protection/>
    </xf>
    <xf numFmtId="0" fontId="13" fillId="0" borderId="43" xfId="66" applyFont="1" applyBorder="1" applyAlignment="1">
      <alignment horizontal="center"/>
      <protection/>
    </xf>
    <xf numFmtId="0" fontId="10" fillId="0" borderId="13" xfId="66" applyFont="1" applyBorder="1" applyAlignment="1">
      <alignment vertical="center" wrapText="1"/>
      <protection/>
    </xf>
    <xf numFmtId="0" fontId="10" fillId="0" borderId="10" xfId="66" applyBorder="1" applyAlignment="1">
      <alignment vertical="center" wrapText="1"/>
      <protection/>
    </xf>
    <xf numFmtId="0" fontId="10" fillId="0" borderId="11" xfId="66" applyBorder="1" applyAlignment="1">
      <alignment vertical="center" wrapText="1"/>
      <protection/>
    </xf>
    <xf numFmtId="0" fontId="10" fillId="0" borderId="0" xfId="66" applyFont="1" applyBorder="1" applyAlignment="1">
      <alignment vertical="center" wrapText="1"/>
      <protection/>
    </xf>
    <xf numFmtId="0" fontId="10" fillId="0" borderId="20" xfId="66" applyBorder="1" applyAlignment="1">
      <alignment vertical="center" wrapText="1"/>
      <protection/>
    </xf>
    <xf numFmtId="0" fontId="10" fillId="0" borderId="13" xfId="66" applyFont="1" applyBorder="1" applyAlignment="1">
      <alignment/>
      <protection/>
    </xf>
    <xf numFmtId="0" fontId="10" fillId="0" borderId="11" xfId="66" applyBorder="1" applyAlignment="1">
      <alignment/>
      <protection/>
    </xf>
    <xf numFmtId="0" fontId="13" fillId="0" borderId="17" xfId="66" applyFont="1" applyBorder="1" applyAlignment="1">
      <alignment/>
      <protection/>
    </xf>
    <xf numFmtId="0" fontId="13" fillId="0" borderId="36" xfId="66" applyFont="1" applyBorder="1" applyAlignment="1">
      <alignment/>
      <protection/>
    </xf>
    <xf numFmtId="0" fontId="13" fillId="0" borderId="27" xfId="66" applyFont="1" applyBorder="1" applyAlignment="1">
      <alignment/>
      <protection/>
    </xf>
    <xf numFmtId="0" fontId="13" fillId="0" borderId="19" xfId="66" applyFont="1" applyBorder="1" applyAlignment="1">
      <alignment/>
      <protection/>
    </xf>
    <xf numFmtId="0" fontId="13" fillId="0" borderId="20" xfId="66" applyFont="1" applyBorder="1" applyAlignment="1">
      <alignment/>
      <protection/>
    </xf>
    <xf numFmtId="0" fontId="13" fillId="0" borderId="42" xfId="66" applyFont="1" applyBorder="1" applyAlignment="1">
      <alignment/>
      <protection/>
    </xf>
    <xf numFmtId="0" fontId="10" fillId="0" borderId="13" xfId="66" applyBorder="1" applyAlignment="1">
      <alignment horizontal="right" vertical="center"/>
      <protection/>
    </xf>
    <xf numFmtId="0" fontId="10" fillId="0" borderId="11" xfId="66" applyBorder="1" applyAlignment="1">
      <alignment horizontal="right" vertical="center"/>
      <protection/>
    </xf>
    <xf numFmtId="0" fontId="10" fillId="0" borderId="10" xfId="66" applyFont="1" applyBorder="1" applyAlignment="1">
      <alignment/>
      <protection/>
    </xf>
    <xf numFmtId="0" fontId="10" fillId="0" borderId="17" xfId="66" applyFont="1" applyBorder="1" applyAlignment="1">
      <alignment/>
      <protection/>
    </xf>
    <xf numFmtId="0" fontId="10" fillId="0" borderId="36" xfId="66" applyBorder="1" applyAlignment="1">
      <alignment/>
      <protection/>
    </xf>
    <xf numFmtId="0" fontId="10" fillId="0" borderId="27" xfId="66" applyBorder="1" applyAlignment="1">
      <alignment/>
      <protection/>
    </xf>
    <xf numFmtId="0" fontId="10" fillId="0" borderId="19" xfId="66" applyBorder="1" applyAlignment="1">
      <alignment/>
      <protection/>
    </xf>
    <xf numFmtId="0" fontId="10" fillId="0" borderId="20" xfId="66" applyBorder="1" applyAlignment="1">
      <alignment/>
      <protection/>
    </xf>
    <xf numFmtId="0" fontId="10" fillId="0" borderId="42" xfId="66" applyBorder="1" applyAlignment="1">
      <alignment/>
      <protection/>
    </xf>
    <xf numFmtId="0" fontId="10" fillId="0" borderId="17" xfId="66" applyFont="1" applyBorder="1" applyAlignment="1">
      <alignment/>
      <protection/>
    </xf>
    <xf numFmtId="0" fontId="10" fillId="0" borderId="10" xfId="66" applyFont="1" applyBorder="1" applyAlignment="1">
      <alignment/>
      <protection/>
    </xf>
    <xf numFmtId="0" fontId="13" fillId="0" borderId="13" xfId="66" applyFont="1" applyBorder="1" applyAlignment="1">
      <alignment horizontal="right" vertical="center"/>
      <protection/>
    </xf>
    <xf numFmtId="0" fontId="13" fillId="0" borderId="11" xfId="66" applyFont="1" applyBorder="1" applyAlignment="1">
      <alignment horizontal="right" vertical="center"/>
      <protection/>
    </xf>
    <xf numFmtId="0" fontId="10" fillId="0" borderId="13" xfId="66" applyFont="1" applyBorder="1" applyAlignment="1">
      <alignment/>
      <protection/>
    </xf>
    <xf numFmtId="0" fontId="66" fillId="0" borderId="17" xfId="66" applyFont="1" applyBorder="1" applyAlignment="1">
      <alignment horizontal="left" wrapText="1"/>
      <protection/>
    </xf>
    <xf numFmtId="0" fontId="66" fillId="0" borderId="36" xfId="66" applyFont="1" applyBorder="1" applyAlignment="1">
      <alignment horizontal="left" wrapText="1"/>
      <protection/>
    </xf>
    <xf numFmtId="0" fontId="66" fillId="0" borderId="27" xfId="66" applyFont="1" applyBorder="1" applyAlignment="1">
      <alignment horizontal="left" wrapText="1"/>
      <protection/>
    </xf>
    <xf numFmtId="0" fontId="66" fillId="0" borderId="19" xfId="66" applyFont="1" applyBorder="1" applyAlignment="1">
      <alignment horizontal="left" wrapText="1"/>
      <protection/>
    </xf>
    <xf numFmtId="0" fontId="66" fillId="0" borderId="20" xfId="66" applyFont="1" applyBorder="1" applyAlignment="1">
      <alignment horizontal="left" wrapText="1"/>
      <protection/>
    </xf>
    <xf numFmtId="0" fontId="66" fillId="0" borderId="42" xfId="66" applyFont="1" applyBorder="1" applyAlignment="1">
      <alignment horizontal="left" wrapText="1"/>
      <protection/>
    </xf>
    <xf numFmtId="0" fontId="66" fillId="0" borderId="13" xfId="66" applyFont="1" applyBorder="1" applyAlignment="1">
      <alignment horizontal="right" vertical="center" wrapText="1"/>
      <protection/>
    </xf>
    <xf numFmtId="0" fontId="66" fillId="0" borderId="11" xfId="66" applyFont="1" applyBorder="1" applyAlignment="1">
      <alignment horizontal="right" vertical="center" wrapText="1"/>
      <protection/>
    </xf>
    <xf numFmtId="0" fontId="45" fillId="0" borderId="0" xfId="59" applyFont="1" applyAlignment="1">
      <alignment horizontal="center" vertical="center"/>
      <protection/>
    </xf>
    <xf numFmtId="0" fontId="13" fillId="0" borderId="0" xfId="73" applyFont="1" applyAlignment="1">
      <alignment horizontal="center" vertical="center"/>
      <protection/>
    </xf>
    <xf numFmtId="0" fontId="13" fillId="0" borderId="13" xfId="73" applyFont="1" applyBorder="1" applyAlignment="1">
      <alignment horizontal="center" vertical="center"/>
      <protection/>
    </xf>
    <xf numFmtId="0" fontId="13" fillId="0" borderId="11" xfId="73" applyFont="1" applyBorder="1" applyAlignment="1">
      <alignment horizontal="center" vertical="center"/>
      <protection/>
    </xf>
    <xf numFmtId="0" fontId="14" fillId="0" borderId="36" xfId="73" applyFont="1" applyBorder="1" applyAlignment="1">
      <alignment horizontal="center" vertical="center"/>
      <protection/>
    </xf>
    <xf numFmtId="0" fontId="14" fillId="0" borderId="20" xfId="73" applyFont="1" applyBorder="1" applyAlignment="1">
      <alignment horizontal="center" vertical="center"/>
      <protection/>
    </xf>
    <xf numFmtId="0" fontId="14" fillId="0" borderId="24" xfId="73" applyFont="1" applyBorder="1" applyAlignment="1">
      <alignment horizontal="center" vertical="center"/>
      <protection/>
    </xf>
    <xf numFmtId="0" fontId="14" fillId="0" borderId="43" xfId="73" applyFont="1" applyBorder="1" applyAlignment="1">
      <alignment horizontal="center" vertical="center"/>
      <protection/>
    </xf>
    <xf numFmtId="0" fontId="48" fillId="0" borderId="0" xfId="71" applyFont="1" applyAlignment="1">
      <alignment horizontal="center" vertical="center"/>
      <protection/>
    </xf>
    <xf numFmtId="0" fontId="55" fillId="0" borderId="0" xfId="71" applyFont="1" applyAlignment="1">
      <alignment horizontal="center" vertical="center"/>
      <protection/>
    </xf>
    <xf numFmtId="0" fontId="57" fillId="0" borderId="13" xfId="71" applyFont="1" applyBorder="1" applyAlignment="1">
      <alignment horizontal="center" vertical="center" wrapText="1"/>
      <protection/>
    </xf>
    <xf numFmtId="0" fontId="57" fillId="0" borderId="11" xfId="7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57" fillId="0" borderId="49" xfId="71" applyFont="1" applyBorder="1" applyAlignment="1">
      <alignment horizontal="center" vertical="center" wrapText="1"/>
      <protection/>
    </xf>
    <xf numFmtId="0" fontId="57" fillId="0" borderId="17" xfId="71" applyFont="1" applyBorder="1" applyAlignment="1">
      <alignment horizontal="center" vertical="center" wrapText="1"/>
      <protection/>
    </xf>
    <xf numFmtId="0" fontId="57" fillId="0" borderId="19" xfId="71" applyFont="1" applyBorder="1" applyAlignment="1">
      <alignment horizontal="center" vertical="center" wrapText="1"/>
      <protection/>
    </xf>
    <xf numFmtId="0" fontId="57" fillId="0" borderId="13" xfId="71" applyFont="1" applyFill="1" applyBorder="1" applyAlignment="1">
      <alignment horizontal="center" vertical="center" wrapText="1"/>
      <protection/>
    </xf>
    <xf numFmtId="0" fontId="13" fillId="0" borderId="13" xfId="71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7" fillId="0" borderId="27" xfId="71" applyFont="1" applyBorder="1" applyAlignment="1">
      <alignment horizontal="center" vertical="center" wrapText="1"/>
      <protection/>
    </xf>
    <xf numFmtId="0" fontId="57" fillId="0" borderId="42" xfId="71" applyFont="1" applyBorder="1" applyAlignment="1">
      <alignment horizontal="center" vertical="center" wrapText="1"/>
      <protection/>
    </xf>
    <xf numFmtId="0" fontId="57" fillId="0" borderId="24" xfId="71" applyFont="1" applyBorder="1" applyAlignment="1">
      <alignment horizontal="center" vertical="center" wrapText="1"/>
      <protection/>
    </xf>
    <xf numFmtId="0" fontId="57" fillId="0" borderId="43" xfId="71" applyFont="1" applyBorder="1" applyAlignment="1">
      <alignment horizontal="center" vertical="center" wrapText="1"/>
      <protection/>
    </xf>
    <xf numFmtId="0" fontId="13" fillId="0" borderId="0" xfId="71" applyFont="1" applyAlignment="1">
      <alignment horizontal="center" vertical="center" wrapText="1"/>
      <protection/>
    </xf>
    <xf numFmtId="0" fontId="56" fillId="0" borderId="0" xfId="71" applyFont="1" applyAlignment="1">
      <alignment horizontal="center" vertical="center"/>
      <protection/>
    </xf>
    <xf numFmtId="0" fontId="56" fillId="0" borderId="0" xfId="71" applyFont="1" applyAlignment="1">
      <alignment horizontal="center"/>
      <protection/>
    </xf>
    <xf numFmtId="0" fontId="57" fillId="0" borderId="12" xfId="71" applyFont="1" applyFill="1" applyBorder="1" applyAlignment="1">
      <alignment horizontal="center" vertical="center" wrapText="1"/>
      <protection/>
    </xf>
    <xf numFmtId="0" fontId="57" fillId="0" borderId="11" xfId="71" applyFont="1" applyFill="1" applyBorder="1" applyAlignment="1">
      <alignment horizontal="center" vertical="center" wrapText="1"/>
      <protection/>
    </xf>
    <xf numFmtId="0" fontId="10" fillId="0" borderId="11" xfId="7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3" fontId="39" fillId="0" borderId="10" xfId="59" applyNumberFormat="1" applyFont="1" applyBorder="1" applyAlignment="1">
      <alignment vertical="center"/>
      <protection/>
    </xf>
    <xf numFmtId="3" fontId="39" fillId="0" borderId="11" xfId="57" applyNumberFormat="1" applyFont="1" applyBorder="1" applyAlignment="1">
      <alignment vertical="center"/>
      <protection/>
    </xf>
    <xf numFmtId="0" fontId="0" fillId="0" borderId="0" xfId="59" applyFont="1" applyAlignment="1">
      <alignment horizontal="center"/>
      <protection/>
    </xf>
    <xf numFmtId="0" fontId="0" fillId="0" borderId="0" xfId="59" applyAlignment="1">
      <alignment horizontal="center"/>
      <protection/>
    </xf>
    <xf numFmtId="0" fontId="0" fillId="0" borderId="0" xfId="59" applyFont="1" applyAlignment="1">
      <alignment horizontal="center"/>
      <protection/>
    </xf>
    <xf numFmtId="0" fontId="34" fillId="0" borderId="39" xfId="59" applyFont="1" applyBorder="1" applyAlignment="1">
      <alignment horizontal="center"/>
      <protection/>
    </xf>
    <xf numFmtId="0" fontId="34" fillId="0" borderId="28" xfId="59" applyFont="1" applyBorder="1" applyAlignment="1">
      <alignment horizontal="center"/>
      <protection/>
    </xf>
    <xf numFmtId="0" fontId="35" fillId="0" borderId="16" xfId="59" applyFont="1" applyBorder="1" applyAlignment="1">
      <alignment horizontal="left" vertical="center" wrapText="1"/>
      <protection/>
    </xf>
    <xf numFmtId="0" fontId="35" fillId="0" borderId="21" xfId="57" applyFont="1" applyBorder="1" applyAlignment="1">
      <alignment horizontal="left" vertical="center" wrapText="1"/>
      <protection/>
    </xf>
    <xf numFmtId="0" fontId="35" fillId="0" borderId="19" xfId="57" applyFont="1" applyBorder="1" applyAlignment="1">
      <alignment horizontal="left" vertical="center" wrapText="1"/>
      <protection/>
    </xf>
    <xf numFmtId="0" fontId="35" fillId="0" borderId="42" xfId="57" applyFont="1" applyBorder="1" applyAlignment="1">
      <alignment horizontal="left" vertical="center" wrapText="1"/>
      <protection/>
    </xf>
    <xf numFmtId="3" fontId="33" fillId="0" borderId="10" xfId="59" applyNumberFormat="1" applyFont="1" applyBorder="1" applyAlignment="1">
      <alignment vertical="center"/>
      <protection/>
    </xf>
    <xf numFmtId="3" fontId="33" fillId="0" borderId="11" xfId="59" applyNumberFormat="1" applyFont="1" applyBorder="1" applyAlignment="1">
      <alignment vertical="center"/>
      <protection/>
    </xf>
    <xf numFmtId="0" fontId="35" fillId="0" borderId="17" xfId="59" applyFont="1" applyBorder="1" applyAlignment="1">
      <alignment horizontal="left" vertical="center" wrapText="1"/>
      <protection/>
    </xf>
    <xf numFmtId="0" fontId="35" fillId="0" borderId="27" xfId="57" applyFont="1" applyBorder="1" applyAlignment="1">
      <alignment horizontal="left" vertical="center" wrapText="1"/>
      <protection/>
    </xf>
    <xf numFmtId="3" fontId="39" fillId="0" borderId="13" xfId="59" applyNumberFormat="1" applyFont="1" applyBorder="1" applyAlignment="1">
      <alignment vertical="center"/>
      <protection/>
    </xf>
    <xf numFmtId="3" fontId="33" fillId="0" borderId="13" xfId="59" applyNumberFormat="1" applyFont="1" applyBorder="1" applyAlignment="1">
      <alignment vertical="center"/>
      <protection/>
    </xf>
    <xf numFmtId="0" fontId="35" fillId="0" borderId="27" xfId="57" applyFont="1" applyBorder="1" applyAlignment="1">
      <alignment vertical="center" wrapText="1"/>
      <protection/>
    </xf>
    <xf numFmtId="0" fontId="35" fillId="0" borderId="19" xfId="57" applyFont="1" applyBorder="1" applyAlignment="1">
      <alignment vertical="center" wrapText="1"/>
      <protection/>
    </xf>
    <xf numFmtId="0" fontId="35" fillId="0" borderId="42" xfId="57" applyFont="1" applyBorder="1" applyAlignment="1">
      <alignment vertical="center" wrapText="1"/>
      <protection/>
    </xf>
    <xf numFmtId="0" fontId="35" fillId="0" borderId="17" xfId="59" applyFont="1" applyBorder="1" applyAlignment="1">
      <alignment vertical="center" wrapText="1"/>
      <protection/>
    </xf>
    <xf numFmtId="0" fontId="35" fillId="0" borderId="16" xfId="59" applyFont="1" applyBorder="1" applyAlignment="1">
      <alignment vertical="center" wrapText="1"/>
      <protection/>
    </xf>
    <xf numFmtId="0" fontId="35" fillId="0" borderId="21" xfId="57" applyFont="1" applyBorder="1" applyAlignment="1">
      <alignment vertical="center" wrapText="1"/>
      <protection/>
    </xf>
    <xf numFmtId="3" fontId="39" fillId="0" borderId="11" xfId="59" applyNumberFormat="1" applyFont="1" applyBorder="1" applyAlignment="1">
      <alignment vertical="center"/>
      <protection/>
    </xf>
    <xf numFmtId="3" fontId="10" fillId="0" borderId="11" xfId="57" applyNumberFormat="1" applyFont="1" applyBorder="1" applyAlignment="1">
      <alignment vertical="center"/>
      <protection/>
    </xf>
    <xf numFmtId="0" fontId="35" fillId="0" borderId="39" xfId="57" applyFont="1" applyBorder="1" applyAlignment="1">
      <alignment vertical="center" wrapText="1"/>
      <protection/>
    </xf>
    <xf numFmtId="0" fontId="35" fillId="0" borderId="28" xfId="57" applyFont="1" applyBorder="1" applyAlignment="1">
      <alignment vertical="center" wrapText="1"/>
      <protection/>
    </xf>
    <xf numFmtId="3" fontId="39" fillId="0" borderId="14" xfId="57" applyNumberFormat="1" applyFont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0" fontId="13" fillId="0" borderId="0" xfId="68" applyFont="1" applyAlignment="1">
      <alignment horizontal="center" vertical="center"/>
      <protection/>
    </xf>
    <xf numFmtId="0" fontId="13" fillId="0" borderId="0" xfId="68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4" fillId="0" borderId="12" xfId="68" applyFont="1" applyBorder="1" applyAlignment="1">
      <alignment horizontal="center" vertical="center"/>
      <protection/>
    </xf>
    <xf numFmtId="0" fontId="34" fillId="0" borderId="12" xfId="68" applyFont="1" applyBorder="1" applyAlignment="1">
      <alignment horizontal="center" vertical="center" wrapText="1"/>
      <protection/>
    </xf>
    <xf numFmtId="3" fontId="35" fillId="0" borderId="12" xfId="68" applyNumberFormat="1" applyFont="1" applyBorder="1" applyAlignment="1">
      <alignment vertical="center"/>
      <protection/>
    </xf>
    <xf numFmtId="0" fontId="35" fillId="0" borderId="12" xfId="68" applyFont="1" applyBorder="1" applyAlignment="1">
      <alignment vertical="center" wrapText="1"/>
      <protection/>
    </xf>
    <xf numFmtId="49" fontId="35" fillId="0" borderId="13" xfId="68" applyNumberFormat="1" applyFont="1" applyBorder="1" applyAlignment="1">
      <alignment horizontal="center" vertical="center"/>
      <protection/>
    </xf>
    <xf numFmtId="49" fontId="35" fillId="0" borderId="10" xfId="68" applyNumberFormat="1" applyFont="1" applyBorder="1" applyAlignment="1">
      <alignment horizontal="center" vertical="center"/>
      <protection/>
    </xf>
    <xf numFmtId="49" fontId="35" fillId="0" borderId="11" xfId="68" applyNumberFormat="1" applyFont="1" applyBorder="1" applyAlignment="1">
      <alignment horizontal="center" vertical="center"/>
      <protection/>
    </xf>
    <xf numFmtId="3" fontId="34" fillId="0" borderId="12" xfId="68" applyNumberFormat="1" applyFont="1" applyBorder="1" applyAlignment="1">
      <alignment vertical="center"/>
      <protection/>
    </xf>
    <xf numFmtId="3" fontId="34" fillId="0" borderId="35" xfId="68" applyNumberFormat="1" applyFont="1" applyBorder="1" applyAlignment="1">
      <alignment vertical="center"/>
      <protection/>
    </xf>
    <xf numFmtId="0" fontId="34" fillId="0" borderId="38" xfId="68" applyFont="1" applyBorder="1" applyAlignment="1">
      <alignment vertical="center" wrapText="1"/>
      <protection/>
    </xf>
    <xf numFmtId="0" fontId="34" fillId="0" borderId="12" xfId="68" applyFont="1" applyBorder="1" applyAlignment="1">
      <alignment vertical="center" wrapText="1"/>
      <protection/>
    </xf>
    <xf numFmtId="0" fontId="34" fillId="0" borderId="35" xfId="68" applyFont="1" applyBorder="1" applyAlignment="1">
      <alignment vertical="center" wrapText="1"/>
      <protection/>
    </xf>
    <xf numFmtId="3" fontId="34" fillId="0" borderId="38" xfId="68" applyNumberFormat="1" applyFont="1" applyBorder="1" applyAlignment="1">
      <alignment vertical="center"/>
      <protection/>
    </xf>
    <xf numFmtId="0" fontId="0" fillId="0" borderId="0" xfId="0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24" xfId="0" applyFont="1" applyBorder="1" applyAlignment="1">
      <alignment horizontal="left"/>
    </xf>
    <xf numFmtId="0" fontId="35" fillId="0" borderId="49" xfId="0" applyFont="1" applyBorder="1" applyAlignment="1">
      <alignment horizontal="left"/>
    </xf>
    <xf numFmtId="0" fontId="35" fillId="0" borderId="43" xfId="0" applyFont="1" applyBorder="1" applyAlignment="1">
      <alignment horizontal="left"/>
    </xf>
    <xf numFmtId="0" fontId="34" fillId="0" borderId="12" xfId="0" applyFont="1" applyBorder="1" applyAlignment="1">
      <alignment horizontal="center" vertical="center" wrapText="1"/>
    </xf>
    <xf numFmtId="3" fontId="34" fillId="0" borderId="13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49" fontId="34" fillId="0" borderId="12" xfId="0" applyNumberFormat="1" applyFont="1" applyBorder="1" applyAlignment="1">
      <alignment horizontal="center" vertical="center"/>
    </xf>
    <xf numFmtId="3" fontId="34" fillId="0" borderId="10" xfId="0" applyNumberFormat="1" applyFont="1" applyBorder="1" applyAlignment="1">
      <alignment horizontal="center" vertical="center"/>
    </xf>
    <xf numFmtId="3" fontId="34" fillId="0" borderId="11" xfId="0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49" fontId="34" fillId="0" borderId="13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0" fontId="35" fillId="0" borderId="24" xfId="0" applyFont="1" applyBorder="1" applyAlignment="1">
      <alignment horizontal="center"/>
    </xf>
    <xf numFmtId="0" fontId="35" fillId="0" borderId="43" xfId="0" applyFont="1" applyBorder="1" applyAlignment="1">
      <alignment horizontal="center"/>
    </xf>
    <xf numFmtId="0" fontId="35" fillId="0" borderId="24" xfId="0" applyFont="1" applyBorder="1" applyAlignment="1">
      <alignment horizontal="left" vertical="center"/>
    </xf>
    <xf numFmtId="0" fontId="35" fillId="0" borderId="49" xfId="0" applyFont="1" applyBorder="1" applyAlignment="1">
      <alignment horizontal="left" vertical="center"/>
    </xf>
    <xf numFmtId="0" fontId="35" fillId="0" borderId="43" xfId="0" applyFont="1" applyBorder="1" applyAlignment="1">
      <alignment horizontal="left" vertical="center"/>
    </xf>
    <xf numFmtId="0" fontId="35" fillId="0" borderId="12" xfId="0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0mellütemterv" xfId="57"/>
    <cellStyle name="Normál_2.sz. melléklet javított" xfId="58"/>
    <cellStyle name="Normál_2007eredetiköltségvetés" xfId="59"/>
    <cellStyle name="Normál_2008évivéglegesköltségvetésfebr13" xfId="60"/>
    <cellStyle name="Normál_2010koltsegvetesjan13" xfId="61"/>
    <cellStyle name="Normál_2011müködésifelhalmérlegfebr17" xfId="62"/>
    <cellStyle name="Normál_2012éviköltségvetésjan19este" xfId="63"/>
    <cellStyle name="Normál_2012éviköltségvetésjan19este 2" xfId="64"/>
    <cellStyle name="Normál_2012koncepcióhozhitel állomány" xfId="65"/>
    <cellStyle name="Normál_2012létszám tábla" xfId="66"/>
    <cellStyle name="Normál_2014.évi költségvetés tervezés jan11" xfId="67"/>
    <cellStyle name="Normál_3évsaját bevétel-2013" xfId="68"/>
    <cellStyle name="Normál_eus tábla" xfId="69"/>
    <cellStyle name="Normal_KARSZJ3" xfId="70"/>
    <cellStyle name="Normál_Kötelző feladatok" xfId="71"/>
    <cellStyle name="Normál_közterület" xfId="72"/>
    <cellStyle name="Normál_közvetett támogatás" xfId="73"/>
    <cellStyle name="Normal_KTRSZJ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B31">
      <selection activeCell="D54" sqref="D54"/>
    </sheetView>
  </sheetViews>
  <sheetFormatPr defaultColWidth="9.125" defaultRowHeight="12.75"/>
  <cols>
    <col min="1" max="1" width="58.875" style="105" customWidth="1"/>
    <col min="2" max="5" width="11.50390625" style="105" customWidth="1"/>
    <col min="6" max="6" width="51.875" style="105" customWidth="1"/>
    <col min="7" max="9" width="11.125" style="105" customWidth="1"/>
    <col min="10" max="10" width="10.625" style="105" customWidth="1"/>
    <col min="11" max="16384" width="9.125" style="105" customWidth="1"/>
  </cols>
  <sheetData>
    <row r="1" spans="1:10" ht="12.75">
      <c r="A1" s="1236" t="s">
        <v>510</v>
      </c>
      <c r="B1" s="1236"/>
      <c r="C1" s="1236"/>
      <c r="D1" s="1236"/>
      <c r="E1" s="1236"/>
      <c r="F1" s="1236"/>
      <c r="G1" s="1236"/>
      <c r="H1" s="1236"/>
      <c r="I1" s="1236"/>
      <c r="J1" s="1236"/>
    </row>
    <row r="2" spans="1:10" ht="12.75">
      <c r="A2" s="1236" t="s">
        <v>511</v>
      </c>
      <c r="B2" s="1236"/>
      <c r="C2" s="1236"/>
      <c r="D2" s="1236"/>
      <c r="E2" s="1236"/>
      <c r="F2" s="1236"/>
      <c r="G2" s="1236"/>
      <c r="H2" s="1236"/>
      <c r="I2" s="1236"/>
      <c r="J2" s="1236"/>
    </row>
    <row r="3" spans="1:10" ht="12.75" customHeight="1">
      <c r="A3" s="202"/>
      <c r="B3" s="202"/>
      <c r="C3" s="202"/>
      <c r="D3" s="202"/>
      <c r="E3" s="202"/>
      <c r="F3" s="202"/>
      <c r="G3" s="868"/>
      <c r="H3" s="868"/>
      <c r="I3" s="868"/>
      <c r="J3" s="1234" t="s">
        <v>839</v>
      </c>
    </row>
    <row r="4" spans="1:10" ht="12.75" customHeight="1">
      <c r="A4" s="1240" t="s">
        <v>749</v>
      </c>
      <c r="B4" s="1237" t="s">
        <v>1074</v>
      </c>
      <c r="C4" s="1239" t="s">
        <v>1224</v>
      </c>
      <c r="D4" s="1239" t="s">
        <v>1143</v>
      </c>
      <c r="E4" s="1237" t="s">
        <v>1128</v>
      </c>
      <c r="F4" s="1240" t="s">
        <v>750</v>
      </c>
      <c r="G4" s="1237" t="s">
        <v>1074</v>
      </c>
      <c r="H4" s="1239" t="s">
        <v>1144</v>
      </c>
      <c r="I4" s="1239" t="s">
        <v>1143</v>
      </c>
      <c r="J4" s="1237" t="s">
        <v>1128</v>
      </c>
    </row>
    <row r="5" spans="1:10" ht="24.75" customHeight="1" thickBot="1">
      <c r="A5" s="1241"/>
      <c r="B5" s="1238"/>
      <c r="C5" s="1238"/>
      <c r="D5" s="1238"/>
      <c r="E5" s="1238"/>
      <c r="F5" s="1241"/>
      <c r="G5" s="1238"/>
      <c r="H5" s="1238"/>
      <c r="I5" s="1238"/>
      <c r="J5" s="1238"/>
    </row>
    <row r="6" spans="1:10" s="161" customFormat="1" ht="12" thickTop="1">
      <c r="A6" s="177"/>
      <c r="B6" s="214"/>
      <c r="C6" s="214"/>
      <c r="D6" s="214"/>
      <c r="E6" s="214"/>
      <c r="F6" s="180" t="s">
        <v>751</v>
      </c>
      <c r="G6" s="178">
        <f>SUM('1c.mell '!C150)</f>
        <v>3382005</v>
      </c>
      <c r="H6" s="178">
        <v>3241929</v>
      </c>
      <c r="I6" s="178">
        <v>3419938</v>
      </c>
      <c r="J6" s="178">
        <f>SUM('1c.mell '!D150)</f>
        <v>3741318</v>
      </c>
    </row>
    <row r="7" spans="1:10" s="161" customFormat="1" ht="11.25">
      <c r="A7" s="266" t="s">
        <v>638</v>
      </c>
      <c r="B7" s="169">
        <f>SUM('1b.mell '!C238)</f>
        <v>1453009</v>
      </c>
      <c r="C7" s="169">
        <v>1542704</v>
      </c>
      <c r="D7" s="169">
        <v>1560039</v>
      </c>
      <c r="E7" s="169">
        <f>SUM('1b.mell '!D238)</f>
        <v>1421744</v>
      </c>
      <c r="F7" s="181" t="s">
        <v>809</v>
      </c>
      <c r="G7" s="178">
        <f>SUM('1c.mell '!C151)</f>
        <v>975134</v>
      </c>
      <c r="H7" s="178">
        <v>923789</v>
      </c>
      <c r="I7" s="178">
        <v>965018</v>
      </c>
      <c r="J7" s="178">
        <f>SUM('1c.mell '!D151)</f>
        <v>923468</v>
      </c>
    </row>
    <row r="8" spans="1:10" s="161" customFormat="1" ht="11.25">
      <c r="A8" s="266" t="s">
        <v>642</v>
      </c>
      <c r="B8" s="169">
        <f>SUM('1b.mell '!C17)</f>
        <v>0</v>
      </c>
      <c r="C8" s="169"/>
      <c r="D8" s="169">
        <v>59</v>
      </c>
      <c r="E8" s="169">
        <f>SUM('1b.mell '!D17)</f>
        <v>0</v>
      </c>
      <c r="F8" s="168" t="s">
        <v>752</v>
      </c>
      <c r="G8" s="178">
        <f>SUM('1c.mell '!C152)</f>
        <v>5214909</v>
      </c>
      <c r="H8" s="178">
        <v>5141553</v>
      </c>
      <c r="I8" s="178">
        <v>5091235</v>
      </c>
      <c r="J8" s="169">
        <f>SUM('1c.mell '!D152)</f>
        <v>5477022</v>
      </c>
    </row>
    <row r="9" spans="1:10" s="161" customFormat="1" ht="12" thickBot="1">
      <c r="A9" s="267" t="s">
        <v>643</v>
      </c>
      <c r="B9" s="275">
        <f>SUM('1b.mell '!C240)</f>
        <v>10000</v>
      </c>
      <c r="C9" s="275">
        <v>60700</v>
      </c>
      <c r="D9" s="275">
        <v>69636</v>
      </c>
      <c r="E9" s="275">
        <f>SUM('1b.mell '!D240)</f>
        <v>10000</v>
      </c>
      <c r="F9" s="168" t="s">
        <v>513</v>
      </c>
      <c r="G9" s="178">
        <f>SUM('1c.mell '!C153)</f>
        <v>221512</v>
      </c>
      <c r="H9" s="178">
        <v>215815</v>
      </c>
      <c r="I9" s="178">
        <v>233465</v>
      </c>
      <c r="J9" s="178">
        <f>SUM('1c.mell '!D153)</f>
        <v>298943</v>
      </c>
    </row>
    <row r="10" spans="1:10" s="161" customFormat="1" ht="12" thickBot="1">
      <c r="A10" s="268" t="s">
        <v>644</v>
      </c>
      <c r="B10" s="276">
        <f>SUM(B7:B9)</f>
        <v>1463009</v>
      </c>
      <c r="C10" s="276">
        <f>SUM(C7:C9)</f>
        <v>1603404</v>
      </c>
      <c r="D10" s="276">
        <f>SUM(D7:D9)</f>
        <v>1629734</v>
      </c>
      <c r="E10" s="276">
        <f>SUM(E7:E9)</f>
        <v>1431744</v>
      </c>
      <c r="F10" s="168" t="s">
        <v>512</v>
      </c>
      <c r="G10" s="178">
        <f>SUM('1c.mell '!C154)</f>
        <v>1138153</v>
      </c>
      <c r="H10" s="302">
        <v>889255</v>
      </c>
      <c r="I10" s="302">
        <v>1036955</v>
      </c>
      <c r="J10" s="1113">
        <f>SUM('1c.mell '!D154)</f>
        <v>1500425</v>
      </c>
    </row>
    <row r="11" spans="1:10" s="161" customFormat="1" ht="11.25">
      <c r="A11" s="208" t="s">
        <v>645</v>
      </c>
      <c r="B11" s="178">
        <f>SUM('1b.mell '!C242)</f>
        <v>3310000</v>
      </c>
      <c r="C11" s="178">
        <v>3433024</v>
      </c>
      <c r="D11" s="178">
        <v>3548194</v>
      </c>
      <c r="E11" s="178">
        <f>SUM('1b.mell '!D242)</f>
        <v>3425000</v>
      </c>
      <c r="F11" s="171"/>
      <c r="G11" s="1073"/>
      <c r="H11" s="1073"/>
      <c r="I11" s="1073"/>
      <c r="J11" s="172"/>
    </row>
    <row r="12" spans="1:10" s="161" customFormat="1" ht="11.25">
      <c r="A12" s="208" t="s">
        <v>646</v>
      </c>
      <c r="B12" s="178">
        <f>SUM('1b.mell '!C243)</f>
        <v>4197124</v>
      </c>
      <c r="C12" s="178">
        <v>4209731</v>
      </c>
      <c r="D12" s="178">
        <v>4305381</v>
      </c>
      <c r="E12" s="178">
        <f>SUM('1b.mell '!D243)</f>
        <v>4271121</v>
      </c>
      <c r="F12" s="295"/>
      <c r="G12" s="1076"/>
      <c r="H12" s="1076"/>
      <c r="I12" s="1076"/>
      <c r="J12" s="225"/>
    </row>
    <row r="13" spans="1:10" s="161" customFormat="1" ht="12" thickBot="1">
      <c r="A13" s="267" t="s">
        <v>166</v>
      </c>
      <c r="B13" s="178">
        <f>SUM('1b.mell '!C244)</f>
        <v>371116</v>
      </c>
      <c r="C13" s="178">
        <v>412494</v>
      </c>
      <c r="D13" s="178">
        <v>367496</v>
      </c>
      <c r="E13" s="178">
        <f>SUM('1b.mell '!D244)</f>
        <v>523860</v>
      </c>
      <c r="F13" s="295"/>
      <c r="G13" s="1076"/>
      <c r="H13" s="1076"/>
      <c r="I13" s="1076"/>
      <c r="J13" s="225"/>
    </row>
    <row r="14" spans="1:10" s="161" customFormat="1" ht="13.5" thickBot="1">
      <c r="A14" s="269" t="s">
        <v>653</v>
      </c>
      <c r="B14" s="276">
        <f>SUM(B11:B13)</f>
        <v>7878240</v>
      </c>
      <c r="C14" s="276">
        <f>SUM(C11:C13)</f>
        <v>8055249</v>
      </c>
      <c r="D14" s="276">
        <f>SUM(D11:D13)</f>
        <v>8221071</v>
      </c>
      <c r="E14" s="276">
        <f>SUM(E11:E13)</f>
        <v>8219981</v>
      </c>
      <c r="F14" s="295"/>
      <c r="G14" s="1076"/>
      <c r="H14" s="1076"/>
      <c r="I14" s="1076"/>
      <c r="J14" s="225"/>
    </row>
    <row r="15" spans="1:10" s="161" customFormat="1" ht="11.25">
      <c r="A15" s="273" t="s">
        <v>1145</v>
      </c>
      <c r="B15" s="1170"/>
      <c r="C15" s="283">
        <v>56</v>
      </c>
      <c r="D15" s="283">
        <v>139</v>
      </c>
      <c r="E15" s="1170"/>
      <c r="F15" s="295"/>
      <c r="G15" s="1076"/>
      <c r="H15" s="1076"/>
      <c r="I15" s="1076"/>
      <c r="J15" s="225"/>
    </row>
    <row r="16" spans="1:10" s="161" customFormat="1" ht="11.25">
      <c r="A16" s="208" t="s">
        <v>654</v>
      </c>
      <c r="B16" s="178">
        <f>SUM('1b.mell '!C246)</f>
        <v>1334865</v>
      </c>
      <c r="C16" s="178">
        <v>1395485</v>
      </c>
      <c r="D16" s="178">
        <v>1492294</v>
      </c>
      <c r="E16" s="178">
        <f>SUM('1b.mell '!D246)</f>
        <v>1482560</v>
      </c>
      <c r="F16" s="295"/>
      <c r="G16" s="1076"/>
      <c r="H16" s="1076"/>
      <c r="I16" s="1076"/>
      <c r="J16" s="225"/>
    </row>
    <row r="17" spans="1:10" s="161" customFormat="1" ht="11.25">
      <c r="A17" s="266" t="s">
        <v>655</v>
      </c>
      <c r="B17" s="178">
        <f>SUM('1b.mell '!C247)</f>
        <v>274059</v>
      </c>
      <c r="C17" s="178">
        <v>268998</v>
      </c>
      <c r="D17" s="178">
        <v>250894</v>
      </c>
      <c r="E17" s="178">
        <f>SUM('1b.mell '!D247)</f>
        <v>234343</v>
      </c>
      <c r="F17" s="295"/>
      <c r="G17" s="1076"/>
      <c r="H17" s="1076"/>
      <c r="I17" s="1076"/>
      <c r="J17" s="225"/>
    </row>
    <row r="18" spans="1:10" s="161" customFormat="1" ht="11.25">
      <c r="A18" s="266" t="s">
        <v>498</v>
      </c>
      <c r="B18" s="178">
        <f>SUM('1b.mell '!C248)</f>
        <v>20000</v>
      </c>
      <c r="C18" s="178">
        <v>20000</v>
      </c>
      <c r="D18" s="178"/>
      <c r="E18" s="178">
        <f>SUM('1b.mell '!D248)</f>
        <v>0</v>
      </c>
      <c r="F18" s="295"/>
      <c r="G18" s="1076"/>
      <c r="H18" s="1076"/>
      <c r="I18" s="1076"/>
      <c r="J18" s="225"/>
    </row>
    <row r="19" spans="1:10" s="161" customFormat="1" ht="11.25">
      <c r="A19" s="266" t="s">
        <v>658</v>
      </c>
      <c r="B19" s="178">
        <f>SUM('1b.mell '!C249)</f>
        <v>206162</v>
      </c>
      <c r="C19" s="178">
        <v>211803</v>
      </c>
      <c r="D19" s="178">
        <v>194762</v>
      </c>
      <c r="E19" s="178">
        <f>SUM('1b.mell '!D249)</f>
        <v>177792</v>
      </c>
      <c r="F19" s="295"/>
      <c r="G19" s="1076"/>
      <c r="H19" s="1076"/>
      <c r="I19" s="1076"/>
      <c r="J19" s="225"/>
    </row>
    <row r="20" spans="1:10" s="161" customFormat="1" ht="11.25">
      <c r="A20" s="266" t="s">
        <v>659</v>
      </c>
      <c r="B20" s="178">
        <f>SUM('1b.mell '!C250)</f>
        <v>493620</v>
      </c>
      <c r="C20" s="178">
        <v>490483</v>
      </c>
      <c r="D20" s="178">
        <v>523436</v>
      </c>
      <c r="E20" s="178">
        <f>SUM('1b.mell '!D250)</f>
        <v>726657</v>
      </c>
      <c r="F20" s="162"/>
      <c r="G20" s="1074"/>
      <c r="H20" s="1074"/>
      <c r="I20" s="1074"/>
      <c r="J20" s="166"/>
    </row>
    <row r="21" spans="1:10" s="161" customFormat="1" ht="11.25">
      <c r="A21" s="208" t="s">
        <v>660</v>
      </c>
      <c r="B21" s="178">
        <f>SUM('1b.mell '!C251)</f>
        <v>0</v>
      </c>
      <c r="C21" s="178">
        <v>11445</v>
      </c>
      <c r="D21" s="178">
        <v>6889</v>
      </c>
      <c r="E21" s="178">
        <f>SUM('1b.mell '!D251)</f>
        <v>0</v>
      </c>
      <c r="F21" s="162"/>
      <c r="G21" s="1074"/>
      <c r="H21" s="1074"/>
      <c r="I21" s="1074"/>
      <c r="J21" s="166"/>
    </row>
    <row r="22" spans="1:10" s="161" customFormat="1" ht="11.25">
      <c r="A22" s="208" t="s">
        <v>661</v>
      </c>
      <c r="B22" s="178">
        <f>SUM('1b.mell '!C252)</f>
        <v>40100</v>
      </c>
      <c r="C22" s="178">
        <v>39297</v>
      </c>
      <c r="D22" s="178">
        <v>8832</v>
      </c>
      <c r="E22" s="178">
        <f>SUM('1b.mell '!D252)</f>
        <v>20000</v>
      </c>
      <c r="F22" s="162"/>
      <c r="G22" s="1074"/>
      <c r="H22" s="1074"/>
      <c r="I22" s="1074"/>
      <c r="J22" s="166"/>
    </row>
    <row r="23" spans="1:10" s="161" customFormat="1" ht="11.25">
      <c r="A23" s="1069" t="s">
        <v>1086</v>
      </c>
      <c r="B23" s="178"/>
      <c r="C23" s="178"/>
      <c r="D23" s="178">
        <v>24000</v>
      </c>
      <c r="E23" s="178">
        <f>SUM('1b.mell '!D253)</f>
        <v>0</v>
      </c>
      <c r="F23" s="162"/>
      <c r="G23" s="1074"/>
      <c r="H23" s="1074"/>
      <c r="I23" s="1074"/>
      <c r="J23" s="166"/>
    </row>
    <row r="24" spans="1:10" s="161" customFormat="1" ht="12" thickBot="1">
      <c r="A24" s="267" t="s">
        <v>662</v>
      </c>
      <c r="B24" s="178">
        <f>SUM('1b.mell '!C254)</f>
        <v>26700</v>
      </c>
      <c r="C24" s="178">
        <v>82079</v>
      </c>
      <c r="D24" s="178">
        <v>649428</v>
      </c>
      <c r="E24" s="178">
        <f>SUM('1b.mell '!D254)</f>
        <v>24000</v>
      </c>
      <c r="F24" s="162"/>
      <c r="G24" s="1074"/>
      <c r="H24" s="1074"/>
      <c r="I24" s="1074"/>
      <c r="J24" s="166"/>
    </row>
    <row r="25" spans="1:10" s="161" customFormat="1" ht="13.5" thickBot="1">
      <c r="A25" s="269" t="s">
        <v>808</v>
      </c>
      <c r="B25" s="276">
        <f>SUM(B16:B24)</f>
        <v>2395506</v>
      </c>
      <c r="C25" s="276">
        <f>SUM(C15:C24)</f>
        <v>2519646</v>
      </c>
      <c r="D25" s="276">
        <f>SUM(D15:D24)</f>
        <v>3150674</v>
      </c>
      <c r="E25" s="276">
        <f>SUM(E16:E24)</f>
        <v>2665352</v>
      </c>
      <c r="F25" s="162"/>
      <c r="G25" s="1074"/>
      <c r="H25" s="1074"/>
      <c r="I25" s="1074"/>
      <c r="J25" s="166"/>
    </row>
    <row r="26" spans="1:10" s="161" customFormat="1" ht="12" thickBot="1">
      <c r="A26" s="270" t="s">
        <v>663</v>
      </c>
      <c r="B26" s="277">
        <f>SUM('1b.mell '!C256)</f>
        <v>0</v>
      </c>
      <c r="C26" s="277">
        <v>11454</v>
      </c>
      <c r="D26" s="277">
        <v>34313</v>
      </c>
      <c r="E26" s="277">
        <f>SUM('1b.mell '!D256)</f>
        <v>0</v>
      </c>
      <c r="F26" s="162"/>
      <c r="G26" s="1074"/>
      <c r="H26" s="1074"/>
      <c r="I26" s="1074"/>
      <c r="J26" s="166"/>
    </row>
    <row r="27" spans="1:10" s="161" customFormat="1" ht="13.5" thickBot="1">
      <c r="A27" s="271" t="s">
        <v>664</v>
      </c>
      <c r="B27" s="285">
        <f>SUM(B26)</f>
        <v>0</v>
      </c>
      <c r="C27" s="285">
        <f>SUM(C26)</f>
        <v>11454</v>
      </c>
      <c r="D27" s="285">
        <f>SUM(D26)</f>
        <v>34313</v>
      </c>
      <c r="E27" s="285">
        <f>SUM(E26)</f>
        <v>0</v>
      </c>
      <c r="F27" s="163"/>
      <c r="G27" s="1078"/>
      <c r="H27" s="1078"/>
      <c r="I27" s="1078"/>
      <c r="J27" s="167"/>
    </row>
    <row r="28" spans="1:10" s="161" customFormat="1" ht="15.75" thickBot="1" thickTop="1">
      <c r="A28" s="272" t="s">
        <v>468</v>
      </c>
      <c r="B28" s="230">
        <f>SUM(B27,B25,B14,B10)</f>
        <v>11736755</v>
      </c>
      <c r="C28" s="230">
        <f>SUM(C27,C25,C14,C10)</f>
        <v>12189753</v>
      </c>
      <c r="D28" s="230">
        <f>SUM(D27,D25,D14,D10)</f>
        <v>13035792</v>
      </c>
      <c r="E28" s="230">
        <f>SUM(E27,E25,E14,E10)</f>
        <v>12317077</v>
      </c>
      <c r="F28" s="185" t="s">
        <v>460</v>
      </c>
      <c r="G28" s="230">
        <f>SUM(G6:G10)</f>
        <v>10931713</v>
      </c>
      <c r="H28" s="230">
        <f>SUM(H6:H10)</f>
        <v>10412341</v>
      </c>
      <c r="I28" s="230">
        <f>SUM(I6:I10)</f>
        <v>10746611</v>
      </c>
      <c r="J28" s="170">
        <f>SUM(J6:J10)</f>
        <v>11941176</v>
      </c>
    </row>
    <row r="29" spans="1:10" s="161" customFormat="1" ht="12" thickTop="1">
      <c r="A29" s="208" t="s">
        <v>665</v>
      </c>
      <c r="B29" s="178">
        <f>SUM('1b.mell '!C259)</f>
        <v>0</v>
      </c>
      <c r="C29" s="178">
        <v>8837</v>
      </c>
      <c r="D29" s="178">
        <v>6878</v>
      </c>
      <c r="E29" s="178">
        <f>SUM('1b.mell '!D259)</f>
        <v>300000</v>
      </c>
      <c r="F29" s="162"/>
      <c r="G29" s="293"/>
      <c r="H29" s="293"/>
      <c r="I29" s="293"/>
      <c r="J29" s="293"/>
    </row>
    <row r="30" spans="1:10" s="161" customFormat="1" ht="11.25">
      <c r="A30" s="266" t="s">
        <v>666</v>
      </c>
      <c r="B30" s="169">
        <f>SUM('1b.mell '!C260)</f>
        <v>50000</v>
      </c>
      <c r="C30" s="169">
        <v>1318514</v>
      </c>
      <c r="D30" s="169">
        <v>22962</v>
      </c>
      <c r="E30" s="169">
        <f>SUM('1b.mell '!D260)</f>
        <v>0</v>
      </c>
      <c r="F30" s="164" t="s">
        <v>687</v>
      </c>
      <c r="G30" s="169">
        <f>SUM('1c.mell '!C157)</f>
        <v>557254</v>
      </c>
      <c r="H30" s="169">
        <v>660044</v>
      </c>
      <c r="I30" s="169">
        <v>786234</v>
      </c>
      <c r="J30" s="169">
        <f>SUM('1c.mell '!D157)</f>
        <v>698687</v>
      </c>
    </row>
    <row r="31" spans="1:10" s="161" customFormat="1" ht="11.25">
      <c r="A31" s="266" t="s">
        <v>667</v>
      </c>
      <c r="B31" s="169">
        <f>SUM('1b.mell '!C261)</f>
        <v>481070</v>
      </c>
      <c r="C31" s="169">
        <v>853651</v>
      </c>
      <c r="D31" s="169">
        <v>435039</v>
      </c>
      <c r="E31" s="169">
        <f>SUM('1b.mell '!D261)</f>
        <v>65745</v>
      </c>
      <c r="F31" s="278" t="s">
        <v>688</v>
      </c>
      <c r="G31" s="169">
        <f>SUM('1c.mell '!C158)</f>
        <v>1680073</v>
      </c>
      <c r="H31" s="169">
        <v>3154610</v>
      </c>
      <c r="I31" s="169">
        <v>1116891</v>
      </c>
      <c r="J31" s="169">
        <f>SUM('1c.mell '!D158)</f>
        <v>2949643</v>
      </c>
    </row>
    <row r="32" spans="1:10" s="161" customFormat="1" ht="11.25">
      <c r="A32" s="266" t="s">
        <v>997</v>
      </c>
      <c r="B32" s="169"/>
      <c r="C32" s="169"/>
      <c r="D32" s="169"/>
      <c r="E32" s="169"/>
      <c r="F32" s="164" t="s">
        <v>753</v>
      </c>
      <c r="G32" s="169">
        <f>SUM('1c.mell '!C159)</f>
        <v>938285</v>
      </c>
      <c r="H32" s="169">
        <v>685352</v>
      </c>
      <c r="I32" s="169">
        <v>898477</v>
      </c>
      <c r="J32" s="169">
        <f>SUM('1c.mell '!D159)</f>
        <v>903437</v>
      </c>
    </row>
    <row r="33" spans="1:10" s="161" customFormat="1" ht="12" thickBot="1">
      <c r="A33" s="274" t="s">
        <v>698</v>
      </c>
      <c r="B33" s="287">
        <f>SUM('1b.mell '!C262)</f>
        <v>0</v>
      </c>
      <c r="C33" s="287">
        <v>49943</v>
      </c>
      <c r="D33" s="287">
        <v>18</v>
      </c>
      <c r="E33" s="287">
        <f>SUM('1b.mell '!D262)</f>
        <v>3500</v>
      </c>
      <c r="F33" s="165"/>
      <c r="G33" s="1073"/>
      <c r="H33" s="1073"/>
      <c r="I33" s="1073"/>
      <c r="J33" s="172"/>
    </row>
    <row r="34" spans="1:10" s="161" customFormat="1" ht="13.5" thickBot="1">
      <c r="A34" s="269" t="s">
        <v>668</v>
      </c>
      <c r="B34" s="276">
        <f>SUM(B29:B33)</f>
        <v>531070</v>
      </c>
      <c r="C34" s="276">
        <f>SUM(C29:C33)</f>
        <v>2230945</v>
      </c>
      <c r="D34" s="276">
        <f>SUM(D29:D33)</f>
        <v>464897</v>
      </c>
      <c r="E34" s="276">
        <f>SUM(E29:E33)</f>
        <v>369245</v>
      </c>
      <c r="F34" s="162"/>
      <c r="G34" s="1074"/>
      <c r="H34" s="1074"/>
      <c r="I34" s="1074"/>
      <c r="J34" s="166"/>
    </row>
    <row r="35" spans="1:10" s="161" customFormat="1" ht="11.25">
      <c r="A35" s="208" t="s">
        <v>669</v>
      </c>
      <c r="B35" s="283">
        <f>SUM('1b.mell '!C264)</f>
        <v>1255000</v>
      </c>
      <c r="C35" s="283">
        <v>1169463</v>
      </c>
      <c r="D35" s="283">
        <v>1374203</v>
      </c>
      <c r="E35" s="283">
        <f>SUM('1b.mell '!D264)</f>
        <v>2170225</v>
      </c>
      <c r="F35" s="162"/>
      <c r="G35" s="1074"/>
      <c r="H35" s="1074"/>
      <c r="I35" s="1074"/>
      <c r="J35" s="166"/>
    </row>
    <row r="36" spans="1:10" s="161" customFormat="1" ht="11.25">
      <c r="A36" s="266" t="s">
        <v>682</v>
      </c>
      <c r="B36" s="169">
        <f>SUM('1b.mell '!C265)</f>
        <v>0</v>
      </c>
      <c r="C36" s="169">
        <v>961</v>
      </c>
      <c r="D36" s="169">
        <v>165</v>
      </c>
      <c r="E36" s="169">
        <f>SUM('1b.mell '!D265)</f>
        <v>0</v>
      </c>
      <c r="F36" s="162"/>
      <c r="G36" s="1074"/>
      <c r="H36" s="1074"/>
      <c r="I36" s="1074"/>
      <c r="J36" s="166"/>
    </row>
    <row r="37" spans="1:10" s="161" customFormat="1" ht="12" thickBot="1">
      <c r="A37" s="274" t="s">
        <v>1050</v>
      </c>
      <c r="B37" s="275">
        <f>SUM('1b.mell '!C266)</f>
        <v>1000</v>
      </c>
      <c r="C37" s="275"/>
      <c r="D37" s="275">
        <v>1100</v>
      </c>
      <c r="E37" s="275">
        <f>SUM('1b.mell '!D266)</f>
        <v>0</v>
      </c>
      <c r="F37" s="162"/>
      <c r="G37" s="1074"/>
      <c r="H37" s="1074"/>
      <c r="I37" s="1074"/>
      <c r="J37" s="166"/>
    </row>
    <row r="38" spans="1:10" s="161" customFormat="1" ht="13.5" thickBot="1">
      <c r="A38" s="269" t="s">
        <v>672</v>
      </c>
      <c r="B38" s="276">
        <f>SUM(B35:B37)</f>
        <v>1256000</v>
      </c>
      <c r="C38" s="276">
        <f>SUM(C35:C37)</f>
        <v>1170424</v>
      </c>
      <c r="D38" s="276">
        <f>SUM(D35:D37)</f>
        <v>1375468</v>
      </c>
      <c r="E38" s="276">
        <f>SUM(E35:E37)</f>
        <v>2170225</v>
      </c>
      <c r="F38" s="295"/>
      <c r="G38" s="1075"/>
      <c r="H38" s="1075"/>
      <c r="I38" s="1075"/>
      <c r="J38" s="286"/>
    </row>
    <row r="39" spans="1:10" s="161" customFormat="1" ht="12.75" customHeight="1">
      <c r="A39" s="273" t="s">
        <v>673</v>
      </c>
      <c r="B39" s="283">
        <f>SUM('1b.mell '!C268)</f>
        <v>31500</v>
      </c>
      <c r="C39" s="283">
        <v>30183</v>
      </c>
      <c r="D39" s="283">
        <v>26393</v>
      </c>
      <c r="E39" s="283">
        <f>SUM('1b.mell '!D268)</f>
        <v>27000</v>
      </c>
      <c r="F39" s="296"/>
      <c r="G39" s="1074"/>
      <c r="H39" s="1074"/>
      <c r="I39" s="1074"/>
      <c r="J39" s="166"/>
    </row>
    <row r="40" spans="1:10" s="161" customFormat="1" ht="12.75" customHeight="1" thickBot="1">
      <c r="A40" s="274" t="s">
        <v>674</v>
      </c>
      <c r="B40" s="275">
        <f>SUM('1b.mell '!C269+'1b.mell '!C270)</f>
        <v>0</v>
      </c>
      <c r="C40" s="275">
        <v>4630</v>
      </c>
      <c r="D40" s="275">
        <v>9061</v>
      </c>
      <c r="E40" s="275">
        <f>SUM('1b.mell '!D269+'1b.mell '!D270)</f>
        <v>0</v>
      </c>
      <c r="F40" s="296"/>
      <c r="G40" s="1076"/>
      <c r="H40" s="1076"/>
      <c r="I40" s="1076"/>
      <c r="J40" s="225"/>
    </row>
    <row r="41" spans="1:10" s="161" customFormat="1" ht="13.5" thickBot="1">
      <c r="A41" s="271" t="s">
        <v>675</v>
      </c>
      <c r="B41" s="285">
        <f>SUM(B39:B40)</f>
        <v>31500</v>
      </c>
      <c r="C41" s="285">
        <f>SUM(C39:C40)</f>
        <v>34813</v>
      </c>
      <c r="D41" s="285">
        <f>SUM(D39:D40)</f>
        <v>35454</v>
      </c>
      <c r="E41" s="285">
        <f>SUM(E39:E40)</f>
        <v>27000</v>
      </c>
      <c r="F41" s="297"/>
      <c r="G41" s="1077"/>
      <c r="H41" s="1077"/>
      <c r="I41" s="1077"/>
      <c r="J41" s="173"/>
    </row>
    <row r="42" spans="1:10" s="161" customFormat="1" ht="20.25" customHeight="1" thickBot="1" thickTop="1">
      <c r="A42" s="284" t="s">
        <v>469</v>
      </c>
      <c r="B42" s="184">
        <f>SUM(B41,B38,B34)</f>
        <v>1818570</v>
      </c>
      <c r="C42" s="184">
        <f>SUM(C41,C38,C34)</f>
        <v>3436182</v>
      </c>
      <c r="D42" s="184">
        <f>SUM(D41,D38,D34)</f>
        <v>1875819</v>
      </c>
      <c r="E42" s="184">
        <f>SUM(E41,E38,E34)</f>
        <v>2566470</v>
      </c>
      <c r="F42" s="187" t="s">
        <v>467</v>
      </c>
      <c r="G42" s="184">
        <f>SUM(G30:G41)</f>
        <v>3175612</v>
      </c>
      <c r="H42" s="184">
        <f>SUM(H30:H41)</f>
        <v>4500006</v>
      </c>
      <c r="I42" s="184">
        <f>SUM(I30:I41)</f>
        <v>2801602</v>
      </c>
      <c r="J42" s="184">
        <f>SUM(J30:J41)</f>
        <v>4551767</v>
      </c>
    </row>
    <row r="43" spans="1:10" s="161" customFormat="1" ht="12.75" customHeight="1" thickTop="1">
      <c r="A43" s="208" t="s">
        <v>676</v>
      </c>
      <c r="B43" s="311">
        <f>SUM('1b.mell '!C273)</f>
        <v>0</v>
      </c>
      <c r="C43" s="311">
        <v>1331515</v>
      </c>
      <c r="D43" s="311">
        <v>1949271</v>
      </c>
      <c r="E43" s="311">
        <f>SUM('1b.mell '!D273)</f>
        <v>0</v>
      </c>
      <c r="F43" s="266"/>
      <c r="G43" s="311"/>
      <c r="H43" s="311"/>
      <c r="I43" s="311"/>
      <c r="J43" s="311"/>
    </row>
    <row r="44" spans="1:10" s="161" customFormat="1" ht="12.75" customHeight="1">
      <c r="A44" s="266" t="s">
        <v>1146</v>
      </c>
      <c r="B44" s="891"/>
      <c r="C44" s="891">
        <v>46251</v>
      </c>
      <c r="D44" s="891">
        <v>45604</v>
      </c>
      <c r="E44" s="891"/>
      <c r="F44" s="266" t="s">
        <v>1148</v>
      </c>
      <c r="G44" s="892"/>
      <c r="H44" s="892">
        <v>38195</v>
      </c>
      <c r="I44" s="892"/>
      <c r="J44" s="892">
        <f>SUM('1c.mell '!D165)</f>
        <v>0</v>
      </c>
    </row>
    <row r="45" spans="1:10" s="161" customFormat="1" ht="12.75" customHeight="1">
      <c r="A45" s="266" t="s">
        <v>178</v>
      </c>
      <c r="B45" s="169">
        <f>SUM('1b.mell '!C274)</f>
        <v>5881759</v>
      </c>
      <c r="C45" s="169">
        <v>5625131</v>
      </c>
      <c r="D45" s="169">
        <v>5925205</v>
      </c>
      <c r="E45" s="169">
        <f>SUM('1b.mell '!D274)</f>
        <v>6213779</v>
      </c>
      <c r="F45" s="1173" t="s">
        <v>179</v>
      </c>
      <c r="G45" s="169">
        <f>SUM('1c.mell '!C164)</f>
        <v>5881759</v>
      </c>
      <c r="H45" s="169">
        <v>5625131</v>
      </c>
      <c r="I45" s="169">
        <v>5925205</v>
      </c>
      <c r="J45" s="169">
        <f>SUM('1c.mell '!D164)</f>
        <v>6213779</v>
      </c>
    </row>
    <row r="46" spans="1:10" s="161" customFormat="1" ht="12.75" customHeight="1">
      <c r="A46" s="266" t="s">
        <v>1156</v>
      </c>
      <c r="B46" s="169"/>
      <c r="C46" s="169"/>
      <c r="D46" s="169"/>
      <c r="E46" s="169">
        <v>2000000</v>
      </c>
      <c r="F46" s="1173" t="s">
        <v>1156</v>
      </c>
      <c r="G46" s="169"/>
      <c r="H46" s="169"/>
      <c r="I46" s="169"/>
      <c r="J46" s="169">
        <v>2000000</v>
      </c>
    </row>
    <row r="47" spans="1:10" s="161" customFormat="1" ht="12.75" customHeight="1" thickBot="1">
      <c r="A47" s="1171" t="s">
        <v>1147</v>
      </c>
      <c r="B47" s="1172"/>
      <c r="C47" s="1172">
        <v>18100000</v>
      </c>
      <c r="D47" s="1172">
        <v>27400000</v>
      </c>
      <c r="E47" s="1172"/>
      <c r="F47" s="294" t="s">
        <v>1147</v>
      </c>
      <c r="G47" s="302"/>
      <c r="H47" s="302">
        <v>18100000</v>
      </c>
      <c r="I47" s="302">
        <v>27400000</v>
      </c>
      <c r="J47" s="302"/>
    </row>
    <row r="48" spans="1:10" s="161" customFormat="1" ht="15" thickBot="1" thickTop="1">
      <c r="A48" s="183" t="s">
        <v>461</v>
      </c>
      <c r="B48" s="170">
        <f>SUM(B43:B45)</f>
        <v>5881759</v>
      </c>
      <c r="C48" s="170">
        <f>SUM(C43:C45)</f>
        <v>7002897</v>
      </c>
      <c r="D48" s="170">
        <f>SUM(D43:D47)</f>
        <v>35320080</v>
      </c>
      <c r="E48" s="170">
        <f>SUM(E45:E47)</f>
        <v>8213779</v>
      </c>
      <c r="F48" s="183" t="s">
        <v>462</v>
      </c>
      <c r="G48" s="230">
        <f>SUM(G43:G45)</f>
        <v>5881759</v>
      </c>
      <c r="H48" s="230">
        <f>SUM(H44:H47)</f>
        <v>23763326</v>
      </c>
      <c r="I48" s="230">
        <f>SUM(I43:I47)</f>
        <v>33325205</v>
      </c>
      <c r="J48" s="230">
        <f>SUM(J44:J47)</f>
        <v>8213779</v>
      </c>
    </row>
    <row r="49" spans="1:10" s="161" customFormat="1" ht="12" thickTop="1">
      <c r="A49" s="208" t="s">
        <v>677</v>
      </c>
      <c r="B49" s="178">
        <f>SUM('1b.mell '!F277)</f>
        <v>0</v>
      </c>
      <c r="C49" s="178"/>
      <c r="D49" s="178"/>
      <c r="E49" s="178">
        <f>SUM('1b.mell '!K277)</f>
        <v>0</v>
      </c>
      <c r="F49" s="278" t="s">
        <v>684</v>
      </c>
      <c r="G49" s="178">
        <f>SUM('1c.mell '!C168)</f>
        <v>48000</v>
      </c>
      <c r="H49" s="178">
        <v>24000</v>
      </c>
      <c r="I49" s="178">
        <v>48000</v>
      </c>
      <c r="J49" s="178">
        <f>SUM('1c.mell '!D168)</f>
        <v>48000</v>
      </c>
    </row>
    <row r="50" spans="1:10" s="161" customFormat="1" ht="11.25">
      <c r="A50" s="266" t="s">
        <v>678</v>
      </c>
      <c r="B50" s="169">
        <f>SUM('1b.mell '!C278)</f>
        <v>600000</v>
      </c>
      <c r="C50" s="169">
        <v>1502305</v>
      </c>
      <c r="D50" s="169">
        <v>1582193</v>
      </c>
      <c r="E50" s="169">
        <f>SUM('1b.mell '!D278)</f>
        <v>1657396</v>
      </c>
      <c r="F50" s="164" t="s">
        <v>463</v>
      </c>
      <c r="G50" s="178">
        <f>SUM('1c.mell '!C169)</f>
        <v>0</v>
      </c>
      <c r="H50" s="178"/>
      <c r="I50" s="178"/>
      <c r="J50" s="178">
        <f>SUM('1c.mell '!D169)</f>
        <v>0</v>
      </c>
    </row>
    <row r="51" spans="1:10" s="161" customFormat="1" ht="12" thickBot="1">
      <c r="A51" s="298" t="s">
        <v>178</v>
      </c>
      <c r="B51" s="299">
        <f>SUM('1b.mell '!C279)</f>
        <v>145000</v>
      </c>
      <c r="C51" s="299">
        <v>87489</v>
      </c>
      <c r="D51" s="299">
        <v>91033</v>
      </c>
      <c r="E51" s="299">
        <f>SUM('1b.mell '!D279)</f>
        <v>0</v>
      </c>
      <c r="F51" s="301" t="s">
        <v>179</v>
      </c>
      <c r="G51" s="299">
        <f>SUM('1c.mell '!C170)</f>
        <v>145000</v>
      </c>
      <c r="H51" s="299">
        <v>87489</v>
      </c>
      <c r="I51" s="299">
        <v>91033</v>
      </c>
      <c r="J51" s="299">
        <f>SUM('1c.mell '!D170)</f>
        <v>0</v>
      </c>
    </row>
    <row r="52" spans="1:10" s="161" customFormat="1" ht="16.5" customHeight="1" thickBot="1" thickTop="1">
      <c r="A52" s="300" t="s">
        <v>679</v>
      </c>
      <c r="B52" s="170">
        <f>SUM(B49:B51)</f>
        <v>745000</v>
      </c>
      <c r="C52" s="170">
        <f>SUM(C49:C51)</f>
        <v>1589794</v>
      </c>
      <c r="D52" s="170">
        <f>SUM(D49:D51)</f>
        <v>1673226</v>
      </c>
      <c r="E52" s="170">
        <f>SUM(E49:E51)</f>
        <v>1657396</v>
      </c>
      <c r="F52" s="185" t="s">
        <v>439</v>
      </c>
      <c r="G52" s="303">
        <f>SUM(G49:G51)</f>
        <v>193000</v>
      </c>
      <c r="H52" s="303">
        <f>SUM(H49:H51)</f>
        <v>111489</v>
      </c>
      <c r="I52" s="303">
        <f>SUM(I49:I51)</f>
        <v>139033</v>
      </c>
      <c r="J52" s="303">
        <f>SUM(J49:J51)</f>
        <v>48000</v>
      </c>
    </row>
    <row r="53" spans="1:10" s="161" customFormat="1" ht="13.5" thickBot="1" thickTop="1">
      <c r="A53" s="288"/>
      <c r="B53" s="289"/>
      <c r="C53" s="289"/>
      <c r="D53" s="289"/>
      <c r="E53" s="289"/>
      <c r="F53" s="304"/>
      <c r="G53" s="299"/>
      <c r="H53" s="299"/>
      <c r="I53" s="299"/>
      <c r="J53" s="299"/>
    </row>
    <row r="54" spans="1:10" s="161" customFormat="1" ht="20.25" customHeight="1" thickBot="1" thickTop="1">
      <c r="A54" s="206" t="s">
        <v>827</v>
      </c>
      <c r="B54" s="186">
        <f>SUM(B28+B42+B49+B50+B43)</f>
        <v>14155325</v>
      </c>
      <c r="C54" s="186">
        <f>SUM(C28+C42+C49+C50+C43+C44)</f>
        <v>18506006</v>
      </c>
      <c r="D54" s="186">
        <f>SUM(D28+D42+D49+D50+D43+D44)</f>
        <v>18488679</v>
      </c>
      <c r="E54" s="186">
        <f>SUM(E28+E42+E49+E50+E43+E46)</f>
        <v>18540943</v>
      </c>
      <c r="F54" s="206" t="s">
        <v>504</v>
      </c>
      <c r="G54" s="186">
        <f>SUM(G28+G42+G49+G50+G43)</f>
        <v>14155325</v>
      </c>
      <c r="H54" s="186">
        <f>SUM(H28+H42+H49+H50+H43+H44)</f>
        <v>14974542</v>
      </c>
      <c r="I54" s="186">
        <f>SUM(I28+I42+I49+I50+I43)</f>
        <v>13596213</v>
      </c>
      <c r="J54" s="186">
        <f>SUM(J28+J42+J49+J50+J44+J46)</f>
        <v>18540943</v>
      </c>
    </row>
    <row r="55" ht="14.25" thickTop="1">
      <c r="A55" s="160"/>
    </row>
    <row r="56" ht="13.5">
      <c r="A56" s="160"/>
    </row>
    <row r="57" ht="13.5">
      <c r="A57" s="160"/>
    </row>
  </sheetData>
  <sheetProtection/>
  <mergeCells count="12">
    <mergeCell ref="F4:F5"/>
    <mergeCell ref="A2:J2"/>
    <mergeCell ref="A1:J1"/>
    <mergeCell ref="J4:J5"/>
    <mergeCell ref="B4:B5"/>
    <mergeCell ref="E4:E5"/>
    <mergeCell ref="D4:D5"/>
    <mergeCell ref="C4:C5"/>
    <mergeCell ref="H4:H5"/>
    <mergeCell ref="I4:I5"/>
    <mergeCell ref="G4:G5"/>
    <mergeCell ref="A4:A5"/>
  </mergeCells>
  <printOptions/>
  <pageMargins left="0.3937007874015748" right="0.3937007874015748" top="0.3937007874015748" bottom="0.5905511811023623" header="0.5118110236220472" footer="0.31496062992125984"/>
  <pageSetup firstPageNumber="1" useFirstPageNumber="1" horizontalDpi="600" verticalDpi="600" orientation="landscape" paperSize="9" scale="70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7"/>
  <sheetViews>
    <sheetView showZeros="0" zoomScalePageLayoutView="0" workbookViewId="0" topLeftCell="A28">
      <selection activeCell="B41" sqref="B41"/>
    </sheetView>
  </sheetViews>
  <sheetFormatPr defaultColWidth="9.125" defaultRowHeight="12.75"/>
  <cols>
    <col min="1" max="1" width="6.125" style="42" customWidth="1"/>
    <col min="2" max="2" width="52.00390625" style="42" customWidth="1"/>
    <col min="3" max="4" width="13.125" style="20" customWidth="1"/>
    <col min="5" max="5" width="9.875" style="235" customWidth="1"/>
    <col min="6" max="6" width="40.50390625" style="42" customWidth="1"/>
    <col min="7" max="16384" width="9.125" style="42" customWidth="1"/>
  </cols>
  <sheetData>
    <row r="1" spans="1:7" s="40" customFormat="1" ht="12">
      <c r="A1" s="1298" t="s">
        <v>571</v>
      </c>
      <c r="B1" s="1244"/>
      <c r="C1" s="1244"/>
      <c r="D1" s="1244"/>
      <c r="E1" s="1244"/>
      <c r="F1" s="1244"/>
      <c r="G1" s="86"/>
    </row>
    <row r="2" spans="1:7" s="40" customFormat="1" ht="12">
      <c r="A2" s="1290" t="s">
        <v>1167</v>
      </c>
      <c r="B2" s="1291"/>
      <c r="C2" s="1291"/>
      <c r="D2" s="1291"/>
      <c r="E2" s="1291"/>
      <c r="F2" s="1291"/>
      <c r="G2" s="65"/>
    </row>
    <row r="3" spans="1:5" s="40" customFormat="1" ht="9.75" customHeight="1">
      <c r="A3" s="33"/>
      <c r="B3" s="33"/>
      <c r="C3" s="66"/>
      <c r="D3" s="66"/>
      <c r="E3" s="234"/>
    </row>
    <row r="4" spans="1:6" s="40" customFormat="1" ht="11.25">
      <c r="A4" s="590"/>
      <c r="B4" s="590"/>
      <c r="C4" s="591"/>
      <c r="D4" s="591"/>
      <c r="E4" s="592"/>
      <c r="F4" s="450" t="s">
        <v>608</v>
      </c>
    </row>
    <row r="5" spans="1:6" ht="12" customHeight="1">
      <c r="A5" s="534"/>
      <c r="B5" s="546"/>
      <c r="C5" s="1267" t="s">
        <v>1074</v>
      </c>
      <c r="D5" s="1267" t="s">
        <v>1128</v>
      </c>
      <c r="E5" s="1299" t="s">
        <v>1222</v>
      </c>
      <c r="F5" s="452" t="s">
        <v>566</v>
      </c>
    </row>
    <row r="6" spans="1:6" ht="12" customHeight="1">
      <c r="A6" s="78" t="s">
        <v>724</v>
      </c>
      <c r="B6" s="548" t="s">
        <v>565</v>
      </c>
      <c r="C6" s="1268"/>
      <c r="D6" s="1268"/>
      <c r="E6" s="1300"/>
      <c r="F6" s="78" t="s">
        <v>567</v>
      </c>
    </row>
    <row r="7" spans="1:6" s="40" customFormat="1" ht="12.75" customHeight="1" thickBot="1">
      <c r="A7" s="78"/>
      <c r="B7" s="412"/>
      <c r="C7" s="1275"/>
      <c r="D7" s="1275"/>
      <c r="E7" s="1301"/>
      <c r="F7" s="412"/>
    </row>
    <row r="8" spans="1:6" s="40" customFormat="1" ht="11.25">
      <c r="A8" s="413" t="s">
        <v>588</v>
      </c>
      <c r="B8" s="413" t="s">
        <v>589</v>
      </c>
      <c r="C8" s="452" t="s">
        <v>590</v>
      </c>
      <c r="D8" s="452" t="s">
        <v>591</v>
      </c>
      <c r="E8" s="452" t="s">
        <v>592</v>
      </c>
      <c r="F8" s="452" t="s">
        <v>437</v>
      </c>
    </row>
    <row r="9" spans="1:6" s="40" customFormat="1" ht="12.75">
      <c r="A9" s="501"/>
      <c r="B9" s="593" t="s">
        <v>715</v>
      </c>
      <c r="C9" s="457"/>
      <c r="D9" s="457"/>
      <c r="E9" s="539"/>
      <c r="F9" s="496"/>
    </row>
    <row r="10" spans="1:6" ht="11.25">
      <c r="A10" s="78"/>
      <c r="B10" s="555" t="s">
        <v>700</v>
      </c>
      <c r="C10" s="594"/>
      <c r="D10" s="594"/>
      <c r="E10" s="595"/>
      <c r="F10" s="404"/>
    </row>
    <row r="11" spans="1:6" ht="12">
      <c r="A11" s="478">
        <v>5012</v>
      </c>
      <c r="B11" s="1085" t="s">
        <v>1155</v>
      </c>
      <c r="C11" s="76"/>
      <c r="D11" s="76">
        <v>2000</v>
      </c>
      <c r="E11" s="598"/>
      <c r="F11" s="562"/>
    </row>
    <row r="12" spans="1:6" ht="12">
      <c r="A12" s="478">
        <v>5013</v>
      </c>
      <c r="B12" s="1085" t="s">
        <v>1131</v>
      </c>
      <c r="C12" s="76"/>
      <c r="D12" s="76">
        <v>10000</v>
      </c>
      <c r="E12" s="598"/>
      <c r="F12" s="562"/>
    </row>
    <row r="13" spans="1:6" ht="11.25">
      <c r="A13" s="501">
        <v>5010</v>
      </c>
      <c r="B13" s="1084" t="s">
        <v>601</v>
      </c>
      <c r="C13" s="322"/>
      <c r="D13" s="322">
        <f>SUM(D11:D12)</f>
        <v>12000</v>
      </c>
      <c r="E13" s="879"/>
      <c r="F13" s="77"/>
    </row>
    <row r="14" spans="1:6" s="40" customFormat="1" ht="11.25">
      <c r="A14" s="78"/>
      <c r="B14" s="578" t="s">
        <v>707</v>
      </c>
      <c r="C14" s="1086"/>
      <c r="D14" s="1189"/>
      <c r="E14" s="598"/>
      <c r="F14" s="570"/>
    </row>
    <row r="15" spans="1:6" ht="11.25">
      <c r="A15" s="478">
        <v>5021</v>
      </c>
      <c r="B15" s="596" t="s">
        <v>333</v>
      </c>
      <c r="C15" s="1083"/>
      <c r="D15" s="76">
        <v>28000</v>
      </c>
      <c r="E15" s="598"/>
      <c r="F15" s="404"/>
    </row>
    <row r="16" spans="1:6" ht="11.25">
      <c r="A16" s="478">
        <v>5023</v>
      </c>
      <c r="B16" s="894" t="s">
        <v>1092</v>
      </c>
      <c r="C16" s="1083"/>
      <c r="D16" s="76">
        <v>33664</v>
      </c>
      <c r="E16" s="598"/>
      <c r="F16" s="404"/>
    </row>
    <row r="17" spans="1:6" s="40" customFormat="1" ht="11.25">
      <c r="A17" s="501">
        <v>5020</v>
      </c>
      <c r="B17" s="881" t="s">
        <v>601</v>
      </c>
      <c r="C17" s="1087"/>
      <c r="D17" s="322">
        <f>SUM(D15:D16)</f>
        <v>61664</v>
      </c>
      <c r="E17" s="1147"/>
      <c r="F17" s="567"/>
    </row>
    <row r="18" spans="1:6" s="40" customFormat="1" ht="12" customHeight="1">
      <c r="A18" s="78"/>
      <c r="B18" s="599" t="s">
        <v>454</v>
      </c>
      <c r="C18" s="1086"/>
      <c r="D18" s="1189"/>
      <c r="E18" s="598"/>
      <c r="F18" s="570"/>
    </row>
    <row r="19" spans="1:6" s="40" customFormat="1" ht="12" customHeight="1">
      <c r="A19" s="557">
        <v>5030</v>
      </c>
      <c r="B19" s="1101" t="s">
        <v>1126</v>
      </c>
      <c r="C19" s="1086"/>
      <c r="D19" s="1189">
        <v>10000</v>
      </c>
      <c r="E19" s="598"/>
      <c r="F19" s="559"/>
    </row>
    <row r="20" spans="1:6" s="40" customFormat="1" ht="12" customHeight="1">
      <c r="A20" s="400">
        <v>5031</v>
      </c>
      <c r="B20" s="566" t="s">
        <v>1046</v>
      </c>
      <c r="C20" s="1086">
        <v>1000</v>
      </c>
      <c r="D20" s="1189"/>
      <c r="E20" s="598">
        <f>SUM(D20/C20)</f>
        <v>0</v>
      </c>
      <c r="F20" s="559"/>
    </row>
    <row r="21" spans="1:6" ht="11.25">
      <c r="A21" s="478">
        <v>5033</v>
      </c>
      <c r="B21" s="1085" t="s">
        <v>418</v>
      </c>
      <c r="C21" s="76">
        <v>30000</v>
      </c>
      <c r="D21" s="76">
        <v>20000</v>
      </c>
      <c r="E21" s="598">
        <f>SUM(D21/C21)</f>
        <v>0.6666666666666666</v>
      </c>
      <c r="F21" s="600"/>
    </row>
    <row r="22" spans="1:6" ht="11.25">
      <c r="A22" s="478">
        <v>5039</v>
      </c>
      <c r="B22" s="596" t="s">
        <v>994</v>
      </c>
      <c r="C22" s="76">
        <v>35000</v>
      </c>
      <c r="D22" s="76">
        <v>60000</v>
      </c>
      <c r="E22" s="598">
        <f>SUM(D22/C22)</f>
        <v>1.7142857142857142</v>
      </c>
      <c r="F22" s="600"/>
    </row>
    <row r="23" spans="1:6" ht="12" customHeight="1">
      <c r="A23" s="478">
        <v>5040</v>
      </c>
      <c r="B23" s="596" t="s">
        <v>1011</v>
      </c>
      <c r="C23" s="76">
        <v>10522</v>
      </c>
      <c r="D23" s="76"/>
      <c r="E23" s="598">
        <f>SUM(D23/C23)</f>
        <v>0</v>
      </c>
      <c r="F23" s="600"/>
    </row>
    <row r="24" spans="1:6" ht="11.25">
      <c r="A24" s="478">
        <v>5042</v>
      </c>
      <c r="B24" s="596" t="s">
        <v>1111</v>
      </c>
      <c r="C24" s="76"/>
      <c r="D24" s="76">
        <v>1500</v>
      </c>
      <c r="E24" s="598"/>
      <c r="F24" s="600"/>
    </row>
    <row r="25" spans="1:6" ht="11.25">
      <c r="A25" s="478">
        <v>5043</v>
      </c>
      <c r="B25" s="596" t="s">
        <v>1127</v>
      </c>
      <c r="C25" s="76"/>
      <c r="D25" s="76">
        <v>500</v>
      </c>
      <c r="E25" s="598"/>
      <c r="F25" s="600"/>
    </row>
    <row r="26" spans="1:6" ht="11.25">
      <c r="A26" s="478">
        <v>5044</v>
      </c>
      <c r="B26" s="596" t="s">
        <v>1134</v>
      </c>
      <c r="C26" s="76"/>
      <c r="D26" s="76">
        <v>300000</v>
      </c>
      <c r="E26" s="598"/>
      <c r="F26" s="600"/>
    </row>
    <row r="27" spans="1:6" ht="12" customHeight="1">
      <c r="A27" s="501">
        <v>5050</v>
      </c>
      <c r="B27" s="597" t="s">
        <v>601</v>
      </c>
      <c r="C27" s="322">
        <f>SUM(C20:C23)</f>
        <v>76522</v>
      </c>
      <c r="D27" s="322">
        <f>SUM(D20+D21+D22+D23+D24+D19+D25+D26)</f>
        <v>392000</v>
      </c>
      <c r="E27" s="879">
        <f>SUM(D27/C27)</f>
        <v>5.122709808943833</v>
      </c>
      <c r="F27" s="567"/>
    </row>
    <row r="28" spans="1:6" ht="12" customHeight="1">
      <c r="A28" s="534"/>
      <c r="B28" s="895" t="s">
        <v>1109</v>
      </c>
      <c r="C28" s="326"/>
      <c r="D28" s="322"/>
      <c r="E28" s="1147"/>
      <c r="F28" s="896"/>
    </row>
    <row r="29" spans="1:6" ht="12" customHeight="1">
      <c r="A29" s="1098">
        <v>5061</v>
      </c>
      <c r="B29" s="1099" t="s">
        <v>1000</v>
      </c>
      <c r="C29" s="1100">
        <v>10000</v>
      </c>
      <c r="D29" s="314"/>
      <c r="E29" s="598">
        <f>SUM(D29/C29)</f>
        <v>0</v>
      </c>
      <c r="F29" s="896"/>
    </row>
    <row r="30" spans="1:6" ht="12" customHeight="1">
      <c r="A30" s="557">
        <v>5062</v>
      </c>
      <c r="B30" s="1101" t="s">
        <v>1112</v>
      </c>
      <c r="C30" s="314"/>
      <c r="D30" s="314">
        <v>6864</v>
      </c>
      <c r="E30" s="598"/>
      <c r="F30" s="1102"/>
    </row>
    <row r="31" spans="1:6" ht="12" customHeight="1">
      <c r="A31" s="557">
        <v>5063</v>
      </c>
      <c r="B31" s="1101" t="s">
        <v>1132</v>
      </c>
      <c r="C31" s="314"/>
      <c r="D31" s="314">
        <v>6000</v>
      </c>
      <c r="E31" s="598"/>
      <c r="F31" s="1102"/>
    </row>
    <row r="32" spans="1:6" ht="12" customHeight="1">
      <c r="A32" s="501">
        <v>5060</v>
      </c>
      <c r="B32" s="597" t="s">
        <v>601</v>
      </c>
      <c r="C32" s="322">
        <f>SUM(C29)</f>
        <v>10000</v>
      </c>
      <c r="D32" s="322">
        <f>SUM(D30:D31)</f>
        <v>12864</v>
      </c>
      <c r="E32" s="879">
        <f>SUM(D32/C32)</f>
        <v>1.2864</v>
      </c>
      <c r="F32" s="567"/>
    </row>
    <row r="33" spans="1:6" ht="15.75" customHeight="1">
      <c r="A33" s="395"/>
      <c r="B33" s="897" t="s">
        <v>716</v>
      </c>
      <c r="C33" s="324">
        <f>SUM(C27+C17+C13+C32)</f>
        <v>86522</v>
      </c>
      <c r="D33" s="324">
        <f>SUM(D27+D17+D13+D32)</f>
        <v>478528</v>
      </c>
      <c r="E33" s="879">
        <f>SUM(D33/C33)</f>
        <v>5.530708952636323</v>
      </c>
      <c r="F33" s="583"/>
    </row>
    <row r="34" spans="1:6" ht="11.25">
      <c r="A34" s="78"/>
      <c r="B34" s="585" t="s">
        <v>471</v>
      </c>
      <c r="C34" s="601"/>
      <c r="D34" s="601"/>
      <c r="E34" s="598"/>
      <c r="F34" s="404"/>
    </row>
    <row r="35" spans="1:6" ht="11.25">
      <c r="A35" s="78"/>
      <c r="B35" s="404" t="s">
        <v>527</v>
      </c>
      <c r="C35" s="314"/>
      <c r="D35" s="314"/>
      <c r="E35" s="598"/>
      <c r="F35" s="404"/>
    </row>
    <row r="36" spans="1:6" ht="11.25">
      <c r="A36" s="78"/>
      <c r="B36" s="586" t="s">
        <v>519</v>
      </c>
      <c r="C36" s="314"/>
      <c r="D36" s="314"/>
      <c r="E36" s="598"/>
      <c r="F36" s="404"/>
    </row>
    <row r="37" spans="1:6" ht="12" customHeight="1">
      <c r="A37" s="400"/>
      <c r="B37" s="586" t="s">
        <v>520</v>
      </c>
      <c r="C37" s="586"/>
      <c r="D37" s="586"/>
      <c r="E37" s="598"/>
      <c r="F37" s="404"/>
    </row>
    <row r="38" spans="1:6" ht="12" customHeight="1">
      <c r="A38" s="400"/>
      <c r="B38" s="586" t="s">
        <v>739</v>
      </c>
      <c r="C38" s="405"/>
      <c r="D38" s="405"/>
      <c r="E38" s="598"/>
      <c r="F38" s="404"/>
    </row>
    <row r="39" spans="1:6" ht="12" customHeight="1">
      <c r="A39" s="400"/>
      <c r="B39" s="587" t="s">
        <v>460</v>
      </c>
      <c r="C39" s="602">
        <f>SUM(C35:C38)</f>
        <v>0</v>
      </c>
      <c r="D39" s="602">
        <f>SUM(D35:D38)</f>
        <v>0</v>
      </c>
      <c r="E39" s="598"/>
      <c r="F39" s="404"/>
    </row>
    <row r="40" spans="1:6" ht="12" customHeight="1">
      <c r="A40" s="400"/>
      <c r="B40" s="588" t="s">
        <v>472</v>
      </c>
      <c r="C40" s="405"/>
      <c r="D40" s="405"/>
      <c r="E40" s="598"/>
      <c r="F40" s="404"/>
    </row>
    <row r="41" spans="1:6" ht="12" customHeight="1">
      <c r="A41" s="400"/>
      <c r="B41" s="586" t="s">
        <v>690</v>
      </c>
      <c r="C41" s="405"/>
      <c r="D41" s="405"/>
      <c r="E41" s="598"/>
      <c r="F41" s="404"/>
    </row>
    <row r="42" spans="1:6" ht="12" customHeight="1">
      <c r="A42" s="400"/>
      <c r="B42" s="586" t="s">
        <v>1060</v>
      </c>
      <c r="C42" s="405">
        <f>SUM(C27+C17+C13+C32)-C37-C35-C36-C43-C41</f>
        <v>86522</v>
      </c>
      <c r="D42" s="405">
        <f>SUM(D27+D17+D13+D32)-D37-D35-D36-D43-D41</f>
        <v>478528</v>
      </c>
      <c r="E42" s="598">
        <f>SUM(D42/C42)</f>
        <v>5.530708952636323</v>
      </c>
      <c r="F42" s="404"/>
    </row>
    <row r="43" spans="1:6" ht="12" customHeight="1">
      <c r="A43" s="400"/>
      <c r="B43" s="586" t="s">
        <v>521</v>
      </c>
      <c r="C43" s="405"/>
      <c r="D43" s="405"/>
      <c r="E43" s="598"/>
      <c r="F43" s="404"/>
    </row>
    <row r="44" spans="1:6" ht="12" customHeight="1">
      <c r="A44" s="576"/>
      <c r="B44" s="323" t="s">
        <v>467</v>
      </c>
      <c r="C44" s="421">
        <f>SUM(C41:C43)</f>
        <v>86522</v>
      </c>
      <c r="D44" s="421">
        <f>SUM(D41:D43)</f>
        <v>478528</v>
      </c>
      <c r="E44" s="598">
        <f>SUM(D44/C44)</f>
        <v>5.530708952636323</v>
      </c>
      <c r="F44" s="401"/>
    </row>
    <row r="45" spans="1:6" ht="12" customHeight="1">
      <c r="A45" s="603"/>
      <c r="B45" s="567" t="s">
        <v>525</v>
      </c>
      <c r="C45" s="604">
        <f>SUM(C27+C17+C13+C32)</f>
        <v>86522</v>
      </c>
      <c r="D45" s="604">
        <f>SUM(D27+D17+D13+D32)</f>
        <v>478528</v>
      </c>
      <c r="E45" s="879">
        <f>SUM(D45/C45)</f>
        <v>5.530708952636323</v>
      </c>
      <c r="F45" s="77"/>
    </row>
    <row r="47" ht="11.25">
      <c r="B47" s="42" t="s">
        <v>1226</v>
      </c>
    </row>
  </sheetData>
  <sheetProtection/>
  <mergeCells count="5">
    <mergeCell ref="A2:F2"/>
    <mergeCell ref="A1:F1"/>
    <mergeCell ref="E5:E7"/>
    <mergeCell ref="C5:C7"/>
    <mergeCell ref="D5:D7"/>
  </mergeCells>
  <printOptions horizontalCentered="1"/>
  <pageMargins left="0" right="0" top="0.1968503937007874" bottom="0.4724409448818898" header="0.31496062992125984" footer="0.31496062992125984"/>
  <pageSetup firstPageNumber="47" useFirstPageNumber="1" horizontalDpi="300" verticalDpi="300" orientation="landscape" paperSize="9" scale="80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3"/>
  <sheetViews>
    <sheetView showZeros="0" zoomScalePageLayoutView="0" workbookViewId="0" topLeftCell="A1">
      <selection activeCell="D6" sqref="D6"/>
    </sheetView>
  </sheetViews>
  <sheetFormatPr defaultColWidth="9.125" defaultRowHeight="12.75"/>
  <cols>
    <col min="1" max="1" width="10.125" style="62" customWidth="1"/>
    <col min="2" max="2" width="52.50390625" style="61" customWidth="1"/>
    <col min="3" max="4" width="11.50390625" style="61" customWidth="1"/>
    <col min="5" max="16384" width="9.125" style="61" customWidth="1"/>
  </cols>
  <sheetData>
    <row r="1" spans="1:4" ht="12.75" customHeight="1">
      <c r="A1" s="1308" t="s">
        <v>524</v>
      </c>
      <c r="B1" s="1308"/>
      <c r="C1" s="1308"/>
      <c r="D1" s="1308"/>
    </row>
    <row r="2" ht="12">
      <c r="B2" s="62"/>
    </row>
    <row r="3" spans="1:4" s="58" customFormat="1" ht="12.75" customHeight="1">
      <c r="A3" s="1307" t="s">
        <v>1168</v>
      </c>
      <c r="B3" s="1307"/>
      <c r="C3" s="1307"/>
      <c r="D3" s="1307"/>
    </row>
    <row r="4" s="58" customFormat="1" ht="12.75"/>
    <row r="5" s="58" customFormat="1" ht="12.75"/>
    <row r="6" spans="3:4" s="58" customFormat="1" ht="12.75">
      <c r="C6" s="305"/>
      <c r="D6" s="1233" t="s">
        <v>839</v>
      </c>
    </row>
    <row r="7" spans="1:4" s="58" customFormat="1" ht="12.75" customHeight="1">
      <c r="A7" s="1302" t="s">
        <v>724</v>
      </c>
      <c r="B7" s="1302" t="s">
        <v>587</v>
      </c>
      <c r="C7" s="1237" t="s">
        <v>1074</v>
      </c>
      <c r="D7" s="1237" t="s">
        <v>1128</v>
      </c>
    </row>
    <row r="8" spans="1:4" s="58" customFormat="1" ht="12.75">
      <c r="A8" s="1305"/>
      <c r="B8" s="1303"/>
      <c r="C8" s="1288"/>
      <c r="D8" s="1288"/>
    </row>
    <row r="9" spans="1:4" s="58" customFormat="1" ht="13.5" thickBot="1">
      <c r="A9" s="1306"/>
      <c r="B9" s="1304"/>
      <c r="C9" s="1256"/>
      <c r="D9" s="1256"/>
    </row>
    <row r="10" spans="1:4" s="58" customFormat="1" ht="12.75">
      <c r="A10" s="72" t="s">
        <v>588</v>
      </c>
      <c r="B10" s="72" t="s">
        <v>589</v>
      </c>
      <c r="C10" s="72" t="s">
        <v>590</v>
      </c>
      <c r="D10" s="72" t="s">
        <v>591</v>
      </c>
    </row>
    <row r="11" spans="1:4" s="58" customFormat="1" ht="12.75">
      <c r="A11" s="12"/>
      <c r="B11" s="12"/>
      <c r="C11" s="68"/>
      <c r="D11" s="1224"/>
    </row>
    <row r="12" spans="1:4" s="29" customFormat="1" ht="12.75">
      <c r="A12" s="17">
        <v>6110</v>
      </c>
      <c r="B12" s="15" t="s">
        <v>455</v>
      </c>
      <c r="C12" s="987">
        <v>78000</v>
      </c>
      <c r="D12" s="1191">
        <v>79033</v>
      </c>
    </row>
    <row r="13" spans="1:4" ht="12">
      <c r="A13" s="59"/>
      <c r="B13" s="60"/>
      <c r="C13" s="1028"/>
      <c r="D13" s="1190"/>
    </row>
    <row r="14" spans="1:4" s="29" customFormat="1" ht="12.75">
      <c r="A14" s="17">
        <v>6120</v>
      </c>
      <c r="B14" s="15" t="s">
        <v>459</v>
      </c>
      <c r="C14" s="987">
        <f>SUM(C15:C16)</f>
        <v>21183</v>
      </c>
      <c r="D14" s="1191">
        <f>SUM(D15:D17)</f>
        <v>219597</v>
      </c>
    </row>
    <row r="15" spans="1:4" s="29" customFormat="1" ht="12.75">
      <c r="A15" s="59">
        <v>6121</v>
      </c>
      <c r="B15" s="60" t="s">
        <v>789</v>
      </c>
      <c r="C15" s="1028">
        <v>17000</v>
      </c>
      <c r="D15" s="1190">
        <v>18000</v>
      </c>
    </row>
    <row r="16" spans="1:4" ht="12">
      <c r="A16" s="157">
        <v>6125</v>
      </c>
      <c r="B16" s="158" t="s">
        <v>790</v>
      </c>
      <c r="C16" s="1029">
        <v>4183</v>
      </c>
      <c r="D16" s="1225">
        <v>4011</v>
      </c>
    </row>
    <row r="17" spans="1:4" ht="12">
      <c r="A17" s="222">
        <v>6126</v>
      </c>
      <c r="B17" s="1114" t="s">
        <v>1116</v>
      </c>
      <c r="C17" s="1030"/>
      <c r="D17" s="1226">
        <v>197586</v>
      </c>
    </row>
    <row r="18" spans="1:4" ht="12">
      <c r="A18" s="59"/>
      <c r="B18" s="60"/>
      <c r="C18" s="60"/>
      <c r="D18" s="1190"/>
    </row>
    <row r="19" spans="1:4" s="29" customFormat="1" ht="12.75">
      <c r="A19" s="17">
        <v>6100</v>
      </c>
      <c r="B19" s="15" t="s">
        <v>573</v>
      </c>
      <c r="C19" s="15">
        <f>SUM(C12+C14)</f>
        <v>99183</v>
      </c>
      <c r="D19" s="1191">
        <f>SUM(D12+D14)</f>
        <v>298630</v>
      </c>
    </row>
    <row r="22" ht="12.75">
      <c r="A22" s="633"/>
    </row>
    <row r="23" ht="12.75">
      <c r="A23" s="633"/>
    </row>
  </sheetData>
  <sheetProtection/>
  <mergeCells count="6">
    <mergeCell ref="D7:D9"/>
    <mergeCell ref="C7:C9"/>
    <mergeCell ref="B7:B9"/>
    <mergeCell ref="A7:A9"/>
    <mergeCell ref="A3:D3"/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rstPageNumber="48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L90"/>
  <sheetViews>
    <sheetView view="pageBreakPreview" zoomScale="60" zoomScalePageLayoutView="0" workbookViewId="0" topLeftCell="A1">
      <selection activeCell="T1" sqref="T1"/>
    </sheetView>
  </sheetViews>
  <sheetFormatPr defaultColWidth="9.125" defaultRowHeight="12.75"/>
  <cols>
    <col min="1" max="1" width="9.125" style="634" customWidth="1"/>
    <col min="2" max="2" width="7.00390625" style="634" customWidth="1"/>
    <col min="3" max="3" width="23.375" style="634" customWidth="1"/>
    <col min="4" max="4" width="10.50390625" style="634" customWidth="1"/>
    <col min="5" max="5" width="10.875" style="634" customWidth="1"/>
    <col min="6" max="6" width="10.125" style="634" customWidth="1"/>
    <col min="7" max="7" width="10.875" style="634" customWidth="1"/>
    <col min="8" max="9" width="11.00390625" style="634" customWidth="1"/>
    <col min="10" max="12" width="10.50390625" style="634" customWidth="1"/>
    <col min="13" max="16384" width="9.125" style="634" customWidth="1"/>
  </cols>
  <sheetData>
    <row r="2" spans="2:12" ht="12.75">
      <c r="B2" s="1319" t="s">
        <v>861</v>
      </c>
      <c r="C2" s="1319"/>
      <c r="D2" s="1319"/>
      <c r="E2" s="1319"/>
      <c r="F2" s="1319"/>
      <c r="G2" s="1319"/>
      <c r="H2" s="1319"/>
      <c r="I2" s="1319"/>
      <c r="J2" s="1319"/>
      <c r="K2" s="1319"/>
      <c r="L2" s="1319"/>
    </row>
    <row r="3" spans="2:12" ht="12">
      <c r="B3" s="635"/>
      <c r="C3" s="636"/>
      <c r="D3" s="636"/>
      <c r="E3" s="636"/>
      <c r="F3" s="636"/>
      <c r="G3" s="636"/>
      <c r="H3" s="636"/>
      <c r="I3" s="636"/>
      <c r="J3" s="636"/>
      <c r="K3" s="636"/>
      <c r="L3" s="636"/>
    </row>
    <row r="4" spans="2:12" ht="12.75">
      <c r="B4" s="1320" t="s">
        <v>862</v>
      </c>
      <c r="C4" s="1294"/>
      <c r="D4" s="1294"/>
      <c r="E4" s="1294"/>
      <c r="F4" s="1294"/>
      <c r="G4" s="1294"/>
      <c r="H4" s="1294"/>
      <c r="I4" s="1294"/>
      <c r="J4" s="1294"/>
      <c r="K4" s="1294"/>
      <c r="L4" s="1294"/>
    </row>
    <row r="5" spans="5:10" ht="15">
      <c r="E5" s="637"/>
      <c r="F5" s="637"/>
      <c r="G5" s="637"/>
      <c r="H5" s="637"/>
      <c r="I5" s="637"/>
      <c r="J5" s="637"/>
    </row>
    <row r="6" spans="2:10" ht="12.75">
      <c r="B6" s="1321" t="s">
        <v>863</v>
      </c>
      <c r="C6" s="1322"/>
      <c r="D6" s="1322"/>
      <c r="E6" s="1322"/>
      <c r="F6" s="1322"/>
      <c r="G6" s="638"/>
      <c r="H6" s="638"/>
      <c r="I6" s="638"/>
      <c r="J6" s="638"/>
    </row>
    <row r="7" spans="2:12" ht="12.75">
      <c r="B7" s="639"/>
      <c r="C7" s="639"/>
      <c r="D7" s="639"/>
      <c r="E7" s="640" t="s">
        <v>839</v>
      </c>
      <c r="F7" s="653"/>
      <c r="G7" s="653"/>
      <c r="H7" s="653"/>
      <c r="I7" s="653"/>
      <c r="J7" s="653"/>
      <c r="K7" s="653"/>
      <c r="L7" s="653"/>
    </row>
    <row r="8" spans="2:12" ht="22.5" customHeight="1">
      <c r="B8" s="1313" t="s">
        <v>864</v>
      </c>
      <c r="C8" s="1313" t="s">
        <v>865</v>
      </c>
      <c r="D8" s="1313" t="s">
        <v>866</v>
      </c>
      <c r="E8" s="1315" t="s">
        <v>603</v>
      </c>
      <c r="F8" s="1311"/>
      <c r="G8" s="1311"/>
      <c r="H8" s="1311"/>
      <c r="I8" s="1311"/>
      <c r="J8" s="1311"/>
      <c r="K8" s="1311"/>
      <c r="L8" s="1311"/>
    </row>
    <row r="9" spans="2:12" ht="21.75" customHeight="1">
      <c r="B9" s="1313"/>
      <c r="C9" s="1313"/>
      <c r="D9" s="1313"/>
      <c r="E9" s="1313"/>
      <c r="F9" s="1311"/>
      <c r="G9" s="1311"/>
      <c r="H9" s="1311"/>
      <c r="I9" s="1311"/>
      <c r="J9" s="1311"/>
      <c r="K9" s="1311"/>
      <c r="L9" s="1311"/>
    </row>
    <row r="10" spans="2:12" ht="18" customHeight="1" thickBot="1">
      <c r="B10" s="1314"/>
      <c r="C10" s="1314"/>
      <c r="D10" s="1314"/>
      <c r="E10" s="1314"/>
      <c r="F10" s="1312"/>
      <c r="G10" s="1312"/>
      <c r="H10" s="1312"/>
      <c r="I10" s="1312"/>
      <c r="J10" s="1312"/>
      <c r="K10" s="1312"/>
      <c r="L10" s="1312"/>
    </row>
    <row r="11" spans="2:12" ht="13.5" thickTop="1">
      <c r="B11" s="1316" t="s">
        <v>869</v>
      </c>
      <c r="C11" s="641" t="s">
        <v>867</v>
      </c>
      <c r="D11" s="642">
        <v>48000</v>
      </c>
      <c r="E11" s="643">
        <f aca="true" t="shared" si="0" ref="E11:E25">SUM(D11)</f>
        <v>48000</v>
      </c>
      <c r="F11" s="794"/>
      <c r="G11" s="794"/>
      <c r="H11" s="794"/>
      <c r="I11" s="794"/>
      <c r="J11" s="794"/>
      <c r="K11" s="794"/>
      <c r="L11" s="794"/>
    </row>
    <row r="12" spans="2:12" ht="12.75">
      <c r="B12" s="1316"/>
      <c r="C12" s="641" t="s">
        <v>868</v>
      </c>
      <c r="D12" s="642">
        <v>3971</v>
      </c>
      <c r="E12" s="643">
        <v>3192</v>
      </c>
      <c r="F12" s="794"/>
      <c r="G12" s="794"/>
      <c r="H12" s="794"/>
      <c r="I12" s="794"/>
      <c r="J12" s="794"/>
      <c r="K12" s="794"/>
      <c r="L12" s="794"/>
    </row>
    <row r="13" spans="2:12" ht="12.75">
      <c r="B13" s="1317" t="s">
        <v>870</v>
      </c>
      <c r="C13" s="641" t="s">
        <v>867</v>
      </c>
      <c r="D13" s="642">
        <v>48000</v>
      </c>
      <c r="E13" s="643">
        <f t="shared" si="0"/>
        <v>48000</v>
      </c>
      <c r="F13" s="794"/>
      <c r="G13" s="794"/>
      <c r="H13" s="794"/>
      <c r="I13" s="794"/>
      <c r="J13" s="794"/>
      <c r="K13" s="794"/>
      <c r="L13" s="794"/>
    </row>
    <row r="14" spans="2:12" ht="12.75">
      <c r="B14" s="1318"/>
      <c r="C14" s="641" t="s">
        <v>868</v>
      </c>
      <c r="D14" s="642">
        <v>3467</v>
      </c>
      <c r="E14" s="643">
        <v>2787</v>
      </c>
      <c r="F14" s="794"/>
      <c r="G14" s="794"/>
      <c r="H14" s="794"/>
      <c r="I14" s="794"/>
      <c r="J14" s="794"/>
      <c r="K14" s="794"/>
      <c r="L14" s="794"/>
    </row>
    <row r="15" spans="2:12" ht="12.75">
      <c r="B15" s="1316" t="s">
        <v>871</v>
      </c>
      <c r="C15" s="641" t="s">
        <v>867</v>
      </c>
      <c r="D15" s="642">
        <v>48000</v>
      </c>
      <c r="E15" s="643">
        <f t="shared" si="0"/>
        <v>48000</v>
      </c>
      <c r="F15" s="794"/>
      <c r="G15" s="794"/>
      <c r="H15" s="794"/>
      <c r="I15" s="794"/>
      <c r="J15" s="794"/>
      <c r="K15" s="794"/>
      <c r="L15" s="794"/>
    </row>
    <row r="16" spans="2:12" ht="12.75">
      <c r="B16" s="1316"/>
      <c r="C16" s="641" t="s">
        <v>868</v>
      </c>
      <c r="D16" s="642">
        <v>2962</v>
      </c>
      <c r="E16" s="643">
        <v>2381</v>
      </c>
      <c r="F16" s="794"/>
      <c r="G16" s="794"/>
      <c r="H16" s="794"/>
      <c r="I16" s="794"/>
      <c r="J16" s="794"/>
      <c r="K16" s="794"/>
      <c r="L16" s="794"/>
    </row>
    <row r="17" spans="2:12" ht="12.75">
      <c r="B17" s="1317" t="s">
        <v>872</v>
      </c>
      <c r="C17" s="641" t="s">
        <v>867</v>
      </c>
      <c r="D17" s="642">
        <v>48000</v>
      </c>
      <c r="E17" s="643">
        <f t="shared" si="0"/>
        <v>48000</v>
      </c>
      <c r="F17" s="794"/>
      <c r="G17" s="794"/>
      <c r="H17" s="794"/>
      <c r="I17" s="794"/>
      <c r="J17" s="794"/>
      <c r="K17" s="794"/>
      <c r="L17" s="794"/>
    </row>
    <row r="18" spans="2:12" ht="12.75">
      <c r="B18" s="1318"/>
      <c r="C18" s="641" t="s">
        <v>868</v>
      </c>
      <c r="D18" s="642">
        <v>2465</v>
      </c>
      <c r="E18" s="643">
        <v>1981</v>
      </c>
      <c r="F18" s="794"/>
      <c r="G18" s="794"/>
      <c r="H18" s="794"/>
      <c r="I18" s="794"/>
      <c r="J18" s="794"/>
      <c r="K18" s="794"/>
      <c r="L18" s="794"/>
    </row>
    <row r="19" spans="2:12" ht="12.75">
      <c r="B19" s="1316" t="s">
        <v>873</v>
      </c>
      <c r="C19" s="641" t="s">
        <v>867</v>
      </c>
      <c r="D19" s="642">
        <v>48000</v>
      </c>
      <c r="E19" s="643">
        <f t="shared" si="0"/>
        <v>48000</v>
      </c>
      <c r="F19" s="794"/>
      <c r="G19" s="794"/>
      <c r="H19" s="794"/>
      <c r="I19" s="794"/>
      <c r="J19" s="794"/>
      <c r="K19" s="794"/>
      <c r="L19" s="794"/>
    </row>
    <row r="20" spans="2:12" ht="12.75">
      <c r="B20" s="1316"/>
      <c r="C20" s="641" t="s">
        <v>868</v>
      </c>
      <c r="D20" s="642">
        <v>1954</v>
      </c>
      <c r="E20" s="643">
        <v>1571</v>
      </c>
      <c r="F20" s="794"/>
      <c r="G20" s="794"/>
      <c r="H20" s="794"/>
      <c r="I20" s="794"/>
      <c r="J20" s="794"/>
      <c r="K20" s="794"/>
      <c r="L20" s="794"/>
    </row>
    <row r="21" spans="2:12" ht="12.75">
      <c r="B21" s="1317" t="s">
        <v>874</v>
      </c>
      <c r="C21" s="641" t="s">
        <v>867</v>
      </c>
      <c r="D21" s="642">
        <v>48000</v>
      </c>
      <c r="E21" s="643">
        <f t="shared" si="0"/>
        <v>48000</v>
      </c>
      <c r="F21" s="794"/>
      <c r="G21" s="794"/>
      <c r="H21" s="794"/>
      <c r="I21" s="794"/>
      <c r="J21" s="794"/>
      <c r="K21" s="794"/>
      <c r="L21" s="794"/>
    </row>
    <row r="22" spans="2:12" ht="12.75">
      <c r="B22" s="1318"/>
      <c r="C22" s="641" t="s">
        <v>868</v>
      </c>
      <c r="D22" s="642">
        <v>1449</v>
      </c>
      <c r="E22" s="643">
        <v>1165</v>
      </c>
      <c r="F22" s="794"/>
      <c r="G22" s="794"/>
      <c r="H22" s="794"/>
      <c r="I22" s="794"/>
      <c r="J22" s="794"/>
      <c r="K22" s="794"/>
      <c r="L22" s="794"/>
    </row>
    <row r="23" spans="2:12" ht="12.75">
      <c r="B23" s="1317" t="s">
        <v>875</v>
      </c>
      <c r="C23" s="641" t="s">
        <v>867</v>
      </c>
      <c r="D23" s="642">
        <v>48000</v>
      </c>
      <c r="E23" s="643">
        <f t="shared" si="0"/>
        <v>48000</v>
      </c>
      <c r="F23" s="794"/>
      <c r="G23" s="794"/>
      <c r="H23" s="794"/>
      <c r="I23" s="794"/>
      <c r="J23" s="794"/>
      <c r="K23" s="794"/>
      <c r="L23" s="794"/>
    </row>
    <row r="24" spans="2:12" ht="12.75">
      <c r="B24" s="1318"/>
      <c r="C24" s="641" t="s">
        <v>868</v>
      </c>
      <c r="D24" s="642">
        <v>945</v>
      </c>
      <c r="E24" s="643">
        <v>760</v>
      </c>
      <c r="F24" s="794"/>
      <c r="G24" s="794"/>
      <c r="H24" s="794"/>
      <c r="I24" s="794"/>
      <c r="J24" s="794"/>
      <c r="K24" s="794"/>
      <c r="L24" s="794"/>
    </row>
    <row r="25" spans="2:12" ht="12.75">
      <c r="B25" s="1317" t="s">
        <v>146</v>
      </c>
      <c r="C25" s="641" t="s">
        <v>867</v>
      </c>
      <c r="D25" s="642">
        <v>12000</v>
      </c>
      <c r="E25" s="643">
        <f t="shared" si="0"/>
        <v>12000</v>
      </c>
      <c r="F25" s="794"/>
      <c r="G25" s="794"/>
      <c r="H25" s="794"/>
      <c r="I25" s="794"/>
      <c r="J25" s="794"/>
      <c r="K25" s="794"/>
      <c r="L25" s="794"/>
    </row>
    <row r="26" spans="2:12" ht="12.75">
      <c r="B26" s="1318"/>
      <c r="C26" s="641" t="s">
        <v>868</v>
      </c>
      <c r="D26" s="642">
        <v>442</v>
      </c>
      <c r="E26" s="643">
        <v>355</v>
      </c>
      <c r="F26" s="794"/>
      <c r="G26" s="794"/>
      <c r="H26" s="794"/>
      <c r="I26" s="794"/>
      <c r="J26" s="794"/>
      <c r="K26" s="794"/>
      <c r="L26" s="794"/>
    </row>
    <row r="27" spans="2:12" ht="12.75">
      <c r="B27" s="793"/>
      <c r="C27" s="793"/>
      <c r="D27" s="794"/>
      <c r="E27" s="794"/>
      <c r="F27" s="794"/>
      <c r="G27" s="794"/>
      <c r="H27" s="794"/>
      <c r="I27" s="794"/>
      <c r="J27" s="794"/>
      <c r="K27" s="794"/>
      <c r="L27" s="794"/>
    </row>
    <row r="28" spans="2:12" ht="12.75">
      <c r="B28" s="644" t="s">
        <v>876</v>
      </c>
      <c r="E28" s="639"/>
      <c r="G28" s="1174"/>
      <c r="H28" s="645"/>
      <c r="I28" s="645"/>
      <c r="J28" s="645"/>
      <c r="K28" s="645"/>
      <c r="L28" s="645"/>
    </row>
    <row r="29" spans="2:8" ht="12.75">
      <c r="B29" s="1323" t="s">
        <v>877</v>
      </c>
      <c r="C29" s="1324"/>
      <c r="D29" s="646" t="s">
        <v>869</v>
      </c>
      <c r="E29" s="647" t="s">
        <v>870</v>
      </c>
      <c r="F29" s="802" t="s">
        <v>871</v>
      </c>
      <c r="G29" s="648"/>
      <c r="H29" s="655"/>
    </row>
    <row r="30" spans="2:8" ht="12.75">
      <c r="B30" s="649" t="s">
        <v>147</v>
      </c>
      <c r="C30" s="651"/>
      <c r="D30" s="642">
        <v>18122</v>
      </c>
      <c r="E30" s="652">
        <v>18122</v>
      </c>
      <c r="F30" s="652">
        <v>18122</v>
      </c>
      <c r="G30" s="650"/>
      <c r="H30" s="794"/>
    </row>
    <row r="31" spans="2:8" ht="12.75">
      <c r="B31" s="893"/>
      <c r="C31" s="893"/>
      <c r="D31" s="794"/>
      <c r="E31" s="794"/>
      <c r="F31" s="794"/>
      <c r="G31" s="794"/>
      <c r="H31" s="794"/>
    </row>
    <row r="32" spans="2:8" ht="12.75">
      <c r="B32" s="644" t="s">
        <v>1210</v>
      </c>
      <c r="D32" s="639"/>
      <c r="E32" s="640"/>
      <c r="F32" s="640" t="s">
        <v>839</v>
      </c>
      <c r="G32" s="794"/>
      <c r="H32" s="794"/>
    </row>
    <row r="33" spans="2:8" ht="12.75">
      <c r="B33" s="1323" t="s">
        <v>877</v>
      </c>
      <c r="C33" s="1324"/>
      <c r="D33" s="654">
        <v>2017</v>
      </c>
      <c r="E33" s="646">
        <v>2018</v>
      </c>
      <c r="F33" s="646">
        <v>2018</v>
      </c>
      <c r="G33" s="794"/>
      <c r="H33" s="794"/>
    </row>
    <row r="34" spans="2:8" ht="12.75">
      <c r="B34" s="649" t="s">
        <v>1217</v>
      </c>
      <c r="C34" s="651"/>
      <c r="D34" s="642">
        <v>179000</v>
      </c>
      <c r="E34" s="642">
        <v>921000</v>
      </c>
      <c r="F34" s="642">
        <v>200000</v>
      </c>
      <c r="G34" s="794"/>
      <c r="H34" s="794"/>
    </row>
    <row r="35" spans="2:8" ht="12.75">
      <c r="B35" s="649" t="s">
        <v>1216</v>
      </c>
      <c r="C35" s="651"/>
      <c r="D35" s="642">
        <v>147600</v>
      </c>
      <c r="E35" s="642">
        <v>727400</v>
      </c>
      <c r="F35" s="642">
        <v>200000</v>
      </c>
      <c r="G35" s="653"/>
      <c r="H35" s="653"/>
    </row>
    <row r="36" spans="2:8" ht="12.75">
      <c r="B36" s="893"/>
      <c r="C36" s="893"/>
      <c r="D36" s="794"/>
      <c r="E36" s="794"/>
      <c r="F36" s="794"/>
      <c r="G36" s="656"/>
      <c r="H36" s="656"/>
    </row>
    <row r="37" spans="2:8" ht="13.5" customHeight="1">
      <c r="B37" s="1094" t="s">
        <v>878</v>
      </c>
      <c r="C37" s="639"/>
      <c r="D37" s="639"/>
      <c r="E37" s="639"/>
      <c r="F37" s="639"/>
      <c r="G37" s="639"/>
      <c r="H37" s="866" t="s">
        <v>839</v>
      </c>
    </row>
    <row r="38" spans="2:8" ht="12.75">
      <c r="B38" s="1323" t="s">
        <v>587</v>
      </c>
      <c r="C38" s="1324"/>
      <c r="D38" s="1059" t="s">
        <v>869</v>
      </c>
      <c r="E38" s="1059" t="s">
        <v>870</v>
      </c>
      <c r="F38" s="1059" t="s">
        <v>871</v>
      </c>
      <c r="G38" s="646" t="s">
        <v>872</v>
      </c>
      <c r="H38" s="646" t="s">
        <v>873</v>
      </c>
    </row>
    <row r="39" spans="2:8" ht="12.75">
      <c r="B39" s="649" t="s">
        <v>1198</v>
      </c>
      <c r="C39" s="1181"/>
      <c r="D39" s="1060">
        <v>3729</v>
      </c>
      <c r="E39" s="1060">
        <v>4068</v>
      </c>
      <c r="F39" s="1060"/>
      <c r="G39" s="1198"/>
      <c r="H39" s="1198"/>
    </row>
    <row r="40" spans="2:8" ht="12.75">
      <c r="B40" s="649" t="s">
        <v>1199</v>
      </c>
      <c r="C40" s="1181"/>
      <c r="D40" s="1060">
        <v>168</v>
      </c>
      <c r="E40" s="1060">
        <v>84</v>
      </c>
      <c r="F40" s="1060"/>
      <c r="G40" s="1198"/>
      <c r="H40" s="1198"/>
    </row>
    <row r="41" spans="2:8" ht="12.75">
      <c r="B41" s="649" t="s">
        <v>1200</v>
      </c>
      <c r="C41" s="1181"/>
      <c r="D41" s="1060">
        <v>336</v>
      </c>
      <c r="E41" s="1060">
        <v>711</v>
      </c>
      <c r="F41" s="1060"/>
      <c r="G41" s="1198"/>
      <c r="H41" s="1198"/>
    </row>
    <row r="42" spans="2:8" ht="12.75">
      <c r="B42" s="649" t="s">
        <v>1218</v>
      </c>
      <c r="C42" s="1181"/>
      <c r="D42" s="1060">
        <v>191</v>
      </c>
      <c r="E42" s="1060">
        <v>159</v>
      </c>
      <c r="F42" s="1060"/>
      <c r="G42" s="1198"/>
      <c r="H42" s="1198"/>
    </row>
    <row r="43" spans="2:8" ht="12.75">
      <c r="B43" s="649" t="s">
        <v>1201</v>
      </c>
      <c r="C43" s="1181"/>
      <c r="D43" s="1060">
        <v>1125</v>
      </c>
      <c r="E43" s="1061">
        <v>375</v>
      </c>
      <c r="F43" s="1060"/>
      <c r="G43" s="1198"/>
      <c r="H43" s="1198"/>
    </row>
    <row r="44" spans="2:8" ht="12.75">
      <c r="B44" s="649" t="s">
        <v>1202</v>
      </c>
      <c r="C44" s="1181"/>
      <c r="D44" s="1060">
        <v>1620</v>
      </c>
      <c r="E44" s="1061">
        <v>1620</v>
      </c>
      <c r="F44" s="1060"/>
      <c r="G44" s="1198"/>
      <c r="H44" s="1198"/>
    </row>
    <row r="45" spans="2:8" ht="12.75">
      <c r="B45" s="649" t="s">
        <v>1203</v>
      </c>
      <c r="C45" s="1181"/>
      <c r="D45" s="1060">
        <v>170</v>
      </c>
      <c r="E45" s="1061">
        <v>69</v>
      </c>
      <c r="F45" s="1060"/>
      <c r="G45" s="1198"/>
      <c r="H45" s="1198"/>
    </row>
    <row r="46" spans="2:8" ht="12.75">
      <c r="B46" s="649" t="s">
        <v>1204</v>
      </c>
      <c r="C46" s="1181"/>
      <c r="D46" s="1060">
        <v>1100</v>
      </c>
      <c r="E46" s="1061">
        <v>220</v>
      </c>
      <c r="F46" s="1060"/>
      <c r="G46" s="1198"/>
      <c r="H46" s="1198"/>
    </row>
    <row r="47" spans="2:8" ht="12.75">
      <c r="B47" s="649" t="s">
        <v>1205</v>
      </c>
      <c r="C47" s="1181"/>
      <c r="D47" s="1060">
        <v>2823</v>
      </c>
      <c r="E47" s="1061">
        <v>941</v>
      </c>
      <c r="F47" s="1060"/>
      <c r="G47" s="1198"/>
      <c r="H47" s="1198"/>
    </row>
    <row r="48" spans="2:8" ht="12.75">
      <c r="B48" s="649" t="s">
        <v>1205</v>
      </c>
      <c r="C48" s="1181"/>
      <c r="D48" s="1060">
        <v>3000</v>
      </c>
      <c r="E48" s="1061">
        <v>1000</v>
      </c>
      <c r="F48" s="1060"/>
      <c r="G48" s="1198"/>
      <c r="H48" s="1198"/>
    </row>
    <row r="49" spans="2:8" ht="12.75">
      <c r="B49" s="649" t="s">
        <v>1206</v>
      </c>
      <c r="C49" s="1181"/>
      <c r="D49" s="1060">
        <v>400</v>
      </c>
      <c r="E49" s="1061">
        <v>100</v>
      </c>
      <c r="F49" s="1060"/>
      <c r="G49" s="1198"/>
      <c r="H49" s="1198"/>
    </row>
    <row r="50" spans="2:8" ht="12.75">
      <c r="B50" s="649" t="s">
        <v>1207</v>
      </c>
      <c r="C50" s="1181"/>
      <c r="D50" s="1060">
        <v>5870</v>
      </c>
      <c r="E50" s="1061">
        <v>3913</v>
      </c>
      <c r="F50" s="1060"/>
      <c r="G50" s="1198"/>
      <c r="H50" s="1198"/>
    </row>
    <row r="51" spans="2:8" ht="12.75">
      <c r="B51" s="649" t="s">
        <v>1208</v>
      </c>
      <c r="C51" s="1181"/>
      <c r="D51" s="1060">
        <v>1200</v>
      </c>
      <c r="E51" s="1061">
        <v>8325</v>
      </c>
      <c r="F51" s="1060"/>
      <c r="G51" s="1198"/>
      <c r="H51" s="1198"/>
    </row>
    <row r="52" spans="2:8" ht="12.75">
      <c r="B52" s="649" t="s">
        <v>172</v>
      </c>
      <c r="C52" s="1181"/>
      <c r="D52" s="1060">
        <v>4763</v>
      </c>
      <c r="E52" s="1061">
        <v>4763</v>
      </c>
      <c r="F52" s="1060"/>
      <c r="G52" s="1198"/>
      <c r="H52" s="1198"/>
    </row>
    <row r="53" spans="2:8" ht="12.75">
      <c r="B53" s="649" t="s">
        <v>1209</v>
      </c>
      <c r="C53" s="1181"/>
      <c r="D53" s="1060">
        <v>880</v>
      </c>
      <c r="E53" s="1061">
        <v>615</v>
      </c>
      <c r="F53" s="1060"/>
      <c r="G53" s="1198"/>
      <c r="H53" s="1198"/>
    </row>
    <row r="54" spans="2:8" ht="12.75">
      <c r="B54" s="649" t="s">
        <v>880</v>
      </c>
      <c r="C54" s="1181"/>
      <c r="D54" s="1060">
        <v>9000</v>
      </c>
      <c r="E54" s="1061">
        <v>7900</v>
      </c>
      <c r="F54" s="1060"/>
      <c r="G54" s="1198"/>
      <c r="H54" s="1198"/>
    </row>
    <row r="55" spans="2:8" ht="12.75">
      <c r="B55" s="1309" t="s">
        <v>879</v>
      </c>
      <c r="C55" s="1310"/>
      <c r="D55" s="912">
        <v>8500</v>
      </c>
      <c r="E55" s="913">
        <v>2000</v>
      </c>
      <c r="F55" s="1060"/>
      <c r="G55" s="1198"/>
      <c r="H55" s="1198"/>
    </row>
    <row r="56" spans="2:8" ht="12.75">
      <c r="B56" s="1179" t="s">
        <v>405</v>
      </c>
      <c r="C56" s="1180"/>
      <c r="D56" s="912">
        <v>40000</v>
      </c>
      <c r="E56" s="913">
        <v>10000</v>
      </c>
      <c r="F56" s="1060"/>
      <c r="G56" s="1198"/>
      <c r="H56" s="1198"/>
    </row>
    <row r="57" spans="2:8" ht="12.75">
      <c r="B57" s="1179" t="s">
        <v>406</v>
      </c>
      <c r="C57" s="1180"/>
      <c r="D57" s="912">
        <v>1741</v>
      </c>
      <c r="E57" s="913">
        <v>1244</v>
      </c>
      <c r="F57" s="1060"/>
      <c r="G57" s="1198"/>
      <c r="H57" s="1198"/>
    </row>
    <row r="58" spans="2:8" ht="12.75">
      <c r="B58" s="1309" t="s">
        <v>881</v>
      </c>
      <c r="C58" s="1310"/>
      <c r="D58" s="912">
        <v>10000</v>
      </c>
      <c r="E58" s="913">
        <v>4000</v>
      </c>
      <c r="F58" s="1060"/>
      <c r="G58" s="1198"/>
      <c r="H58" s="1198"/>
    </row>
    <row r="59" spans="2:8" ht="12.75">
      <c r="B59" s="1179" t="s">
        <v>171</v>
      </c>
      <c r="C59" s="1180"/>
      <c r="D59" s="912">
        <v>3000</v>
      </c>
      <c r="E59" s="913">
        <v>500</v>
      </c>
      <c r="F59" s="1060"/>
      <c r="G59" s="1198"/>
      <c r="H59" s="1198"/>
    </row>
    <row r="60" spans="2:8" ht="12.75">
      <c r="B60" s="1179" t="s">
        <v>1039</v>
      </c>
      <c r="C60" s="1180"/>
      <c r="D60" s="912">
        <v>900</v>
      </c>
      <c r="E60" s="913">
        <v>300</v>
      </c>
      <c r="F60" s="1060"/>
      <c r="G60" s="1198"/>
      <c r="H60" s="1198"/>
    </row>
    <row r="61" spans="2:8" ht="12.75">
      <c r="B61" s="1179" t="s">
        <v>1040</v>
      </c>
      <c r="C61" s="1180"/>
      <c r="D61" s="912">
        <v>50000</v>
      </c>
      <c r="E61" s="913">
        <v>1000</v>
      </c>
      <c r="F61" s="1060"/>
      <c r="G61" s="1198"/>
      <c r="H61" s="1198"/>
    </row>
    <row r="62" spans="2:8" ht="12.75">
      <c r="B62" s="1179" t="s">
        <v>882</v>
      </c>
      <c r="C62" s="1180"/>
      <c r="D62" s="912">
        <v>2000</v>
      </c>
      <c r="E62" s="913">
        <v>1000</v>
      </c>
      <c r="F62" s="1060"/>
      <c r="G62" s="1198"/>
      <c r="H62" s="1198"/>
    </row>
    <row r="63" spans="2:8" ht="12.75">
      <c r="B63" s="1179" t="s">
        <v>819</v>
      </c>
      <c r="C63" s="1180"/>
      <c r="D63" s="912">
        <v>50000</v>
      </c>
      <c r="E63" s="913">
        <v>50000</v>
      </c>
      <c r="F63" s="1060"/>
      <c r="G63" s="1198"/>
      <c r="H63" s="1198"/>
    </row>
    <row r="64" spans="2:8" ht="12.75">
      <c r="B64" s="1309" t="s">
        <v>883</v>
      </c>
      <c r="C64" s="1310"/>
      <c r="D64" s="912">
        <v>180000</v>
      </c>
      <c r="E64" s="913">
        <v>200000</v>
      </c>
      <c r="F64" s="1060"/>
      <c r="G64" s="1198"/>
      <c r="H64" s="1198"/>
    </row>
    <row r="65" spans="2:8" ht="12.75">
      <c r="B65" s="1179" t="s">
        <v>408</v>
      </c>
      <c r="C65" s="1180"/>
      <c r="D65" s="912">
        <v>2743</v>
      </c>
      <c r="E65" s="913">
        <v>1143</v>
      </c>
      <c r="F65" s="1060"/>
      <c r="G65" s="1198"/>
      <c r="H65" s="1198"/>
    </row>
    <row r="66" spans="2:8" ht="12.75">
      <c r="B66" s="1179" t="s">
        <v>580</v>
      </c>
      <c r="C66" s="1180"/>
      <c r="D66" s="912">
        <v>5000</v>
      </c>
      <c r="E66" s="913">
        <v>5000</v>
      </c>
      <c r="F66" s="1060"/>
      <c r="G66" s="1198"/>
      <c r="H66" s="1198"/>
    </row>
    <row r="67" spans="2:8" ht="12.75">
      <c r="B67" s="1179" t="s">
        <v>173</v>
      </c>
      <c r="C67" s="1180"/>
      <c r="D67" s="912">
        <v>1000</v>
      </c>
      <c r="E67" s="913">
        <v>1000</v>
      </c>
      <c r="F67" s="1060">
        <v>1000</v>
      </c>
      <c r="G67" s="1198"/>
      <c r="H67" s="1198"/>
    </row>
    <row r="68" spans="2:8" ht="12.75">
      <c r="B68" s="1179" t="s">
        <v>884</v>
      </c>
      <c r="C68" s="1180"/>
      <c r="D68" s="912">
        <v>139282</v>
      </c>
      <c r="E68" s="913">
        <v>139282</v>
      </c>
      <c r="F68" s="1060">
        <v>139282</v>
      </c>
      <c r="G68" s="1198"/>
      <c r="H68" s="1198"/>
    </row>
    <row r="69" spans="2:8" ht="12.75">
      <c r="B69" s="1058" t="s">
        <v>1065</v>
      </c>
      <c r="C69" s="1057"/>
      <c r="D69" s="1060">
        <v>3000</v>
      </c>
      <c r="E69" s="1060">
        <v>3000</v>
      </c>
      <c r="F69" s="1060">
        <v>3000</v>
      </c>
      <c r="G69" s="1198"/>
      <c r="H69" s="1198"/>
    </row>
    <row r="70" spans="2:8" ht="12.75">
      <c r="B70" s="1058" t="s">
        <v>420</v>
      </c>
      <c r="C70" s="1057"/>
      <c r="D70" s="1060">
        <v>2000</v>
      </c>
      <c r="E70" s="1060">
        <v>2000</v>
      </c>
      <c r="F70" s="1060">
        <v>2000</v>
      </c>
      <c r="G70" s="1198"/>
      <c r="H70" s="1198"/>
    </row>
    <row r="71" spans="2:8" ht="12.75">
      <c r="B71" s="1058" t="s">
        <v>265</v>
      </c>
      <c r="C71" s="1057"/>
      <c r="D71" s="1060">
        <v>5000</v>
      </c>
      <c r="E71" s="1060">
        <v>5000</v>
      </c>
      <c r="F71" s="1060">
        <v>5000</v>
      </c>
      <c r="G71" s="1198"/>
      <c r="H71" s="1198"/>
    </row>
    <row r="72" spans="2:8" ht="12.75">
      <c r="B72" s="1058" t="s">
        <v>1066</v>
      </c>
      <c r="C72" s="1057"/>
      <c r="D72" s="1060">
        <v>5000</v>
      </c>
      <c r="E72" s="1060">
        <v>5000</v>
      </c>
      <c r="F72" s="1060">
        <v>5000</v>
      </c>
      <c r="G72" s="1198"/>
      <c r="H72" s="1198"/>
    </row>
    <row r="73" spans="2:8" ht="12.75">
      <c r="B73" s="1058" t="s">
        <v>1067</v>
      </c>
      <c r="C73" s="1057"/>
      <c r="D73" s="1060">
        <v>3000</v>
      </c>
      <c r="E73" s="1060">
        <v>3000</v>
      </c>
      <c r="F73" s="1060">
        <v>3000</v>
      </c>
      <c r="G73" s="1198"/>
      <c r="H73" s="1198"/>
    </row>
    <row r="74" spans="2:8" ht="12.75">
      <c r="B74" s="1058" t="s">
        <v>1068</v>
      </c>
      <c r="C74" s="1057"/>
      <c r="D74" s="1060">
        <v>3000</v>
      </c>
      <c r="E74" s="1060">
        <v>3000</v>
      </c>
      <c r="F74" s="1060">
        <v>3000</v>
      </c>
      <c r="G74" s="1198"/>
      <c r="H74" s="1198"/>
    </row>
    <row r="75" spans="2:8" ht="12.75">
      <c r="B75" s="1058" t="s">
        <v>1069</v>
      </c>
      <c r="C75" s="1057"/>
      <c r="D75" s="1060">
        <v>1500</v>
      </c>
      <c r="E75" s="1060">
        <v>1500</v>
      </c>
      <c r="F75" s="1060">
        <v>1500</v>
      </c>
      <c r="G75" s="1198"/>
      <c r="H75" s="1198"/>
    </row>
    <row r="76" spans="2:8" ht="12.75">
      <c r="B76" s="1058" t="s">
        <v>1070</v>
      </c>
      <c r="C76" s="1057"/>
      <c r="D76" s="1060">
        <v>25400</v>
      </c>
      <c r="E76" s="1061">
        <v>25400</v>
      </c>
      <c r="F76" s="1060">
        <v>25400</v>
      </c>
      <c r="G76" s="1060"/>
      <c r="H76" s="1198"/>
    </row>
    <row r="77" spans="2:8" ht="12.75">
      <c r="B77" s="1058" t="s">
        <v>1071</v>
      </c>
      <c r="C77" s="1057"/>
      <c r="D77" s="1060">
        <v>987957</v>
      </c>
      <c r="E77" s="1061">
        <v>987957</v>
      </c>
      <c r="F77" s="1060">
        <v>987957</v>
      </c>
      <c r="G77" s="1060"/>
      <c r="H77" s="1198"/>
    </row>
    <row r="78" spans="2:8" ht="12.75">
      <c r="B78" s="1058" t="s">
        <v>1072</v>
      </c>
      <c r="C78" s="1057"/>
      <c r="D78" s="1060">
        <v>259715</v>
      </c>
      <c r="E78" s="1061">
        <v>259715</v>
      </c>
      <c r="F78" s="1060">
        <v>259715</v>
      </c>
      <c r="G78" s="1060"/>
      <c r="H78" s="1198"/>
    </row>
    <row r="79" spans="2:8" ht="12.75">
      <c r="B79" s="1058" t="s">
        <v>1073</v>
      </c>
      <c r="C79" s="1057"/>
      <c r="D79" s="1060">
        <v>371920</v>
      </c>
      <c r="E79" s="1061">
        <v>371920</v>
      </c>
      <c r="F79" s="1060">
        <v>371920</v>
      </c>
      <c r="G79" s="1060"/>
      <c r="H79" s="1060"/>
    </row>
    <row r="80" spans="2:8" ht="12.75">
      <c r="B80" s="1323" t="s">
        <v>587</v>
      </c>
      <c r="C80" s="1324"/>
      <c r="D80" s="646" t="s">
        <v>869</v>
      </c>
      <c r="E80" s="1235" t="s">
        <v>870</v>
      </c>
      <c r="F80" s="646" t="s">
        <v>871</v>
      </c>
      <c r="G80" s="646" t="s">
        <v>872</v>
      </c>
      <c r="H80" s="646" t="s">
        <v>873</v>
      </c>
    </row>
    <row r="81" spans="2:8" ht="12.75">
      <c r="B81" s="1230" t="s">
        <v>1123</v>
      </c>
      <c r="C81" s="1231"/>
      <c r="D81" s="912">
        <v>694</v>
      </c>
      <c r="E81" s="913">
        <v>694</v>
      </c>
      <c r="F81" s="912">
        <v>694</v>
      </c>
      <c r="G81" s="642">
        <v>694</v>
      </c>
      <c r="H81" s="642">
        <v>694</v>
      </c>
    </row>
    <row r="82" spans="2:8" ht="12.75">
      <c r="B82" s="910" t="s">
        <v>165</v>
      </c>
      <c r="C82" s="911"/>
      <c r="D82" s="912">
        <v>1143</v>
      </c>
      <c r="E82" s="913">
        <v>1143</v>
      </c>
      <c r="F82" s="912">
        <v>1143</v>
      </c>
      <c r="G82" s="912"/>
      <c r="H82" s="912"/>
    </row>
    <row r="83" spans="2:8" ht="12.75">
      <c r="B83" s="910" t="s">
        <v>834</v>
      </c>
      <c r="C83" s="911"/>
      <c r="D83" s="912">
        <v>29168</v>
      </c>
      <c r="E83" s="913">
        <v>5832</v>
      </c>
      <c r="F83" s="912"/>
      <c r="G83" s="912"/>
      <c r="H83" s="912"/>
    </row>
    <row r="84" spans="2:8" ht="12.75">
      <c r="B84" s="910" t="s">
        <v>835</v>
      </c>
      <c r="C84" s="911"/>
      <c r="D84" s="912">
        <v>7000</v>
      </c>
      <c r="E84" s="913">
        <v>2333</v>
      </c>
      <c r="F84" s="912"/>
      <c r="G84" s="912"/>
      <c r="H84" s="912"/>
    </row>
    <row r="85" spans="2:8" ht="12.75">
      <c r="B85" s="1309" t="s">
        <v>564</v>
      </c>
      <c r="C85" s="1310"/>
      <c r="D85" s="912">
        <v>10750</v>
      </c>
      <c r="E85" s="913">
        <v>21500</v>
      </c>
      <c r="F85" s="912">
        <v>10750</v>
      </c>
      <c r="G85" s="642"/>
      <c r="H85" s="642"/>
    </row>
    <row r="86" spans="2:8" ht="12.75">
      <c r="B86" s="1091" t="s">
        <v>1099</v>
      </c>
      <c r="C86" s="1092"/>
      <c r="D86" s="913">
        <v>6861</v>
      </c>
      <c r="E86" s="913">
        <v>6861</v>
      </c>
      <c r="F86" s="912"/>
      <c r="G86" s="642"/>
      <c r="H86" s="642"/>
    </row>
    <row r="87" spans="2:8" ht="12.75">
      <c r="B87" s="1091" t="s">
        <v>1100</v>
      </c>
      <c r="C87" s="1092"/>
      <c r="D87" s="913">
        <v>4200</v>
      </c>
      <c r="E87" s="913">
        <v>4200</v>
      </c>
      <c r="F87" s="912"/>
      <c r="G87" s="642"/>
      <c r="H87" s="642"/>
    </row>
    <row r="88" spans="2:8" ht="12.75">
      <c r="B88" s="1309" t="s">
        <v>1121</v>
      </c>
      <c r="C88" s="1310"/>
      <c r="D88" s="912">
        <v>1808</v>
      </c>
      <c r="E88" s="913">
        <v>1808</v>
      </c>
      <c r="F88" s="912"/>
      <c r="G88" s="642"/>
      <c r="H88" s="642"/>
    </row>
    <row r="89" spans="2:8" ht="12.75">
      <c r="B89" s="1116" t="s">
        <v>1122</v>
      </c>
      <c r="C89" s="1117"/>
      <c r="D89" s="912">
        <v>7264</v>
      </c>
      <c r="E89" s="913">
        <v>7264</v>
      </c>
      <c r="F89" s="912">
        <v>3836</v>
      </c>
      <c r="G89" s="642"/>
      <c r="H89" s="642"/>
    </row>
    <row r="90" spans="2:8" ht="12.75">
      <c r="B90" s="1309" t="s">
        <v>1098</v>
      </c>
      <c r="C90" s="1310"/>
      <c r="D90" s="912">
        <v>542013</v>
      </c>
      <c r="E90" s="913">
        <v>542013</v>
      </c>
      <c r="F90" s="912">
        <v>542013</v>
      </c>
      <c r="G90" s="642">
        <v>542013</v>
      </c>
      <c r="H90" s="642"/>
    </row>
  </sheetData>
  <sheetProtection/>
  <mergeCells count="32">
    <mergeCell ref="B58:C58"/>
    <mergeCell ref="B85:C85"/>
    <mergeCell ref="B23:B24"/>
    <mergeCell ref="B25:B26"/>
    <mergeCell ref="B64:C64"/>
    <mergeCell ref="B80:C80"/>
    <mergeCell ref="B19:B20"/>
    <mergeCell ref="B29:C29"/>
    <mergeCell ref="B38:C38"/>
    <mergeCell ref="B21:B22"/>
    <mergeCell ref="B33:C33"/>
    <mergeCell ref="B55:C55"/>
    <mergeCell ref="L8:L10"/>
    <mergeCell ref="B15:B16"/>
    <mergeCell ref="B13:B14"/>
    <mergeCell ref="B17:B18"/>
    <mergeCell ref="B2:L2"/>
    <mergeCell ref="B4:L4"/>
    <mergeCell ref="B6:F6"/>
    <mergeCell ref="B8:B10"/>
    <mergeCell ref="C8:C10"/>
    <mergeCell ref="K8:K10"/>
    <mergeCell ref="B90:C90"/>
    <mergeCell ref="J8:J10"/>
    <mergeCell ref="H8:H10"/>
    <mergeCell ref="I8:I10"/>
    <mergeCell ref="G8:G10"/>
    <mergeCell ref="B88:C88"/>
    <mergeCell ref="D8:D10"/>
    <mergeCell ref="E8:E10"/>
    <mergeCell ref="F8:F10"/>
    <mergeCell ref="B11:B12"/>
  </mergeCells>
  <printOptions/>
  <pageMargins left="0.1968503937007874" right="0.1968503937007874" top="0.1968503937007874" bottom="0.1968503937007874" header="0" footer="0"/>
  <pageSetup firstPageNumber="49" useFirstPageNumber="1" horizontalDpi="200" verticalDpi="200" orientation="landscape" paperSize="9" scale="97" r:id="rId1"/>
  <headerFooter alignWithMargins="0">
    <oddFooter>&amp;C&amp;P.oldal</oddFooter>
  </headerFooter>
  <rowBreaks count="2" manualBreakCount="2">
    <brk id="35" max="255" man="1"/>
    <brk id="7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J24" sqref="J24"/>
    </sheetView>
  </sheetViews>
  <sheetFormatPr defaultColWidth="9.125" defaultRowHeight="12.75"/>
  <cols>
    <col min="1" max="1" width="6.875" style="657" customWidth="1"/>
    <col min="2" max="2" width="10.125" style="657" customWidth="1"/>
    <col min="3" max="3" width="32.50390625" style="657" customWidth="1"/>
    <col min="4" max="4" width="10.50390625" style="657" customWidth="1"/>
    <col min="5" max="7" width="9.125" style="657" customWidth="1"/>
    <col min="8" max="8" width="18.875" style="657" customWidth="1"/>
    <col min="9" max="9" width="14.125" style="657" customWidth="1"/>
    <col min="10" max="10" width="16.25390625" style="657" customWidth="1"/>
    <col min="11" max="16384" width="9.125" style="657" customWidth="1"/>
  </cols>
  <sheetData>
    <row r="1" spans="1:10" ht="12.75">
      <c r="A1" s="1362" t="s">
        <v>885</v>
      </c>
      <c r="B1" s="1362"/>
      <c r="C1" s="1362"/>
      <c r="D1" s="1362"/>
      <c r="E1" s="1362"/>
      <c r="F1" s="1362"/>
      <c r="G1" s="1362"/>
      <c r="H1" s="1362"/>
      <c r="I1" s="1362"/>
      <c r="J1" s="1362"/>
    </row>
    <row r="2" ht="16.5" customHeight="1"/>
    <row r="3" spans="1:10" ht="13.5">
      <c r="A3" s="1361" t="s">
        <v>1169</v>
      </c>
      <c r="B3" s="1361"/>
      <c r="C3" s="1361"/>
      <c r="D3" s="1361"/>
      <c r="E3" s="1361"/>
      <c r="F3" s="1361"/>
      <c r="G3" s="1361"/>
      <c r="H3" s="1361"/>
      <c r="I3" s="1361"/>
      <c r="J3" s="1361"/>
    </row>
    <row r="4" spans="1:8" ht="13.5">
      <c r="A4" s="658"/>
      <c r="B4" s="658"/>
      <c r="C4" s="658"/>
      <c r="D4" s="658"/>
      <c r="E4" s="658"/>
      <c r="F4" s="658"/>
      <c r="G4" s="658"/>
      <c r="H4" s="658"/>
    </row>
    <row r="5" spans="1:8" ht="9.75" customHeight="1">
      <c r="A5" s="658"/>
      <c r="B5" s="658"/>
      <c r="C5" s="658"/>
      <c r="D5" s="658"/>
      <c r="E5" s="658"/>
      <c r="F5" s="658"/>
      <c r="G5" s="658"/>
      <c r="H5" s="658"/>
    </row>
    <row r="6" spans="4:10" ht="12">
      <c r="D6" s="659"/>
      <c r="E6" s="659"/>
      <c r="F6" s="659"/>
      <c r="G6" s="659"/>
      <c r="H6" s="659"/>
      <c r="I6" s="660"/>
      <c r="J6" s="660" t="s">
        <v>608</v>
      </c>
    </row>
    <row r="7" spans="1:10" ht="24.75" customHeight="1">
      <c r="A7" s="1359" t="s">
        <v>724</v>
      </c>
      <c r="B7" s="1342" t="s">
        <v>587</v>
      </c>
      <c r="C7" s="1344"/>
      <c r="D7" s="1342" t="s">
        <v>886</v>
      </c>
      <c r="E7" s="1343"/>
      <c r="F7" s="1343"/>
      <c r="G7" s="1343"/>
      <c r="H7" s="1344"/>
      <c r="I7" s="1363" t="s">
        <v>1074</v>
      </c>
      <c r="J7" s="1363" t="s">
        <v>1157</v>
      </c>
    </row>
    <row r="8" spans="1:10" ht="25.5" customHeight="1" thickBot="1">
      <c r="A8" s="1360"/>
      <c r="B8" s="1348"/>
      <c r="C8" s="1349"/>
      <c r="D8" s="1345"/>
      <c r="E8" s="1346"/>
      <c r="F8" s="1346"/>
      <c r="G8" s="1346"/>
      <c r="H8" s="1347"/>
      <c r="I8" s="1364"/>
      <c r="J8" s="1364"/>
    </row>
    <row r="9" spans="1:10" ht="15.75" customHeight="1">
      <c r="A9" s="1325" t="s">
        <v>588</v>
      </c>
      <c r="B9" s="1351" t="s">
        <v>892</v>
      </c>
      <c r="C9" s="1352"/>
      <c r="D9" s="1338" t="s">
        <v>749</v>
      </c>
      <c r="E9" s="662" t="s">
        <v>887</v>
      </c>
      <c r="F9" s="663"/>
      <c r="G9" s="663"/>
      <c r="H9" s="664"/>
      <c r="I9" s="661"/>
      <c r="J9" s="661"/>
    </row>
    <row r="10" spans="1:10" ht="15.75" customHeight="1">
      <c r="A10" s="1327"/>
      <c r="B10" s="1353"/>
      <c r="C10" s="1354"/>
      <c r="D10" s="1338"/>
      <c r="E10" s="662" t="s">
        <v>888</v>
      </c>
      <c r="F10" s="663"/>
      <c r="G10" s="663"/>
      <c r="H10" s="664"/>
      <c r="I10" s="665">
        <v>50000</v>
      </c>
      <c r="J10" s="665"/>
    </row>
    <row r="11" spans="1:10" ht="15.75" customHeight="1">
      <c r="A11" s="1327"/>
      <c r="B11" s="1355"/>
      <c r="C11" s="1356"/>
      <c r="D11" s="1340" t="s">
        <v>750</v>
      </c>
      <c r="E11" s="666" t="s">
        <v>751</v>
      </c>
      <c r="F11" s="667"/>
      <c r="G11" s="667"/>
      <c r="H11" s="668"/>
      <c r="I11" s="669"/>
      <c r="J11" s="669"/>
    </row>
    <row r="12" spans="1:10" ht="15.75" customHeight="1">
      <c r="A12" s="1327"/>
      <c r="B12" s="1355"/>
      <c r="C12" s="1356"/>
      <c r="D12" s="1338"/>
      <c r="E12" s="662" t="s">
        <v>890</v>
      </c>
      <c r="F12" s="663"/>
      <c r="G12" s="663"/>
      <c r="H12" s="664"/>
      <c r="I12" s="665"/>
      <c r="J12" s="665"/>
    </row>
    <row r="13" spans="1:10" ht="15.75" customHeight="1">
      <c r="A13" s="1327"/>
      <c r="B13" s="1355"/>
      <c r="C13" s="1356"/>
      <c r="D13" s="1338"/>
      <c r="E13" s="662" t="s">
        <v>752</v>
      </c>
      <c r="F13" s="663"/>
      <c r="G13" s="663"/>
      <c r="H13" s="664"/>
      <c r="I13" s="665"/>
      <c r="J13" s="665"/>
    </row>
    <row r="14" spans="1:10" ht="15.75" customHeight="1">
      <c r="A14" s="1327"/>
      <c r="B14" s="1355"/>
      <c r="C14" s="1356"/>
      <c r="D14" s="1338"/>
      <c r="E14" s="662" t="s">
        <v>512</v>
      </c>
      <c r="F14" s="663"/>
      <c r="G14" s="663"/>
      <c r="H14" s="664"/>
      <c r="I14" s="665"/>
      <c r="J14" s="665"/>
    </row>
    <row r="15" spans="1:10" ht="15.75" customHeight="1">
      <c r="A15" s="1327"/>
      <c r="B15" s="1355"/>
      <c r="C15" s="1356"/>
      <c r="D15" s="1338"/>
      <c r="E15" s="662" t="s">
        <v>893</v>
      </c>
      <c r="F15" s="663"/>
      <c r="G15" s="663"/>
      <c r="H15" s="664"/>
      <c r="I15" s="665"/>
      <c r="J15" s="665"/>
    </row>
    <row r="16" spans="1:10" ht="15.75" customHeight="1">
      <c r="A16" s="1327"/>
      <c r="B16" s="1355"/>
      <c r="C16" s="1356"/>
      <c r="D16" s="1338"/>
      <c r="E16" s="662" t="s">
        <v>891</v>
      </c>
      <c r="F16" s="663"/>
      <c r="G16" s="663"/>
      <c r="H16" s="664"/>
      <c r="I16" s="665"/>
      <c r="J16" s="665"/>
    </row>
    <row r="17" spans="1:10" ht="15.75" customHeight="1" thickBot="1">
      <c r="A17" s="1350"/>
      <c r="B17" s="1357"/>
      <c r="C17" s="1358"/>
      <c r="D17" s="1304"/>
      <c r="E17" s="670" t="s">
        <v>894</v>
      </c>
      <c r="F17" s="671"/>
      <c r="G17" s="671"/>
      <c r="H17" s="672"/>
      <c r="I17" s="1081"/>
      <c r="J17" s="673"/>
    </row>
    <row r="18" spans="1:10" ht="13.5" customHeight="1">
      <c r="A18" s="1325"/>
      <c r="B18" s="1329" t="s">
        <v>603</v>
      </c>
      <c r="C18" s="1330"/>
      <c r="D18" s="1337" t="s">
        <v>749</v>
      </c>
      <c r="E18" s="662" t="s">
        <v>887</v>
      </c>
      <c r="F18" s="663"/>
      <c r="G18" s="663"/>
      <c r="H18" s="664"/>
      <c r="I18" s="676"/>
      <c r="J18" s="674"/>
    </row>
    <row r="19" spans="1:10" ht="13.5" customHeight="1">
      <c r="A19" s="1326"/>
      <c r="B19" s="1331"/>
      <c r="C19" s="1332"/>
      <c r="D19" s="1338"/>
      <c r="E19" s="662" t="s">
        <v>888</v>
      </c>
      <c r="F19" s="663"/>
      <c r="G19" s="663"/>
      <c r="H19" s="664"/>
      <c r="I19" s="676">
        <f>SUM(I10)</f>
        <v>50000</v>
      </c>
      <c r="J19" s="676"/>
    </row>
    <row r="20" spans="1:10" ht="13.5" customHeight="1">
      <c r="A20" s="1327"/>
      <c r="B20" s="1331"/>
      <c r="C20" s="1332"/>
      <c r="D20" s="1339"/>
      <c r="E20" s="662" t="s">
        <v>889</v>
      </c>
      <c r="F20" s="663"/>
      <c r="G20" s="663"/>
      <c r="H20" s="664"/>
      <c r="I20" s="882"/>
      <c r="J20" s="882"/>
    </row>
    <row r="21" spans="1:10" ht="13.5" customHeight="1">
      <c r="A21" s="1327"/>
      <c r="B21" s="1333"/>
      <c r="C21" s="1334"/>
      <c r="D21" s="1340" t="s">
        <v>750</v>
      </c>
      <c r="E21" s="666" t="s">
        <v>751</v>
      </c>
      <c r="F21" s="667"/>
      <c r="G21" s="667"/>
      <c r="H21" s="668"/>
      <c r="I21" s="676"/>
      <c r="J21" s="676"/>
    </row>
    <row r="22" spans="1:10" ht="13.5" customHeight="1">
      <c r="A22" s="1327"/>
      <c r="B22" s="1333"/>
      <c r="C22" s="1334"/>
      <c r="D22" s="1338"/>
      <c r="E22" s="662" t="s">
        <v>890</v>
      </c>
      <c r="F22" s="663"/>
      <c r="G22" s="663"/>
      <c r="H22" s="664"/>
      <c r="I22" s="676"/>
      <c r="J22" s="676"/>
    </row>
    <row r="23" spans="1:10" ht="13.5" customHeight="1">
      <c r="A23" s="1327"/>
      <c r="B23" s="1333"/>
      <c r="C23" s="1334"/>
      <c r="D23" s="1338"/>
      <c r="E23" s="662" t="s">
        <v>752</v>
      </c>
      <c r="F23" s="663"/>
      <c r="G23" s="663"/>
      <c r="H23" s="664"/>
      <c r="I23" s="676"/>
      <c r="J23" s="676"/>
    </row>
    <row r="24" spans="1:10" ht="13.5" customHeight="1">
      <c r="A24" s="1327"/>
      <c r="B24" s="1333"/>
      <c r="C24" s="1334"/>
      <c r="D24" s="1338"/>
      <c r="E24" s="662" t="s">
        <v>512</v>
      </c>
      <c r="F24" s="663"/>
      <c r="G24" s="663"/>
      <c r="H24" s="664"/>
      <c r="I24" s="675"/>
      <c r="J24" s="675"/>
    </row>
    <row r="25" spans="1:10" ht="13.5" customHeight="1">
      <c r="A25" s="1327"/>
      <c r="B25" s="1333"/>
      <c r="C25" s="1334"/>
      <c r="D25" s="1338"/>
      <c r="E25" s="662" t="s">
        <v>513</v>
      </c>
      <c r="F25" s="663"/>
      <c r="G25" s="663"/>
      <c r="H25" s="664"/>
      <c r="I25" s="665"/>
      <c r="J25" s="665"/>
    </row>
    <row r="26" spans="1:10" ht="13.5" customHeight="1">
      <c r="A26" s="1327"/>
      <c r="B26" s="1333"/>
      <c r="C26" s="1334"/>
      <c r="D26" s="1338"/>
      <c r="E26" s="662" t="s">
        <v>891</v>
      </c>
      <c r="F26" s="663"/>
      <c r="G26" s="663"/>
      <c r="H26" s="664"/>
      <c r="I26" s="675"/>
      <c r="J26" s="675"/>
    </row>
    <row r="27" spans="1:10" ht="13.5" customHeight="1">
      <c r="A27" s="1327"/>
      <c r="B27" s="1333"/>
      <c r="C27" s="1334"/>
      <c r="D27" s="1338"/>
      <c r="E27" s="677" t="s">
        <v>894</v>
      </c>
      <c r="F27" s="663"/>
      <c r="G27" s="663"/>
      <c r="H27" s="664"/>
      <c r="I27" s="678"/>
      <c r="J27" s="678"/>
    </row>
    <row r="28" spans="1:10" ht="13.5" customHeight="1">
      <c r="A28" s="1327"/>
      <c r="B28" s="1333"/>
      <c r="C28" s="1334"/>
      <c r="D28" s="1338"/>
      <c r="E28" s="662" t="s">
        <v>893</v>
      </c>
      <c r="F28" s="663"/>
      <c r="G28" s="663"/>
      <c r="H28" s="664"/>
      <c r="I28" s="675"/>
      <c r="J28" s="675"/>
    </row>
    <row r="29" spans="1:10" ht="13.5" customHeight="1" thickBot="1">
      <c r="A29" s="1328"/>
      <c r="B29" s="1335"/>
      <c r="C29" s="1336"/>
      <c r="D29" s="1341"/>
      <c r="E29" s="670" t="s">
        <v>894</v>
      </c>
      <c r="F29" s="671"/>
      <c r="G29" s="671"/>
      <c r="H29" s="672"/>
      <c r="I29" s="872"/>
      <c r="J29" s="1081"/>
    </row>
    <row r="30" spans="1:8" ht="13.5" customHeight="1">
      <c r="A30" s="870"/>
      <c r="B30" s="869"/>
      <c r="C30" s="869"/>
      <c r="D30" s="871"/>
      <c r="E30" s="663"/>
      <c r="F30" s="663"/>
      <c r="G30" s="663"/>
      <c r="H30" s="663"/>
    </row>
  </sheetData>
  <sheetProtection/>
  <mergeCells count="15">
    <mergeCell ref="A7:A8"/>
    <mergeCell ref="A3:J3"/>
    <mergeCell ref="A1:J1"/>
    <mergeCell ref="J7:J8"/>
    <mergeCell ref="I7:I8"/>
    <mergeCell ref="A18:A29"/>
    <mergeCell ref="B18:C29"/>
    <mergeCell ref="D18:D20"/>
    <mergeCell ref="D21:D29"/>
    <mergeCell ref="D11:D17"/>
    <mergeCell ref="D7:H8"/>
    <mergeCell ref="D9:D10"/>
    <mergeCell ref="B7:C8"/>
    <mergeCell ref="A9:A17"/>
    <mergeCell ref="B9:C17"/>
  </mergeCells>
  <printOptions/>
  <pageMargins left="1.3779527559055118" right="1.3779527559055118" top="0.31496062992125984" bottom="0" header="0.5118110236220472" footer="0.11811023622047245"/>
  <pageSetup firstPageNumber="52" useFirstPageNumber="1" horizontalDpi="600" verticalDpi="600" orientation="landscape" paperSize="9" scale="70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J86"/>
  <sheetViews>
    <sheetView zoomScalePageLayoutView="0" workbookViewId="0" topLeftCell="A1">
      <selection activeCell="B71" sqref="B71:D72"/>
    </sheetView>
  </sheetViews>
  <sheetFormatPr defaultColWidth="9.125" defaultRowHeight="12.75"/>
  <cols>
    <col min="1" max="1" width="4.875" style="679" customWidth="1"/>
    <col min="2" max="2" width="14.125" style="679" customWidth="1"/>
    <col min="3" max="3" width="13.875" style="679" customWidth="1"/>
    <col min="4" max="4" width="14.125" style="679" customWidth="1"/>
    <col min="5" max="5" width="13.125" style="679" customWidth="1"/>
    <col min="6" max="10" width="12.125" style="679" customWidth="1"/>
    <col min="11" max="16384" width="9.125" style="679" customWidth="1"/>
  </cols>
  <sheetData>
    <row r="2" spans="2:10" ht="12.75">
      <c r="B2" s="1365" t="s">
        <v>895</v>
      </c>
      <c r="C2" s="1365"/>
      <c r="D2" s="1365"/>
      <c r="E2" s="1365"/>
      <c r="F2" s="1365"/>
      <c r="G2" s="1365"/>
      <c r="H2" s="1365"/>
      <c r="I2" s="1365"/>
      <c r="J2" s="1365"/>
    </row>
    <row r="4" spans="2:10" ht="12.75">
      <c r="B4" s="1366" t="s">
        <v>1214</v>
      </c>
      <c r="C4" s="1367"/>
      <c r="D4" s="1367"/>
      <c r="E4" s="1367"/>
      <c r="F4" s="1367"/>
      <c r="G4" s="1367"/>
      <c r="H4" s="1367"/>
      <c r="I4" s="1367"/>
      <c r="J4" s="1367"/>
    </row>
    <row r="5" spans="2:10" ht="12.75">
      <c r="B5" s="680"/>
      <c r="C5" s="681"/>
      <c r="D5" s="681"/>
      <c r="E5" s="681"/>
      <c r="F5" s="681"/>
      <c r="G5" s="681"/>
      <c r="H5" s="681"/>
      <c r="I5" s="681"/>
      <c r="J5" s="681"/>
    </row>
    <row r="6" spans="2:10" ht="12.75">
      <c r="B6" s="680"/>
      <c r="C6" s="681"/>
      <c r="D6" s="681"/>
      <c r="E6" s="681"/>
      <c r="F6" s="681"/>
      <c r="G6" s="681"/>
      <c r="H6" s="681"/>
      <c r="I6" s="681"/>
      <c r="J6" s="681"/>
    </row>
    <row r="7" spans="1:10" ht="12">
      <c r="A7" s="682"/>
      <c r="J7" s="1056"/>
    </row>
    <row r="8" spans="1:10" ht="12.75" customHeight="1">
      <c r="A8" s="1368" t="s">
        <v>896</v>
      </c>
      <c r="B8" s="1371" t="s">
        <v>897</v>
      </c>
      <c r="C8" s="1372"/>
      <c r="D8" s="1373"/>
      <c r="E8" s="1380" t="s">
        <v>1193</v>
      </c>
      <c r="F8" s="1383" t="s">
        <v>898</v>
      </c>
      <c r="G8" s="1384"/>
      <c r="H8" s="1385"/>
      <c r="I8" s="1385"/>
      <c r="J8" s="1103"/>
    </row>
    <row r="9" spans="1:10" ht="12.75">
      <c r="A9" s="1369"/>
      <c r="B9" s="1374"/>
      <c r="C9" s="1375"/>
      <c r="D9" s="1376"/>
      <c r="E9" s="1381"/>
      <c r="F9" s="1383" t="s">
        <v>899</v>
      </c>
      <c r="G9" s="1384"/>
      <c r="H9" s="1383" t="s">
        <v>900</v>
      </c>
      <c r="I9" s="1386"/>
      <c r="J9" s="1387" t="s">
        <v>901</v>
      </c>
    </row>
    <row r="10" spans="1:10" ht="12.75" customHeight="1">
      <c r="A10" s="1369"/>
      <c r="B10" s="1374"/>
      <c r="C10" s="1375"/>
      <c r="D10" s="1376"/>
      <c r="E10" s="1381"/>
      <c r="F10" s="1387" t="s">
        <v>902</v>
      </c>
      <c r="G10" s="1390" t="s">
        <v>903</v>
      </c>
      <c r="H10" s="1387" t="s">
        <v>904</v>
      </c>
      <c r="I10" s="1387" t="s">
        <v>905</v>
      </c>
      <c r="J10" s="1388"/>
    </row>
    <row r="11" spans="1:10" ht="28.5" customHeight="1">
      <c r="A11" s="1370"/>
      <c r="B11" s="1377"/>
      <c r="C11" s="1378"/>
      <c r="D11" s="1379"/>
      <c r="E11" s="1382"/>
      <c r="F11" s="1389"/>
      <c r="G11" s="1391"/>
      <c r="H11" s="1389"/>
      <c r="I11" s="1389"/>
      <c r="J11" s="1389"/>
    </row>
    <row r="12" spans="1:10" ht="12">
      <c r="A12" s="1392"/>
      <c r="B12" s="1394" t="s">
        <v>906</v>
      </c>
      <c r="C12" s="1395"/>
      <c r="D12" s="1396"/>
      <c r="E12" s="1400"/>
      <c r="F12" s="1400"/>
      <c r="G12" s="1400"/>
      <c r="H12" s="1400"/>
      <c r="I12" s="1400"/>
      <c r="J12" s="1400"/>
    </row>
    <row r="13" spans="1:10" ht="12">
      <c r="A13" s="1393"/>
      <c r="B13" s="1397"/>
      <c r="C13" s="1398"/>
      <c r="D13" s="1399"/>
      <c r="E13" s="1401"/>
      <c r="F13" s="1401"/>
      <c r="G13" s="1401"/>
      <c r="H13" s="1401"/>
      <c r="I13" s="1401"/>
      <c r="J13" s="1401"/>
    </row>
    <row r="14" spans="1:10" ht="12">
      <c r="A14" s="1402" t="s">
        <v>588</v>
      </c>
      <c r="B14" s="1403" t="s">
        <v>907</v>
      </c>
      <c r="C14" s="1404"/>
      <c r="D14" s="1405"/>
      <c r="E14" s="1400">
        <f>SUM(F14+G14+H14+I14)</f>
        <v>17</v>
      </c>
      <c r="F14" s="1400">
        <v>15</v>
      </c>
      <c r="G14" s="1400"/>
      <c r="H14" s="1400">
        <v>2</v>
      </c>
      <c r="I14" s="1400"/>
      <c r="J14" s="1400"/>
    </row>
    <row r="15" spans="1:10" ht="12">
      <c r="A15" s="1393"/>
      <c r="B15" s="1406"/>
      <c r="C15" s="1407"/>
      <c r="D15" s="1408"/>
      <c r="E15" s="1401"/>
      <c r="F15" s="1401"/>
      <c r="G15" s="1401"/>
      <c r="H15" s="1401"/>
      <c r="I15" s="1401"/>
      <c r="J15" s="1401"/>
    </row>
    <row r="16" spans="1:10" ht="12">
      <c r="A16" s="1392" t="s">
        <v>589</v>
      </c>
      <c r="B16" s="1403" t="s">
        <v>908</v>
      </c>
      <c r="C16" s="1404"/>
      <c r="D16" s="1405"/>
      <c r="E16" s="1400">
        <f>SUM(F16+G16+H16+I16)</f>
        <v>3</v>
      </c>
      <c r="F16" s="1400">
        <v>3</v>
      </c>
      <c r="G16" s="1400"/>
      <c r="H16" s="1400"/>
      <c r="I16" s="1400"/>
      <c r="J16" s="1400"/>
    </row>
    <row r="17" spans="1:10" ht="12">
      <c r="A17" s="1393"/>
      <c r="B17" s="1406"/>
      <c r="C17" s="1407"/>
      <c r="D17" s="1408"/>
      <c r="E17" s="1401"/>
      <c r="F17" s="1401"/>
      <c r="G17" s="1401"/>
      <c r="H17" s="1401"/>
      <c r="I17" s="1401"/>
      <c r="J17" s="1401"/>
    </row>
    <row r="18" spans="1:10" ht="12">
      <c r="A18" s="1392" t="s">
        <v>590</v>
      </c>
      <c r="B18" s="1403" t="s">
        <v>909</v>
      </c>
      <c r="C18" s="1404"/>
      <c r="D18" s="1405"/>
      <c r="E18" s="1400">
        <f>SUM(F18+G18+H18+I18)</f>
        <v>20</v>
      </c>
      <c r="F18" s="1400">
        <v>20</v>
      </c>
      <c r="G18" s="1400"/>
      <c r="H18" s="1400"/>
      <c r="I18" s="1400"/>
      <c r="J18" s="1400"/>
    </row>
    <row r="19" spans="1:10" ht="12">
      <c r="A19" s="1393"/>
      <c r="B19" s="1406"/>
      <c r="C19" s="1407"/>
      <c r="D19" s="1408"/>
      <c r="E19" s="1401"/>
      <c r="F19" s="1401"/>
      <c r="G19" s="1401"/>
      <c r="H19" s="1401"/>
      <c r="I19" s="1401"/>
      <c r="J19" s="1401"/>
    </row>
    <row r="20" spans="1:10" ht="12">
      <c r="A20" s="1402" t="s">
        <v>591</v>
      </c>
      <c r="B20" s="1403" t="s">
        <v>910</v>
      </c>
      <c r="C20" s="1404"/>
      <c r="D20" s="1405"/>
      <c r="E20" s="1400">
        <f>SUM(F20+G20+H20+I20)</f>
        <v>32</v>
      </c>
      <c r="F20" s="1400">
        <v>32</v>
      </c>
      <c r="G20" s="1400"/>
      <c r="H20" s="1400"/>
      <c r="I20" s="1400"/>
      <c r="J20" s="1400"/>
    </row>
    <row r="21" spans="1:10" ht="12">
      <c r="A21" s="1393"/>
      <c r="B21" s="1406"/>
      <c r="C21" s="1407"/>
      <c r="D21" s="1408"/>
      <c r="E21" s="1401"/>
      <c r="F21" s="1401"/>
      <c r="G21" s="1401"/>
      <c r="H21" s="1401"/>
      <c r="I21" s="1401"/>
      <c r="J21" s="1401"/>
    </row>
    <row r="22" spans="1:10" ht="12">
      <c r="A22" s="1392" t="s">
        <v>592</v>
      </c>
      <c r="B22" s="1403" t="s">
        <v>911</v>
      </c>
      <c r="C22" s="1404"/>
      <c r="D22" s="1405"/>
      <c r="E22" s="1400">
        <f>SUM(F22+G22+H22+I22)</f>
        <v>23</v>
      </c>
      <c r="F22" s="1400">
        <v>19</v>
      </c>
      <c r="G22" s="1400"/>
      <c r="H22" s="1400">
        <v>4</v>
      </c>
      <c r="I22" s="1400"/>
      <c r="J22" s="1400"/>
    </row>
    <row r="23" spans="1:10" ht="12">
      <c r="A23" s="1393"/>
      <c r="B23" s="1406"/>
      <c r="C23" s="1407"/>
      <c r="D23" s="1408"/>
      <c r="E23" s="1401"/>
      <c r="F23" s="1401"/>
      <c r="G23" s="1401"/>
      <c r="H23" s="1401"/>
      <c r="I23" s="1401"/>
      <c r="J23" s="1401"/>
    </row>
    <row r="24" spans="1:10" ht="12">
      <c r="A24" s="1402" t="s">
        <v>437</v>
      </c>
      <c r="B24" s="1403" t="s">
        <v>912</v>
      </c>
      <c r="C24" s="1404"/>
      <c r="D24" s="1405"/>
      <c r="E24" s="1400">
        <f>SUM(F24+G24+H24+I24)</f>
        <v>13</v>
      </c>
      <c r="F24" s="1400">
        <v>12</v>
      </c>
      <c r="G24" s="1400"/>
      <c r="H24" s="1400">
        <v>1</v>
      </c>
      <c r="I24" s="1400"/>
      <c r="J24" s="1400"/>
    </row>
    <row r="25" spans="1:10" ht="12">
      <c r="A25" s="1393"/>
      <c r="B25" s="1406"/>
      <c r="C25" s="1407"/>
      <c r="D25" s="1408"/>
      <c r="E25" s="1401"/>
      <c r="F25" s="1401"/>
      <c r="G25" s="1401"/>
      <c r="H25" s="1401"/>
      <c r="I25" s="1401"/>
      <c r="J25" s="1401"/>
    </row>
    <row r="26" spans="1:10" ht="12">
      <c r="A26" s="1402" t="s">
        <v>840</v>
      </c>
      <c r="B26" s="1403" t="s">
        <v>913</v>
      </c>
      <c r="C26" s="1404"/>
      <c r="D26" s="1405"/>
      <c r="E26" s="1400">
        <v>1</v>
      </c>
      <c r="F26" s="1400">
        <v>1</v>
      </c>
      <c r="G26" s="1400"/>
      <c r="H26" s="1400"/>
      <c r="I26" s="1400"/>
      <c r="J26" s="1400"/>
    </row>
    <row r="27" spans="1:10" ht="12">
      <c r="A27" s="1393"/>
      <c r="B27" s="1406"/>
      <c r="C27" s="1407"/>
      <c r="D27" s="1408"/>
      <c r="E27" s="1401"/>
      <c r="F27" s="1401"/>
      <c r="G27" s="1401"/>
      <c r="H27" s="1401"/>
      <c r="I27" s="1401"/>
      <c r="J27" s="1401"/>
    </row>
    <row r="28" spans="1:10" ht="12">
      <c r="A28" s="1392" t="s">
        <v>914</v>
      </c>
      <c r="B28" s="1403" t="s">
        <v>915</v>
      </c>
      <c r="C28" s="1404"/>
      <c r="D28" s="1405"/>
      <c r="E28" s="1400">
        <f>SUM(F28+G28+H28+I28)</f>
        <v>25</v>
      </c>
      <c r="F28" s="1400">
        <v>25</v>
      </c>
      <c r="G28" s="1400"/>
      <c r="H28" s="1400"/>
      <c r="I28" s="1400"/>
      <c r="J28" s="1400"/>
    </row>
    <row r="29" spans="1:10" ht="12">
      <c r="A29" s="1393"/>
      <c r="B29" s="1406"/>
      <c r="C29" s="1407"/>
      <c r="D29" s="1408"/>
      <c r="E29" s="1401"/>
      <c r="F29" s="1401"/>
      <c r="G29" s="1401"/>
      <c r="H29" s="1401"/>
      <c r="I29" s="1401"/>
      <c r="J29" s="1401"/>
    </row>
    <row r="30" spans="1:10" ht="12">
      <c r="A30" s="1392" t="s">
        <v>916</v>
      </c>
      <c r="B30" s="1403" t="s">
        <v>917</v>
      </c>
      <c r="C30" s="1404"/>
      <c r="D30" s="1405"/>
      <c r="E30" s="1400">
        <f>SUM(F30+G30+H30+I30)</f>
        <v>30</v>
      </c>
      <c r="F30" s="1400">
        <v>29</v>
      </c>
      <c r="G30" s="1400"/>
      <c r="H30" s="1400">
        <v>1</v>
      </c>
      <c r="I30" s="1400"/>
      <c r="J30" s="1400"/>
    </row>
    <row r="31" spans="1:10" ht="12">
      <c r="A31" s="1393"/>
      <c r="B31" s="1406"/>
      <c r="C31" s="1407"/>
      <c r="D31" s="1408"/>
      <c r="E31" s="1401"/>
      <c r="F31" s="1401"/>
      <c r="G31" s="1401"/>
      <c r="H31" s="1401"/>
      <c r="I31" s="1401"/>
      <c r="J31" s="1401"/>
    </row>
    <row r="32" spans="1:10" ht="12">
      <c r="A32" s="1402" t="s">
        <v>918</v>
      </c>
      <c r="B32" s="1409" t="s">
        <v>394</v>
      </c>
      <c r="C32" s="1404"/>
      <c r="D32" s="1405"/>
      <c r="E32" s="1400">
        <f>SUM(F32+G32+H32+I32)</f>
        <v>12</v>
      </c>
      <c r="F32" s="1400">
        <v>10</v>
      </c>
      <c r="G32" s="1400">
        <v>2</v>
      </c>
      <c r="H32" s="1400"/>
      <c r="I32" s="1400"/>
      <c r="J32" s="1400"/>
    </row>
    <row r="33" spans="1:10" ht="12">
      <c r="A33" s="1393"/>
      <c r="B33" s="1406"/>
      <c r="C33" s="1407"/>
      <c r="D33" s="1408"/>
      <c r="E33" s="1401"/>
      <c r="F33" s="1401"/>
      <c r="G33" s="1401"/>
      <c r="H33" s="1401"/>
      <c r="I33" s="1401"/>
      <c r="J33" s="1401"/>
    </row>
    <row r="34" spans="1:10" ht="12">
      <c r="A34" s="1410" t="s">
        <v>919</v>
      </c>
      <c r="B34" s="1409" t="s">
        <v>395</v>
      </c>
      <c r="C34" s="1404"/>
      <c r="D34" s="1405"/>
      <c r="E34" s="1400">
        <f>SUM(F34+G34+H34+I34)</f>
        <v>23</v>
      </c>
      <c r="F34" s="1400">
        <v>23</v>
      </c>
      <c r="G34" s="1400"/>
      <c r="H34" s="1400"/>
      <c r="I34" s="1400"/>
      <c r="J34" s="1400"/>
    </row>
    <row r="35" spans="1:10" ht="12">
      <c r="A35" s="1393"/>
      <c r="B35" s="1406"/>
      <c r="C35" s="1407"/>
      <c r="D35" s="1408"/>
      <c r="E35" s="1401"/>
      <c r="F35" s="1401"/>
      <c r="G35" s="1401"/>
      <c r="H35" s="1401"/>
      <c r="I35" s="1401"/>
      <c r="J35" s="1401"/>
    </row>
    <row r="36" spans="1:10" ht="12">
      <c r="A36" s="1410" t="s">
        <v>920</v>
      </c>
      <c r="B36" s="1409" t="s">
        <v>396</v>
      </c>
      <c r="C36" s="1404"/>
      <c r="D36" s="1405"/>
      <c r="E36" s="1400">
        <f>SUM(F36+G36+H36+I36)</f>
        <v>20</v>
      </c>
      <c r="F36" s="1400">
        <v>19</v>
      </c>
      <c r="G36" s="1400">
        <v>1</v>
      </c>
      <c r="H36" s="1400"/>
      <c r="I36" s="1400"/>
      <c r="J36" s="1400"/>
    </row>
    <row r="37" spans="1:10" ht="12">
      <c r="A37" s="1393"/>
      <c r="B37" s="1406"/>
      <c r="C37" s="1407"/>
      <c r="D37" s="1408"/>
      <c r="E37" s="1401"/>
      <c r="F37" s="1401"/>
      <c r="G37" s="1401"/>
      <c r="H37" s="1401"/>
      <c r="I37" s="1401"/>
      <c r="J37" s="1401"/>
    </row>
    <row r="38" spans="1:10" ht="12">
      <c r="A38" s="1410" t="s">
        <v>921</v>
      </c>
      <c r="B38" s="1409" t="s">
        <v>397</v>
      </c>
      <c r="C38" s="1404"/>
      <c r="D38" s="1405"/>
      <c r="E38" s="1400">
        <f>SUM(F38+G38+H38+I38)</f>
        <v>18</v>
      </c>
      <c r="F38" s="1400">
        <v>17</v>
      </c>
      <c r="G38" s="1400">
        <v>1</v>
      </c>
      <c r="H38" s="1400"/>
      <c r="I38" s="1400"/>
      <c r="J38" s="1400"/>
    </row>
    <row r="39" spans="1:10" ht="12">
      <c r="A39" s="1393"/>
      <c r="B39" s="1406"/>
      <c r="C39" s="1407"/>
      <c r="D39" s="1408"/>
      <c r="E39" s="1401"/>
      <c r="F39" s="1401"/>
      <c r="G39" s="1401"/>
      <c r="H39" s="1401"/>
      <c r="I39" s="1401"/>
      <c r="J39" s="1401"/>
    </row>
    <row r="40" spans="1:10" ht="12" customHeight="1">
      <c r="A40" s="1402"/>
      <c r="B40" s="1394" t="s">
        <v>573</v>
      </c>
      <c r="C40" s="1395"/>
      <c r="D40" s="1396"/>
      <c r="E40" s="1411">
        <f>SUM(E14:E39)</f>
        <v>237</v>
      </c>
      <c r="F40" s="1411">
        <f>SUM(F14:F39)</f>
        <v>225</v>
      </c>
      <c r="G40" s="1411">
        <f>SUM(G14:G39)</f>
        <v>4</v>
      </c>
      <c r="H40" s="1411">
        <f>SUM(H14:H39)</f>
        <v>8</v>
      </c>
      <c r="I40" s="1411">
        <f>SUM(I14:I39)</f>
        <v>0</v>
      </c>
      <c r="J40" s="1411"/>
    </row>
    <row r="41" spans="1:10" ht="12" customHeight="1">
      <c r="A41" s="1393"/>
      <c r="B41" s="1397"/>
      <c r="C41" s="1398"/>
      <c r="D41" s="1399"/>
      <c r="E41" s="1412"/>
      <c r="F41" s="1412"/>
      <c r="G41" s="1412"/>
      <c r="H41" s="1412"/>
      <c r="I41" s="1412"/>
      <c r="J41" s="1412"/>
    </row>
    <row r="42" spans="1:10" ht="12" customHeight="1">
      <c r="A42" s="1413" t="s">
        <v>923</v>
      </c>
      <c r="B42" s="1394" t="s">
        <v>922</v>
      </c>
      <c r="C42" s="1395"/>
      <c r="D42" s="1396"/>
      <c r="E42" s="1411">
        <f>SUM(F42+G42+H42+I42)</f>
        <v>77</v>
      </c>
      <c r="F42" s="1411">
        <v>55</v>
      </c>
      <c r="G42" s="1411"/>
      <c r="H42" s="1411">
        <v>22</v>
      </c>
      <c r="I42" s="1411"/>
      <c r="J42" s="1411"/>
    </row>
    <row r="43" spans="1:10" ht="12" customHeight="1">
      <c r="A43" s="1393"/>
      <c r="B43" s="1397"/>
      <c r="C43" s="1398"/>
      <c r="D43" s="1399"/>
      <c r="E43" s="1412"/>
      <c r="F43" s="1412"/>
      <c r="G43" s="1412"/>
      <c r="H43" s="1412"/>
      <c r="I43" s="1412"/>
      <c r="J43" s="1412"/>
    </row>
    <row r="44" spans="1:10" ht="12.75">
      <c r="A44" s="684"/>
      <c r="B44" s="683"/>
      <c r="C44" s="683"/>
      <c r="D44" s="683"/>
      <c r="E44" s="685"/>
      <c r="F44" s="685"/>
      <c r="G44" s="685"/>
      <c r="H44" s="685"/>
      <c r="I44" s="685"/>
      <c r="J44" s="685"/>
    </row>
    <row r="45" spans="1:10" ht="12.75">
      <c r="A45" s="686"/>
      <c r="B45" s="687"/>
      <c r="C45" s="687"/>
      <c r="D45" s="687"/>
      <c r="E45" s="688"/>
      <c r="F45" s="688"/>
      <c r="G45" s="688"/>
      <c r="H45" s="688"/>
      <c r="I45" s="688"/>
      <c r="J45" s="688"/>
    </row>
    <row r="46" spans="1:10" ht="12.75">
      <c r="A46" s="686"/>
      <c r="B46" s="687"/>
      <c r="C46" s="687"/>
      <c r="D46" s="687"/>
      <c r="E46" s="688"/>
      <c r="F46" s="688"/>
      <c r="G46" s="688"/>
      <c r="H46" s="688"/>
      <c r="I46" s="688"/>
      <c r="J46" s="688"/>
    </row>
    <row r="47" spans="1:10" ht="12.75">
      <c r="A47" s="686"/>
      <c r="B47" s="687"/>
      <c r="C47" s="687"/>
      <c r="D47" s="687"/>
      <c r="E47" s="688"/>
      <c r="F47" s="688"/>
      <c r="G47" s="688"/>
      <c r="H47" s="688"/>
      <c r="I47" s="688"/>
      <c r="J47" s="688"/>
    </row>
    <row r="48" spans="1:10" ht="12.75">
      <c r="A48" s="686"/>
      <c r="B48" s="687"/>
      <c r="C48" s="687"/>
      <c r="D48" s="687"/>
      <c r="E48" s="688"/>
      <c r="F48" s="688"/>
      <c r="G48" s="688"/>
      <c r="H48" s="688"/>
      <c r="I48" s="688"/>
      <c r="J48" s="688"/>
    </row>
    <row r="49" spans="1:10" ht="12.75">
      <c r="A49" s="686"/>
      <c r="B49" s="687"/>
      <c r="C49" s="687"/>
      <c r="D49" s="687"/>
      <c r="E49" s="688"/>
      <c r="F49" s="688"/>
      <c r="G49" s="688"/>
      <c r="H49" s="688"/>
      <c r="I49" s="688"/>
      <c r="J49" s="688"/>
    </row>
    <row r="50" spans="1:10" ht="12.75">
      <c r="A50" s="686"/>
      <c r="B50" s="687"/>
      <c r="C50" s="687"/>
      <c r="D50" s="687"/>
      <c r="E50" s="688"/>
      <c r="F50" s="688"/>
      <c r="G50" s="688"/>
      <c r="H50" s="688"/>
      <c r="I50" s="688"/>
      <c r="J50" s="688"/>
    </row>
    <row r="51" spans="1:10" ht="12">
      <c r="A51" s="1392" t="s">
        <v>923</v>
      </c>
      <c r="B51" s="1403" t="s">
        <v>924</v>
      </c>
      <c r="C51" s="1404"/>
      <c r="D51" s="1405"/>
      <c r="E51" s="1400">
        <f>SUM(F51+G51+H51+I51)</f>
        <v>31</v>
      </c>
      <c r="F51" s="1400">
        <v>31</v>
      </c>
      <c r="G51" s="1400"/>
      <c r="H51" s="1400"/>
      <c r="I51" s="1400"/>
      <c r="J51" s="1400"/>
    </row>
    <row r="52" spans="1:10" ht="12">
      <c r="A52" s="1393"/>
      <c r="B52" s="1406"/>
      <c r="C52" s="1407"/>
      <c r="D52" s="1408"/>
      <c r="E52" s="1401"/>
      <c r="F52" s="1401"/>
      <c r="G52" s="1401"/>
      <c r="H52" s="1401"/>
      <c r="I52" s="1401"/>
      <c r="J52" s="1401"/>
    </row>
    <row r="53" spans="1:10" ht="12">
      <c r="A53" s="1402" t="s">
        <v>925</v>
      </c>
      <c r="B53" s="1403" t="s">
        <v>926</v>
      </c>
      <c r="C53" s="1404"/>
      <c r="D53" s="1405"/>
      <c r="E53" s="1400">
        <f>SUM(F53+G53+H53+I53)</f>
        <v>38</v>
      </c>
      <c r="F53" s="1400">
        <v>38</v>
      </c>
      <c r="G53" s="1400"/>
      <c r="H53" s="1400"/>
      <c r="I53" s="1400"/>
      <c r="J53" s="1400"/>
    </row>
    <row r="54" spans="1:10" ht="12">
      <c r="A54" s="1393"/>
      <c r="B54" s="1406"/>
      <c r="C54" s="1407"/>
      <c r="D54" s="1408"/>
      <c r="E54" s="1401"/>
      <c r="F54" s="1401"/>
      <c r="G54" s="1401"/>
      <c r="H54" s="1401"/>
      <c r="I54" s="1401"/>
      <c r="J54" s="1401"/>
    </row>
    <row r="55" spans="1:10" ht="12">
      <c r="A55" s="1402" t="s">
        <v>927</v>
      </c>
      <c r="B55" s="1403" t="s">
        <v>928</v>
      </c>
      <c r="C55" s="1404"/>
      <c r="D55" s="1405"/>
      <c r="E55" s="1400">
        <f>SUM(F55+G55+H55+I55)</f>
        <v>16</v>
      </c>
      <c r="F55" s="1400">
        <v>16</v>
      </c>
      <c r="G55" s="1400"/>
      <c r="H55" s="1400"/>
      <c r="I55" s="1400"/>
      <c r="J55" s="1400"/>
    </row>
    <row r="56" spans="1:10" ht="12">
      <c r="A56" s="1393"/>
      <c r="B56" s="1406"/>
      <c r="C56" s="1407"/>
      <c r="D56" s="1408"/>
      <c r="E56" s="1401"/>
      <c r="F56" s="1401"/>
      <c r="G56" s="1401"/>
      <c r="H56" s="1401"/>
      <c r="I56" s="1401"/>
      <c r="J56" s="1401"/>
    </row>
    <row r="57" spans="1:10" ht="12">
      <c r="A57" s="1392" t="s">
        <v>929</v>
      </c>
      <c r="B57" s="1403" t="s">
        <v>930</v>
      </c>
      <c r="C57" s="1404"/>
      <c r="D57" s="1405"/>
      <c r="E57" s="1400">
        <f>SUM(F57+G57+H57+I57)</f>
        <v>59</v>
      </c>
      <c r="F57" s="1400">
        <v>59</v>
      </c>
      <c r="G57" s="1400"/>
      <c r="H57" s="1400"/>
      <c r="I57" s="1400"/>
      <c r="J57" s="1400"/>
    </row>
    <row r="58" spans="1:10" ht="12">
      <c r="A58" s="1393"/>
      <c r="B58" s="1406"/>
      <c r="C58" s="1407"/>
      <c r="D58" s="1408"/>
      <c r="E58" s="1401"/>
      <c r="F58" s="1401"/>
      <c r="G58" s="1401"/>
      <c r="H58" s="1401"/>
      <c r="I58" s="1401"/>
      <c r="J58" s="1401"/>
    </row>
    <row r="59" spans="1:10" ht="12">
      <c r="A59" s="1402" t="s">
        <v>931</v>
      </c>
      <c r="B59" s="1403" t="s">
        <v>932</v>
      </c>
      <c r="C59" s="1404"/>
      <c r="D59" s="1405"/>
      <c r="E59" s="1400">
        <f>SUM(F59+G59+H59+I59)</f>
        <v>31</v>
      </c>
      <c r="F59" s="1400">
        <v>30</v>
      </c>
      <c r="G59" s="1400"/>
      <c r="H59" s="1400"/>
      <c r="I59" s="1400">
        <v>1</v>
      </c>
      <c r="J59" s="1400"/>
    </row>
    <row r="60" spans="1:10" ht="12">
      <c r="A60" s="1393"/>
      <c r="B60" s="1406"/>
      <c r="C60" s="1407"/>
      <c r="D60" s="1408"/>
      <c r="E60" s="1401"/>
      <c r="F60" s="1401"/>
      <c r="G60" s="1401"/>
      <c r="H60" s="1401"/>
      <c r="I60" s="1401"/>
      <c r="J60" s="1401"/>
    </row>
    <row r="61" spans="1:10" ht="12">
      <c r="A61" s="1402" t="s">
        <v>933</v>
      </c>
      <c r="B61" s="1403" t="s">
        <v>934</v>
      </c>
      <c r="C61" s="1404"/>
      <c r="D61" s="1405"/>
      <c r="E61" s="1400">
        <f>SUM(F61+G61+H61+I61)</f>
        <v>24</v>
      </c>
      <c r="F61" s="1400">
        <v>24</v>
      </c>
      <c r="G61" s="1400"/>
      <c r="H61" s="1400"/>
      <c r="I61" s="1400"/>
      <c r="J61" s="1400"/>
    </row>
    <row r="62" spans="1:10" ht="12">
      <c r="A62" s="1393"/>
      <c r="B62" s="1406"/>
      <c r="C62" s="1407"/>
      <c r="D62" s="1408"/>
      <c r="E62" s="1401"/>
      <c r="F62" s="1401"/>
      <c r="G62" s="1401"/>
      <c r="H62" s="1401"/>
      <c r="I62" s="1401"/>
      <c r="J62" s="1401"/>
    </row>
    <row r="63" spans="1:10" ht="12">
      <c r="A63" s="1402" t="s">
        <v>935</v>
      </c>
      <c r="B63" s="1403" t="s">
        <v>936</v>
      </c>
      <c r="C63" s="1404"/>
      <c r="D63" s="1405"/>
      <c r="E63" s="1400">
        <f>SUM(F63+G63+H63+I63)</f>
        <v>16</v>
      </c>
      <c r="F63" s="1400">
        <v>16</v>
      </c>
      <c r="G63" s="1400"/>
      <c r="H63" s="1400"/>
      <c r="I63" s="1400"/>
      <c r="J63" s="1400"/>
    </row>
    <row r="64" spans="1:10" ht="12">
      <c r="A64" s="1393"/>
      <c r="B64" s="1406"/>
      <c r="C64" s="1407"/>
      <c r="D64" s="1408"/>
      <c r="E64" s="1401"/>
      <c r="F64" s="1401"/>
      <c r="G64" s="1401"/>
      <c r="H64" s="1401"/>
      <c r="I64" s="1401"/>
      <c r="J64" s="1401"/>
    </row>
    <row r="65" spans="1:10" ht="12">
      <c r="A65" s="1402" t="s">
        <v>937</v>
      </c>
      <c r="B65" s="1403" t="s">
        <v>938</v>
      </c>
      <c r="C65" s="1404"/>
      <c r="D65" s="1405"/>
      <c r="E65" s="1400">
        <f>SUM(F65+G65+H65+I65)</f>
        <v>16</v>
      </c>
      <c r="F65" s="1400">
        <v>16</v>
      </c>
      <c r="G65" s="1400"/>
      <c r="H65" s="1400"/>
      <c r="I65" s="1400"/>
      <c r="J65" s="1400"/>
    </row>
    <row r="66" spans="1:10" ht="12">
      <c r="A66" s="1393"/>
      <c r="B66" s="1406"/>
      <c r="C66" s="1407"/>
      <c r="D66" s="1408"/>
      <c r="E66" s="1401"/>
      <c r="F66" s="1401"/>
      <c r="G66" s="1401"/>
      <c r="H66" s="1401"/>
      <c r="I66" s="1401"/>
      <c r="J66" s="1401"/>
    </row>
    <row r="67" spans="1:10" ht="12">
      <c r="A67" s="1402" t="s">
        <v>939</v>
      </c>
      <c r="B67" s="1403" t="s">
        <v>940</v>
      </c>
      <c r="C67" s="1404"/>
      <c r="D67" s="1405"/>
      <c r="E67" s="1400">
        <f>SUM(F67+G67+H67+I67)</f>
        <v>16</v>
      </c>
      <c r="F67" s="1400">
        <v>16</v>
      </c>
      <c r="G67" s="1400"/>
      <c r="H67" s="1400"/>
      <c r="I67" s="1400"/>
      <c r="J67" s="1400"/>
    </row>
    <row r="68" spans="1:10" ht="12">
      <c r="A68" s="1393"/>
      <c r="B68" s="1406"/>
      <c r="C68" s="1407"/>
      <c r="D68" s="1408"/>
      <c r="E68" s="1401"/>
      <c r="F68" s="1401"/>
      <c r="G68" s="1401"/>
      <c r="H68" s="1401"/>
      <c r="I68" s="1401"/>
      <c r="J68" s="1401"/>
    </row>
    <row r="69" spans="1:10" ht="12">
      <c r="A69" s="1402" t="s">
        <v>941</v>
      </c>
      <c r="B69" s="1403" t="s">
        <v>942</v>
      </c>
      <c r="C69" s="1404"/>
      <c r="D69" s="1405"/>
      <c r="E69" s="1400">
        <f>SUM(F69+G69+H69+I69)</f>
        <v>243</v>
      </c>
      <c r="F69" s="1400">
        <v>243</v>
      </c>
      <c r="G69" s="1400"/>
      <c r="H69" s="1400"/>
      <c r="I69" s="1400"/>
      <c r="J69" s="1400"/>
    </row>
    <row r="70" spans="1:10" ht="12">
      <c r="A70" s="1393"/>
      <c r="B70" s="1406"/>
      <c r="C70" s="1407"/>
      <c r="D70" s="1408"/>
      <c r="E70" s="1401"/>
      <c r="F70" s="1401"/>
      <c r="G70" s="1401"/>
      <c r="H70" s="1401"/>
      <c r="I70" s="1401"/>
      <c r="J70" s="1401"/>
    </row>
    <row r="71" spans="1:10" ht="12">
      <c r="A71" s="1196"/>
      <c r="B71" s="1414" t="s">
        <v>1194</v>
      </c>
      <c r="C71" s="1415"/>
      <c r="D71" s="1416"/>
      <c r="E71" s="1420">
        <v>114</v>
      </c>
      <c r="F71" s="1197"/>
      <c r="G71" s="1197"/>
      <c r="H71" s="1197"/>
      <c r="I71" s="1197"/>
      <c r="J71" s="1197"/>
    </row>
    <row r="72" spans="1:10" ht="12">
      <c r="A72" s="1176"/>
      <c r="B72" s="1417"/>
      <c r="C72" s="1418"/>
      <c r="D72" s="1419"/>
      <c r="E72" s="1421"/>
      <c r="F72" s="1197"/>
      <c r="G72" s="1197"/>
      <c r="H72" s="1197"/>
      <c r="I72" s="1197"/>
      <c r="J72" s="1197"/>
    </row>
    <row r="73" spans="1:10" ht="12">
      <c r="A73" s="1402" t="s">
        <v>943</v>
      </c>
      <c r="B73" s="1403" t="s">
        <v>944</v>
      </c>
      <c r="C73" s="1404"/>
      <c r="D73" s="1405"/>
      <c r="E73" s="1400">
        <f>SUM(F73+G73+H73+I73)</f>
        <v>125</v>
      </c>
      <c r="F73" s="1400">
        <v>75</v>
      </c>
      <c r="G73" s="1400">
        <v>1</v>
      </c>
      <c r="H73" s="1400">
        <v>49</v>
      </c>
      <c r="I73" s="1400"/>
      <c r="J73" s="1400"/>
    </row>
    <row r="74" spans="1:10" ht="12">
      <c r="A74" s="1393"/>
      <c r="B74" s="1406"/>
      <c r="C74" s="1407"/>
      <c r="D74" s="1408"/>
      <c r="E74" s="1401"/>
      <c r="F74" s="1401"/>
      <c r="G74" s="1401"/>
      <c r="H74" s="1401"/>
      <c r="I74" s="1401"/>
      <c r="J74" s="1401"/>
    </row>
    <row r="75" spans="1:10" ht="12">
      <c r="A75" s="1402" t="s">
        <v>945</v>
      </c>
      <c r="B75" s="1403" t="s">
        <v>760</v>
      </c>
      <c r="C75" s="1404"/>
      <c r="D75" s="1405"/>
      <c r="E75" s="1400">
        <f>SUM(F75+G75+H75+I75)</f>
        <v>144</v>
      </c>
      <c r="F75" s="1400">
        <v>113</v>
      </c>
      <c r="G75" s="1400">
        <v>4</v>
      </c>
      <c r="H75" s="1400">
        <v>24</v>
      </c>
      <c r="I75" s="1400">
        <v>3</v>
      </c>
      <c r="J75" s="1400"/>
    </row>
    <row r="76" spans="1:10" ht="12" customHeight="1">
      <c r="A76" s="1393"/>
      <c r="B76" s="1406"/>
      <c r="C76" s="1407"/>
      <c r="D76" s="1408"/>
      <c r="E76" s="1401"/>
      <c r="F76" s="1401"/>
      <c r="G76" s="1401"/>
      <c r="H76" s="1401"/>
      <c r="I76" s="1401"/>
      <c r="J76" s="1401"/>
    </row>
    <row r="77" spans="1:10" ht="12">
      <c r="A77" s="1402" t="s">
        <v>946</v>
      </c>
      <c r="B77" s="1403" t="s">
        <v>947</v>
      </c>
      <c r="C77" s="1404"/>
      <c r="D77" s="1405"/>
      <c r="E77" s="1400">
        <f>SUM(F77+G77+H77+I77)</f>
        <v>31</v>
      </c>
      <c r="F77" s="1400">
        <v>31</v>
      </c>
      <c r="G77" s="1400"/>
      <c r="H77" s="1400"/>
      <c r="I77" s="1400"/>
      <c r="J77" s="1400"/>
    </row>
    <row r="78" spans="1:10" ht="11.25" customHeight="1">
      <c r="A78" s="1393"/>
      <c r="B78" s="1406"/>
      <c r="C78" s="1407"/>
      <c r="D78" s="1408"/>
      <c r="E78" s="1401"/>
      <c r="F78" s="1401"/>
      <c r="G78" s="1401"/>
      <c r="H78" s="1401"/>
      <c r="I78" s="1401"/>
      <c r="J78" s="1401"/>
    </row>
    <row r="79" spans="1:10" ht="12" customHeight="1">
      <c r="A79" s="1392"/>
      <c r="B79" s="1394" t="s">
        <v>948</v>
      </c>
      <c r="C79" s="1395"/>
      <c r="D79" s="1396"/>
      <c r="E79" s="1411">
        <f aca="true" t="shared" si="0" ref="E79:J79">SUM(E51:E78)</f>
        <v>904</v>
      </c>
      <c r="F79" s="1411">
        <f t="shared" si="0"/>
        <v>708</v>
      </c>
      <c r="G79" s="1411">
        <f t="shared" si="0"/>
        <v>5</v>
      </c>
      <c r="H79" s="1411">
        <f t="shared" si="0"/>
        <v>73</v>
      </c>
      <c r="I79" s="1411">
        <f t="shared" si="0"/>
        <v>4</v>
      </c>
      <c r="J79" s="1411">
        <f t="shared" si="0"/>
        <v>0</v>
      </c>
    </row>
    <row r="80" spans="1:10" ht="12" customHeight="1">
      <c r="A80" s="1393"/>
      <c r="B80" s="1397"/>
      <c r="C80" s="1398"/>
      <c r="D80" s="1399"/>
      <c r="E80" s="1412"/>
      <c r="F80" s="1412"/>
      <c r="G80" s="1412"/>
      <c r="H80" s="1412"/>
      <c r="I80" s="1412"/>
      <c r="J80" s="1412"/>
    </row>
    <row r="81" spans="1:10" ht="12" customHeight="1">
      <c r="A81" s="1392"/>
      <c r="B81" s="1394" t="s">
        <v>573</v>
      </c>
      <c r="C81" s="1395"/>
      <c r="D81" s="1396"/>
      <c r="E81" s="1411">
        <f aca="true" t="shared" si="1" ref="E81:J81">SUM(E79+E42+E40)</f>
        <v>1218</v>
      </c>
      <c r="F81" s="1411">
        <f t="shared" si="1"/>
        <v>988</v>
      </c>
      <c r="G81" s="1411">
        <f t="shared" si="1"/>
        <v>9</v>
      </c>
      <c r="H81" s="1411">
        <f t="shared" si="1"/>
        <v>103</v>
      </c>
      <c r="I81" s="1411">
        <f t="shared" si="1"/>
        <v>4</v>
      </c>
      <c r="J81" s="1411">
        <f t="shared" si="1"/>
        <v>0</v>
      </c>
    </row>
    <row r="82" spans="1:10" ht="12" customHeight="1">
      <c r="A82" s="1393"/>
      <c r="B82" s="1397"/>
      <c r="C82" s="1398"/>
      <c r="D82" s="1399"/>
      <c r="E82" s="1412"/>
      <c r="F82" s="1412"/>
      <c r="G82" s="1412"/>
      <c r="H82" s="1412"/>
      <c r="I82" s="1412"/>
      <c r="J82" s="1412"/>
    </row>
    <row r="83" ht="12">
      <c r="J83" s="1056"/>
    </row>
    <row r="84" ht="12">
      <c r="J84" s="1056"/>
    </row>
    <row r="85" ht="12">
      <c r="J85" s="1056"/>
    </row>
    <row r="86" ht="12">
      <c r="J86" s="1056"/>
    </row>
  </sheetData>
  <sheetProtection/>
  <mergeCells count="263">
    <mergeCell ref="I81:I82"/>
    <mergeCell ref="J81:J82"/>
    <mergeCell ref="I36:I37"/>
    <mergeCell ref="J36:J37"/>
    <mergeCell ref="I77:I78"/>
    <mergeCell ref="J77:J78"/>
    <mergeCell ref="I73:I74"/>
    <mergeCell ref="J73:J74"/>
    <mergeCell ref="I67:I68"/>
    <mergeCell ref="J67:J68"/>
    <mergeCell ref="E36:E37"/>
    <mergeCell ref="F36:F37"/>
    <mergeCell ref="G36:G37"/>
    <mergeCell ref="H36:H37"/>
    <mergeCell ref="B71:D72"/>
    <mergeCell ref="E71:E72"/>
    <mergeCell ref="G65:G66"/>
    <mergeCell ref="H65:H66"/>
    <mergeCell ref="E63:E64"/>
    <mergeCell ref="F63:F64"/>
    <mergeCell ref="E79:E80"/>
    <mergeCell ref="F79:F80"/>
    <mergeCell ref="I79:I80"/>
    <mergeCell ref="J79:J80"/>
    <mergeCell ref="A81:A82"/>
    <mergeCell ref="B81:D82"/>
    <mergeCell ref="E81:E82"/>
    <mergeCell ref="F81:F82"/>
    <mergeCell ref="G81:G82"/>
    <mergeCell ref="H81:H82"/>
    <mergeCell ref="A77:A78"/>
    <mergeCell ref="B77:D78"/>
    <mergeCell ref="E77:E78"/>
    <mergeCell ref="F77:F78"/>
    <mergeCell ref="G79:G80"/>
    <mergeCell ref="H79:H80"/>
    <mergeCell ref="G77:G78"/>
    <mergeCell ref="H77:H78"/>
    <mergeCell ref="A79:A80"/>
    <mergeCell ref="B79:D80"/>
    <mergeCell ref="A75:A76"/>
    <mergeCell ref="B75:D76"/>
    <mergeCell ref="E75:E76"/>
    <mergeCell ref="F75:F76"/>
    <mergeCell ref="I75:I76"/>
    <mergeCell ref="J75:J76"/>
    <mergeCell ref="G75:G76"/>
    <mergeCell ref="H75:H76"/>
    <mergeCell ref="A73:A74"/>
    <mergeCell ref="B73:D74"/>
    <mergeCell ref="E73:E74"/>
    <mergeCell ref="F73:F74"/>
    <mergeCell ref="G73:G74"/>
    <mergeCell ref="H73:H74"/>
    <mergeCell ref="I69:I70"/>
    <mergeCell ref="J69:J70"/>
    <mergeCell ref="G69:G70"/>
    <mergeCell ref="H69:H70"/>
    <mergeCell ref="G67:G68"/>
    <mergeCell ref="H67:H68"/>
    <mergeCell ref="A63:A64"/>
    <mergeCell ref="B63:D64"/>
    <mergeCell ref="A69:A70"/>
    <mergeCell ref="B69:D70"/>
    <mergeCell ref="E69:E70"/>
    <mergeCell ref="F69:F70"/>
    <mergeCell ref="A67:A68"/>
    <mergeCell ref="B67:D68"/>
    <mergeCell ref="E67:E68"/>
    <mergeCell ref="F67:F68"/>
    <mergeCell ref="A65:A66"/>
    <mergeCell ref="B65:D66"/>
    <mergeCell ref="E65:E66"/>
    <mergeCell ref="F65:F66"/>
    <mergeCell ref="I65:I66"/>
    <mergeCell ref="J65:J66"/>
    <mergeCell ref="I59:I60"/>
    <mergeCell ref="J59:J60"/>
    <mergeCell ref="G57:G58"/>
    <mergeCell ref="H57:H58"/>
    <mergeCell ref="I63:I64"/>
    <mergeCell ref="J63:J64"/>
    <mergeCell ref="E61:E62"/>
    <mergeCell ref="F61:F62"/>
    <mergeCell ref="I61:I62"/>
    <mergeCell ref="J61:J62"/>
    <mergeCell ref="G63:G64"/>
    <mergeCell ref="H63:H64"/>
    <mergeCell ref="A59:A60"/>
    <mergeCell ref="B59:D60"/>
    <mergeCell ref="E59:E60"/>
    <mergeCell ref="F59:F60"/>
    <mergeCell ref="G61:G62"/>
    <mergeCell ref="H61:H62"/>
    <mergeCell ref="G59:G60"/>
    <mergeCell ref="H59:H60"/>
    <mergeCell ref="A61:A62"/>
    <mergeCell ref="B61:D62"/>
    <mergeCell ref="I55:I56"/>
    <mergeCell ref="J55:J56"/>
    <mergeCell ref="A57:A58"/>
    <mergeCell ref="B57:D58"/>
    <mergeCell ref="E57:E58"/>
    <mergeCell ref="F57:F58"/>
    <mergeCell ref="I57:I58"/>
    <mergeCell ref="J57:J58"/>
    <mergeCell ref="A55:A56"/>
    <mergeCell ref="B55:D56"/>
    <mergeCell ref="E55:E56"/>
    <mergeCell ref="F55:F56"/>
    <mergeCell ref="G55:G56"/>
    <mergeCell ref="H55:H56"/>
    <mergeCell ref="I51:I52"/>
    <mergeCell ref="J51:J52"/>
    <mergeCell ref="I53:I54"/>
    <mergeCell ref="J53:J54"/>
    <mergeCell ref="G53:G54"/>
    <mergeCell ref="H53:H54"/>
    <mergeCell ref="G42:G43"/>
    <mergeCell ref="H42:H43"/>
    <mergeCell ref="A53:A54"/>
    <mergeCell ref="B53:D54"/>
    <mergeCell ref="E53:E54"/>
    <mergeCell ref="F53:F54"/>
    <mergeCell ref="A51:A52"/>
    <mergeCell ref="B51:D52"/>
    <mergeCell ref="E51:E52"/>
    <mergeCell ref="F51:F52"/>
    <mergeCell ref="G51:G52"/>
    <mergeCell ref="H51:H52"/>
    <mergeCell ref="I40:I41"/>
    <mergeCell ref="J40:J41"/>
    <mergeCell ref="A42:A43"/>
    <mergeCell ref="B42:D43"/>
    <mergeCell ref="E42:E43"/>
    <mergeCell ref="F42:F43"/>
    <mergeCell ref="I42:I43"/>
    <mergeCell ref="J42:J43"/>
    <mergeCell ref="A40:A41"/>
    <mergeCell ref="B40:D41"/>
    <mergeCell ref="E40:E41"/>
    <mergeCell ref="F40:F41"/>
    <mergeCell ref="G40:G41"/>
    <mergeCell ref="H40:H41"/>
    <mergeCell ref="I34:I35"/>
    <mergeCell ref="J34:J35"/>
    <mergeCell ref="G32:G33"/>
    <mergeCell ref="H32:H33"/>
    <mergeCell ref="A38:A39"/>
    <mergeCell ref="B38:D39"/>
    <mergeCell ref="E38:E39"/>
    <mergeCell ref="F38:F39"/>
    <mergeCell ref="I38:I39"/>
    <mergeCell ref="J38:J39"/>
    <mergeCell ref="A34:A35"/>
    <mergeCell ref="B34:D35"/>
    <mergeCell ref="E34:E35"/>
    <mergeCell ref="F34:F35"/>
    <mergeCell ref="G38:G39"/>
    <mergeCell ref="H38:H39"/>
    <mergeCell ref="G34:G35"/>
    <mergeCell ref="H34:H35"/>
    <mergeCell ref="A36:A37"/>
    <mergeCell ref="B36:D37"/>
    <mergeCell ref="I30:I31"/>
    <mergeCell ref="J30:J31"/>
    <mergeCell ref="A32:A33"/>
    <mergeCell ref="B32:D33"/>
    <mergeCell ref="E32:E33"/>
    <mergeCell ref="F32:F33"/>
    <mergeCell ref="I32:I33"/>
    <mergeCell ref="J32:J33"/>
    <mergeCell ref="A30:A31"/>
    <mergeCell ref="B30:D31"/>
    <mergeCell ref="E30:E31"/>
    <mergeCell ref="F30:F31"/>
    <mergeCell ref="G30:G31"/>
    <mergeCell ref="H30:H31"/>
    <mergeCell ref="I26:I27"/>
    <mergeCell ref="J26:J27"/>
    <mergeCell ref="I28:I29"/>
    <mergeCell ref="J28:J29"/>
    <mergeCell ref="G28:G29"/>
    <mergeCell ref="H28:H29"/>
    <mergeCell ref="G24:G25"/>
    <mergeCell ref="H24:H25"/>
    <mergeCell ref="A28:A29"/>
    <mergeCell ref="B28:D29"/>
    <mergeCell ref="E28:E29"/>
    <mergeCell ref="F28:F29"/>
    <mergeCell ref="A26:A27"/>
    <mergeCell ref="B26:D27"/>
    <mergeCell ref="E26:E27"/>
    <mergeCell ref="F26:F27"/>
    <mergeCell ref="G26:G27"/>
    <mergeCell ref="H26:H27"/>
    <mergeCell ref="I22:I23"/>
    <mergeCell ref="J22:J23"/>
    <mergeCell ref="A24:A25"/>
    <mergeCell ref="B24:D25"/>
    <mergeCell ref="E24:E25"/>
    <mergeCell ref="F24:F25"/>
    <mergeCell ref="I24:I25"/>
    <mergeCell ref="J24:J25"/>
    <mergeCell ref="A22:A23"/>
    <mergeCell ref="B22:D23"/>
    <mergeCell ref="E22:E23"/>
    <mergeCell ref="F22:F23"/>
    <mergeCell ref="G22:G23"/>
    <mergeCell ref="H22:H23"/>
    <mergeCell ref="A20:A21"/>
    <mergeCell ref="B20:D21"/>
    <mergeCell ref="E20:E21"/>
    <mergeCell ref="F20:F21"/>
    <mergeCell ref="I20:I21"/>
    <mergeCell ref="J20:J21"/>
    <mergeCell ref="G20:G21"/>
    <mergeCell ref="H20:H21"/>
    <mergeCell ref="I16:I17"/>
    <mergeCell ref="J16:J17"/>
    <mergeCell ref="G18:G19"/>
    <mergeCell ref="H18:H19"/>
    <mergeCell ref="I18:I19"/>
    <mergeCell ref="J18:J19"/>
    <mergeCell ref="G16:G17"/>
    <mergeCell ref="H16:H17"/>
    <mergeCell ref="A16:A17"/>
    <mergeCell ref="B16:D17"/>
    <mergeCell ref="E16:E17"/>
    <mergeCell ref="F16:F17"/>
    <mergeCell ref="A18:A19"/>
    <mergeCell ref="B18:D19"/>
    <mergeCell ref="E18:E19"/>
    <mergeCell ref="F18:F19"/>
    <mergeCell ref="J12:J13"/>
    <mergeCell ref="A14:A15"/>
    <mergeCell ref="B14:D15"/>
    <mergeCell ref="E14:E15"/>
    <mergeCell ref="F14:F15"/>
    <mergeCell ref="G14:G15"/>
    <mergeCell ref="H14:H15"/>
    <mergeCell ref="I14:I15"/>
    <mergeCell ref="J14:J15"/>
    <mergeCell ref="G10:G11"/>
    <mergeCell ref="H10:H11"/>
    <mergeCell ref="I10:I11"/>
    <mergeCell ref="A12:A13"/>
    <mergeCell ref="B12:D13"/>
    <mergeCell ref="E12:E13"/>
    <mergeCell ref="F12:F13"/>
    <mergeCell ref="G12:G13"/>
    <mergeCell ref="H12:H13"/>
    <mergeCell ref="I12:I13"/>
    <mergeCell ref="B2:J2"/>
    <mergeCell ref="B4:J4"/>
    <mergeCell ref="A8:A11"/>
    <mergeCell ref="B8:D11"/>
    <mergeCell ref="E8:E11"/>
    <mergeCell ref="F8:I8"/>
    <mergeCell ref="F9:G9"/>
    <mergeCell ref="H9:I9"/>
    <mergeCell ref="J9:J11"/>
    <mergeCell ref="F10:F11"/>
  </mergeCells>
  <printOptions/>
  <pageMargins left="0.7874015748031497" right="0.7874015748031497" top="0.5905511811023623" bottom="0.1968503937007874" header="0.11811023622047245" footer="0.11811023622047245"/>
  <pageSetup firstPageNumber="53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I14" sqref="I14"/>
    </sheetView>
  </sheetViews>
  <sheetFormatPr defaultColWidth="9.125" defaultRowHeight="12.75"/>
  <cols>
    <col min="1" max="1" width="6.875" style="689" customWidth="1"/>
    <col min="2" max="4" width="9.125" style="689" customWidth="1"/>
    <col min="5" max="5" width="23.50390625" style="689" customWidth="1"/>
    <col min="6" max="6" width="20.875" style="689" customWidth="1"/>
    <col min="7" max="7" width="18.50390625" style="689" customWidth="1"/>
    <col min="8" max="8" width="21.125" style="689" customWidth="1"/>
    <col min="9" max="9" width="18.50390625" style="689" customWidth="1"/>
    <col min="10" max="16384" width="9.125" style="689" customWidth="1"/>
  </cols>
  <sheetData>
    <row r="2" spans="1:9" ht="15">
      <c r="A2" s="1422" t="s">
        <v>949</v>
      </c>
      <c r="B2" s="1422"/>
      <c r="C2" s="1422"/>
      <c r="D2" s="1422"/>
      <c r="E2" s="1422"/>
      <c r="F2" s="1423"/>
      <c r="G2" s="1423"/>
      <c r="H2" s="1423"/>
      <c r="I2" s="1423"/>
    </row>
    <row r="3" spans="1:9" ht="18" customHeight="1">
      <c r="A3" s="1422" t="s">
        <v>1185</v>
      </c>
      <c r="B3" s="1422"/>
      <c r="C3" s="1422"/>
      <c r="D3" s="1422"/>
      <c r="E3" s="1422"/>
      <c r="F3" s="1423"/>
      <c r="G3" s="1423"/>
      <c r="H3" s="1423"/>
      <c r="I3" s="1423"/>
    </row>
    <row r="7" spans="1:9" ht="16.5" customHeight="1">
      <c r="A7" s="690"/>
      <c r="B7" s="690"/>
      <c r="C7" s="690"/>
      <c r="D7" s="690"/>
      <c r="E7" s="690"/>
      <c r="F7" s="690"/>
      <c r="G7" s="690"/>
      <c r="H7" s="690"/>
      <c r="I7" s="691" t="s">
        <v>608</v>
      </c>
    </row>
    <row r="8" spans="1:9" ht="21.75" customHeight="1">
      <c r="A8" s="1424" t="s">
        <v>724</v>
      </c>
      <c r="B8" s="1426" t="s">
        <v>950</v>
      </c>
      <c r="C8" s="1426"/>
      <c r="D8" s="1426"/>
      <c r="E8" s="1426"/>
      <c r="F8" s="1428" t="s">
        <v>951</v>
      </c>
      <c r="G8" s="1429"/>
      <c r="H8" s="1428" t="s">
        <v>952</v>
      </c>
      <c r="I8" s="1429"/>
    </row>
    <row r="9" spans="1:9" ht="27" customHeight="1">
      <c r="A9" s="1425"/>
      <c r="B9" s="1427"/>
      <c r="C9" s="1427"/>
      <c r="D9" s="1427"/>
      <c r="E9" s="1427"/>
      <c r="F9" s="692" t="s">
        <v>953</v>
      </c>
      <c r="G9" s="692" t="s">
        <v>954</v>
      </c>
      <c r="H9" s="692" t="s">
        <v>953</v>
      </c>
      <c r="I9" s="692" t="s">
        <v>954</v>
      </c>
    </row>
    <row r="10" spans="1:9" ht="21.75" customHeight="1">
      <c r="A10" s="693" t="s">
        <v>588</v>
      </c>
      <c r="B10" s="694" t="s">
        <v>955</v>
      </c>
      <c r="C10" s="695"/>
      <c r="D10" s="695"/>
      <c r="E10" s="695"/>
      <c r="F10" s="696" t="s">
        <v>956</v>
      </c>
      <c r="G10" s="697">
        <v>500</v>
      </c>
      <c r="H10" s="698" t="s">
        <v>957</v>
      </c>
      <c r="I10" s="697">
        <v>400000</v>
      </c>
    </row>
    <row r="11" spans="1:9" ht="21.75" customHeight="1">
      <c r="A11" s="693" t="s">
        <v>589</v>
      </c>
      <c r="B11" s="694" t="s">
        <v>958</v>
      </c>
      <c r="C11" s="695"/>
      <c r="D11" s="695"/>
      <c r="E11" s="695"/>
      <c r="F11" s="696" t="s">
        <v>956</v>
      </c>
      <c r="G11" s="697"/>
      <c r="H11" s="698" t="s">
        <v>957</v>
      </c>
      <c r="I11" s="697">
        <v>300000</v>
      </c>
    </row>
    <row r="12" spans="1:9" ht="21.75" customHeight="1">
      <c r="A12" s="693" t="s">
        <v>590</v>
      </c>
      <c r="B12" s="694" t="s">
        <v>959</v>
      </c>
      <c r="C12" s="695"/>
      <c r="D12" s="695"/>
      <c r="E12" s="695"/>
      <c r="F12" s="698" t="s">
        <v>956</v>
      </c>
      <c r="G12" s="697">
        <v>100</v>
      </c>
      <c r="H12" s="698" t="s">
        <v>957</v>
      </c>
      <c r="I12" s="697">
        <v>5000</v>
      </c>
    </row>
    <row r="13" spans="1:9" ht="21.75" customHeight="1">
      <c r="A13" s="693" t="s">
        <v>591</v>
      </c>
      <c r="B13" s="695" t="s">
        <v>960</v>
      </c>
      <c r="C13" s="695"/>
      <c r="D13" s="695"/>
      <c r="E13" s="695"/>
      <c r="F13" s="696"/>
      <c r="G13" s="697"/>
      <c r="H13" s="698" t="s">
        <v>961</v>
      </c>
      <c r="I13" s="697">
        <v>75</v>
      </c>
    </row>
    <row r="14" spans="1:9" ht="21.75" customHeight="1">
      <c r="A14" s="693" t="s">
        <v>592</v>
      </c>
      <c r="B14" s="695" t="s">
        <v>962</v>
      </c>
      <c r="C14" s="695"/>
      <c r="D14" s="695"/>
      <c r="E14" s="695"/>
      <c r="F14" s="696"/>
      <c r="G14" s="697"/>
      <c r="H14" s="698" t="s">
        <v>961</v>
      </c>
      <c r="I14" s="697">
        <v>1970</v>
      </c>
    </row>
    <row r="15" spans="1:9" ht="21.75" customHeight="1">
      <c r="A15" s="699" t="s">
        <v>437</v>
      </c>
      <c r="B15" s="700" t="s">
        <v>963</v>
      </c>
      <c r="C15" s="700"/>
      <c r="D15" s="700"/>
      <c r="E15" s="700"/>
      <c r="F15" s="701"/>
      <c r="G15" s="702"/>
      <c r="H15" s="703" t="s">
        <v>964</v>
      </c>
      <c r="I15" s="702">
        <v>53875</v>
      </c>
    </row>
  </sheetData>
  <sheetProtection/>
  <mergeCells count="6">
    <mergeCell ref="A2:I2"/>
    <mergeCell ref="A3:I3"/>
    <mergeCell ref="A8:A9"/>
    <mergeCell ref="B8:E9"/>
    <mergeCell ref="F8:G8"/>
    <mergeCell ref="H8:I8"/>
  </mergeCells>
  <printOptions/>
  <pageMargins left="0.7874015748031497" right="0.3937007874015748" top="0.984251968503937" bottom="0.984251968503937" header="0.5118110236220472" footer="0.5118110236220472"/>
  <pageSetup firstPageNumber="55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N146"/>
  <sheetViews>
    <sheetView zoomScale="75" zoomScaleNormal="75" zoomScaleSheetLayoutView="75" zoomScalePageLayoutView="0" workbookViewId="0" topLeftCell="A127">
      <selection activeCell="G126" sqref="G126"/>
    </sheetView>
  </sheetViews>
  <sheetFormatPr defaultColWidth="9.125" defaultRowHeight="12.75"/>
  <cols>
    <col min="1" max="1" width="4.50390625" style="704" customWidth="1"/>
    <col min="2" max="2" width="61.50390625" style="704" bestFit="1" customWidth="1"/>
    <col min="3" max="3" width="17.125" style="704" bestFit="1" customWidth="1"/>
    <col min="4" max="4" width="12.875" style="704" bestFit="1" customWidth="1"/>
    <col min="5" max="5" width="15.875" style="704" customWidth="1"/>
    <col min="6" max="6" width="12.50390625" style="704" customWidth="1"/>
    <col min="7" max="7" width="12.375" style="704" bestFit="1" customWidth="1"/>
    <col min="8" max="8" width="10.375" style="704" bestFit="1" customWidth="1"/>
    <col min="9" max="9" width="12.125" style="704" bestFit="1" customWidth="1"/>
    <col min="10" max="10" width="10.375" style="704" bestFit="1" customWidth="1"/>
    <col min="11" max="12" width="13.875" style="704" bestFit="1" customWidth="1"/>
    <col min="13" max="13" width="13.50390625" style="704" bestFit="1" customWidth="1"/>
    <col min="14" max="14" width="14.75390625" style="704" bestFit="1" customWidth="1"/>
    <col min="15" max="16384" width="9.125" style="704" customWidth="1"/>
  </cols>
  <sheetData>
    <row r="3" spans="1:14" ht="18.75" customHeight="1">
      <c r="A3" s="1430" t="s">
        <v>965</v>
      </c>
      <c r="B3" s="1430"/>
      <c r="C3" s="1430"/>
      <c r="D3" s="1430"/>
      <c r="E3" s="1430"/>
      <c r="F3" s="1430"/>
      <c r="G3" s="1430"/>
      <c r="H3" s="1430"/>
      <c r="I3" s="1430"/>
      <c r="J3" s="1430"/>
      <c r="K3" s="1430"/>
      <c r="L3" s="1430"/>
      <c r="M3" s="1430"/>
      <c r="N3" s="1430"/>
    </row>
    <row r="4" spans="1:14" ht="15">
      <c r="A4" s="705"/>
      <c r="B4" s="1431" t="s">
        <v>966</v>
      </c>
      <c r="C4" s="1431"/>
      <c r="D4" s="1431"/>
      <c r="E4" s="1431"/>
      <c r="F4" s="1431"/>
      <c r="G4" s="1431"/>
      <c r="H4" s="1431"/>
      <c r="I4" s="1431"/>
      <c r="J4" s="1431"/>
      <c r="K4" s="1431"/>
      <c r="L4" s="1431"/>
      <c r="M4" s="1431"/>
      <c r="N4" s="705"/>
    </row>
    <row r="5" spans="1:14" ht="15">
      <c r="A5" s="705"/>
      <c r="B5" s="1431" t="s">
        <v>1179</v>
      </c>
      <c r="C5" s="1431"/>
      <c r="D5" s="1431"/>
      <c r="E5" s="1431"/>
      <c r="F5" s="1431"/>
      <c r="G5" s="1431"/>
      <c r="H5" s="1431"/>
      <c r="I5" s="1431"/>
      <c r="J5" s="1431"/>
      <c r="K5" s="1431"/>
      <c r="L5" s="1431"/>
      <c r="M5" s="1431"/>
      <c r="N5" s="705"/>
    </row>
    <row r="6" spans="2:13" ht="17.25">
      <c r="B6" s="706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</row>
    <row r="7" ht="12">
      <c r="N7" s="707" t="s">
        <v>839</v>
      </c>
    </row>
    <row r="8" spans="1:14" ht="32.25" customHeight="1">
      <c r="A8" s="708"/>
      <c r="B8" s="1432" t="s">
        <v>1023</v>
      </c>
      <c r="C8" s="1239" t="s">
        <v>1197</v>
      </c>
      <c r="D8" s="1441" t="s">
        <v>967</v>
      </c>
      <c r="E8" s="1432" t="s">
        <v>968</v>
      </c>
      <c r="F8" s="1443" t="s">
        <v>969</v>
      </c>
      <c r="G8" s="709" t="s">
        <v>970</v>
      </c>
      <c r="H8" s="1445" t="s">
        <v>971</v>
      </c>
      <c r="I8" s="1446"/>
      <c r="J8" s="1435" t="s">
        <v>972</v>
      </c>
      <c r="K8" s="1435"/>
      <c r="L8" s="1436" t="s">
        <v>1038</v>
      </c>
      <c r="M8" s="1438" t="s">
        <v>973</v>
      </c>
      <c r="N8" s="1439" t="s">
        <v>974</v>
      </c>
    </row>
    <row r="9" spans="1:14" ht="52.5" customHeight="1">
      <c r="A9" s="710"/>
      <c r="B9" s="1433"/>
      <c r="C9" s="1434"/>
      <c r="D9" s="1442"/>
      <c r="E9" s="1433"/>
      <c r="F9" s="1444"/>
      <c r="G9" s="709" t="s">
        <v>975</v>
      </c>
      <c r="H9" s="711" t="s">
        <v>976</v>
      </c>
      <c r="I9" s="711" t="s">
        <v>977</v>
      </c>
      <c r="J9" s="711" t="s">
        <v>976</v>
      </c>
      <c r="K9" s="711" t="s">
        <v>978</v>
      </c>
      <c r="L9" s="1437"/>
      <c r="M9" s="1250"/>
      <c r="N9" s="1440"/>
    </row>
    <row r="10" spans="1:14" ht="21" customHeight="1">
      <c r="A10" s="712" t="s">
        <v>588</v>
      </c>
      <c r="B10" s="713" t="s">
        <v>979</v>
      </c>
      <c r="C10" s="909">
        <f>SUM(C11:C21)</f>
        <v>517420</v>
      </c>
      <c r="D10" s="714">
        <f>SUM(E10:M10)</f>
        <v>517420</v>
      </c>
      <c r="E10" s="715"/>
      <c r="F10" s="715">
        <v>444653</v>
      </c>
      <c r="G10" s="715"/>
      <c r="H10" s="715"/>
      <c r="I10" s="715"/>
      <c r="J10" s="715"/>
      <c r="K10" s="715"/>
      <c r="L10" s="715"/>
      <c r="M10" s="715">
        <v>72767</v>
      </c>
      <c r="N10" s="716"/>
    </row>
    <row r="11" spans="1:14" ht="21" customHeight="1">
      <c r="A11" s="712"/>
      <c r="B11" s="717" t="s">
        <v>148</v>
      </c>
      <c r="C11" s="1031">
        <f>SUM('3c.m.'!D34)</f>
        <v>1500</v>
      </c>
      <c r="D11" s="718"/>
      <c r="E11" s="719"/>
      <c r="F11" s="719"/>
      <c r="G11" s="719"/>
      <c r="H11" s="719"/>
      <c r="I11" s="719"/>
      <c r="J11" s="719"/>
      <c r="K11" s="719"/>
      <c r="L11" s="719"/>
      <c r="M11" s="720"/>
      <c r="N11" s="716"/>
    </row>
    <row r="12" spans="1:14" ht="21" customHeight="1">
      <c r="A12" s="712"/>
      <c r="B12" s="721" t="s">
        <v>980</v>
      </c>
      <c r="C12" s="1031">
        <f>SUM('3c.m.'!D42)</f>
        <v>6000</v>
      </c>
      <c r="D12" s="718"/>
      <c r="E12" s="719"/>
      <c r="F12" s="719"/>
      <c r="G12" s="719"/>
      <c r="H12" s="719"/>
      <c r="I12" s="719"/>
      <c r="J12" s="719"/>
      <c r="K12" s="719"/>
      <c r="L12" s="719"/>
      <c r="M12" s="720"/>
      <c r="N12" s="716"/>
    </row>
    <row r="13" spans="1:14" ht="21" customHeight="1">
      <c r="A13" s="712"/>
      <c r="B13" s="721" t="s">
        <v>1176</v>
      </c>
      <c r="C13" s="1031">
        <f>SUM('3c.m.'!D69)</f>
        <v>25000</v>
      </c>
      <c r="D13" s="718"/>
      <c r="E13" s="719"/>
      <c r="F13" s="719"/>
      <c r="G13" s="719"/>
      <c r="H13" s="719"/>
      <c r="I13" s="719"/>
      <c r="J13" s="719"/>
      <c r="K13" s="719"/>
      <c r="L13" s="719"/>
      <c r="M13" s="720"/>
      <c r="N13" s="716"/>
    </row>
    <row r="14" spans="1:14" ht="21" customHeight="1">
      <c r="A14" s="712"/>
      <c r="B14" s="722" t="s">
        <v>981</v>
      </c>
      <c r="C14" s="1031">
        <f>SUM('3c.m.'!D211)</f>
        <v>8000</v>
      </c>
      <c r="D14" s="718"/>
      <c r="E14" s="719"/>
      <c r="F14" s="719"/>
      <c r="G14" s="719"/>
      <c r="H14" s="719"/>
      <c r="I14" s="719"/>
      <c r="J14" s="719"/>
      <c r="K14" s="719"/>
      <c r="L14" s="719"/>
      <c r="M14" s="720"/>
      <c r="N14" s="716"/>
    </row>
    <row r="15" spans="1:14" ht="21" customHeight="1">
      <c r="A15" s="712"/>
      <c r="B15" s="721" t="s">
        <v>982</v>
      </c>
      <c r="C15" s="1031">
        <f>SUM('3c.m.'!D228)</f>
        <v>31500</v>
      </c>
      <c r="D15" s="718"/>
      <c r="E15" s="719"/>
      <c r="F15" s="719"/>
      <c r="G15" s="719"/>
      <c r="H15" s="719"/>
      <c r="I15" s="719"/>
      <c r="J15" s="719"/>
      <c r="K15" s="719"/>
      <c r="L15" s="719"/>
      <c r="M15" s="720"/>
      <c r="N15" s="716"/>
    </row>
    <row r="16" spans="1:14" ht="21" customHeight="1">
      <c r="A16" s="712"/>
      <c r="B16" s="721" t="s">
        <v>983</v>
      </c>
      <c r="C16" s="1031">
        <f>SUM('3c.m.'!D312)</f>
        <v>371920</v>
      </c>
      <c r="D16" s="718"/>
      <c r="E16" s="719"/>
      <c r="F16" s="719"/>
      <c r="G16" s="719"/>
      <c r="H16" s="719"/>
      <c r="I16" s="719"/>
      <c r="J16" s="719"/>
      <c r="K16" s="719"/>
      <c r="L16" s="719"/>
      <c r="M16" s="720"/>
      <c r="N16" s="716"/>
    </row>
    <row r="17" spans="1:14" ht="21" customHeight="1">
      <c r="A17" s="712"/>
      <c r="B17" s="721" t="s">
        <v>1089</v>
      </c>
      <c r="C17" s="1031">
        <f>SUM('4.mell.'!D11)</f>
        <v>40000</v>
      </c>
      <c r="D17" s="718"/>
      <c r="E17" s="719"/>
      <c r="F17" s="719"/>
      <c r="G17" s="719"/>
      <c r="H17" s="719"/>
      <c r="I17" s="719"/>
      <c r="J17" s="719"/>
      <c r="K17" s="719"/>
      <c r="L17" s="719"/>
      <c r="M17" s="720"/>
      <c r="N17" s="716"/>
    </row>
    <row r="18" spans="1:14" ht="21" customHeight="1">
      <c r="A18" s="712"/>
      <c r="B18" s="721" t="s">
        <v>984</v>
      </c>
      <c r="C18" s="1031">
        <f>SUM('4.mell.'!D12)</f>
        <v>20000</v>
      </c>
      <c r="D18" s="718"/>
      <c r="E18" s="719"/>
      <c r="F18" s="719"/>
      <c r="G18" s="719"/>
      <c r="H18" s="719"/>
      <c r="I18" s="719"/>
      <c r="J18" s="719"/>
      <c r="K18" s="719"/>
      <c r="L18" s="719"/>
      <c r="M18" s="720"/>
      <c r="N18" s="716"/>
    </row>
    <row r="19" spans="1:14" ht="21" customHeight="1">
      <c r="A19" s="712"/>
      <c r="B19" s="721" t="s">
        <v>1172</v>
      </c>
      <c r="C19" s="1031">
        <f>SUM('5.mell. '!D11)</f>
        <v>2000</v>
      </c>
      <c r="D19" s="718"/>
      <c r="E19" s="719"/>
      <c r="F19" s="719"/>
      <c r="G19" s="719"/>
      <c r="H19" s="719"/>
      <c r="I19" s="719"/>
      <c r="J19" s="719"/>
      <c r="K19" s="719"/>
      <c r="L19" s="719"/>
      <c r="M19" s="720"/>
      <c r="N19" s="716"/>
    </row>
    <row r="20" spans="1:14" ht="21" customHeight="1">
      <c r="A20" s="712"/>
      <c r="B20" s="721" t="s">
        <v>1171</v>
      </c>
      <c r="C20" s="1031">
        <f>SUM('5.mell. '!D19)</f>
        <v>10000</v>
      </c>
      <c r="D20" s="718"/>
      <c r="E20" s="719"/>
      <c r="F20" s="719"/>
      <c r="G20" s="719"/>
      <c r="H20" s="719"/>
      <c r="I20" s="719"/>
      <c r="J20" s="719"/>
      <c r="K20" s="719"/>
      <c r="L20" s="719"/>
      <c r="M20" s="720"/>
      <c r="N20" s="716"/>
    </row>
    <row r="21" spans="1:14" ht="21" customHeight="1">
      <c r="A21" s="712"/>
      <c r="B21" s="721" t="s">
        <v>1113</v>
      </c>
      <c r="C21" s="1031">
        <f>SUM('5.mell. '!D24)</f>
        <v>1500</v>
      </c>
      <c r="D21" s="718"/>
      <c r="E21" s="719"/>
      <c r="F21" s="719"/>
      <c r="G21" s="719"/>
      <c r="H21" s="719"/>
      <c r="I21" s="719"/>
      <c r="J21" s="719"/>
      <c r="K21" s="719"/>
      <c r="L21" s="719"/>
      <c r="M21" s="720"/>
      <c r="N21" s="716"/>
    </row>
    <row r="22" spans="1:14" ht="21" customHeight="1">
      <c r="A22" s="712" t="s">
        <v>589</v>
      </c>
      <c r="B22" s="723" t="s">
        <v>985</v>
      </c>
      <c r="C22" s="1032">
        <f>SUM(C23)</f>
        <v>15000</v>
      </c>
      <c r="D22" s="714">
        <f>SUM(E22:N22)</f>
        <v>15000</v>
      </c>
      <c r="E22" s="714"/>
      <c r="F22" s="714"/>
      <c r="G22" s="714"/>
      <c r="H22" s="714"/>
      <c r="I22" s="714"/>
      <c r="J22" s="714"/>
      <c r="K22" s="714"/>
      <c r="L22" s="714"/>
      <c r="M22" s="714"/>
      <c r="N22" s="716">
        <v>15000</v>
      </c>
    </row>
    <row r="23" spans="1:14" ht="21" customHeight="1">
      <c r="A23" s="712"/>
      <c r="B23" s="724" t="s">
        <v>986</v>
      </c>
      <c r="C23" s="1033">
        <f>SUM('3d.m.'!D9)</f>
        <v>15000</v>
      </c>
      <c r="D23" s="725"/>
      <c r="E23" s="726"/>
      <c r="F23" s="726"/>
      <c r="G23" s="726"/>
      <c r="H23" s="726"/>
      <c r="I23" s="726"/>
      <c r="J23" s="726"/>
      <c r="K23" s="726"/>
      <c r="L23" s="726"/>
      <c r="M23" s="727"/>
      <c r="N23" s="716"/>
    </row>
    <row r="24" spans="1:14" ht="21" customHeight="1">
      <c r="A24" s="712" t="s">
        <v>590</v>
      </c>
      <c r="B24" s="723" t="s">
        <v>987</v>
      </c>
      <c r="C24" s="1032">
        <f>SUM(C25)</f>
        <v>1209397</v>
      </c>
      <c r="D24" s="714">
        <f>SUM(E24:M24)</f>
        <v>1209397</v>
      </c>
      <c r="E24" s="726"/>
      <c r="F24" s="728">
        <v>326000</v>
      </c>
      <c r="G24" s="728">
        <v>883397</v>
      </c>
      <c r="H24" s="726"/>
      <c r="I24" s="726"/>
      <c r="J24" s="726"/>
      <c r="K24" s="726"/>
      <c r="L24" s="728"/>
      <c r="M24" s="727"/>
      <c r="N24" s="716"/>
    </row>
    <row r="25" spans="1:14" ht="21" customHeight="1">
      <c r="A25" s="712"/>
      <c r="B25" s="724" t="s">
        <v>1021</v>
      </c>
      <c r="C25" s="1033">
        <f>SUM('3c.m.'!D285)</f>
        <v>1209397</v>
      </c>
      <c r="D25" s="725"/>
      <c r="E25" s="726"/>
      <c r="F25" s="726"/>
      <c r="G25" s="726"/>
      <c r="H25" s="726"/>
      <c r="I25" s="726"/>
      <c r="J25" s="726"/>
      <c r="K25" s="726"/>
      <c r="L25" s="726"/>
      <c r="M25" s="727"/>
      <c r="N25" s="716"/>
    </row>
    <row r="26" spans="1:14" ht="21" customHeight="1">
      <c r="A26" s="712" t="s">
        <v>591</v>
      </c>
      <c r="B26" s="723" t="s">
        <v>988</v>
      </c>
      <c r="C26" s="1032">
        <f>SUM(C27)</f>
        <v>641506</v>
      </c>
      <c r="D26" s="714">
        <f>SUM(E26:N26)</f>
        <v>641506</v>
      </c>
      <c r="E26" s="728"/>
      <c r="F26" s="728">
        <v>641506</v>
      </c>
      <c r="G26" s="728"/>
      <c r="H26" s="726"/>
      <c r="I26" s="726"/>
      <c r="J26" s="726"/>
      <c r="K26" s="726"/>
      <c r="L26" s="728"/>
      <c r="M26" s="727"/>
      <c r="N26" s="729"/>
    </row>
    <row r="27" spans="1:14" ht="21" customHeight="1">
      <c r="A27" s="712"/>
      <c r="B27" s="724" t="s">
        <v>989</v>
      </c>
      <c r="C27" s="1033">
        <f>SUM('3b.m.'!D48)</f>
        <v>641506</v>
      </c>
      <c r="D27" s="725"/>
      <c r="E27" s="726"/>
      <c r="F27" s="726"/>
      <c r="G27" s="726"/>
      <c r="H27" s="726"/>
      <c r="I27" s="726"/>
      <c r="J27" s="726"/>
      <c r="K27" s="726"/>
      <c r="L27" s="726"/>
      <c r="M27" s="727"/>
      <c r="N27" s="716"/>
    </row>
    <row r="28" spans="1:14" ht="21" customHeight="1">
      <c r="A28" s="712" t="s">
        <v>592</v>
      </c>
      <c r="B28" s="723" t="s">
        <v>990</v>
      </c>
      <c r="C28" s="1032">
        <f>SUM(C29:C41)</f>
        <v>2640168</v>
      </c>
      <c r="D28" s="714">
        <f>SUM(E28:N28)</f>
        <v>2640168</v>
      </c>
      <c r="E28" s="726"/>
      <c r="F28" s="728"/>
      <c r="G28" s="728"/>
      <c r="H28" s="726"/>
      <c r="I28" s="728"/>
      <c r="J28" s="726"/>
      <c r="K28" s="726"/>
      <c r="L28" s="728">
        <v>1657396</v>
      </c>
      <c r="M28" s="730">
        <v>982772</v>
      </c>
      <c r="N28" s="731"/>
    </row>
    <row r="29" spans="1:14" ht="21" customHeight="1">
      <c r="A29" s="712"/>
      <c r="B29" s="724" t="s">
        <v>991</v>
      </c>
      <c r="C29" s="1033">
        <f>SUM('3c.m.'!D277)</f>
        <v>285115</v>
      </c>
      <c r="D29" s="725"/>
      <c r="E29" s="726"/>
      <c r="F29" s="726"/>
      <c r="G29" s="726"/>
      <c r="H29" s="726"/>
      <c r="I29" s="726"/>
      <c r="J29" s="726"/>
      <c r="K29" s="726"/>
      <c r="L29" s="726"/>
      <c r="M29" s="727"/>
      <c r="N29" s="716"/>
    </row>
    <row r="30" spans="1:14" ht="21" customHeight="1">
      <c r="A30" s="712"/>
      <c r="B30" s="724" t="s">
        <v>992</v>
      </c>
      <c r="C30" s="1033">
        <f>SUM('3c.m.'!D304)</f>
        <v>32857</v>
      </c>
      <c r="D30" s="725"/>
      <c r="E30" s="726"/>
      <c r="F30" s="726"/>
      <c r="G30" s="726"/>
      <c r="H30" s="726"/>
      <c r="I30" s="726"/>
      <c r="J30" s="726"/>
      <c r="K30" s="726"/>
      <c r="L30" s="726"/>
      <c r="M30" s="727"/>
      <c r="N30" s="716"/>
    </row>
    <row r="31" spans="1:14" ht="21" customHeight="1">
      <c r="A31" s="712"/>
      <c r="B31" s="1183" t="s">
        <v>1173</v>
      </c>
      <c r="C31" s="1033">
        <f>SUM('4.mell.'!D14)</f>
        <v>6000</v>
      </c>
      <c r="D31" s="725"/>
      <c r="E31" s="726"/>
      <c r="F31" s="726"/>
      <c r="G31" s="726"/>
      <c r="H31" s="726"/>
      <c r="I31" s="726"/>
      <c r="J31" s="726"/>
      <c r="K31" s="726"/>
      <c r="L31" s="726"/>
      <c r="M31" s="727"/>
      <c r="N31" s="716"/>
    </row>
    <row r="32" spans="1:14" ht="21" customHeight="1">
      <c r="A32" s="712"/>
      <c r="B32" s="724" t="s">
        <v>170</v>
      </c>
      <c r="C32" s="1033">
        <f>SUM('4.mell.'!D19)</f>
        <v>857396</v>
      </c>
      <c r="D32" s="725"/>
      <c r="E32" s="726"/>
      <c r="F32" s="726"/>
      <c r="G32" s="726"/>
      <c r="H32" s="726"/>
      <c r="I32" s="726"/>
      <c r="J32" s="726"/>
      <c r="K32" s="726"/>
      <c r="L32" s="726"/>
      <c r="M32" s="727"/>
      <c r="N32" s="716"/>
    </row>
    <row r="33" spans="1:14" ht="21" customHeight="1">
      <c r="A33" s="712"/>
      <c r="B33" s="724" t="s">
        <v>1084</v>
      </c>
      <c r="C33" s="1033">
        <f>SUM('4.mell.'!D20)</f>
        <v>800000</v>
      </c>
      <c r="D33" s="725"/>
      <c r="E33" s="726"/>
      <c r="F33" s="726"/>
      <c r="G33" s="726"/>
      <c r="H33" s="726"/>
      <c r="I33" s="726"/>
      <c r="J33" s="726"/>
      <c r="K33" s="726"/>
      <c r="L33" s="726"/>
      <c r="M33" s="727"/>
      <c r="N33" s="716"/>
    </row>
    <row r="34" spans="1:14" ht="21" customHeight="1">
      <c r="A34" s="712"/>
      <c r="B34" s="1185" t="s">
        <v>1174</v>
      </c>
      <c r="C34" s="1033">
        <f>SUM('4.mell.'!D21)</f>
        <v>179000</v>
      </c>
      <c r="D34" s="725"/>
      <c r="E34" s="726"/>
      <c r="F34" s="726"/>
      <c r="G34" s="726"/>
      <c r="H34" s="726"/>
      <c r="I34" s="726"/>
      <c r="J34" s="726"/>
      <c r="K34" s="726"/>
      <c r="L34" s="726"/>
      <c r="M34" s="727"/>
      <c r="N34" s="716"/>
    </row>
    <row r="35" spans="1:14" ht="21" customHeight="1">
      <c r="A35" s="712"/>
      <c r="B35" s="1184" t="s">
        <v>1175</v>
      </c>
      <c r="C35" s="1033">
        <f>SUM('4.mell.'!D22)</f>
        <v>147600</v>
      </c>
      <c r="D35" s="725"/>
      <c r="E35" s="726"/>
      <c r="F35" s="726"/>
      <c r="G35" s="726"/>
      <c r="H35" s="726"/>
      <c r="I35" s="726"/>
      <c r="J35" s="726"/>
      <c r="K35" s="726"/>
      <c r="L35" s="726"/>
      <c r="M35" s="727"/>
      <c r="N35" s="716"/>
    </row>
    <row r="36" spans="1:14" ht="21" customHeight="1">
      <c r="A36" s="712"/>
      <c r="B36" s="724" t="s">
        <v>0</v>
      </c>
      <c r="C36" s="1033">
        <f>SUM('4.mell.'!D24)</f>
        <v>40000</v>
      </c>
      <c r="D36" s="725"/>
      <c r="E36" s="726"/>
      <c r="F36" s="726"/>
      <c r="G36" s="726"/>
      <c r="H36" s="726"/>
      <c r="I36" s="726"/>
      <c r="J36" s="726"/>
      <c r="K36" s="726"/>
      <c r="L36" s="726"/>
      <c r="M36" s="727"/>
      <c r="N36" s="716"/>
    </row>
    <row r="37" spans="1:14" ht="21" customHeight="1">
      <c r="A37" s="712"/>
      <c r="B37" s="724" t="s">
        <v>1022</v>
      </c>
      <c r="C37" s="1033">
        <f>SUM('4.mell.'!D37)</f>
        <v>123000</v>
      </c>
      <c r="D37" s="725"/>
      <c r="E37" s="726"/>
      <c r="F37" s="726"/>
      <c r="G37" s="726"/>
      <c r="H37" s="726"/>
      <c r="I37" s="726"/>
      <c r="J37" s="726"/>
      <c r="K37" s="726"/>
      <c r="L37" s="726"/>
      <c r="M37" s="727"/>
      <c r="N37" s="716"/>
    </row>
    <row r="38" spans="1:14" ht="21" customHeight="1">
      <c r="A38" s="712"/>
      <c r="B38" s="724" t="s">
        <v>1054</v>
      </c>
      <c r="C38" s="1033">
        <f>SUM('4.mell.'!D38)</f>
        <v>51200</v>
      </c>
      <c r="D38" s="725"/>
      <c r="E38" s="726"/>
      <c r="F38" s="726"/>
      <c r="G38" s="726"/>
      <c r="H38" s="726"/>
      <c r="I38" s="726"/>
      <c r="J38" s="726"/>
      <c r="K38" s="726"/>
      <c r="L38" s="726"/>
      <c r="M38" s="727"/>
      <c r="N38" s="716"/>
    </row>
    <row r="39" spans="1:14" ht="21" customHeight="1">
      <c r="A39" s="712"/>
      <c r="B39" s="724" t="s">
        <v>1031</v>
      </c>
      <c r="C39" s="1033">
        <f>SUM('4.mell.'!D39)</f>
        <v>30000</v>
      </c>
      <c r="D39" s="725"/>
      <c r="E39" s="726"/>
      <c r="F39" s="726"/>
      <c r="G39" s="726"/>
      <c r="H39" s="726"/>
      <c r="I39" s="726"/>
      <c r="J39" s="726"/>
      <c r="K39" s="726"/>
      <c r="L39" s="726"/>
      <c r="M39" s="727"/>
      <c r="N39" s="716"/>
    </row>
    <row r="40" spans="1:14" ht="21" customHeight="1">
      <c r="A40" s="712"/>
      <c r="B40" s="724" t="s">
        <v>344</v>
      </c>
      <c r="C40" s="1033">
        <f>SUM('5.mell. '!D15)</f>
        <v>28000</v>
      </c>
      <c r="D40" s="725"/>
      <c r="E40" s="726"/>
      <c r="F40" s="726"/>
      <c r="G40" s="726"/>
      <c r="H40" s="726"/>
      <c r="I40" s="726"/>
      <c r="J40" s="726"/>
      <c r="K40" s="726"/>
      <c r="L40" s="726"/>
      <c r="M40" s="727"/>
      <c r="N40" s="716"/>
    </row>
    <row r="41" spans="1:14" ht="21" customHeight="1">
      <c r="A41" s="712"/>
      <c r="B41" s="724" t="s">
        <v>1030</v>
      </c>
      <c r="C41" s="1033">
        <f>SUM('5.mell. '!D22)</f>
        <v>60000</v>
      </c>
      <c r="D41" s="725"/>
      <c r="E41" s="726"/>
      <c r="F41" s="726"/>
      <c r="G41" s="726"/>
      <c r="H41" s="726"/>
      <c r="I41" s="726"/>
      <c r="J41" s="726"/>
      <c r="K41" s="726"/>
      <c r="L41" s="726"/>
      <c r="M41" s="727"/>
      <c r="N41" s="716"/>
    </row>
    <row r="42" spans="1:14" ht="21" customHeight="1">
      <c r="A42" s="712" t="s">
        <v>437</v>
      </c>
      <c r="B42" s="723" t="s">
        <v>1</v>
      </c>
      <c r="C42" s="1033"/>
      <c r="D42" s="714">
        <f>SUM(E42:M42)</f>
        <v>0</v>
      </c>
      <c r="E42" s="726"/>
      <c r="F42" s="726"/>
      <c r="G42" s="726"/>
      <c r="H42" s="726"/>
      <c r="I42" s="726"/>
      <c r="J42" s="726"/>
      <c r="K42" s="726"/>
      <c r="L42" s="726"/>
      <c r="M42" s="727"/>
      <c r="N42" s="716"/>
    </row>
    <row r="43" spans="1:14" ht="21" customHeight="1">
      <c r="A43" s="712" t="s">
        <v>840</v>
      </c>
      <c r="B43" s="723" t="s">
        <v>2</v>
      </c>
      <c r="C43" s="1033"/>
      <c r="D43" s="714">
        <f>SUM(E43:M43)</f>
        <v>0</v>
      </c>
      <c r="E43" s="726"/>
      <c r="F43" s="726"/>
      <c r="G43" s="726"/>
      <c r="H43" s="726"/>
      <c r="I43" s="726"/>
      <c r="J43" s="726"/>
      <c r="K43" s="726"/>
      <c r="L43" s="726"/>
      <c r="M43" s="727"/>
      <c r="N43" s="716"/>
    </row>
    <row r="44" spans="1:14" ht="21" customHeight="1">
      <c r="A44" s="712" t="s">
        <v>914</v>
      </c>
      <c r="B44" s="723" t="s">
        <v>1024</v>
      </c>
      <c r="C44" s="1033"/>
      <c r="D44" s="714">
        <f>SUM(E44:M44)</f>
        <v>0</v>
      </c>
      <c r="E44" s="726"/>
      <c r="F44" s="726"/>
      <c r="G44" s="726"/>
      <c r="H44" s="726"/>
      <c r="I44" s="726"/>
      <c r="J44" s="726"/>
      <c r="K44" s="726"/>
      <c r="L44" s="726"/>
      <c r="M44" s="727"/>
      <c r="N44" s="716"/>
    </row>
    <row r="45" spans="1:14" ht="21" customHeight="1">
      <c r="A45" s="712" t="s">
        <v>916</v>
      </c>
      <c r="B45" s="723" t="s">
        <v>3</v>
      </c>
      <c r="C45" s="1032">
        <f>SUM(C46:C48)</f>
        <v>61400</v>
      </c>
      <c r="D45" s="714">
        <f>SUM(E45:M45)</f>
        <v>61400</v>
      </c>
      <c r="E45" s="728"/>
      <c r="F45" s="728">
        <v>61400</v>
      </c>
      <c r="G45" s="728"/>
      <c r="H45" s="726"/>
      <c r="I45" s="726"/>
      <c r="J45" s="726"/>
      <c r="K45" s="726"/>
      <c r="L45" s="728"/>
      <c r="M45" s="727"/>
      <c r="N45" s="716"/>
    </row>
    <row r="46" spans="1:14" ht="21" customHeight="1">
      <c r="A46" s="712"/>
      <c r="B46" s="724" t="s">
        <v>4</v>
      </c>
      <c r="C46" s="1033">
        <f>SUM('3c.m.'!D330)</f>
        <v>8000</v>
      </c>
      <c r="D46" s="725"/>
      <c r="E46" s="726"/>
      <c r="F46" s="726"/>
      <c r="G46" s="726"/>
      <c r="H46" s="726"/>
      <c r="I46" s="726"/>
      <c r="J46" s="726"/>
      <c r="K46" s="726"/>
      <c r="L46" s="726"/>
      <c r="M46" s="727"/>
      <c r="N46" s="716"/>
    </row>
    <row r="47" spans="1:14" ht="21" customHeight="1">
      <c r="A47" s="712"/>
      <c r="B47" s="724" t="s">
        <v>5</v>
      </c>
      <c r="C47" s="1033">
        <f>SUM('3c.m.'!D545)</f>
        <v>400</v>
      </c>
      <c r="D47" s="725"/>
      <c r="E47" s="726"/>
      <c r="F47" s="726"/>
      <c r="G47" s="726"/>
      <c r="H47" s="726"/>
      <c r="I47" s="726"/>
      <c r="J47" s="726"/>
      <c r="K47" s="726"/>
      <c r="L47" s="726"/>
      <c r="M47" s="727"/>
      <c r="N47" s="716"/>
    </row>
    <row r="48" spans="1:14" ht="21" customHeight="1">
      <c r="A48" s="712"/>
      <c r="B48" s="724" t="s">
        <v>1027</v>
      </c>
      <c r="C48" s="1033">
        <f>SUM('3c.m.'!D338)-'12.mell'!C42</f>
        <v>53000</v>
      </c>
      <c r="D48" s="725"/>
      <c r="E48" s="726"/>
      <c r="F48" s="726"/>
      <c r="G48" s="726"/>
      <c r="H48" s="726"/>
      <c r="I48" s="726"/>
      <c r="J48" s="726"/>
      <c r="K48" s="726"/>
      <c r="L48" s="726"/>
      <c r="M48" s="727"/>
      <c r="N48" s="716"/>
    </row>
    <row r="49" spans="1:14" ht="21" customHeight="1">
      <c r="A49" s="712" t="s">
        <v>918</v>
      </c>
      <c r="B49" s="723" t="s">
        <v>6</v>
      </c>
      <c r="C49" s="1032">
        <f>SUM(C50:C59)</f>
        <v>1027818</v>
      </c>
      <c r="D49" s="714">
        <f>SUM(E49:N49)</f>
        <v>1027818</v>
      </c>
      <c r="E49" s="728">
        <v>758759</v>
      </c>
      <c r="F49" s="728">
        <v>20061</v>
      </c>
      <c r="G49" s="714">
        <v>248998</v>
      </c>
      <c r="H49" s="728"/>
      <c r="I49" s="726"/>
      <c r="J49" s="728"/>
      <c r="K49" s="726"/>
      <c r="L49" s="728"/>
      <c r="M49" s="727"/>
      <c r="N49" s="716"/>
    </row>
    <row r="50" spans="1:14" ht="21" customHeight="1">
      <c r="A50" s="712"/>
      <c r="B50" s="724" t="s">
        <v>7</v>
      </c>
      <c r="C50" s="1033">
        <f>SUM('2.mell'!D39)</f>
        <v>130352</v>
      </c>
      <c r="D50" s="714"/>
      <c r="E50" s="728"/>
      <c r="F50" s="726"/>
      <c r="G50" s="726"/>
      <c r="H50" s="726"/>
      <c r="I50" s="726"/>
      <c r="J50" s="726"/>
      <c r="K50" s="726"/>
      <c r="L50" s="726"/>
      <c r="M50" s="727"/>
      <c r="N50" s="716"/>
    </row>
    <row r="51" spans="1:14" ht="21" customHeight="1">
      <c r="A51" s="712"/>
      <c r="B51" s="724" t="s">
        <v>8</v>
      </c>
      <c r="C51" s="1033">
        <f>SUM('2.mell'!D71)</f>
        <v>140545</v>
      </c>
      <c r="D51" s="714"/>
      <c r="E51" s="728"/>
      <c r="F51" s="726"/>
      <c r="G51" s="726"/>
      <c r="H51" s="726"/>
      <c r="I51" s="726"/>
      <c r="J51" s="726"/>
      <c r="K51" s="726"/>
      <c r="L51" s="726"/>
      <c r="M51" s="727"/>
      <c r="N51" s="716"/>
    </row>
    <row r="52" spans="1:14" ht="21" customHeight="1">
      <c r="A52" s="712"/>
      <c r="B52" s="724" t="s">
        <v>9</v>
      </c>
      <c r="C52" s="1033">
        <f>SUM('2.mell'!D102)</f>
        <v>74027</v>
      </c>
      <c r="D52" s="714"/>
      <c r="E52" s="728"/>
      <c r="F52" s="726"/>
      <c r="G52" s="726"/>
      <c r="H52" s="726"/>
      <c r="I52" s="726"/>
      <c r="J52" s="726"/>
      <c r="K52" s="726"/>
      <c r="L52" s="726"/>
      <c r="M52" s="727"/>
      <c r="N52" s="716"/>
    </row>
    <row r="53" spans="1:14" ht="21" customHeight="1">
      <c r="A53" s="712"/>
      <c r="B53" s="724" t="s">
        <v>10</v>
      </c>
      <c r="C53" s="1033">
        <f>SUM('2.mell'!D165)</f>
        <v>123145</v>
      </c>
      <c r="D53" s="714"/>
      <c r="E53" s="728"/>
      <c r="F53" s="726"/>
      <c r="G53" s="726"/>
      <c r="H53" s="726"/>
      <c r="I53" s="726"/>
      <c r="J53" s="726"/>
      <c r="K53" s="726"/>
      <c r="L53" s="726"/>
      <c r="M53" s="727"/>
      <c r="N53" s="716"/>
    </row>
    <row r="54" spans="1:14" ht="21" customHeight="1">
      <c r="A54" s="712"/>
      <c r="B54" s="724" t="s">
        <v>11</v>
      </c>
      <c r="C54" s="1033">
        <f>SUM('2.mell'!D134)</f>
        <v>248212</v>
      </c>
      <c r="D54" s="714"/>
      <c r="E54" s="728"/>
      <c r="F54" s="726"/>
      <c r="G54" s="726"/>
      <c r="H54" s="726"/>
      <c r="I54" s="726"/>
      <c r="J54" s="726"/>
      <c r="K54" s="726"/>
      <c r="L54" s="726"/>
      <c r="M54" s="727"/>
      <c r="N54" s="716"/>
    </row>
    <row r="55" spans="1:14" ht="21" customHeight="1">
      <c r="A55" s="712"/>
      <c r="B55" s="724" t="s">
        <v>12</v>
      </c>
      <c r="C55" s="1033">
        <f>SUM('2.mell'!D196)</f>
        <v>104075</v>
      </c>
      <c r="D55" s="714"/>
      <c r="E55" s="728"/>
      <c r="F55" s="726"/>
      <c r="G55" s="726"/>
      <c r="H55" s="726"/>
      <c r="I55" s="726"/>
      <c r="J55" s="726"/>
      <c r="K55" s="726"/>
      <c r="L55" s="726"/>
      <c r="M55" s="727"/>
      <c r="N55" s="716"/>
    </row>
    <row r="56" spans="1:14" ht="21" customHeight="1">
      <c r="A56" s="712"/>
      <c r="B56" s="724" t="s">
        <v>13</v>
      </c>
      <c r="C56" s="1033">
        <f>SUM('2.mell'!D227)</f>
        <v>72523</v>
      </c>
      <c r="D56" s="714"/>
      <c r="E56" s="728"/>
      <c r="F56" s="726"/>
      <c r="G56" s="726"/>
      <c r="H56" s="726"/>
      <c r="I56" s="726"/>
      <c r="J56" s="726"/>
      <c r="K56" s="726"/>
      <c r="L56" s="726"/>
      <c r="M56" s="727"/>
      <c r="N56" s="716"/>
    </row>
    <row r="57" spans="1:14" ht="21" customHeight="1">
      <c r="A57" s="712"/>
      <c r="B57" s="724" t="s">
        <v>14</v>
      </c>
      <c r="C57" s="1033">
        <f>SUM('2.mell'!D258)</f>
        <v>65192</v>
      </c>
      <c r="D57" s="714"/>
      <c r="E57" s="728"/>
      <c r="F57" s="726"/>
      <c r="G57" s="726"/>
      <c r="H57" s="726"/>
      <c r="I57" s="726"/>
      <c r="J57" s="726"/>
      <c r="K57" s="726"/>
      <c r="L57" s="726"/>
      <c r="M57" s="727"/>
      <c r="N57" s="716"/>
    </row>
    <row r="58" spans="1:14" ht="21" customHeight="1">
      <c r="A58" s="712"/>
      <c r="B58" s="724" t="s">
        <v>15</v>
      </c>
      <c r="C58" s="1033">
        <f>SUM('2.mell'!D289)</f>
        <v>65736</v>
      </c>
      <c r="D58" s="714"/>
      <c r="E58" s="728"/>
      <c r="F58" s="726"/>
      <c r="G58" s="726"/>
      <c r="H58" s="726"/>
      <c r="I58" s="726"/>
      <c r="J58" s="726"/>
      <c r="K58" s="726"/>
      <c r="L58" s="726"/>
      <c r="M58" s="727"/>
      <c r="N58" s="716"/>
    </row>
    <row r="59" spans="1:14" ht="21" customHeight="1">
      <c r="A59" s="712"/>
      <c r="B59" s="724" t="s">
        <v>1032</v>
      </c>
      <c r="C59" s="1033">
        <f>SUM('6.mell. '!D16)</f>
        <v>4011</v>
      </c>
      <c r="D59" s="714"/>
      <c r="E59" s="728"/>
      <c r="F59" s="726"/>
      <c r="G59" s="726"/>
      <c r="H59" s="726"/>
      <c r="I59" s="726"/>
      <c r="J59" s="726"/>
      <c r="K59" s="726"/>
      <c r="L59" s="726"/>
      <c r="M59" s="727"/>
      <c r="N59" s="716"/>
    </row>
    <row r="60" spans="1:14" ht="21" customHeight="1">
      <c r="A60" s="712" t="s">
        <v>919</v>
      </c>
      <c r="B60" s="723" t="s">
        <v>1025</v>
      </c>
      <c r="C60" s="1032">
        <f>SUM(C61:C72)</f>
        <v>69793</v>
      </c>
      <c r="D60" s="714">
        <f>SUM(E60:N60)</f>
        <v>69793</v>
      </c>
      <c r="E60" s="728"/>
      <c r="F60" s="728"/>
      <c r="G60" s="728">
        <v>69793</v>
      </c>
      <c r="H60" s="728"/>
      <c r="I60" s="726"/>
      <c r="J60" s="726"/>
      <c r="K60" s="726"/>
      <c r="L60" s="728"/>
      <c r="M60" s="727"/>
      <c r="N60" s="716"/>
    </row>
    <row r="61" spans="1:14" ht="21" customHeight="1">
      <c r="A61" s="732"/>
      <c r="B61" s="724" t="s">
        <v>16</v>
      </c>
      <c r="C61" s="1033">
        <f>SUM('3c.m.'!D51)</f>
        <v>30000</v>
      </c>
      <c r="D61" s="725"/>
      <c r="E61" s="726"/>
      <c r="F61" s="726"/>
      <c r="G61" s="726"/>
      <c r="H61" s="726"/>
      <c r="I61" s="726"/>
      <c r="J61" s="726"/>
      <c r="K61" s="726"/>
      <c r="L61" s="726"/>
      <c r="M61" s="727"/>
      <c r="N61" s="716"/>
    </row>
    <row r="62" spans="1:14" ht="21" customHeight="1">
      <c r="A62" s="732"/>
      <c r="B62" s="724" t="s">
        <v>17</v>
      </c>
      <c r="C62" s="1033">
        <f>SUM('3c.m.'!D389)</f>
        <v>12000</v>
      </c>
      <c r="D62" s="725"/>
      <c r="E62" s="726"/>
      <c r="F62" s="726"/>
      <c r="G62" s="726"/>
      <c r="H62" s="726"/>
      <c r="I62" s="726"/>
      <c r="J62" s="726"/>
      <c r="K62" s="726"/>
      <c r="L62" s="726"/>
      <c r="M62" s="727"/>
      <c r="N62" s="716"/>
    </row>
    <row r="63" spans="1:14" ht="21" customHeight="1">
      <c r="A63" s="732"/>
      <c r="B63" s="724" t="s">
        <v>399</v>
      </c>
      <c r="C63" s="1033">
        <f>SUM('3c.m.'!D447)</f>
        <v>800</v>
      </c>
      <c r="D63" s="725"/>
      <c r="E63" s="726"/>
      <c r="F63" s="726"/>
      <c r="G63" s="726"/>
      <c r="H63" s="726"/>
      <c r="I63" s="726"/>
      <c r="J63" s="726"/>
      <c r="K63" s="726"/>
      <c r="L63" s="726"/>
      <c r="M63" s="727"/>
      <c r="N63" s="716"/>
    </row>
    <row r="64" spans="1:14" ht="21" customHeight="1">
      <c r="A64" s="732"/>
      <c r="B64" s="724" t="s">
        <v>18</v>
      </c>
      <c r="C64" s="1033">
        <f>SUM('3c.m.'!D456)</f>
        <v>1000</v>
      </c>
      <c r="D64" s="725"/>
      <c r="E64" s="726"/>
      <c r="F64" s="726"/>
      <c r="G64" s="726"/>
      <c r="H64" s="726"/>
      <c r="I64" s="726"/>
      <c r="J64" s="726"/>
      <c r="K64" s="726"/>
      <c r="L64" s="726"/>
      <c r="M64" s="727"/>
      <c r="N64" s="716"/>
    </row>
    <row r="65" spans="1:14" ht="21" customHeight="1">
      <c r="A65" s="732"/>
      <c r="B65" s="724" t="s">
        <v>19</v>
      </c>
      <c r="C65" s="1033">
        <f>SUM('3c.m.'!D472)</f>
        <v>7500</v>
      </c>
      <c r="D65" s="725"/>
      <c r="E65" s="726"/>
      <c r="F65" s="726"/>
      <c r="G65" s="726"/>
      <c r="H65" s="726"/>
      <c r="I65" s="726"/>
      <c r="J65" s="726"/>
      <c r="K65" s="726"/>
      <c r="L65" s="726"/>
      <c r="M65" s="727"/>
      <c r="N65" s="716"/>
    </row>
    <row r="66" spans="1:14" ht="21" customHeight="1">
      <c r="A66" s="732"/>
      <c r="B66" s="724" t="s">
        <v>20</v>
      </c>
      <c r="C66" s="1033">
        <f>SUM('3c.m.'!D480)</f>
        <v>7000</v>
      </c>
      <c r="D66" s="725"/>
      <c r="E66" s="726"/>
      <c r="F66" s="726"/>
      <c r="G66" s="726"/>
      <c r="H66" s="726"/>
      <c r="I66" s="726"/>
      <c r="J66" s="726"/>
      <c r="K66" s="726"/>
      <c r="L66" s="726"/>
      <c r="M66" s="727"/>
      <c r="N66" s="716"/>
    </row>
    <row r="67" spans="1:14" ht="21" customHeight="1">
      <c r="A67" s="732"/>
      <c r="B67" s="724" t="s">
        <v>21</v>
      </c>
      <c r="C67" s="1033">
        <f>SUM('3c.m.'!D488)</f>
        <v>1700</v>
      </c>
      <c r="D67" s="725"/>
      <c r="E67" s="726"/>
      <c r="F67" s="726"/>
      <c r="G67" s="726"/>
      <c r="H67" s="726"/>
      <c r="I67" s="726"/>
      <c r="J67" s="726"/>
      <c r="K67" s="726"/>
      <c r="L67" s="726"/>
      <c r="M67" s="727"/>
      <c r="N67" s="716"/>
    </row>
    <row r="68" spans="1:14" ht="21" customHeight="1">
      <c r="A68" s="732"/>
      <c r="B68" s="724" t="s">
        <v>22</v>
      </c>
      <c r="C68" s="1033">
        <f>SUM('3c.m.'!D497)</f>
        <v>880</v>
      </c>
      <c r="D68" s="725"/>
      <c r="E68" s="726"/>
      <c r="F68" s="726"/>
      <c r="G68" s="726"/>
      <c r="H68" s="726"/>
      <c r="I68" s="726"/>
      <c r="J68" s="726"/>
      <c r="K68" s="726"/>
      <c r="L68" s="726"/>
      <c r="M68" s="727"/>
      <c r="N68" s="716"/>
    </row>
    <row r="69" spans="1:14" ht="21" customHeight="1">
      <c r="A69" s="732"/>
      <c r="B69" s="724" t="s">
        <v>23</v>
      </c>
      <c r="C69" s="1033">
        <f>SUM('3c.m.'!D521)</f>
        <v>300</v>
      </c>
      <c r="D69" s="725"/>
      <c r="E69" s="726"/>
      <c r="F69" s="726"/>
      <c r="G69" s="726"/>
      <c r="H69" s="726"/>
      <c r="I69" s="726"/>
      <c r="J69" s="726"/>
      <c r="K69" s="726"/>
      <c r="L69" s="726"/>
      <c r="M69" s="727"/>
      <c r="N69" s="716"/>
    </row>
    <row r="70" spans="1:14" ht="21" customHeight="1">
      <c r="A70" s="732"/>
      <c r="B70" s="724" t="s">
        <v>24</v>
      </c>
      <c r="C70" s="1033">
        <f>SUM('3c.m.'!D529)</f>
        <v>3733</v>
      </c>
      <c r="D70" s="725"/>
      <c r="E70" s="726"/>
      <c r="F70" s="726"/>
      <c r="G70" s="726"/>
      <c r="H70" s="726"/>
      <c r="I70" s="726"/>
      <c r="J70" s="726"/>
      <c r="K70" s="726"/>
      <c r="L70" s="726"/>
      <c r="M70" s="727"/>
      <c r="N70" s="716"/>
    </row>
    <row r="71" spans="1:14" ht="21" customHeight="1">
      <c r="A71" s="732"/>
      <c r="B71" s="724" t="s">
        <v>25</v>
      </c>
      <c r="C71" s="1033">
        <f>SUM('3c.m.'!D537)</f>
        <v>2000</v>
      </c>
      <c r="D71" s="725"/>
      <c r="E71" s="726"/>
      <c r="F71" s="726"/>
      <c r="G71" s="726"/>
      <c r="H71" s="726"/>
      <c r="I71" s="726"/>
      <c r="J71" s="726"/>
      <c r="K71" s="726"/>
      <c r="L71" s="726"/>
      <c r="M71" s="727"/>
      <c r="N71" s="716"/>
    </row>
    <row r="72" spans="1:14" ht="21" customHeight="1">
      <c r="A72" s="732"/>
      <c r="B72" s="724" t="s">
        <v>168</v>
      </c>
      <c r="C72" s="1033">
        <f>SUM('3c.m.'!D553)</f>
        <v>2880</v>
      </c>
      <c r="D72" s="725"/>
      <c r="E72" s="726"/>
      <c r="F72" s="726"/>
      <c r="G72" s="726"/>
      <c r="H72" s="726"/>
      <c r="I72" s="726"/>
      <c r="J72" s="726"/>
      <c r="K72" s="726"/>
      <c r="L72" s="726"/>
      <c r="M72" s="727"/>
      <c r="N72" s="716"/>
    </row>
    <row r="73" spans="1:14" ht="21" customHeight="1">
      <c r="A73" s="712" t="s">
        <v>920</v>
      </c>
      <c r="B73" s="723" t="s">
        <v>26</v>
      </c>
      <c r="C73" s="1032">
        <f>SUM(C74:C75)</f>
        <v>2027</v>
      </c>
      <c r="D73" s="714">
        <f>SUM(E73:N74)</f>
        <v>2027</v>
      </c>
      <c r="E73" s="726"/>
      <c r="F73" s="726">
        <v>2027</v>
      </c>
      <c r="G73" s="728"/>
      <c r="H73" s="726"/>
      <c r="I73" s="726"/>
      <c r="J73" s="726"/>
      <c r="K73" s="726"/>
      <c r="L73" s="726"/>
      <c r="M73" s="727"/>
      <c r="N73" s="716"/>
    </row>
    <row r="74" spans="1:14" ht="21" customHeight="1">
      <c r="A74" s="712"/>
      <c r="B74" s="724" t="s">
        <v>27</v>
      </c>
      <c r="C74" s="1033">
        <f>SUM('3c.m.'!D505)</f>
        <v>1000</v>
      </c>
      <c r="D74" s="725"/>
      <c r="E74" s="726"/>
      <c r="F74" s="726"/>
      <c r="G74" s="726"/>
      <c r="H74" s="726"/>
      <c r="I74" s="726"/>
      <c r="J74" s="726"/>
      <c r="K74" s="726"/>
      <c r="L74" s="726"/>
      <c r="M74" s="727"/>
      <c r="N74" s="716"/>
    </row>
    <row r="75" spans="1:14" ht="21" customHeight="1">
      <c r="A75" s="712"/>
      <c r="B75" s="724" t="s">
        <v>28</v>
      </c>
      <c r="C75" s="1033">
        <f>SUM('3c.m.'!D513)</f>
        <v>1027</v>
      </c>
      <c r="D75" s="725"/>
      <c r="E75" s="726"/>
      <c r="F75" s="726"/>
      <c r="G75" s="726"/>
      <c r="H75" s="726"/>
      <c r="I75" s="726"/>
      <c r="J75" s="726"/>
      <c r="K75" s="726"/>
      <c r="L75" s="726"/>
      <c r="M75" s="727"/>
      <c r="N75" s="716"/>
    </row>
    <row r="76" spans="1:14" ht="21" customHeight="1">
      <c r="A76" s="712" t="s">
        <v>921</v>
      </c>
      <c r="B76" s="723" t="s">
        <v>1026</v>
      </c>
      <c r="C76" s="1032">
        <f>SUM(C77:C85)</f>
        <v>163400</v>
      </c>
      <c r="D76" s="714">
        <f>SUM(E76:N76)</f>
        <v>163400</v>
      </c>
      <c r="E76" s="728">
        <v>157869</v>
      </c>
      <c r="F76" s="728"/>
      <c r="G76" s="728">
        <v>5531</v>
      </c>
      <c r="H76" s="726"/>
      <c r="I76" s="726"/>
      <c r="J76" s="726"/>
      <c r="K76" s="726"/>
      <c r="L76" s="728"/>
      <c r="M76" s="727"/>
      <c r="N76" s="716"/>
    </row>
    <row r="77" spans="1:14" ht="21" customHeight="1">
      <c r="A77" s="732"/>
      <c r="B77" s="724" t="s">
        <v>29</v>
      </c>
      <c r="C77" s="1033">
        <f>SUM('3c.m.'!D733)</f>
        <v>3000</v>
      </c>
      <c r="D77" s="725"/>
      <c r="E77" s="726"/>
      <c r="F77" s="726"/>
      <c r="G77" s="726"/>
      <c r="H77" s="726"/>
      <c r="I77" s="726"/>
      <c r="J77" s="726"/>
      <c r="K77" s="726"/>
      <c r="L77" s="726"/>
      <c r="M77" s="727"/>
      <c r="N77" s="716"/>
    </row>
    <row r="78" spans="1:14" ht="21" customHeight="1">
      <c r="A78" s="732"/>
      <c r="B78" s="724" t="s">
        <v>30</v>
      </c>
      <c r="C78" s="1033">
        <f>SUM('3c.m.'!D741)</f>
        <v>2000</v>
      </c>
      <c r="D78" s="725"/>
      <c r="E78" s="726"/>
      <c r="F78" s="726"/>
      <c r="G78" s="726"/>
      <c r="H78" s="726"/>
      <c r="I78" s="726"/>
      <c r="J78" s="726"/>
      <c r="K78" s="726"/>
      <c r="L78" s="726"/>
      <c r="M78" s="727"/>
      <c r="N78" s="716"/>
    </row>
    <row r="79" spans="1:14" ht="21" customHeight="1">
      <c r="A79" s="732"/>
      <c r="B79" s="724" t="s">
        <v>31</v>
      </c>
      <c r="C79" s="1033">
        <f>SUM('3c.m.'!D749)</f>
        <v>5000</v>
      </c>
      <c r="D79" s="725"/>
      <c r="E79" s="726"/>
      <c r="F79" s="726"/>
      <c r="G79" s="726"/>
      <c r="H79" s="726"/>
      <c r="I79" s="726"/>
      <c r="J79" s="726"/>
      <c r="K79" s="726"/>
      <c r="L79" s="726"/>
      <c r="M79" s="727"/>
      <c r="N79" s="716"/>
    </row>
    <row r="80" spans="1:14" ht="21" customHeight="1">
      <c r="A80" s="732"/>
      <c r="B80" s="724" t="s">
        <v>32</v>
      </c>
      <c r="C80" s="1033">
        <f>SUM('3c.m.'!D757)</f>
        <v>5000</v>
      </c>
      <c r="D80" s="725"/>
      <c r="E80" s="726"/>
      <c r="F80" s="726"/>
      <c r="G80" s="726"/>
      <c r="H80" s="726"/>
      <c r="I80" s="726"/>
      <c r="J80" s="726"/>
      <c r="K80" s="726"/>
      <c r="L80" s="726"/>
      <c r="M80" s="727"/>
      <c r="N80" s="716"/>
    </row>
    <row r="81" spans="1:14" ht="21" customHeight="1">
      <c r="A81" s="732"/>
      <c r="B81" s="724" t="s">
        <v>33</v>
      </c>
      <c r="C81" s="1033">
        <f>SUM('3c.m.'!D766)</f>
        <v>3000</v>
      </c>
      <c r="D81" s="725"/>
      <c r="E81" s="726"/>
      <c r="F81" s="726"/>
      <c r="G81" s="726"/>
      <c r="H81" s="726"/>
      <c r="I81" s="726"/>
      <c r="J81" s="726"/>
      <c r="K81" s="726"/>
      <c r="L81" s="726"/>
      <c r="M81" s="727"/>
      <c r="N81" s="716"/>
    </row>
    <row r="82" spans="1:14" ht="21" customHeight="1">
      <c r="A82" s="732"/>
      <c r="B82" s="724" t="s">
        <v>1028</v>
      </c>
      <c r="C82" s="1033">
        <f>SUM('3c.m.'!D774)</f>
        <v>3000</v>
      </c>
      <c r="D82" s="725"/>
      <c r="E82" s="726"/>
      <c r="F82" s="726"/>
      <c r="G82" s="726"/>
      <c r="H82" s="726"/>
      <c r="I82" s="726"/>
      <c r="J82" s="726"/>
      <c r="K82" s="726"/>
      <c r="L82" s="726"/>
      <c r="M82" s="727"/>
      <c r="N82" s="716"/>
    </row>
    <row r="83" spans="1:14" ht="21" customHeight="1">
      <c r="A83" s="732"/>
      <c r="B83" s="724" t="s">
        <v>34</v>
      </c>
      <c r="C83" s="1033">
        <f>SUM('3c.m.'!D782)</f>
        <v>1500</v>
      </c>
      <c r="D83" s="725"/>
      <c r="E83" s="726"/>
      <c r="F83" s="726"/>
      <c r="G83" s="726"/>
      <c r="H83" s="726"/>
      <c r="I83" s="726"/>
      <c r="J83" s="726"/>
      <c r="K83" s="726"/>
      <c r="L83" s="726"/>
      <c r="M83" s="727"/>
      <c r="N83" s="716"/>
    </row>
    <row r="84" spans="1:14" ht="21" customHeight="1">
      <c r="A84" s="732"/>
      <c r="B84" s="724" t="s">
        <v>35</v>
      </c>
      <c r="C84" s="1033">
        <f>SUM('3d.m.'!D23)</f>
        <v>5000</v>
      </c>
      <c r="D84" s="725"/>
      <c r="E84" s="726"/>
      <c r="F84" s="726"/>
      <c r="G84" s="726"/>
      <c r="H84" s="726"/>
      <c r="I84" s="726"/>
      <c r="J84" s="726"/>
      <c r="K84" s="726"/>
      <c r="L84" s="726"/>
      <c r="M84" s="727"/>
      <c r="N84" s="716"/>
    </row>
    <row r="85" spans="1:14" ht="21" customHeight="1">
      <c r="A85" s="732"/>
      <c r="B85" s="724" t="s">
        <v>36</v>
      </c>
      <c r="C85" s="1033">
        <f>SUM('3d.m.'!D36)</f>
        <v>135900</v>
      </c>
      <c r="D85" s="725"/>
      <c r="E85" s="726"/>
      <c r="F85" s="726"/>
      <c r="G85" s="726"/>
      <c r="H85" s="726"/>
      <c r="I85" s="726"/>
      <c r="J85" s="726"/>
      <c r="K85" s="726"/>
      <c r="L85" s="726"/>
      <c r="M85" s="727"/>
      <c r="N85" s="716"/>
    </row>
    <row r="86" spans="1:14" ht="21" customHeight="1">
      <c r="A86" s="712" t="s">
        <v>923</v>
      </c>
      <c r="B86" s="723" t="s">
        <v>37</v>
      </c>
      <c r="C86" s="1032">
        <f>SUM(C87:C99)</f>
        <v>2021447</v>
      </c>
      <c r="D86" s="714">
        <f>SUM(E86:N87)</f>
        <v>2021447</v>
      </c>
      <c r="E86" s="726"/>
      <c r="F86" s="728">
        <v>23661</v>
      </c>
      <c r="G86" s="728">
        <v>883100</v>
      </c>
      <c r="H86" s="728"/>
      <c r="I86" s="728"/>
      <c r="J86" s="726"/>
      <c r="K86" s="726"/>
      <c r="L86" s="728"/>
      <c r="M86" s="730">
        <v>1114686</v>
      </c>
      <c r="N86" s="733"/>
    </row>
    <row r="87" spans="1:14" ht="21" customHeight="1">
      <c r="A87" s="732"/>
      <c r="B87" s="724" t="s">
        <v>38</v>
      </c>
      <c r="C87" s="1033">
        <f>SUM('3c.m.'!D61)</f>
        <v>600000</v>
      </c>
      <c r="D87" s="725"/>
      <c r="E87" s="726"/>
      <c r="F87" s="726"/>
      <c r="G87" s="726"/>
      <c r="H87" s="726"/>
      <c r="I87" s="726"/>
      <c r="J87" s="726"/>
      <c r="K87" s="726"/>
      <c r="L87" s="726"/>
      <c r="M87" s="727"/>
      <c r="N87" s="716"/>
    </row>
    <row r="88" spans="1:14" ht="21" customHeight="1">
      <c r="A88" s="732"/>
      <c r="B88" s="724" t="s">
        <v>39</v>
      </c>
      <c r="C88" s="1033">
        <f>SUM('3c.m.'!D78)</f>
        <v>114000</v>
      </c>
      <c r="D88" s="725"/>
      <c r="E88" s="726"/>
      <c r="F88" s="726"/>
      <c r="G88" s="726"/>
      <c r="H88" s="726"/>
      <c r="I88" s="726"/>
      <c r="J88" s="726"/>
      <c r="K88" s="726"/>
      <c r="L88" s="726"/>
      <c r="M88" s="727"/>
      <c r="N88" s="716"/>
    </row>
    <row r="89" spans="1:14" ht="21" customHeight="1">
      <c r="A89" s="732"/>
      <c r="B89" s="721" t="s">
        <v>1036</v>
      </c>
      <c r="C89" s="1033">
        <f>SUM('3c.m.'!D87)</f>
        <v>30000</v>
      </c>
      <c r="D89" s="725"/>
      <c r="E89" s="726"/>
      <c r="F89" s="726"/>
      <c r="G89" s="726"/>
      <c r="H89" s="726"/>
      <c r="I89" s="726"/>
      <c r="J89" s="726"/>
      <c r="K89" s="726"/>
      <c r="L89" s="726"/>
      <c r="M89" s="727"/>
      <c r="N89" s="716"/>
    </row>
    <row r="90" spans="1:14" ht="21" customHeight="1">
      <c r="A90" s="732"/>
      <c r="B90" s="721" t="s">
        <v>40</v>
      </c>
      <c r="C90" s="1033">
        <f>SUM('3c.m.'!D96)</f>
        <v>15000</v>
      </c>
      <c r="D90" s="725"/>
      <c r="E90" s="726"/>
      <c r="F90" s="726"/>
      <c r="G90" s="726"/>
      <c r="H90" s="726"/>
      <c r="I90" s="726"/>
      <c r="J90" s="726"/>
      <c r="K90" s="726"/>
      <c r="L90" s="726"/>
      <c r="M90" s="727"/>
      <c r="N90" s="716"/>
    </row>
    <row r="91" spans="1:14" ht="21" customHeight="1">
      <c r="A91" s="732"/>
      <c r="B91" s="721" t="s">
        <v>41</v>
      </c>
      <c r="C91" s="1033">
        <f>SUM('3c.m.'!D104)</f>
        <v>20000</v>
      </c>
      <c r="D91" s="725"/>
      <c r="E91" s="726"/>
      <c r="F91" s="726"/>
      <c r="G91" s="726"/>
      <c r="H91" s="726"/>
      <c r="I91" s="726"/>
      <c r="J91" s="726"/>
      <c r="K91" s="726"/>
      <c r="L91" s="726"/>
      <c r="M91" s="727"/>
      <c r="N91" s="716"/>
    </row>
    <row r="92" spans="1:14" ht="21" customHeight="1">
      <c r="A92" s="732"/>
      <c r="B92" s="721" t="s">
        <v>42</v>
      </c>
      <c r="C92" s="1033">
        <f>SUM('3c.m.'!D112)</f>
        <v>15000</v>
      </c>
      <c r="D92" s="725"/>
      <c r="E92" s="726"/>
      <c r="F92" s="726"/>
      <c r="G92" s="726"/>
      <c r="H92" s="726"/>
      <c r="I92" s="726"/>
      <c r="J92" s="726"/>
      <c r="K92" s="726"/>
      <c r="L92" s="726"/>
      <c r="M92" s="727"/>
      <c r="N92" s="716"/>
    </row>
    <row r="93" spans="1:14" ht="21" customHeight="1">
      <c r="A93" s="732"/>
      <c r="B93" s="721" t="s">
        <v>43</v>
      </c>
      <c r="C93" s="1033">
        <f>SUM('3c.m.'!D120)</f>
        <v>10000</v>
      </c>
      <c r="D93" s="725"/>
      <c r="E93" s="726"/>
      <c r="F93" s="726"/>
      <c r="G93" s="726"/>
      <c r="H93" s="726"/>
      <c r="I93" s="726"/>
      <c r="J93" s="726"/>
      <c r="K93" s="726"/>
      <c r="L93" s="726"/>
      <c r="M93" s="727"/>
      <c r="N93" s="716"/>
    </row>
    <row r="94" spans="1:14" ht="21" customHeight="1">
      <c r="A94" s="732"/>
      <c r="B94" s="721" t="s">
        <v>44</v>
      </c>
      <c r="C94" s="1033">
        <f>SUM('3c.m.'!D293)</f>
        <v>562000</v>
      </c>
      <c r="D94" s="725"/>
      <c r="E94" s="726"/>
      <c r="F94" s="726"/>
      <c r="G94" s="726"/>
      <c r="H94" s="726"/>
      <c r="I94" s="726"/>
      <c r="J94" s="726"/>
      <c r="K94" s="726"/>
      <c r="L94" s="726"/>
      <c r="M94" s="727"/>
      <c r="N94" s="716"/>
    </row>
    <row r="95" spans="1:14" ht="21" customHeight="1">
      <c r="A95" s="732"/>
      <c r="B95" s="724" t="s">
        <v>45</v>
      </c>
      <c r="C95" s="1033">
        <f>SUM('4.mell.'!D27)</f>
        <v>120000</v>
      </c>
      <c r="D95" s="725"/>
      <c r="E95" s="726"/>
      <c r="F95" s="726"/>
      <c r="G95" s="726"/>
      <c r="H95" s="726"/>
      <c r="I95" s="726"/>
      <c r="J95" s="726"/>
      <c r="K95" s="726"/>
      <c r="L95" s="726"/>
      <c r="M95" s="727"/>
      <c r="N95" s="716"/>
    </row>
    <row r="96" spans="1:14" ht="21" customHeight="1">
      <c r="A96" s="732"/>
      <c r="B96" s="724" t="s">
        <v>46</v>
      </c>
      <c r="C96" s="1033">
        <f>SUM('4.mell.'!D30)</f>
        <v>60000</v>
      </c>
      <c r="D96" s="725"/>
      <c r="E96" s="726"/>
      <c r="F96" s="726"/>
      <c r="G96" s="726"/>
      <c r="H96" s="726"/>
      <c r="I96" s="726"/>
      <c r="J96" s="726"/>
      <c r="K96" s="726"/>
      <c r="L96" s="726"/>
      <c r="M96" s="727"/>
      <c r="N96" s="716"/>
    </row>
    <row r="97" spans="1:14" ht="21" customHeight="1">
      <c r="A97" s="732"/>
      <c r="B97" s="724" t="s">
        <v>47</v>
      </c>
      <c r="C97" s="1033">
        <f>SUM('4.mell.'!D36)</f>
        <v>220447</v>
      </c>
      <c r="D97" s="725"/>
      <c r="E97" s="726"/>
      <c r="F97" s="726"/>
      <c r="G97" s="726"/>
      <c r="H97" s="726"/>
      <c r="I97" s="726"/>
      <c r="J97" s="726"/>
      <c r="K97" s="726"/>
      <c r="L97" s="726"/>
      <c r="M97" s="727"/>
      <c r="N97" s="716"/>
    </row>
    <row r="98" spans="1:14" ht="21" customHeight="1">
      <c r="A98" s="732"/>
      <c r="B98" s="724" t="s">
        <v>48</v>
      </c>
      <c r="C98" s="1033">
        <f>SUM('4.mell.'!D52)</f>
        <v>200000</v>
      </c>
      <c r="D98" s="725"/>
      <c r="E98" s="726"/>
      <c r="F98" s="726"/>
      <c r="G98" s="726"/>
      <c r="H98" s="726"/>
      <c r="I98" s="726"/>
      <c r="J98" s="726"/>
      <c r="K98" s="726"/>
      <c r="L98" s="726"/>
      <c r="M98" s="727"/>
      <c r="N98" s="716"/>
    </row>
    <row r="99" spans="1:14" ht="21" customHeight="1">
      <c r="A99" s="732"/>
      <c r="B99" s="724" t="s">
        <v>1033</v>
      </c>
      <c r="C99" s="1033">
        <f>SUM('4.mell.'!D57)</f>
        <v>55000</v>
      </c>
      <c r="D99" s="725"/>
      <c r="E99" s="726"/>
      <c r="F99" s="726"/>
      <c r="G99" s="726"/>
      <c r="H99" s="726"/>
      <c r="I99" s="726"/>
      <c r="J99" s="726"/>
      <c r="K99" s="726"/>
      <c r="L99" s="726"/>
      <c r="M99" s="727"/>
      <c r="N99" s="716"/>
    </row>
    <row r="100" spans="1:14" ht="21" customHeight="1">
      <c r="A100" s="712" t="s">
        <v>925</v>
      </c>
      <c r="B100" s="723" t="s">
        <v>49</v>
      </c>
      <c r="C100" s="1033"/>
      <c r="D100" s="714">
        <f>SUM(E100:M100)</f>
        <v>0</v>
      </c>
      <c r="E100" s="726"/>
      <c r="F100" s="726"/>
      <c r="G100" s="726"/>
      <c r="H100" s="726"/>
      <c r="I100" s="726"/>
      <c r="J100" s="726"/>
      <c r="K100" s="726"/>
      <c r="L100" s="726"/>
      <c r="M100" s="727"/>
      <c r="N100" s="716"/>
    </row>
    <row r="101" spans="1:14" ht="21" customHeight="1">
      <c r="A101" s="712" t="s">
        <v>927</v>
      </c>
      <c r="B101" s="723" t="s">
        <v>50</v>
      </c>
      <c r="C101" s="1033"/>
      <c r="D101" s="714">
        <f>SUM(E101:M101)</f>
        <v>0</v>
      </c>
      <c r="E101" s="726"/>
      <c r="F101" s="726"/>
      <c r="G101" s="726"/>
      <c r="H101" s="726"/>
      <c r="I101" s="726"/>
      <c r="J101" s="726"/>
      <c r="K101" s="726"/>
      <c r="L101" s="726"/>
      <c r="M101" s="727"/>
      <c r="N101" s="716"/>
    </row>
    <row r="102" spans="1:14" ht="21" customHeight="1">
      <c r="A102" s="712" t="s">
        <v>929</v>
      </c>
      <c r="B102" s="723" t="s">
        <v>51</v>
      </c>
      <c r="C102" s="1032">
        <f>SUM(C103:C111)</f>
        <v>67000</v>
      </c>
      <c r="D102" s="714">
        <f>SUM(E102:M102)</f>
        <v>67000</v>
      </c>
      <c r="E102" s="726"/>
      <c r="F102" s="728"/>
      <c r="G102" s="728">
        <v>67000</v>
      </c>
      <c r="H102" s="728"/>
      <c r="I102" s="726"/>
      <c r="J102" s="726"/>
      <c r="K102" s="726"/>
      <c r="L102" s="728"/>
      <c r="M102" s="727"/>
      <c r="N102" s="716"/>
    </row>
    <row r="103" spans="1:14" ht="21" customHeight="1">
      <c r="A103" s="712"/>
      <c r="B103" s="724" t="s">
        <v>52</v>
      </c>
      <c r="C103" s="1033">
        <f>SUM('3c.m.'!D145)</f>
        <v>10000</v>
      </c>
      <c r="D103" s="714"/>
      <c r="E103" s="726"/>
      <c r="F103" s="726"/>
      <c r="G103" s="726"/>
      <c r="H103" s="728"/>
      <c r="I103" s="726"/>
      <c r="J103" s="726"/>
      <c r="K103" s="726"/>
      <c r="L103" s="728"/>
      <c r="M103" s="727"/>
      <c r="N103" s="716"/>
    </row>
    <row r="104" spans="1:14" ht="21" customHeight="1">
      <c r="A104" s="712"/>
      <c r="B104" s="724" t="s">
        <v>53</v>
      </c>
      <c r="C104" s="1033">
        <f>SUM('3c.m.'!D153)</f>
        <v>10000</v>
      </c>
      <c r="D104" s="714"/>
      <c r="E104" s="726"/>
      <c r="F104" s="726"/>
      <c r="G104" s="726"/>
      <c r="H104" s="728"/>
      <c r="I104" s="726"/>
      <c r="J104" s="726"/>
      <c r="K104" s="726"/>
      <c r="L104" s="728"/>
      <c r="M104" s="727"/>
      <c r="N104" s="716"/>
    </row>
    <row r="105" spans="1:14" ht="21" customHeight="1">
      <c r="A105" s="712"/>
      <c r="B105" s="724" t="s">
        <v>54</v>
      </c>
      <c r="C105" s="1033">
        <f>SUM('3c.m.'!D177)</f>
        <v>8000</v>
      </c>
      <c r="D105" s="714"/>
      <c r="E105" s="726"/>
      <c r="F105" s="726"/>
      <c r="G105" s="726"/>
      <c r="H105" s="728"/>
      <c r="I105" s="726"/>
      <c r="J105" s="726"/>
      <c r="K105" s="726"/>
      <c r="L105" s="728"/>
      <c r="M105" s="727"/>
      <c r="N105" s="716"/>
    </row>
    <row r="106" spans="1:14" ht="21" customHeight="1">
      <c r="A106" s="712"/>
      <c r="B106" s="724" t="s">
        <v>1035</v>
      </c>
      <c r="C106" s="1033">
        <f>SUM('3c.m.'!D169)</f>
        <v>4000</v>
      </c>
      <c r="D106" s="725"/>
      <c r="E106" s="726"/>
      <c r="F106" s="726"/>
      <c r="G106" s="726"/>
      <c r="H106" s="726"/>
      <c r="I106" s="726"/>
      <c r="J106" s="726"/>
      <c r="K106" s="726"/>
      <c r="L106" s="726"/>
      <c r="M106" s="727"/>
      <c r="N106" s="716"/>
    </row>
    <row r="107" spans="1:14" ht="21" customHeight="1">
      <c r="A107" s="712"/>
      <c r="B107" s="724" t="s">
        <v>55</v>
      </c>
      <c r="C107" s="1033">
        <f>SUM('3c.m.'!D602)</f>
        <v>5000</v>
      </c>
      <c r="D107" s="725"/>
      <c r="E107" s="726"/>
      <c r="F107" s="726"/>
      <c r="G107" s="726"/>
      <c r="H107" s="726"/>
      <c r="I107" s="726"/>
      <c r="J107" s="726"/>
      <c r="K107" s="726"/>
      <c r="L107" s="726"/>
      <c r="M107" s="727"/>
      <c r="N107" s="716"/>
    </row>
    <row r="108" spans="1:14" ht="21" customHeight="1">
      <c r="A108" s="712"/>
      <c r="B108" s="724" t="s">
        <v>56</v>
      </c>
      <c r="C108" s="1033">
        <f>SUM('3c.m.'!D636)</f>
        <v>11000</v>
      </c>
      <c r="D108" s="725"/>
      <c r="E108" s="726"/>
      <c r="F108" s="726"/>
      <c r="G108" s="726"/>
      <c r="H108" s="726"/>
      <c r="I108" s="726"/>
      <c r="J108" s="726"/>
      <c r="K108" s="726"/>
      <c r="L108" s="726"/>
      <c r="M108" s="727"/>
      <c r="N108" s="716"/>
    </row>
    <row r="109" spans="1:14" ht="21" customHeight="1">
      <c r="A109" s="712"/>
      <c r="B109" s="724" t="s">
        <v>57</v>
      </c>
      <c r="C109" s="1033">
        <f>SUM('3c.m.'!D644)</f>
        <v>12000</v>
      </c>
      <c r="D109" s="725"/>
      <c r="E109" s="726"/>
      <c r="F109" s="726"/>
      <c r="G109" s="726"/>
      <c r="H109" s="726"/>
      <c r="I109" s="726"/>
      <c r="J109" s="726"/>
      <c r="K109" s="726"/>
      <c r="L109" s="726"/>
      <c r="M109" s="727"/>
      <c r="N109" s="716"/>
    </row>
    <row r="110" spans="1:14" ht="21" customHeight="1">
      <c r="A110" s="712"/>
      <c r="B110" s="724" t="s">
        <v>161</v>
      </c>
      <c r="C110" s="1033">
        <f>SUM('3c.m.'!D652)</f>
        <v>3000</v>
      </c>
      <c r="D110" s="725"/>
      <c r="E110" s="726"/>
      <c r="F110" s="726"/>
      <c r="G110" s="726"/>
      <c r="H110" s="726"/>
      <c r="I110" s="726"/>
      <c r="J110" s="726"/>
      <c r="K110" s="726"/>
      <c r="L110" s="726"/>
      <c r="M110" s="727"/>
      <c r="N110" s="716"/>
    </row>
    <row r="111" spans="1:14" ht="21" customHeight="1">
      <c r="A111" s="712"/>
      <c r="B111" s="724" t="s">
        <v>1037</v>
      </c>
      <c r="C111" s="1033">
        <f>SUM('3c.m.'!D660)</f>
        <v>4000</v>
      </c>
      <c r="D111" s="725"/>
      <c r="E111" s="726"/>
      <c r="F111" s="726"/>
      <c r="G111" s="726"/>
      <c r="H111" s="726"/>
      <c r="I111" s="726"/>
      <c r="J111" s="726"/>
      <c r="K111" s="726"/>
      <c r="L111" s="726"/>
      <c r="M111" s="727"/>
      <c r="N111" s="716"/>
    </row>
    <row r="112" spans="1:14" ht="21" customHeight="1">
      <c r="A112" s="712" t="s">
        <v>931</v>
      </c>
      <c r="B112" s="723" t="s">
        <v>58</v>
      </c>
      <c r="C112" s="1032">
        <f>SUM(C113:C116)</f>
        <v>29000</v>
      </c>
      <c r="D112" s="714">
        <f>SUM(E112:M112)</f>
        <v>29000</v>
      </c>
      <c r="E112" s="726"/>
      <c r="F112" s="728"/>
      <c r="G112" s="728">
        <v>29000</v>
      </c>
      <c r="H112" s="726"/>
      <c r="I112" s="726"/>
      <c r="J112" s="726"/>
      <c r="K112" s="726"/>
      <c r="L112" s="728"/>
      <c r="M112" s="727"/>
      <c r="N112" s="716"/>
    </row>
    <row r="113" spans="1:14" ht="21" customHeight="1">
      <c r="A113" s="712"/>
      <c r="B113" s="724" t="s">
        <v>59</v>
      </c>
      <c r="C113" s="1033">
        <f>SUM('3c.m.'!D219)</f>
        <v>6000</v>
      </c>
      <c r="D113" s="725"/>
      <c r="E113" s="726"/>
      <c r="F113" s="726"/>
      <c r="G113" s="726"/>
      <c r="H113" s="726"/>
      <c r="I113" s="726"/>
      <c r="J113" s="726"/>
      <c r="K113" s="726"/>
      <c r="L113" s="726"/>
      <c r="M113" s="727"/>
      <c r="N113" s="716"/>
    </row>
    <row r="114" spans="1:14" ht="21" customHeight="1">
      <c r="A114" s="712"/>
      <c r="B114" s="724" t="s">
        <v>60</v>
      </c>
      <c r="C114" s="1033">
        <f>SUM('3c.m.'!D268)</f>
        <v>2000</v>
      </c>
      <c r="D114" s="725"/>
      <c r="E114" s="726"/>
      <c r="F114" s="726"/>
      <c r="G114" s="726"/>
      <c r="H114" s="726"/>
      <c r="I114" s="726"/>
      <c r="J114" s="726"/>
      <c r="K114" s="726"/>
      <c r="L114" s="726"/>
      <c r="M114" s="727"/>
      <c r="N114" s="716"/>
    </row>
    <row r="115" spans="1:14" ht="21" customHeight="1">
      <c r="A115" s="712"/>
      <c r="B115" s="724" t="s">
        <v>61</v>
      </c>
      <c r="C115" s="1033">
        <f>SUM('3c.m.'!D798)</f>
        <v>1000</v>
      </c>
      <c r="D115" s="725"/>
      <c r="E115" s="726"/>
      <c r="F115" s="726"/>
      <c r="G115" s="726"/>
      <c r="H115" s="726"/>
      <c r="I115" s="726"/>
      <c r="J115" s="726"/>
      <c r="K115" s="726"/>
      <c r="L115" s="726"/>
      <c r="M115" s="727"/>
      <c r="N115" s="716"/>
    </row>
    <row r="116" spans="1:14" ht="21" customHeight="1">
      <c r="A116" s="712"/>
      <c r="B116" s="724" t="s">
        <v>62</v>
      </c>
      <c r="C116" s="1033">
        <f>SUM('5.mell. '!D21)</f>
        <v>20000</v>
      </c>
      <c r="D116" s="725"/>
      <c r="E116" s="726"/>
      <c r="F116" s="726"/>
      <c r="G116" s="726"/>
      <c r="H116" s="726"/>
      <c r="I116" s="726"/>
      <c r="J116" s="726"/>
      <c r="K116" s="726"/>
      <c r="L116" s="726"/>
      <c r="M116" s="727"/>
      <c r="N116" s="716"/>
    </row>
    <row r="117" spans="1:14" ht="21" customHeight="1">
      <c r="A117" s="712" t="s">
        <v>933</v>
      </c>
      <c r="B117" s="723" t="s">
        <v>63</v>
      </c>
      <c r="C117" s="1032">
        <f>SUM(C118:C120)</f>
        <v>15600</v>
      </c>
      <c r="D117" s="714">
        <f>SUM(E117:M117)</f>
        <v>15600</v>
      </c>
      <c r="E117" s="726"/>
      <c r="F117" s="728"/>
      <c r="G117" s="728">
        <v>15600</v>
      </c>
      <c r="H117" s="726"/>
      <c r="I117" s="726"/>
      <c r="J117" s="726"/>
      <c r="K117" s="726"/>
      <c r="L117" s="728"/>
      <c r="M117" s="727"/>
      <c r="N117" s="716"/>
    </row>
    <row r="118" spans="1:14" ht="21" customHeight="1">
      <c r="A118" s="712"/>
      <c r="B118" s="724" t="s">
        <v>64</v>
      </c>
      <c r="C118" s="1033">
        <f>SUM('3c.m.'!D202)</f>
        <v>10000</v>
      </c>
      <c r="D118" s="725"/>
      <c r="E118" s="726"/>
      <c r="F118" s="726"/>
      <c r="G118" s="726"/>
      <c r="H118" s="726"/>
      <c r="I118" s="726"/>
      <c r="J118" s="726"/>
      <c r="K118" s="726"/>
      <c r="L118" s="726"/>
      <c r="M118" s="727"/>
      <c r="N118" s="716"/>
    </row>
    <row r="119" spans="1:14" ht="21" customHeight="1">
      <c r="A119" s="712"/>
      <c r="B119" s="724" t="s">
        <v>169</v>
      </c>
      <c r="C119" s="1033">
        <f>SUM('3c.m.'!D626)</f>
        <v>5000</v>
      </c>
      <c r="D119" s="725"/>
      <c r="E119" s="726"/>
      <c r="F119" s="726"/>
      <c r="G119" s="726"/>
      <c r="H119" s="726"/>
      <c r="I119" s="726"/>
      <c r="J119" s="726"/>
      <c r="K119" s="726"/>
      <c r="L119" s="726"/>
      <c r="M119" s="727"/>
      <c r="N119" s="716"/>
    </row>
    <row r="120" spans="1:14" ht="21" customHeight="1">
      <c r="A120" s="712"/>
      <c r="B120" s="724" t="s">
        <v>65</v>
      </c>
      <c r="C120" s="1033">
        <f>SUM('3c.m.'!D790)</f>
        <v>600</v>
      </c>
      <c r="D120" s="725"/>
      <c r="E120" s="726"/>
      <c r="F120" s="726"/>
      <c r="G120" s="726"/>
      <c r="H120" s="726"/>
      <c r="I120" s="726"/>
      <c r="J120" s="726"/>
      <c r="K120" s="726"/>
      <c r="L120" s="726"/>
      <c r="M120" s="727"/>
      <c r="N120" s="716"/>
    </row>
    <row r="121" spans="1:14" ht="21" customHeight="1">
      <c r="A121" s="734"/>
      <c r="B121" s="723"/>
      <c r="C121" s="1033"/>
      <c r="D121" s="725"/>
      <c r="E121" s="726"/>
      <c r="F121" s="726"/>
      <c r="G121" s="726"/>
      <c r="H121" s="726"/>
      <c r="I121" s="726"/>
      <c r="J121" s="726"/>
      <c r="K121" s="726"/>
      <c r="L121" s="726"/>
      <c r="M121" s="727"/>
      <c r="N121" s="716"/>
    </row>
    <row r="122" spans="1:14" ht="21" customHeight="1">
      <c r="A122" s="734"/>
      <c r="B122" s="723" t="s">
        <v>66</v>
      </c>
      <c r="C122" s="1032">
        <f>SUM('3c.m.'!D186)</f>
        <v>123433</v>
      </c>
      <c r="D122" s="714">
        <f>SUM(E122:N122)</f>
        <v>123433</v>
      </c>
      <c r="E122" s="726"/>
      <c r="F122" s="728"/>
      <c r="G122" s="726">
        <v>123433</v>
      </c>
      <c r="H122" s="726"/>
      <c r="I122" s="726"/>
      <c r="J122" s="726"/>
      <c r="K122" s="726"/>
      <c r="L122" s="726"/>
      <c r="M122" s="727"/>
      <c r="N122" s="716"/>
    </row>
    <row r="123" spans="1:14" ht="21" customHeight="1">
      <c r="A123" s="734"/>
      <c r="B123" s="723"/>
      <c r="C123" s="1032"/>
      <c r="D123" s="725"/>
      <c r="E123" s="726"/>
      <c r="F123" s="726"/>
      <c r="G123" s="726"/>
      <c r="H123" s="726"/>
      <c r="I123" s="726"/>
      <c r="J123" s="726"/>
      <c r="K123" s="726"/>
      <c r="L123" s="726"/>
      <c r="M123" s="727"/>
      <c r="N123" s="716"/>
    </row>
    <row r="124" spans="1:14" ht="21" customHeight="1">
      <c r="A124" s="734"/>
      <c r="B124" s="723" t="s">
        <v>67</v>
      </c>
      <c r="C124" s="1032">
        <f>SUM('3c.m.'!D194)</f>
        <v>118462</v>
      </c>
      <c r="D124" s="714">
        <f aca="true" t="shared" si="0" ref="D124:D139">SUM(E124:N124)</f>
        <v>118462</v>
      </c>
      <c r="E124" s="726"/>
      <c r="F124" s="728">
        <v>118462</v>
      </c>
      <c r="G124" s="728"/>
      <c r="H124" s="728"/>
      <c r="I124" s="726"/>
      <c r="J124" s="726"/>
      <c r="K124" s="726"/>
      <c r="L124" s="728"/>
      <c r="M124" s="727"/>
      <c r="N124" s="716"/>
    </row>
    <row r="125" spans="1:14" ht="21" customHeight="1">
      <c r="A125" s="734"/>
      <c r="B125" s="723" t="s">
        <v>68</v>
      </c>
      <c r="C125" s="1032">
        <f>SUM('3a.m.'!D55)-171800-'12.mell'!C8</f>
        <v>1761030</v>
      </c>
      <c r="D125" s="714">
        <f t="shared" si="0"/>
        <v>1761030</v>
      </c>
      <c r="E125" s="728"/>
      <c r="F125" s="728">
        <v>1739045</v>
      </c>
      <c r="G125" s="728">
        <v>11985</v>
      </c>
      <c r="H125" s="728"/>
      <c r="I125" s="726"/>
      <c r="J125" s="726"/>
      <c r="K125" s="726"/>
      <c r="L125" s="728"/>
      <c r="M125" s="727"/>
      <c r="N125" s="735">
        <v>10000</v>
      </c>
    </row>
    <row r="126" spans="1:14" ht="21" customHeight="1">
      <c r="A126" s="734"/>
      <c r="B126" s="723" t="s">
        <v>69</v>
      </c>
      <c r="C126" s="1032">
        <f>SUM('3c.m.'!D252)</f>
        <v>40000</v>
      </c>
      <c r="D126" s="714">
        <f t="shared" si="0"/>
        <v>40000</v>
      </c>
      <c r="E126" s="726"/>
      <c r="F126" s="728">
        <v>40000</v>
      </c>
      <c r="G126" s="728"/>
      <c r="H126" s="726"/>
      <c r="I126" s="726"/>
      <c r="J126" s="726"/>
      <c r="K126" s="726"/>
      <c r="L126" s="728"/>
      <c r="M126" s="727"/>
      <c r="N126" s="735"/>
    </row>
    <row r="127" spans="1:14" ht="21" customHeight="1">
      <c r="A127" s="734"/>
      <c r="B127" s="723" t="s">
        <v>70</v>
      </c>
      <c r="C127" s="1032">
        <f>SUM('3c.m.'!D321)</f>
        <v>15000</v>
      </c>
      <c r="D127" s="714">
        <f t="shared" si="0"/>
        <v>15000</v>
      </c>
      <c r="E127" s="726"/>
      <c r="F127" s="728">
        <v>15000</v>
      </c>
      <c r="G127" s="728"/>
      <c r="H127" s="726"/>
      <c r="I127" s="726"/>
      <c r="J127" s="726"/>
      <c r="K127" s="726"/>
      <c r="L127" s="728"/>
      <c r="M127" s="727"/>
      <c r="N127" s="735"/>
    </row>
    <row r="128" spans="1:14" ht="21" customHeight="1">
      <c r="A128" s="734" t="s">
        <v>1034</v>
      </c>
      <c r="B128" s="723" t="s">
        <v>71</v>
      </c>
      <c r="C128" s="1032">
        <f>SUM('3c.m.'!D725)</f>
        <v>21000</v>
      </c>
      <c r="D128" s="714">
        <f t="shared" si="0"/>
        <v>21000</v>
      </c>
      <c r="E128" s="726"/>
      <c r="F128" s="728">
        <v>21000</v>
      </c>
      <c r="G128" s="728"/>
      <c r="H128" s="726"/>
      <c r="I128" s="726"/>
      <c r="J128" s="726"/>
      <c r="K128" s="726"/>
      <c r="L128" s="728"/>
      <c r="M128" s="727"/>
      <c r="N128" s="735"/>
    </row>
    <row r="129" spans="1:14" ht="21" customHeight="1">
      <c r="A129" s="734"/>
      <c r="B129" s="723" t="s">
        <v>72</v>
      </c>
      <c r="C129" s="1032">
        <f>SUM('3d.m.'!D14)</f>
        <v>430400</v>
      </c>
      <c r="D129" s="714">
        <f t="shared" si="0"/>
        <v>430400</v>
      </c>
      <c r="E129" s="726"/>
      <c r="F129" s="728">
        <v>430400</v>
      </c>
      <c r="G129" s="728"/>
      <c r="H129" s="726"/>
      <c r="I129" s="726"/>
      <c r="J129" s="726"/>
      <c r="K129" s="726"/>
      <c r="L129" s="728"/>
      <c r="M129" s="727"/>
      <c r="N129" s="735"/>
    </row>
    <row r="130" spans="1:14" ht="21" customHeight="1">
      <c r="A130" s="734"/>
      <c r="B130" s="723" t="s">
        <v>73</v>
      </c>
      <c r="C130" s="1032">
        <f>SUM('1c.mell '!D80)</f>
        <v>30000</v>
      </c>
      <c r="D130" s="714">
        <f t="shared" si="0"/>
        <v>30000</v>
      </c>
      <c r="E130" s="726"/>
      <c r="F130" s="728">
        <v>30000</v>
      </c>
      <c r="G130" s="728"/>
      <c r="H130" s="726"/>
      <c r="I130" s="726"/>
      <c r="J130" s="726"/>
      <c r="K130" s="726"/>
      <c r="L130" s="728"/>
      <c r="M130" s="727"/>
      <c r="N130" s="735"/>
    </row>
    <row r="131" spans="1:14" ht="21" customHeight="1">
      <c r="A131" s="734"/>
      <c r="B131" s="723" t="s">
        <v>1177</v>
      </c>
      <c r="C131" s="1032">
        <f>SUM('1c.mell '!D84)</f>
        <v>114787</v>
      </c>
      <c r="D131" s="714">
        <f t="shared" si="0"/>
        <v>114787</v>
      </c>
      <c r="E131" s="726"/>
      <c r="F131" s="728">
        <v>114787</v>
      </c>
      <c r="G131" s="728"/>
      <c r="H131" s="726"/>
      <c r="I131" s="726"/>
      <c r="J131" s="726"/>
      <c r="K131" s="726"/>
      <c r="L131" s="728"/>
      <c r="M131" s="727"/>
      <c r="N131" s="735"/>
    </row>
    <row r="132" spans="1:14" ht="21" customHeight="1">
      <c r="A132" s="734"/>
      <c r="B132" s="723" t="s">
        <v>74</v>
      </c>
      <c r="C132" s="1032">
        <f>SUM('1c.mell '!D86)</f>
        <v>197000</v>
      </c>
      <c r="D132" s="714">
        <f t="shared" si="0"/>
        <v>197000</v>
      </c>
      <c r="E132" s="726"/>
      <c r="F132" s="728">
        <v>197000</v>
      </c>
      <c r="G132" s="728"/>
      <c r="H132" s="726"/>
      <c r="I132" s="726"/>
      <c r="J132" s="726"/>
      <c r="K132" s="726"/>
      <c r="L132" s="726"/>
      <c r="M132" s="727"/>
      <c r="N132" s="735"/>
    </row>
    <row r="133" spans="1:14" ht="21" customHeight="1">
      <c r="A133" s="734"/>
      <c r="B133" s="723" t="s">
        <v>398</v>
      </c>
      <c r="C133" s="1032">
        <f>SUM('1c.mell '!D88)</f>
        <v>6837</v>
      </c>
      <c r="D133" s="714">
        <f t="shared" si="0"/>
        <v>6837</v>
      </c>
      <c r="E133" s="726"/>
      <c r="F133" s="728">
        <v>6837</v>
      </c>
      <c r="G133" s="728"/>
      <c r="H133" s="726"/>
      <c r="I133" s="726"/>
      <c r="J133" s="726"/>
      <c r="K133" s="726"/>
      <c r="L133" s="726"/>
      <c r="M133" s="727"/>
      <c r="N133" s="735"/>
    </row>
    <row r="134" spans="1:14" ht="21" customHeight="1">
      <c r="A134" s="734"/>
      <c r="B134" s="723" t="s">
        <v>75</v>
      </c>
      <c r="C134" s="1032">
        <f>SUM('1c.mell '!D122)</f>
        <v>48000</v>
      </c>
      <c r="D134" s="714">
        <f t="shared" si="0"/>
        <v>48000</v>
      </c>
      <c r="E134" s="726"/>
      <c r="F134" s="728">
        <v>48000</v>
      </c>
      <c r="G134" s="728"/>
      <c r="H134" s="726"/>
      <c r="I134" s="728"/>
      <c r="J134" s="726"/>
      <c r="K134" s="726"/>
      <c r="L134" s="728"/>
      <c r="M134" s="727"/>
      <c r="N134" s="735"/>
    </row>
    <row r="135" spans="1:14" ht="21" customHeight="1">
      <c r="A135" s="734"/>
      <c r="B135" s="723" t="s">
        <v>1029</v>
      </c>
      <c r="C135" s="1032">
        <f>SUM('1c.mell '!D73)</f>
        <v>47437</v>
      </c>
      <c r="D135" s="714">
        <f t="shared" si="0"/>
        <v>47437</v>
      </c>
      <c r="E135" s="726"/>
      <c r="F135" s="728">
        <v>47437</v>
      </c>
      <c r="G135" s="728"/>
      <c r="H135" s="726"/>
      <c r="I135" s="726"/>
      <c r="J135" s="726"/>
      <c r="K135" s="726"/>
      <c r="L135" s="728"/>
      <c r="M135" s="727"/>
      <c r="N135" s="735"/>
    </row>
    <row r="136" spans="1:14" ht="21" customHeight="1">
      <c r="A136" s="734"/>
      <c r="B136" s="723" t="s">
        <v>76</v>
      </c>
      <c r="C136" s="1032">
        <f>SUM('2.mell'!D352)</f>
        <v>1391884</v>
      </c>
      <c r="D136" s="714">
        <f t="shared" si="0"/>
        <v>1391884</v>
      </c>
      <c r="E136" s="728">
        <v>279917</v>
      </c>
      <c r="F136" s="728">
        <v>918014</v>
      </c>
      <c r="G136" s="728">
        <v>193953</v>
      </c>
      <c r="H136" s="728"/>
      <c r="I136" s="726"/>
      <c r="J136" s="726"/>
      <c r="K136" s="726"/>
      <c r="L136" s="728"/>
      <c r="M136" s="727"/>
      <c r="N136" s="716"/>
    </row>
    <row r="137" spans="1:14" ht="21" customHeight="1">
      <c r="A137" s="712"/>
      <c r="B137" s="723" t="s">
        <v>77</v>
      </c>
      <c r="C137" s="1032">
        <f>SUM('2.mell'!D415)</f>
        <v>548973</v>
      </c>
      <c r="D137" s="714">
        <f t="shared" si="0"/>
        <v>548973</v>
      </c>
      <c r="E137" s="728">
        <v>146887</v>
      </c>
      <c r="F137" s="728">
        <v>380331</v>
      </c>
      <c r="G137" s="728">
        <v>21755</v>
      </c>
      <c r="H137" s="728"/>
      <c r="I137" s="726"/>
      <c r="J137" s="726"/>
      <c r="K137" s="726"/>
      <c r="L137" s="728"/>
      <c r="M137" s="727"/>
      <c r="N137" s="716"/>
    </row>
    <row r="138" spans="1:14" ht="21" customHeight="1">
      <c r="A138" s="712"/>
      <c r="B138" s="723" t="s">
        <v>78</v>
      </c>
      <c r="C138" s="1032">
        <f>SUM('2.mell'!D446)</f>
        <v>674536</v>
      </c>
      <c r="D138" s="714">
        <f t="shared" si="0"/>
        <v>674536</v>
      </c>
      <c r="E138" s="728">
        <v>78312</v>
      </c>
      <c r="F138" s="728">
        <v>545705</v>
      </c>
      <c r="G138" s="728">
        <v>50519</v>
      </c>
      <c r="H138" s="728"/>
      <c r="I138" s="726"/>
      <c r="J138" s="726"/>
      <c r="K138" s="726"/>
      <c r="L138" s="728"/>
      <c r="M138" s="727"/>
      <c r="N138" s="716"/>
    </row>
    <row r="139" spans="1:14" ht="21" customHeight="1">
      <c r="A139" s="712"/>
      <c r="B139" s="723" t="s">
        <v>79</v>
      </c>
      <c r="C139" s="1032">
        <f>SUM('2.mell'!D511)-'12.mell'!C7</f>
        <v>225023</v>
      </c>
      <c r="D139" s="714">
        <f t="shared" si="0"/>
        <v>225023</v>
      </c>
      <c r="E139" s="728"/>
      <c r="F139" s="728">
        <v>165023</v>
      </c>
      <c r="G139" s="728">
        <v>50000</v>
      </c>
      <c r="H139" s="728">
        <v>10000</v>
      </c>
      <c r="I139" s="726"/>
      <c r="J139" s="728"/>
      <c r="K139" s="726"/>
      <c r="L139" s="728"/>
      <c r="M139" s="727"/>
      <c r="N139" s="716"/>
    </row>
    <row r="140" spans="1:14" ht="21" customHeight="1">
      <c r="A140" s="712"/>
      <c r="B140" s="723"/>
      <c r="C140" s="1033"/>
      <c r="D140" s="725"/>
      <c r="E140" s="726"/>
      <c r="F140" s="726"/>
      <c r="G140" s="726"/>
      <c r="H140" s="726"/>
      <c r="I140" s="726"/>
      <c r="J140" s="726"/>
      <c r="K140" s="726"/>
      <c r="L140" s="726"/>
      <c r="M140" s="727"/>
      <c r="N140" s="716"/>
    </row>
    <row r="141" spans="1:14" ht="21" customHeight="1">
      <c r="A141" s="712"/>
      <c r="B141" s="723"/>
      <c r="C141" s="1033"/>
      <c r="D141" s="725"/>
      <c r="E141" s="726"/>
      <c r="F141" s="726"/>
      <c r="G141" s="726"/>
      <c r="H141" s="726"/>
      <c r="I141" s="726"/>
      <c r="J141" s="726"/>
      <c r="K141" s="726"/>
      <c r="L141" s="726"/>
      <c r="M141" s="727"/>
      <c r="N141" s="716"/>
    </row>
    <row r="142" spans="1:14" ht="21" customHeight="1">
      <c r="A142" s="712"/>
      <c r="B142" s="736" t="s">
        <v>1119</v>
      </c>
      <c r="C142" s="1034">
        <f>SUM(C10+C22+C24+C26+C28+C45+C49+C60+C73+C76+C86+C102+C112+C117+C122+C124+C125+C126+C127+C128+C129+C130+C132+C133+C134+C135+C136+C137+C138+C139+C131)</f>
        <v>14274778</v>
      </c>
      <c r="D142" s="1034">
        <f>SUM(D10+D22+D24+D26+D28+D45+D49+D60+D73+D76+D86+D102+D112+D117+D122+D124+D125+D126+D127+D128+D129+D130+D132+D133+D134+D135+D136+D137+D138+D139+D131)</f>
        <v>14274778</v>
      </c>
      <c r="E142" s="1034">
        <f aca="true" t="shared" si="1" ref="E142:N142">SUM(E10+E22+E24+E26+E28+E45+E49+E60+E73+E76+E86+E102+E112+E117+E122+E124+E125+E126+E127+E128+E129+E130+E132+E133+E134+E135+E136+E137+E138+E139+E131)</f>
        <v>1421744</v>
      </c>
      <c r="F142" s="1034">
        <f t="shared" si="1"/>
        <v>6336349</v>
      </c>
      <c r="G142" s="1034">
        <f t="shared" si="1"/>
        <v>2654064</v>
      </c>
      <c r="H142" s="1034">
        <f t="shared" si="1"/>
        <v>10000</v>
      </c>
      <c r="I142" s="1034">
        <f t="shared" si="1"/>
        <v>0</v>
      </c>
      <c r="J142" s="1034">
        <f t="shared" si="1"/>
        <v>0</v>
      </c>
      <c r="K142" s="1034">
        <f t="shared" si="1"/>
        <v>0</v>
      </c>
      <c r="L142" s="1034">
        <f t="shared" si="1"/>
        <v>1657396</v>
      </c>
      <c r="M142" s="1034">
        <f t="shared" si="1"/>
        <v>2170225</v>
      </c>
      <c r="N142" s="1034">
        <f t="shared" si="1"/>
        <v>25000</v>
      </c>
    </row>
    <row r="143" spans="1:14" ht="21" customHeight="1">
      <c r="A143" s="712"/>
      <c r="B143" s="723"/>
      <c r="C143" s="1033"/>
      <c r="D143" s="725"/>
      <c r="E143" s="726"/>
      <c r="F143" s="726"/>
      <c r="G143" s="726"/>
      <c r="H143" s="726"/>
      <c r="I143" s="726"/>
      <c r="J143" s="726"/>
      <c r="K143" s="726"/>
      <c r="L143" s="726"/>
      <c r="M143" s="727"/>
      <c r="N143" s="716"/>
    </row>
    <row r="146" ht="12">
      <c r="F146" s="908"/>
    </row>
  </sheetData>
  <sheetProtection/>
  <mergeCells count="13">
    <mergeCell ref="E8:E9"/>
    <mergeCell ref="F8:F9"/>
    <mergeCell ref="H8:I8"/>
    <mergeCell ref="A3:N3"/>
    <mergeCell ref="B4:M4"/>
    <mergeCell ref="B5:M5"/>
    <mergeCell ref="B8:B9"/>
    <mergeCell ref="C8:C9"/>
    <mergeCell ref="J8:K8"/>
    <mergeCell ref="L8:L9"/>
    <mergeCell ref="M8:M9"/>
    <mergeCell ref="N8:N9"/>
    <mergeCell ref="D8:D9"/>
  </mergeCells>
  <printOptions/>
  <pageMargins left="0.3937007874015748" right="0.3937007874015748" top="0.3937007874015748" bottom="0.3937007874015748" header="0.5118110236220472" footer="0"/>
  <pageSetup firstPageNumber="56" useFirstPageNumber="1" horizontalDpi="600" verticalDpi="600" orientation="landscape" paperSize="9" scale="62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60" zoomScalePageLayoutView="0" workbookViewId="0" topLeftCell="A49">
      <selection activeCell="D61" sqref="D61"/>
    </sheetView>
  </sheetViews>
  <sheetFormatPr defaultColWidth="9.125" defaultRowHeight="12.75"/>
  <cols>
    <col min="1" max="1" width="7.625" style="704" customWidth="1"/>
    <col min="2" max="2" width="49.50390625" style="704" customWidth="1"/>
    <col min="3" max="3" width="13.875" style="704" customWidth="1"/>
    <col min="4" max="5" width="11.125" style="704" customWidth="1"/>
    <col min="6" max="6" width="11.875" style="704" customWidth="1"/>
    <col min="7" max="7" width="12.125" style="704" customWidth="1"/>
    <col min="8" max="8" width="11.50390625" style="704" customWidth="1"/>
    <col min="9" max="9" width="10.50390625" style="704" bestFit="1" customWidth="1"/>
    <col min="10" max="10" width="11.125" style="704" customWidth="1"/>
    <col min="11" max="11" width="11.50390625" style="704" customWidth="1"/>
    <col min="12" max="12" width="10.875" style="704" customWidth="1"/>
    <col min="13" max="16384" width="9.125" style="704" customWidth="1"/>
  </cols>
  <sheetData>
    <row r="1" spans="1:13" ht="12.75">
      <c r="A1" s="1447" t="s">
        <v>80</v>
      </c>
      <c r="B1" s="1447"/>
      <c r="C1" s="1447"/>
      <c r="D1" s="1447"/>
      <c r="E1" s="1447"/>
      <c r="F1" s="1447"/>
      <c r="G1" s="1447"/>
      <c r="H1" s="1447"/>
      <c r="I1" s="1447"/>
      <c r="J1" s="1447"/>
      <c r="K1" s="1447"/>
      <c r="L1" s="1447"/>
      <c r="M1" s="1447"/>
    </row>
    <row r="2" spans="2:12" ht="17.25">
      <c r="B2" s="1448" t="s">
        <v>81</v>
      </c>
      <c r="C2" s="1448"/>
      <c r="D2" s="1448"/>
      <c r="E2" s="1448"/>
      <c r="F2" s="1448"/>
      <c r="G2" s="1448"/>
      <c r="H2" s="1448"/>
      <c r="I2" s="1448"/>
      <c r="J2" s="1448"/>
      <c r="K2" s="1448"/>
      <c r="L2" s="1448"/>
    </row>
    <row r="3" spans="2:12" ht="17.25">
      <c r="B3" s="1449" t="s">
        <v>1179</v>
      </c>
      <c r="C3" s="1449"/>
      <c r="D3" s="1449"/>
      <c r="E3" s="1449"/>
      <c r="F3" s="1449"/>
      <c r="G3" s="1449"/>
      <c r="H3" s="1449"/>
      <c r="I3" s="1449"/>
      <c r="J3" s="1449"/>
      <c r="K3" s="1449"/>
      <c r="L3" s="1449"/>
    </row>
    <row r="4" spans="3:13" ht="9.75" customHeight="1">
      <c r="C4" s="737"/>
      <c r="F4" s="738"/>
      <c r="G4" s="738"/>
      <c r="H4" s="738"/>
      <c r="I4" s="738"/>
      <c r="J4" s="738"/>
      <c r="K4" s="738"/>
      <c r="L4" s="738"/>
      <c r="M4" s="707" t="s">
        <v>839</v>
      </c>
    </row>
    <row r="5" spans="1:13" ht="27" customHeight="1">
      <c r="A5" s="739"/>
      <c r="B5" s="1450" t="s">
        <v>82</v>
      </c>
      <c r="C5" s="1438" t="s">
        <v>1129</v>
      </c>
      <c r="D5" s="1450" t="s">
        <v>83</v>
      </c>
      <c r="E5" s="1438" t="s">
        <v>969</v>
      </c>
      <c r="F5" s="1438" t="s">
        <v>975</v>
      </c>
      <c r="G5" s="1450" t="s">
        <v>971</v>
      </c>
      <c r="H5" s="1450"/>
      <c r="I5" s="1450" t="s">
        <v>972</v>
      </c>
      <c r="J5" s="1450"/>
      <c r="K5" s="1450" t="s">
        <v>1085</v>
      </c>
      <c r="L5" s="1438" t="s">
        <v>84</v>
      </c>
      <c r="M5" s="1450" t="s">
        <v>1213</v>
      </c>
    </row>
    <row r="6" spans="1:13" ht="41.25" customHeight="1">
      <c r="A6" s="741"/>
      <c r="B6" s="1450"/>
      <c r="C6" s="1451"/>
      <c r="D6" s="1450"/>
      <c r="E6" s="1451"/>
      <c r="F6" s="1250"/>
      <c r="G6" s="740" t="s">
        <v>85</v>
      </c>
      <c r="H6" s="740" t="s">
        <v>86</v>
      </c>
      <c r="I6" s="740" t="s">
        <v>87</v>
      </c>
      <c r="J6" s="740" t="s">
        <v>86</v>
      </c>
      <c r="K6" s="1450"/>
      <c r="L6" s="1452"/>
      <c r="M6" s="1450"/>
    </row>
    <row r="7" spans="1:13" ht="18" customHeight="1">
      <c r="A7" s="743">
        <v>2985</v>
      </c>
      <c r="B7" s="744" t="s">
        <v>88</v>
      </c>
      <c r="C7" s="907">
        <v>159977</v>
      </c>
      <c r="D7" s="745">
        <f aca="true" t="shared" si="0" ref="D7:D70">SUM(E7:M7)</f>
        <v>159977</v>
      </c>
      <c r="E7" s="745">
        <v>159977</v>
      </c>
      <c r="F7" s="746"/>
      <c r="G7" s="747"/>
      <c r="H7" s="747"/>
      <c r="I7" s="747"/>
      <c r="J7" s="747"/>
      <c r="K7" s="747"/>
      <c r="L7" s="747"/>
      <c r="M7" s="749"/>
    </row>
    <row r="8" spans="1:13" ht="18" customHeight="1">
      <c r="A8" s="750">
        <v>3011</v>
      </c>
      <c r="B8" s="751" t="s">
        <v>528</v>
      </c>
      <c r="C8" s="1065">
        <f>SUM('3a.m.'!D19)</f>
        <v>8720</v>
      </c>
      <c r="D8" s="745">
        <f t="shared" si="0"/>
        <v>8720</v>
      </c>
      <c r="E8" s="745">
        <v>8720</v>
      </c>
      <c r="F8" s="752"/>
      <c r="G8" s="740"/>
      <c r="H8" s="740"/>
      <c r="I8" s="740"/>
      <c r="J8" s="740"/>
      <c r="K8" s="753"/>
      <c r="L8" s="740"/>
      <c r="M8" s="754"/>
    </row>
    <row r="9" spans="1:13" ht="18" customHeight="1">
      <c r="A9" s="755">
        <v>3052</v>
      </c>
      <c r="B9" s="795" t="s">
        <v>411</v>
      </c>
      <c r="C9" s="907">
        <f>SUM('3c.m.'!D17)</f>
        <v>5000</v>
      </c>
      <c r="D9" s="745">
        <f t="shared" si="0"/>
        <v>5000</v>
      </c>
      <c r="E9" s="745">
        <v>5000</v>
      </c>
      <c r="F9" s="745"/>
      <c r="G9" s="757"/>
      <c r="H9" s="757"/>
      <c r="I9" s="757"/>
      <c r="J9" s="757"/>
      <c r="K9" s="1064"/>
      <c r="L9" s="757"/>
      <c r="M9" s="749"/>
    </row>
    <row r="10" spans="1:13" ht="18" customHeight="1">
      <c r="A10" s="755">
        <v>3141</v>
      </c>
      <c r="B10" s="756" t="s">
        <v>89</v>
      </c>
      <c r="C10" s="907">
        <f>SUM('3c.m.'!D137)</f>
        <v>12000</v>
      </c>
      <c r="D10" s="745">
        <f t="shared" si="0"/>
        <v>12000</v>
      </c>
      <c r="E10" s="745">
        <v>12000</v>
      </c>
      <c r="F10" s="758"/>
      <c r="G10" s="759"/>
      <c r="H10" s="759"/>
      <c r="I10" s="759"/>
      <c r="J10" s="759"/>
      <c r="K10" s="759"/>
      <c r="L10" s="759"/>
      <c r="M10" s="749"/>
    </row>
    <row r="11" spans="1:13" ht="18" customHeight="1">
      <c r="A11" s="743">
        <v>3144</v>
      </c>
      <c r="B11" s="760" t="s">
        <v>90</v>
      </c>
      <c r="C11" s="907">
        <f>SUM('3c.m.'!D161)</f>
        <v>1500</v>
      </c>
      <c r="D11" s="745">
        <f t="shared" si="0"/>
        <v>1500</v>
      </c>
      <c r="E11" s="745">
        <v>1500</v>
      </c>
      <c r="F11" s="758"/>
      <c r="G11" s="759"/>
      <c r="H11" s="759"/>
      <c r="I11" s="759"/>
      <c r="J11" s="759"/>
      <c r="K11" s="759"/>
      <c r="L11" s="759"/>
      <c r="M11" s="749"/>
    </row>
    <row r="12" spans="1:13" ht="18" customHeight="1">
      <c r="A12" s="755">
        <v>3207</v>
      </c>
      <c r="B12" s="795" t="s">
        <v>1120</v>
      </c>
      <c r="C12" s="907">
        <f>SUM('3c.m.'!D244)</f>
        <v>26500</v>
      </c>
      <c r="D12" s="745">
        <f t="shared" si="0"/>
        <v>26500</v>
      </c>
      <c r="E12" s="745">
        <v>26500</v>
      </c>
      <c r="F12" s="758"/>
      <c r="G12" s="759"/>
      <c r="H12" s="759"/>
      <c r="I12" s="759"/>
      <c r="J12" s="759"/>
      <c r="K12" s="759"/>
      <c r="L12" s="759"/>
      <c r="M12" s="749"/>
    </row>
    <row r="13" spans="1:13" ht="18" customHeight="1">
      <c r="A13" s="755">
        <v>3209</v>
      </c>
      <c r="B13" s="756" t="s">
        <v>91</v>
      </c>
      <c r="C13" s="907">
        <f>SUM('3c.m.'!D260)</f>
        <v>10000</v>
      </c>
      <c r="D13" s="745">
        <f t="shared" si="0"/>
        <v>10000</v>
      </c>
      <c r="E13" s="745">
        <v>10000</v>
      </c>
      <c r="F13" s="758"/>
      <c r="G13" s="759"/>
      <c r="H13" s="759"/>
      <c r="I13" s="759"/>
      <c r="J13" s="759"/>
      <c r="K13" s="759"/>
      <c r="L13" s="759"/>
      <c r="M13" s="749"/>
    </row>
    <row r="14" spans="1:13" ht="18" customHeight="1">
      <c r="A14" s="755">
        <v>3305</v>
      </c>
      <c r="B14" s="756" t="s">
        <v>630</v>
      </c>
      <c r="C14" s="907">
        <f>SUM('3c.m.'!D347)</f>
        <v>11000</v>
      </c>
      <c r="D14" s="745">
        <f t="shared" si="0"/>
        <v>11000</v>
      </c>
      <c r="E14" s="745">
        <v>11000</v>
      </c>
      <c r="F14" s="758"/>
      <c r="G14" s="759"/>
      <c r="H14" s="759"/>
      <c r="I14" s="759"/>
      <c r="J14" s="759"/>
      <c r="K14" s="759"/>
      <c r="L14" s="759"/>
      <c r="M14" s="749"/>
    </row>
    <row r="15" spans="1:13" ht="18" customHeight="1">
      <c r="A15" s="755">
        <v>3306</v>
      </c>
      <c r="B15" s="756" t="s">
        <v>631</v>
      </c>
      <c r="C15" s="907">
        <f>SUM('3c.m.'!D356)</f>
        <v>8000</v>
      </c>
      <c r="D15" s="745">
        <f t="shared" si="0"/>
        <v>8000</v>
      </c>
      <c r="E15" s="745">
        <v>8000</v>
      </c>
      <c r="F15" s="758"/>
      <c r="G15" s="759"/>
      <c r="H15" s="759"/>
      <c r="I15" s="759"/>
      <c r="J15" s="759"/>
      <c r="K15" s="759"/>
      <c r="L15" s="759"/>
      <c r="M15" s="749"/>
    </row>
    <row r="16" spans="1:13" ht="18" customHeight="1">
      <c r="A16" s="755">
        <v>3307</v>
      </c>
      <c r="B16" s="756" t="s">
        <v>92</v>
      </c>
      <c r="C16" s="907">
        <f>SUM('3c.m.'!D365)</f>
        <v>4000</v>
      </c>
      <c r="D16" s="745">
        <f t="shared" si="0"/>
        <v>4000</v>
      </c>
      <c r="E16" s="745">
        <v>4000</v>
      </c>
      <c r="F16" s="758"/>
      <c r="G16" s="759"/>
      <c r="H16" s="759"/>
      <c r="I16" s="759"/>
      <c r="J16" s="759"/>
      <c r="K16" s="759"/>
      <c r="L16" s="759"/>
      <c r="M16" s="749"/>
    </row>
    <row r="17" spans="1:13" ht="18" customHeight="1">
      <c r="A17" s="755">
        <v>3310</v>
      </c>
      <c r="B17" s="756" t="s">
        <v>783</v>
      </c>
      <c r="C17" s="907">
        <f>SUM('3c.m.'!D381)</f>
        <v>7000</v>
      </c>
      <c r="D17" s="745">
        <f t="shared" si="0"/>
        <v>7000</v>
      </c>
      <c r="E17" s="745">
        <v>7000</v>
      </c>
      <c r="F17" s="758"/>
      <c r="G17" s="759"/>
      <c r="H17" s="759"/>
      <c r="I17" s="759"/>
      <c r="J17" s="759"/>
      <c r="K17" s="759"/>
      <c r="L17" s="759"/>
      <c r="M17" s="749"/>
    </row>
    <row r="18" spans="1:13" ht="18" customHeight="1">
      <c r="A18" s="755">
        <v>3312</v>
      </c>
      <c r="B18" s="795" t="s">
        <v>998</v>
      </c>
      <c r="C18" s="907">
        <f>SUM('3c.m.'!D397)</f>
        <v>30000</v>
      </c>
      <c r="D18" s="745">
        <f t="shared" si="0"/>
        <v>30000</v>
      </c>
      <c r="E18" s="745">
        <v>30000</v>
      </c>
      <c r="F18" s="758"/>
      <c r="G18" s="759"/>
      <c r="H18" s="759"/>
      <c r="I18" s="759"/>
      <c r="J18" s="759"/>
      <c r="K18" s="759"/>
      <c r="L18" s="759"/>
      <c r="M18" s="749"/>
    </row>
    <row r="19" spans="1:13" ht="18" customHeight="1">
      <c r="A19" s="755">
        <v>3313</v>
      </c>
      <c r="B19" s="825" t="s">
        <v>329</v>
      </c>
      <c r="C19" s="907">
        <f>SUM('3c.m.'!D405)</f>
        <v>8500</v>
      </c>
      <c r="D19" s="745">
        <f t="shared" si="0"/>
        <v>8500</v>
      </c>
      <c r="E19" s="745">
        <v>8500</v>
      </c>
      <c r="F19" s="758"/>
      <c r="G19" s="759"/>
      <c r="H19" s="759"/>
      <c r="I19" s="759"/>
      <c r="J19" s="759"/>
      <c r="K19" s="759"/>
      <c r="L19" s="759"/>
      <c r="M19" s="749"/>
    </row>
    <row r="20" spans="1:13" ht="18" customHeight="1">
      <c r="A20" s="755">
        <v>3315</v>
      </c>
      <c r="B20" s="825" t="s">
        <v>330</v>
      </c>
      <c r="C20" s="907">
        <f>SUM('3c.m.'!D413)</f>
        <v>12000</v>
      </c>
      <c r="D20" s="745">
        <f t="shared" si="0"/>
        <v>12000</v>
      </c>
      <c r="E20" s="745">
        <v>12000</v>
      </c>
      <c r="F20" s="758"/>
      <c r="G20" s="759"/>
      <c r="H20" s="759"/>
      <c r="I20" s="759"/>
      <c r="J20" s="759"/>
      <c r="K20" s="759"/>
      <c r="L20" s="759"/>
      <c r="M20" s="749"/>
    </row>
    <row r="21" spans="1:13" ht="18" customHeight="1">
      <c r="A21" s="755">
        <v>3316</v>
      </c>
      <c r="B21" s="825" t="s">
        <v>331</v>
      </c>
      <c r="C21" s="907">
        <f>SUM('3c.m.'!D421)</f>
        <v>5000</v>
      </c>
      <c r="D21" s="745">
        <f t="shared" si="0"/>
        <v>5000</v>
      </c>
      <c r="E21" s="745">
        <v>5000</v>
      </c>
      <c r="F21" s="758"/>
      <c r="G21" s="759"/>
      <c r="H21" s="759"/>
      <c r="I21" s="759"/>
      <c r="J21" s="759"/>
      <c r="K21" s="759"/>
      <c r="L21" s="759"/>
      <c r="M21" s="749"/>
    </row>
    <row r="22" spans="1:13" ht="18" customHeight="1">
      <c r="A22" s="755">
        <v>3317</v>
      </c>
      <c r="B22" s="824" t="s">
        <v>332</v>
      </c>
      <c r="C22" s="907">
        <f>SUM('3c.m.'!D429)</f>
        <v>130000</v>
      </c>
      <c r="D22" s="745">
        <f t="shared" si="0"/>
        <v>130000</v>
      </c>
      <c r="E22" s="745">
        <v>130000</v>
      </c>
      <c r="F22" s="758"/>
      <c r="G22" s="759"/>
      <c r="H22" s="759"/>
      <c r="I22" s="759"/>
      <c r="J22" s="759"/>
      <c r="K22" s="759"/>
      <c r="L22" s="759"/>
      <c r="M22" s="749"/>
    </row>
    <row r="23" spans="1:13" ht="18" customHeight="1">
      <c r="A23" s="755">
        <v>3322</v>
      </c>
      <c r="B23" s="756" t="s">
        <v>558</v>
      </c>
      <c r="C23" s="907">
        <f>SUM('3c.m.'!D464)</f>
        <v>9500</v>
      </c>
      <c r="D23" s="745">
        <f t="shared" si="0"/>
        <v>9500</v>
      </c>
      <c r="E23" s="745">
        <v>9500</v>
      </c>
      <c r="F23" s="758"/>
      <c r="G23" s="759"/>
      <c r="H23" s="759"/>
      <c r="I23" s="759"/>
      <c r="J23" s="759"/>
      <c r="K23" s="759"/>
      <c r="L23" s="759"/>
      <c r="M23" s="749"/>
    </row>
    <row r="24" spans="1:13" ht="18" customHeight="1">
      <c r="A24" s="755">
        <v>3350</v>
      </c>
      <c r="B24" s="795" t="s">
        <v>741</v>
      </c>
      <c r="C24" s="907">
        <f>SUM('3c.m.'!D561)</f>
        <v>1000</v>
      </c>
      <c r="D24" s="745">
        <f t="shared" si="0"/>
        <v>1000</v>
      </c>
      <c r="E24" s="745">
        <v>1000</v>
      </c>
      <c r="F24" s="758"/>
      <c r="G24" s="759"/>
      <c r="H24" s="759"/>
      <c r="I24" s="759"/>
      <c r="J24" s="759"/>
      <c r="K24" s="759"/>
      <c r="L24" s="759"/>
      <c r="M24" s="749"/>
    </row>
    <row r="25" spans="1:13" ht="18" customHeight="1">
      <c r="A25" s="755">
        <v>3351</v>
      </c>
      <c r="B25" s="795" t="s">
        <v>412</v>
      </c>
      <c r="C25" s="907">
        <f>SUM('3c.m.'!D569)</f>
        <v>20000</v>
      </c>
      <c r="D25" s="745">
        <f t="shared" si="0"/>
        <v>20000</v>
      </c>
      <c r="E25" s="745">
        <v>20000</v>
      </c>
      <c r="F25" s="758"/>
      <c r="G25" s="759"/>
      <c r="H25" s="759"/>
      <c r="I25" s="759"/>
      <c r="J25" s="759"/>
      <c r="K25" s="759"/>
      <c r="L25" s="759"/>
      <c r="M25" s="749"/>
    </row>
    <row r="26" spans="1:13" ht="18" customHeight="1">
      <c r="A26" s="755">
        <v>3352</v>
      </c>
      <c r="B26" s="795" t="s">
        <v>1095</v>
      </c>
      <c r="C26" s="907">
        <f>SUM('3c.m.'!D578)</f>
        <v>18000</v>
      </c>
      <c r="D26" s="745">
        <f t="shared" si="0"/>
        <v>18000</v>
      </c>
      <c r="E26" s="745">
        <v>18000</v>
      </c>
      <c r="F26" s="758"/>
      <c r="G26" s="759"/>
      <c r="H26" s="759"/>
      <c r="I26" s="759"/>
      <c r="J26" s="759"/>
      <c r="K26" s="759"/>
      <c r="L26" s="759"/>
      <c r="M26" s="749"/>
    </row>
    <row r="27" spans="1:13" ht="18" customHeight="1">
      <c r="A27" s="755">
        <v>3355</v>
      </c>
      <c r="B27" s="756" t="s">
        <v>93</v>
      </c>
      <c r="C27" s="907">
        <f>SUM('3c.m.'!D586)</f>
        <v>9000</v>
      </c>
      <c r="D27" s="745">
        <f t="shared" si="0"/>
        <v>9000</v>
      </c>
      <c r="E27" s="745">
        <v>9000</v>
      </c>
      <c r="F27" s="758"/>
      <c r="G27" s="759"/>
      <c r="H27" s="759"/>
      <c r="I27" s="759"/>
      <c r="J27" s="759"/>
      <c r="K27" s="759"/>
      <c r="L27" s="759"/>
      <c r="M27" s="749"/>
    </row>
    <row r="28" spans="1:13" ht="18" customHeight="1">
      <c r="A28" s="755">
        <v>3356</v>
      </c>
      <c r="B28" s="756" t="s">
        <v>94</v>
      </c>
      <c r="C28" s="907">
        <f>SUM('3c.m.'!D594)</f>
        <v>25000</v>
      </c>
      <c r="D28" s="745">
        <f t="shared" si="0"/>
        <v>25000</v>
      </c>
      <c r="E28" s="745">
        <v>25000</v>
      </c>
      <c r="F28" s="758"/>
      <c r="G28" s="759"/>
      <c r="H28" s="759"/>
      <c r="I28" s="759"/>
      <c r="J28" s="759"/>
      <c r="K28" s="759"/>
      <c r="L28" s="759"/>
      <c r="M28" s="749"/>
    </row>
    <row r="29" spans="1:13" ht="18" customHeight="1">
      <c r="A29" s="755">
        <v>3358</v>
      </c>
      <c r="B29" s="795" t="s">
        <v>176</v>
      </c>
      <c r="C29" s="907">
        <f>SUM('3c.m.'!D610)</f>
        <v>500</v>
      </c>
      <c r="D29" s="745">
        <f t="shared" si="0"/>
        <v>500</v>
      </c>
      <c r="E29" s="745">
        <v>500</v>
      </c>
      <c r="F29" s="758"/>
      <c r="G29" s="759"/>
      <c r="H29" s="759"/>
      <c r="I29" s="759"/>
      <c r="J29" s="759"/>
      <c r="K29" s="759"/>
      <c r="L29" s="759"/>
      <c r="M29" s="749"/>
    </row>
    <row r="30" spans="1:13" ht="18" customHeight="1">
      <c r="A30" s="755">
        <v>3360</v>
      </c>
      <c r="B30" s="795" t="s">
        <v>1007</v>
      </c>
      <c r="C30" s="907">
        <f>SUM('3c.m.'!D618)</f>
        <v>2000</v>
      </c>
      <c r="D30" s="745">
        <f t="shared" si="0"/>
        <v>2000</v>
      </c>
      <c r="E30" s="745">
        <v>2000</v>
      </c>
      <c r="F30" s="758"/>
      <c r="G30" s="759"/>
      <c r="H30" s="759"/>
      <c r="I30" s="759"/>
      <c r="J30" s="759"/>
      <c r="K30" s="759"/>
      <c r="L30" s="759"/>
      <c r="M30" s="749"/>
    </row>
    <row r="31" spans="1:13" ht="18" customHeight="1">
      <c r="A31" s="755">
        <v>3416</v>
      </c>
      <c r="B31" s="795" t="s">
        <v>599</v>
      </c>
      <c r="C31" s="907">
        <f>SUM('3c.m.'!D668)</f>
        <v>20000</v>
      </c>
      <c r="D31" s="745">
        <f t="shared" si="0"/>
        <v>20000</v>
      </c>
      <c r="E31" s="745">
        <v>20000</v>
      </c>
      <c r="F31" s="758"/>
      <c r="G31" s="759"/>
      <c r="H31" s="759"/>
      <c r="I31" s="759"/>
      <c r="J31" s="759"/>
      <c r="K31" s="759"/>
      <c r="L31" s="759"/>
      <c r="M31" s="749"/>
    </row>
    <row r="32" spans="1:13" ht="18" customHeight="1">
      <c r="A32" s="755">
        <v>3421</v>
      </c>
      <c r="B32" s="795" t="s">
        <v>1082</v>
      </c>
      <c r="C32" s="907">
        <f>SUM('3c.m.'!D677)</f>
        <v>4000</v>
      </c>
      <c r="D32" s="745">
        <f t="shared" si="0"/>
        <v>4000</v>
      </c>
      <c r="E32" s="745">
        <v>4000</v>
      </c>
      <c r="F32" s="758"/>
      <c r="G32" s="759"/>
      <c r="H32" s="759"/>
      <c r="I32" s="759"/>
      <c r="J32" s="759"/>
      <c r="K32" s="759"/>
      <c r="L32" s="759"/>
      <c r="M32" s="749"/>
    </row>
    <row r="33" spans="1:13" ht="18" customHeight="1">
      <c r="A33" s="755">
        <v>3422</v>
      </c>
      <c r="B33" s="756" t="s">
        <v>563</v>
      </c>
      <c r="C33" s="907">
        <f>SUM('3c.m.'!D685)</f>
        <v>36000</v>
      </c>
      <c r="D33" s="745">
        <f t="shared" si="0"/>
        <v>36000</v>
      </c>
      <c r="E33" s="745">
        <v>36000</v>
      </c>
      <c r="F33" s="758"/>
      <c r="G33" s="759"/>
      <c r="H33" s="759"/>
      <c r="I33" s="759"/>
      <c r="J33" s="759"/>
      <c r="K33" s="759"/>
      <c r="L33" s="759"/>
      <c r="M33" s="749"/>
    </row>
    <row r="34" spans="1:13" ht="18" customHeight="1">
      <c r="A34" s="755">
        <v>3423</v>
      </c>
      <c r="B34" s="756" t="s">
        <v>562</v>
      </c>
      <c r="C34" s="907">
        <f>SUM('3c.m.'!D693)</f>
        <v>12000</v>
      </c>
      <c r="D34" s="745">
        <f t="shared" si="0"/>
        <v>12000</v>
      </c>
      <c r="E34" s="745">
        <v>12000</v>
      </c>
      <c r="F34" s="758"/>
      <c r="G34" s="759"/>
      <c r="H34" s="759"/>
      <c r="I34" s="759"/>
      <c r="J34" s="759"/>
      <c r="K34" s="759"/>
      <c r="L34" s="759"/>
      <c r="M34" s="749"/>
    </row>
    <row r="35" spans="1:13" ht="18" customHeight="1">
      <c r="A35" s="755">
        <v>3424</v>
      </c>
      <c r="B35" s="761" t="s">
        <v>746</v>
      </c>
      <c r="C35" s="907">
        <f>SUM('3c.m.'!D701)</f>
        <v>9000</v>
      </c>
      <c r="D35" s="745">
        <f t="shared" si="0"/>
        <v>9000</v>
      </c>
      <c r="E35" s="745">
        <v>9000</v>
      </c>
      <c r="F35" s="758"/>
      <c r="G35" s="759"/>
      <c r="H35" s="759"/>
      <c r="I35" s="759"/>
      <c r="J35" s="759"/>
      <c r="K35" s="759"/>
      <c r="L35" s="759"/>
      <c r="M35" s="749"/>
    </row>
    <row r="36" spans="1:13" ht="18" customHeight="1">
      <c r="A36" s="755">
        <v>3425</v>
      </c>
      <c r="B36" s="761" t="s">
        <v>434</v>
      </c>
      <c r="C36" s="907">
        <f>SUM('3c.m.'!D709)</f>
        <v>4500</v>
      </c>
      <c r="D36" s="745">
        <f t="shared" si="0"/>
        <v>4500</v>
      </c>
      <c r="E36" s="745">
        <v>4500</v>
      </c>
      <c r="F36" s="746"/>
      <c r="G36" s="747"/>
      <c r="H36" s="747"/>
      <c r="I36" s="747"/>
      <c r="J36" s="747"/>
      <c r="K36" s="747"/>
      <c r="L36" s="747"/>
      <c r="M36" s="749"/>
    </row>
    <row r="37" spans="1:13" ht="18" customHeight="1">
      <c r="A37" s="755">
        <v>3426</v>
      </c>
      <c r="B37" s="756" t="s">
        <v>826</v>
      </c>
      <c r="C37" s="907">
        <f>SUM('3c.m.'!D717)</f>
        <v>66000</v>
      </c>
      <c r="D37" s="745">
        <f t="shared" si="0"/>
        <v>66000</v>
      </c>
      <c r="E37" s="745">
        <v>66000</v>
      </c>
      <c r="F37" s="746"/>
      <c r="G37" s="747"/>
      <c r="H37" s="747"/>
      <c r="I37" s="747"/>
      <c r="J37" s="747"/>
      <c r="K37" s="747"/>
      <c r="L37" s="747"/>
      <c r="M37" s="749"/>
    </row>
    <row r="38" spans="1:13" ht="18" customHeight="1">
      <c r="A38" s="755">
        <v>3921</v>
      </c>
      <c r="B38" s="761" t="s">
        <v>95</v>
      </c>
      <c r="C38" s="907">
        <f>SUM('3d.m.'!D12)</f>
        <v>6000</v>
      </c>
      <c r="D38" s="745">
        <f t="shared" si="0"/>
        <v>6000</v>
      </c>
      <c r="E38" s="745">
        <v>6000</v>
      </c>
      <c r="F38" s="746"/>
      <c r="G38" s="747"/>
      <c r="H38" s="747"/>
      <c r="I38" s="747"/>
      <c r="J38" s="747"/>
      <c r="K38" s="747"/>
      <c r="L38" s="747"/>
      <c r="M38" s="749"/>
    </row>
    <row r="39" spans="1:13" ht="18" customHeight="1">
      <c r="A39" s="755">
        <v>3922</v>
      </c>
      <c r="B39" s="761" t="s">
        <v>96</v>
      </c>
      <c r="C39" s="907">
        <f>SUM('3d.m.'!D13)</f>
        <v>5000</v>
      </c>
      <c r="D39" s="745">
        <f t="shared" si="0"/>
        <v>5000</v>
      </c>
      <c r="E39" s="745">
        <v>5000</v>
      </c>
      <c r="F39" s="746"/>
      <c r="G39" s="747"/>
      <c r="H39" s="747"/>
      <c r="I39" s="747"/>
      <c r="J39" s="747"/>
      <c r="K39" s="747"/>
      <c r="L39" s="747"/>
      <c r="M39" s="749"/>
    </row>
    <row r="40" spans="1:13" ht="18" customHeight="1">
      <c r="A40" s="755">
        <v>3932</v>
      </c>
      <c r="B40" s="806" t="s">
        <v>614</v>
      </c>
      <c r="C40" s="907">
        <f>SUM('3d.m.'!D24)</f>
        <v>12500</v>
      </c>
      <c r="D40" s="745">
        <f t="shared" si="0"/>
        <v>12500</v>
      </c>
      <c r="E40" s="745">
        <v>12500</v>
      </c>
      <c r="F40" s="746"/>
      <c r="G40" s="747"/>
      <c r="H40" s="747"/>
      <c r="I40" s="747"/>
      <c r="J40" s="747"/>
      <c r="K40" s="747"/>
      <c r="L40" s="747"/>
      <c r="M40" s="749"/>
    </row>
    <row r="41" spans="1:13" ht="18" customHeight="1">
      <c r="A41" s="755">
        <v>3941</v>
      </c>
      <c r="B41" s="761" t="s">
        <v>97</v>
      </c>
      <c r="C41" s="907">
        <f>SUM('3d.m.'!D27)</f>
        <v>266760</v>
      </c>
      <c r="D41" s="745">
        <f t="shared" si="0"/>
        <v>266760</v>
      </c>
      <c r="E41" s="745">
        <v>266760</v>
      </c>
      <c r="F41" s="746"/>
      <c r="G41" s="747"/>
      <c r="H41" s="747"/>
      <c r="I41" s="747"/>
      <c r="J41" s="747"/>
      <c r="K41" s="747"/>
      <c r="L41" s="747"/>
      <c r="M41" s="749"/>
    </row>
    <row r="42" spans="1:13" ht="18" customHeight="1">
      <c r="A42" s="755">
        <v>3942</v>
      </c>
      <c r="B42" s="761" t="s">
        <v>98</v>
      </c>
      <c r="C42" s="907">
        <v>137000</v>
      </c>
      <c r="D42" s="745">
        <f t="shared" si="0"/>
        <v>137000</v>
      </c>
      <c r="E42" s="745">
        <v>137000</v>
      </c>
      <c r="F42" s="746"/>
      <c r="G42" s="747"/>
      <c r="H42" s="747"/>
      <c r="I42" s="747"/>
      <c r="J42" s="747"/>
      <c r="K42" s="747"/>
      <c r="L42" s="747"/>
      <c r="M42" s="749"/>
    </row>
    <row r="43" spans="1:13" ht="18" customHeight="1">
      <c r="A43" s="743">
        <v>3929</v>
      </c>
      <c r="B43" s="744" t="s">
        <v>733</v>
      </c>
      <c r="C43" s="907">
        <f>SUM('3d.m.'!D20)</f>
        <v>10000</v>
      </c>
      <c r="D43" s="745">
        <f t="shared" si="0"/>
        <v>10000</v>
      </c>
      <c r="E43" s="745">
        <v>10000</v>
      </c>
      <c r="F43" s="746"/>
      <c r="G43" s="747"/>
      <c r="H43" s="747"/>
      <c r="I43" s="747"/>
      <c r="J43" s="747"/>
      <c r="K43" s="747"/>
      <c r="L43" s="747"/>
      <c r="M43" s="749"/>
    </row>
    <row r="44" spans="1:13" ht="18" customHeight="1">
      <c r="A44" s="743">
        <v>3942</v>
      </c>
      <c r="B44" s="1186" t="s">
        <v>1150</v>
      </c>
      <c r="C44" s="907">
        <f>SUM('3d.m.'!D28)</f>
        <v>5000</v>
      </c>
      <c r="D44" s="745">
        <f t="shared" si="0"/>
        <v>5000</v>
      </c>
      <c r="E44" s="745">
        <v>5000</v>
      </c>
      <c r="F44" s="746"/>
      <c r="G44" s="747"/>
      <c r="H44" s="747"/>
      <c r="I44" s="747"/>
      <c r="J44" s="747"/>
      <c r="K44" s="747"/>
      <c r="L44" s="747"/>
      <c r="M44" s="749"/>
    </row>
    <row r="45" spans="1:13" ht="18" customHeight="1">
      <c r="A45" s="743">
        <v>3943</v>
      </c>
      <c r="B45" s="747" t="s">
        <v>174</v>
      </c>
      <c r="C45" s="907">
        <f>SUM('3d.m.'!D29)</f>
        <v>2000</v>
      </c>
      <c r="D45" s="745">
        <f t="shared" si="0"/>
        <v>2000</v>
      </c>
      <c r="E45" s="745">
        <v>2000</v>
      </c>
      <c r="F45" s="746"/>
      <c r="G45" s="747"/>
      <c r="H45" s="747"/>
      <c r="I45" s="747"/>
      <c r="J45" s="747"/>
      <c r="K45" s="747"/>
      <c r="L45" s="747"/>
      <c r="M45" s="749"/>
    </row>
    <row r="46" spans="1:13" ht="18" customHeight="1">
      <c r="A46" s="743">
        <v>3944</v>
      </c>
      <c r="B46" s="747" t="s">
        <v>1133</v>
      </c>
      <c r="C46" s="907">
        <f>SUM('3d.m.'!D33)</f>
        <v>14741</v>
      </c>
      <c r="D46" s="745">
        <f t="shared" si="0"/>
        <v>14741</v>
      </c>
      <c r="E46" s="745">
        <v>14741</v>
      </c>
      <c r="F46" s="746"/>
      <c r="G46" s="747"/>
      <c r="H46" s="747"/>
      <c r="I46" s="747"/>
      <c r="J46" s="747"/>
      <c r="K46" s="747"/>
      <c r="L46" s="747"/>
      <c r="M46" s="749"/>
    </row>
    <row r="47" spans="1:13" ht="18" customHeight="1">
      <c r="A47" s="743">
        <v>3962</v>
      </c>
      <c r="B47" s="744" t="s">
        <v>99</v>
      </c>
      <c r="C47" s="907">
        <f>SUM('3d.m.'!D37)</f>
        <v>50000</v>
      </c>
      <c r="D47" s="745">
        <f t="shared" si="0"/>
        <v>50000</v>
      </c>
      <c r="E47" s="745">
        <v>50000</v>
      </c>
      <c r="F47" s="746"/>
      <c r="G47" s="747"/>
      <c r="H47" s="747"/>
      <c r="I47" s="747"/>
      <c r="J47" s="747"/>
      <c r="K47" s="747"/>
      <c r="L47" s="747"/>
      <c r="M47" s="749"/>
    </row>
    <row r="48" spans="1:13" ht="18" customHeight="1">
      <c r="A48" s="743">
        <v>4132</v>
      </c>
      <c r="B48" s="744" t="s">
        <v>100</v>
      </c>
      <c r="C48" s="907">
        <f>SUM('4.mell.'!D35)</f>
        <v>40000</v>
      </c>
      <c r="D48" s="745">
        <f t="shared" si="0"/>
        <v>40000</v>
      </c>
      <c r="E48" s="745">
        <v>40000</v>
      </c>
      <c r="F48" s="746"/>
      <c r="G48" s="747"/>
      <c r="H48" s="747"/>
      <c r="I48" s="747"/>
      <c r="J48" s="747"/>
      <c r="K48" s="747"/>
      <c r="L48" s="747"/>
      <c r="M48" s="749"/>
    </row>
    <row r="49" spans="1:13" ht="18" customHeight="1">
      <c r="A49" s="743">
        <v>3928</v>
      </c>
      <c r="B49" s="744" t="s">
        <v>575</v>
      </c>
      <c r="C49" s="907">
        <f>SUM('3d.m.'!D15)</f>
        <v>180000</v>
      </c>
      <c r="D49" s="745">
        <f t="shared" si="0"/>
        <v>180000</v>
      </c>
      <c r="E49" s="745">
        <v>180000</v>
      </c>
      <c r="F49" s="746"/>
      <c r="G49" s="747"/>
      <c r="H49" s="747"/>
      <c r="I49" s="747"/>
      <c r="J49" s="747"/>
      <c r="K49" s="747"/>
      <c r="L49" s="747"/>
      <c r="M49" s="748"/>
    </row>
    <row r="50" spans="1:13" ht="18" customHeight="1">
      <c r="A50" s="743">
        <v>3972</v>
      </c>
      <c r="B50" s="747" t="s">
        <v>175</v>
      </c>
      <c r="C50" s="907">
        <f>SUM('3d.m.'!D38)</f>
        <v>18500</v>
      </c>
      <c r="D50" s="745">
        <f t="shared" si="0"/>
        <v>18500</v>
      </c>
      <c r="E50" s="745">
        <v>18500</v>
      </c>
      <c r="F50" s="746"/>
      <c r="G50" s="747"/>
      <c r="H50" s="747"/>
      <c r="I50" s="747"/>
      <c r="J50" s="747"/>
      <c r="K50" s="747"/>
      <c r="L50" s="747"/>
      <c r="M50" s="748"/>
    </row>
    <row r="51" spans="1:13" ht="18" customHeight="1">
      <c r="A51" s="743">
        <v>3988</v>
      </c>
      <c r="B51" s="803" t="s">
        <v>505</v>
      </c>
      <c r="C51" s="907">
        <f>SUM('3d.m.'!D41)</f>
        <v>800</v>
      </c>
      <c r="D51" s="745">
        <f t="shared" si="0"/>
        <v>800</v>
      </c>
      <c r="E51" s="745">
        <v>800</v>
      </c>
      <c r="F51" s="746"/>
      <c r="G51" s="747"/>
      <c r="H51" s="747"/>
      <c r="I51" s="747"/>
      <c r="J51" s="747"/>
      <c r="K51" s="747"/>
      <c r="L51" s="747"/>
      <c r="M51" s="748"/>
    </row>
    <row r="52" spans="1:13" ht="18" customHeight="1">
      <c r="A52" s="743">
        <v>3989</v>
      </c>
      <c r="B52" s="803" t="s">
        <v>822</v>
      </c>
      <c r="C52" s="907">
        <f>SUM('3d.m.'!D42)</f>
        <v>6000</v>
      </c>
      <c r="D52" s="745">
        <f t="shared" si="0"/>
        <v>6000</v>
      </c>
      <c r="E52" s="745">
        <v>6000</v>
      </c>
      <c r="F52" s="746"/>
      <c r="G52" s="747"/>
      <c r="H52" s="747"/>
      <c r="I52" s="747"/>
      <c r="J52" s="747"/>
      <c r="K52" s="747"/>
      <c r="L52" s="747"/>
      <c r="M52" s="748"/>
    </row>
    <row r="53" spans="1:13" ht="18" customHeight="1">
      <c r="A53" s="743">
        <v>3990</v>
      </c>
      <c r="B53" s="804" t="s">
        <v>761</v>
      </c>
      <c r="C53" s="907">
        <f>SUM('3d.m.'!D43)</f>
        <v>1000</v>
      </c>
      <c r="D53" s="745">
        <f t="shared" si="0"/>
        <v>1000</v>
      </c>
      <c r="E53" s="745">
        <v>1000</v>
      </c>
      <c r="F53" s="746"/>
      <c r="G53" s="747"/>
      <c r="H53" s="747"/>
      <c r="I53" s="747"/>
      <c r="J53" s="747"/>
      <c r="K53" s="747"/>
      <c r="L53" s="747"/>
      <c r="M53" s="748"/>
    </row>
    <row r="54" spans="1:13" ht="18" customHeight="1">
      <c r="A54" s="743">
        <v>3991</v>
      </c>
      <c r="B54" s="804" t="s">
        <v>814</v>
      </c>
      <c r="C54" s="907">
        <f>SUM('3d.m.'!D44)</f>
        <v>4820</v>
      </c>
      <c r="D54" s="745">
        <f t="shared" si="0"/>
        <v>4820</v>
      </c>
      <c r="E54" s="745">
        <v>4820</v>
      </c>
      <c r="F54" s="746"/>
      <c r="G54" s="747"/>
      <c r="H54" s="747"/>
      <c r="I54" s="747"/>
      <c r="J54" s="747"/>
      <c r="K54" s="747"/>
      <c r="L54" s="747"/>
      <c r="M54" s="748"/>
    </row>
    <row r="55" spans="1:13" ht="18" customHeight="1">
      <c r="A55" s="805">
        <v>3992</v>
      </c>
      <c r="B55" s="804" t="s">
        <v>762</v>
      </c>
      <c r="C55" s="907">
        <f>SUM('3d.m.'!D45)</f>
        <v>1400</v>
      </c>
      <c r="D55" s="745">
        <f t="shared" si="0"/>
        <v>1400</v>
      </c>
      <c r="E55" s="745">
        <v>1400</v>
      </c>
      <c r="F55" s="746"/>
      <c r="G55" s="747"/>
      <c r="H55" s="747"/>
      <c r="I55" s="747"/>
      <c r="J55" s="747"/>
      <c r="K55" s="747"/>
      <c r="L55" s="747"/>
      <c r="M55" s="748"/>
    </row>
    <row r="56" spans="1:13" ht="18" customHeight="1">
      <c r="A56" s="743">
        <v>3993</v>
      </c>
      <c r="B56" s="804" t="s">
        <v>763</v>
      </c>
      <c r="C56" s="907">
        <f>SUM('3d.m.'!D46)</f>
        <v>900</v>
      </c>
      <c r="D56" s="745">
        <f t="shared" si="0"/>
        <v>900</v>
      </c>
      <c r="E56" s="745">
        <v>900</v>
      </c>
      <c r="F56" s="746"/>
      <c r="G56" s="747"/>
      <c r="H56" s="747"/>
      <c r="I56" s="747"/>
      <c r="J56" s="747"/>
      <c r="K56" s="747"/>
      <c r="L56" s="747"/>
      <c r="M56" s="748"/>
    </row>
    <row r="57" spans="1:13" ht="18" customHeight="1">
      <c r="A57" s="743">
        <v>3994</v>
      </c>
      <c r="B57" s="804" t="s">
        <v>514</v>
      </c>
      <c r="C57" s="907">
        <f>SUM('3d.m.'!D47)</f>
        <v>900</v>
      </c>
      <c r="D57" s="745">
        <f t="shared" si="0"/>
        <v>900</v>
      </c>
      <c r="E57" s="745">
        <v>900</v>
      </c>
      <c r="F57" s="746"/>
      <c r="G57" s="747"/>
      <c r="H57" s="747"/>
      <c r="I57" s="747"/>
      <c r="J57" s="747"/>
      <c r="K57" s="747"/>
      <c r="L57" s="747"/>
      <c r="M57" s="748"/>
    </row>
    <row r="58" spans="1:13" ht="18" customHeight="1">
      <c r="A58" s="743">
        <v>3995</v>
      </c>
      <c r="B58" s="804" t="s">
        <v>515</v>
      </c>
      <c r="C58" s="907">
        <f>SUM('3d.m.'!D48)</f>
        <v>900</v>
      </c>
      <c r="D58" s="745">
        <f t="shared" si="0"/>
        <v>900</v>
      </c>
      <c r="E58" s="745">
        <v>900</v>
      </c>
      <c r="F58" s="746"/>
      <c r="G58" s="747"/>
      <c r="H58" s="747"/>
      <c r="I58" s="747"/>
      <c r="J58" s="747"/>
      <c r="K58" s="747"/>
      <c r="L58" s="747"/>
      <c r="M58" s="748"/>
    </row>
    <row r="59" spans="1:13" ht="18" customHeight="1">
      <c r="A59" s="743">
        <v>3997</v>
      </c>
      <c r="B59" s="804" t="s">
        <v>516</v>
      </c>
      <c r="C59" s="907">
        <f>SUM('3d.m.'!D49)</f>
        <v>900</v>
      </c>
      <c r="D59" s="745">
        <f t="shared" si="0"/>
        <v>900</v>
      </c>
      <c r="E59" s="745">
        <v>900</v>
      </c>
      <c r="F59" s="746"/>
      <c r="G59" s="747"/>
      <c r="H59" s="747"/>
      <c r="I59" s="747"/>
      <c r="J59" s="747"/>
      <c r="K59" s="747"/>
      <c r="L59" s="747"/>
      <c r="M59" s="748"/>
    </row>
    <row r="60" spans="1:13" ht="18" customHeight="1">
      <c r="A60" s="743">
        <v>3998</v>
      </c>
      <c r="B60" s="804" t="s">
        <v>517</v>
      </c>
      <c r="C60" s="907">
        <f>SUM('3d.m.'!D50)</f>
        <v>900</v>
      </c>
      <c r="D60" s="745">
        <f t="shared" si="0"/>
        <v>900</v>
      </c>
      <c r="E60" s="745">
        <v>900</v>
      </c>
      <c r="F60" s="746"/>
      <c r="G60" s="747"/>
      <c r="H60" s="747"/>
      <c r="I60" s="747"/>
      <c r="J60" s="747"/>
      <c r="K60" s="747"/>
      <c r="L60" s="747"/>
      <c r="M60" s="748"/>
    </row>
    <row r="61" spans="1:13" ht="18" customHeight="1">
      <c r="A61" s="743">
        <v>3999</v>
      </c>
      <c r="B61" s="804" t="s">
        <v>518</v>
      </c>
      <c r="C61" s="907">
        <f>SUM('3d.m.'!D51)</f>
        <v>1000</v>
      </c>
      <c r="D61" s="745">
        <f t="shared" si="0"/>
        <v>1000</v>
      </c>
      <c r="E61" s="745">
        <v>1000</v>
      </c>
      <c r="F61" s="746"/>
      <c r="G61" s="747"/>
      <c r="H61" s="747"/>
      <c r="I61" s="747"/>
      <c r="J61" s="747"/>
      <c r="K61" s="747"/>
      <c r="L61" s="747"/>
      <c r="M61" s="748"/>
    </row>
    <row r="62" spans="1:13" ht="18" customHeight="1">
      <c r="A62" s="743">
        <v>5023</v>
      </c>
      <c r="B62" s="1115" t="s">
        <v>1117</v>
      </c>
      <c r="C62" s="907">
        <f>SUM('5.mell. '!D16)</f>
        <v>33664</v>
      </c>
      <c r="D62" s="745">
        <f t="shared" si="0"/>
        <v>33664</v>
      </c>
      <c r="E62" s="745">
        <v>33664</v>
      </c>
      <c r="F62" s="746"/>
      <c r="G62" s="747"/>
      <c r="H62" s="747"/>
      <c r="I62" s="747"/>
      <c r="J62" s="747"/>
      <c r="K62" s="747"/>
      <c r="L62" s="747"/>
      <c r="M62" s="748"/>
    </row>
    <row r="63" spans="1:13" ht="18" customHeight="1">
      <c r="A63" s="743">
        <v>6126</v>
      </c>
      <c r="B63" s="1115" t="s">
        <v>1117</v>
      </c>
      <c r="C63" s="907">
        <f>SUM('6.mell. '!D17)</f>
        <v>197586</v>
      </c>
      <c r="D63" s="745">
        <f t="shared" si="0"/>
        <v>197586</v>
      </c>
      <c r="E63" s="745">
        <v>197586</v>
      </c>
      <c r="F63" s="746"/>
      <c r="G63" s="747"/>
      <c r="H63" s="747"/>
      <c r="I63" s="747"/>
      <c r="J63" s="747"/>
      <c r="K63" s="747"/>
      <c r="L63" s="747"/>
      <c r="M63" s="748"/>
    </row>
    <row r="64" spans="1:13" ht="18" customHeight="1">
      <c r="A64" s="743">
        <v>6121</v>
      </c>
      <c r="B64" s="1187" t="s">
        <v>1178</v>
      </c>
      <c r="C64" s="907">
        <f>SUM('6.mell. '!D15)</f>
        <v>18000</v>
      </c>
      <c r="D64" s="745">
        <f t="shared" si="0"/>
        <v>18000</v>
      </c>
      <c r="E64" s="745">
        <v>18000</v>
      </c>
      <c r="F64" s="746"/>
      <c r="G64" s="747"/>
      <c r="H64" s="747"/>
      <c r="I64" s="747"/>
      <c r="J64" s="747"/>
      <c r="K64" s="747"/>
      <c r="L64" s="747"/>
      <c r="M64" s="748"/>
    </row>
    <row r="65" spans="1:13" ht="18" customHeight="1">
      <c r="A65" s="743">
        <v>5013</v>
      </c>
      <c r="B65" s="1182" t="s">
        <v>1131</v>
      </c>
      <c r="C65" s="907">
        <f>SUM('5.mell. '!D12)</f>
        <v>10000</v>
      </c>
      <c r="D65" s="745">
        <f t="shared" si="0"/>
        <v>10000</v>
      </c>
      <c r="E65" s="745">
        <v>10000</v>
      </c>
      <c r="F65" s="746"/>
      <c r="G65" s="747"/>
      <c r="H65" s="747"/>
      <c r="I65" s="747"/>
      <c r="J65" s="747"/>
      <c r="K65" s="747"/>
      <c r="L65" s="747"/>
      <c r="M65" s="748"/>
    </row>
    <row r="66" spans="1:13" ht="18" customHeight="1">
      <c r="A66" s="743">
        <v>5043</v>
      </c>
      <c r="B66" s="906" t="s">
        <v>1127</v>
      </c>
      <c r="C66" s="907">
        <f>SUM('5.mell. '!D25)</f>
        <v>500</v>
      </c>
      <c r="D66" s="745">
        <f t="shared" si="0"/>
        <v>500</v>
      </c>
      <c r="E66" s="745">
        <v>500</v>
      </c>
      <c r="F66" s="746"/>
      <c r="G66" s="747"/>
      <c r="H66" s="747"/>
      <c r="I66" s="747"/>
      <c r="J66" s="747"/>
      <c r="K66" s="747"/>
      <c r="L66" s="747"/>
      <c r="M66" s="748"/>
    </row>
    <row r="67" spans="1:13" ht="18" customHeight="1">
      <c r="A67" s="743">
        <v>5044</v>
      </c>
      <c r="B67" s="1115" t="s">
        <v>1134</v>
      </c>
      <c r="C67" s="907">
        <f>SUM('5.mell. '!D26)</f>
        <v>300000</v>
      </c>
      <c r="D67" s="745">
        <f t="shared" si="0"/>
        <v>300000</v>
      </c>
      <c r="E67" s="745"/>
      <c r="F67" s="746"/>
      <c r="G67" s="747"/>
      <c r="H67" s="747">
        <v>300000</v>
      </c>
      <c r="I67" s="747"/>
      <c r="J67" s="747"/>
      <c r="K67" s="747"/>
      <c r="L67" s="747"/>
      <c r="M67" s="748"/>
    </row>
    <row r="68" spans="1:13" ht="18" customHeight="1">
      <c r="A68" s="743">
        <v>5062</v>
      </c>
      <c r="B68" s="906" t="s">
        <v>1104</v>
      </c>
      <c r="C68" s="907">
        <f>SUM('5.mell. '!D30)</f>
        <v>6864</v>
      </c>
      <c r="D68" s="745">
        <f t="shared" si="0"/>
        <v>6864</v>
      </c>
      <c r="E68" s="745">
        <v>6864</v>
      </c>
      <c r="F68" s="746"/>
      <c r="G68" s="747"/>
      <c r="H68" s="747"/>
      <c r="I68" s="747"/>
      <c r="J68" s="747"/>
      <c r="K68" s="747"/>
      <c r="L68" s="747"/>
      <c r="M68" s="748"/>
    </row>
    <row r="69" spans="1:13" ht="18" customHeight="1">
      <c r="A69" s="743">
        <v>5063</v>
      </c>
      <c r="B69" s="906" t="s">
        <v>1170</v>
      </c>
      <c r="C69" s="907">
        <f>SUM('5.mell. '!D31)</f>
        <v>6000</v>
      </c>
      <c r="D69" s="745">
        <f t="shared" si="0"/>
        <v>6000</v>
      </c>
      <c r="E69" s="745">
        <v>2500</v>
      </c>
      <c r="F69" s="746"/>
      <c r="G69" s="747"/>
      <c r="H69" s="747">
        <v>3500</v>
      </c>
      <c r="I69" s="747"/>
      <c r="J69" s="747"/>
      <c r="K69" s="747"/>
      <c r="L69" s="747"/>
      <c r="M69" s="748"/>
    </row>
    <row r="70" spans="1:13" ht="18" customHeight="1">
      <c r="A70" s="743">
        <v>1976</v>
      </c>
      <c r="B70" s="906" t="s">
        <v>1212</v>
      </c>
      <c r="C70" s="907">
        <v>2000000</v>
      </c>
      <c r="D70" s="745">
        <f t="shared" si="0"/>
        <v>2000000</v>
      </c>
      <c r="E70" s="745"/>
      <c r="F70" s="746"/>
      <c r="G70" s="747"/>
      <c r="H70" s="747"/>
      <c r="I70" s="747"/>
      <c r="J70" s="747"/>
      <c r="K70" s="747"/>
      <c r="L70" s="747"/>
      <c r="M70" s="748">
        <v>2000000</v>
      </c>
    </row>
    <row r="71" spans="1:13" ht="21" customHeight="1">
      <c r="A71" s="716"/>
      <c r="B71" s="762" t="s">
        <v>573</v>
      </c>
      <c r="C71" s="733">
        <f>SUM(C7:C70)</f>
        <v>4015332</v>
      </c>
      <c r="D71" s="733">
        <f>SUM(D7:D70)</f>
        <v>4015332</v>
      </c>
      <c r="E71" s="733">
        <f>SUM(E7:E69)</f>
        <v>1711832</v>
      </c>
      <c r="F71" s="733">
        <f aca="true" t="shared" si="1" ref="F71:L71">SUM(F7:F68)</f>
        <v>0</v>
      </c>
      <c r="G71" s="733">
        <f t="shared" si="1"/>
        <v>0</v>
      </c>
      <c r="H71" s="733">
        <f>SUM(H67:H70)</f>
        <v>303500</v>
      </c>
      <c r="I71" s="733">
        <f t="shared" si="1"/>
        <v>0</v>
      </c>
      <c r="J71" s="733">
        <f t="shared" si="1"/>
        <v>0</v>
      </c>
      <c r="K71" s="1080">
        <f t="shared" si="1"/>
        <v>0</v>
      </c>
      <c r="L71" s="733">
        <f t="shared" si="1"/>
        <v>0</v>
      </c>
      <c r="M71" s="733">
        <f>SUM(M70)</f>
        <v>2000000</v>
      </c>
    </row>
  </sheetData>
  <sheetProtection/>
  <mergeCells count="13">
    <mergeCell ref="E5:E6"/>
    <mergeCell ref="F5:F6"/>
    <mergeCell ref="G5:H5"/>
    <mergeCell ref="A1:M1"/>
    <mergeCell ref="B2:L2"/>
    <mergeCell ref="B3:L3"/>
    <mergeCell ref="B5:B6"/>
    <mergeCell ref="C5:C6"/>
    <mergeCell ref="I5:J5"/>
    <mergeCell ref="K5:K6"/>
    <mergeCell ref="L5:L6"/>
    <mergeCell ref="M5:M6"/>
    <mergeCell ref="D5:D6"/>
  </mergeCells>
  <printOptions/>
  <pageMargins left="1.1811023622047245" right="0.7874015748031497" top="0.5905511811023623" bottom="0.1968503937007874" header="0.5118110236220472" footer="0"/>
  <pageSetup firstPageNumber="60" useFirstPageNumber="1" horizontalDpi="600" verticalDpi="600" orientation="landscape" paperSize="9" scale="69" r:id="rId1"/>
  <headerFooter alignWithMargins="0">
    <oddFooter>&amp;C&amp;P. oldal</oddFooter>
  </headerFooter>
  <rowBreaks count="1" manualBreakCount="1">
    <brk id="4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3:G12"/>
  <sheetViews>
    <sheetView zoomScalePageLayoutView="0" workbookViewId="0" topLeftCell="A1">
      <selection activeCell="G11" sqref="G11"/>
    </sheetView>
  </sheetViews>
  <sheetFormatPr defaultColWidth="9.00390625" defaultRowHeight="12.75"/>
  <cols>
    <col min="2" max="2" width="45.00390625" style="0" customWidth="1"/>
    <col min="3" max="3" width="13.875" style="0" customWidth="1"/>
    <col min="4" max="4" width="14.875" style="0" customWidth="1"/>
    <col min="5" max="5" width="18.50390625" style="0" customWidth="1"/>
    <col min="6" max="6" width="18.875" style="0" customWidth="1"/>
    <col min="7" max="7" width="12.00390625" style="0" customWidth="1"/>
  </cols>
  <sheetData>
    <row r="3" spans="2:7" ht="12.75">
      <c r="B3" s="1453" t="s">
        <v>102</v>
      </c>
      <c r="C3" s="1453"/>
      <c r="D3" s="1453"/>
      <c r="E3" s="1453"/>
      <c r="F3" s="1453"/>
      <c r="G3" s="1453"/>
    </row>
    <row r="4" spans="2:7" ht="17.25">
      <c r="B4" s="1454" t="s">
        <v>103</v>
      </c>
      <c r="C4" s="1454"/>
      <c r="D4" s="1454"/>
      <c r="E4" s="1454"/>
      <c r="F4" s="1454"/>
      <c r="G4" s="796"/>
    </row>
    <row r="5" spans="2:6" ht="17.25">
      <c r="B5" s="1455" t="s">
        <v>1179</v>
      </c>
      <c r="C5" s="1455"/>
      <c r="D5" s="1455"/>
      <c r="E5" s="1455"/>
      <c r="F5" s="1455"/>
    </row>
    <row r="6" spans="2:6" ht="17.25">
      <c r="B6" s="763"/>
      <c r="C6" s="763"/>
      <c r="D6" s="763"/>
      <c r="E6" s="763"/>
      <c r="F6" s="763"/>
    </row>
    <row r="7" ht="12.75">
      <c r="G7" s="764" t="s">
        <v>839</v>
      </c>
    </row>
    <row r="8" spans="2:7" ht="132.75" customHeight="1">
      <c r="B8" s="765" t="s">
        <v>104</v>
      </c>
      <c r="C8" s="740" t="s">
        <v>1129</v>
      </c>
      <c r="D8" s="798" t="s">
        <v>83</v>
      </c>
      <c r="E8" s="765" t="s">
        <v>105</v>
      </c>
      <c r="F8" s="765" t="s">
        <v>106</v>
      </c>
      <c r="G8" s="740" t="s">
        <v>107</v>
      </c>
    </row>
    <row r="9" spans="2:7" ht="13.5">
      <c r="B9" s="765" t="s">
        <v>725</v>
      </c>
      <c r="C9" s="742"/>
      <c r="D9" s="797"/>
      <c r="E9" s="765"/>
      <c r="F9" s="765"/>
      <c r="G9" s="740"/>
    </row>
    <row r="10" spans="2:7" ht="23.25" customHeight="1">
      <c r="B10" s="905" t="s">
        <v>1052</v>
      </c>
      <c r="C10" s="1066">
        <v>171800</v>
      </c>
      <c r="D10" s="767">
        <v>171800</v>
      </c>
      <c r="E10" s="766"/>
      <c r="F10" s="766"/>
      <c r="G10" s="752">
        <v>171800</v>
      </c>
    </row>
    <row r="11" spans="2:7" ht="18" customHeight="1">
      <c r="B11" s="766"/>
      <c r="C11" s="766"/>
      <c r="D11" s="766"/>
      <c r="E11" s="766"/>
      <c r="F11" s="766"/>
      <c r="G11" s="766"/>
    </row>
    <row r="12" spans="2:7" ht="23.25" customHeight="1">
      <c r="B12" s="768" t="s">
        <v>573</v>
      </c>
      <c r="C12" s="769">
        <f>SUM(C10:C11)</f>
        <v>171800</v>
      </c>
      <c r="D12" s="769">
        <f>SUM(D10:D11)</f>
        <v>171800</v>
      </c>
      <c r="E12" s="768"/>
      <c r="F12" s="768"/>
      <c r="G12" s="769">
        <f>SUM(G10:G11)</f>
        <v>171800</v>
      </c>
    </row>
  </sheetData>
  <sheetProtection/>
  <mergeCells count="3">
    <mergeCell ref="B3:G3"/>
    <mergeCell ref="B4:F4"/>
    <mergeCell ref="B5:F5"/>
  </mergeCells>
  <printOptions/>
  <pageMargins left="0.3937007874015748" right="0.3937007874015748" top="0.984251968503937" bottom="0.984251968503937" header="0.5118110236220472" footer="0.5118110236220472"/>
  <pageSetup firstPageNumber="62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A17">
      <selection activeCell="N38" sqref="N38:N39"/>
    </sheetView>
  </sheetViews>
  <sheetFormatPr defaultColWidth="9.125" defaultRowHeight="12.75"/>
  <cols>
    <col min="1" max="1" width="9.125" style="770" customWidth="1"/>
    <col min="2" max="2" width="22.125" style="770" customWidth="1"/>
    <col min="3" max="3" width="9.875" style="770" customWidth="1"/>
    <col min="4" max="4" width="10.00390625" style="770" customWidth="1"/>
    <col min="5" max="8" width="8.875" style="770" customWidth="1"/>
    <col min="9" max="9" width="9.875" style="770" customWidth="1"/>
    <col min="10" max="11" width="10.00390625" style="770" customWidth="1"/>
    <col min="12" max="12" width="10.125" style="770" customWidth="1"/>
    <col min="13" max="13" width="10.875" style="770" customWidth="1"/>
    <col min="14" max="14" width="9.875" style="770" customWidth="1"/>
    <col min="15" max="15" width="10.125" style="770" customWidth="1"/>
    <col min="16" max="16384" width="9.125" style="770" customWidth="1"/>
  </cols>
  <sheetData>
    <row r="1" spans="1:15" ht="12">
      <c r="A1" s="1458" t="s">
        <v>108</v>
      </c>
      <c r="B1" s="1459"/>
      <c r="C1" s="1459"/>
      <c r="D1" s="1459"/>
      <c r="E1" s="1459"/>
      <c r="F1" s="1459"/>
      <c r="G1" s="1459"/>
      <c r="H1" s="1459"/>
      <c r="I1" s="1459"/>
      <c r="J1" s="1459"/>
      <c r="K1" s="1459"/>
      <c r="L1" s="1459"/>
      <c r="M1" s="1459"/>
      <c r="N1" s="1459"/>
      <c r="O1" s="1459"/>
    </row>
    <row r="2" spans="1:15" ht="12">
      <c r="A2" s="1460" t="s">
        <v>1215</v>
      </c>
      <c r="B2" s="1459"/>
      <c r="C2" s="1459"/>
      <c r="D2" s="1459"/>
      <c r="E2" s="1459"/>
      <c r="F2" s="1459"/>
      <c r="G2" s="1459"/>
      <c r="H2" s="1459"/>
      <c r="I2" s="1459"/>
      <c r="J2" s="1459"/>
      <c r="K2" s="1459"/>
      <c r="L2" s="1459"/>
      <c r="M2" s="1459"/>
      <c r="N2" s="1459"/>
      <c r="O2" s="1459"/>
    </row>
    <row r="3" spans="1:15" ht="12.75" thickBot="1">
      <c r="A3" s="771"/>
      <c r="B3" s="771"/>
      <c r="C3" s="771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771"/>
      <c r="O3" s="772" t="s">
        <v>608</v>
      </c>
    </row>
    <row r="4" spans="1:15" ht="15" customHeight="1" thickBot="1">
      <c r="A4" s="1461" t="s">
        <v>587</v>
      </c>
      <c r="B4" s="1462"/>
      <c r="C4" s="773" t="s">
        <v>109</v>
      </c>
      <c r="D4" s="773" t="s">
        <v>110</v>
      </c>
      <c r="E4" s="773" t="s">
        <v>111</v>
      </c>
      <c r="F4" s="773" t="s">
        <v>112</v>
      </c>
      <c r="G4" s="773" t="s">
        <v>113</v>
      </c>
      <c r="H4" s="773" t="s">
        <v>114</v>
      </c>
      <c r="I4" s="773" t="s">
        <v>115</v>
      </c>
      <c r="J4" s="773" t="s">
        <v>116</v>
      </c>
      <c r="K4" s="773" t="s">
        <v>117</v>
      </c>
      <c r="L4" s="773" t="s">
        <v>118</v>
      </c>
      <c r="M4" s="773" t="s">
        <v>119</v>
      </c>
      <c r="N4" s="773" t="s">
        <v>120</v>
      </c>
      <c r="O4" s="773" t="s">
        <v>603</v>
      </c>
    </row>
    <row r="5" spans="1:15" ht="15" customHeight="1" thickBot="1">
      <c r="A5" s="774" t="s">
        <v>602</v>
      </c>
      <c r="B5" s="775"/>
      <c r="C5" s="776"/>
      <c r="D5" s="776"/>
      <c r="E5" s="777"/>
      <c r="F5" s="777"/>
      <c r="G5" s="777"/>
      <c r="H5" s="777"/>
      <c r="I5" s="777"/>
      <c r="J5" s="777"/>
      <c r="K5" s="777"/>
      <c r="L5" s="777"/>
      <c r="M5" s="777"/>
      <c r="N5" s="777"/>
      <c r="O5" s="778"/>
    </row>
    <row r="6" spans="1:15" ht="15" customHeight="1">
      <c r="A6" s="1463" t="s">
        <v>121</v>
      </c>
      <c r="B6" s="1464"/>
      <c r="C6" s="1456">
        <v>119312</v>
      </c>
      <c r="D6" s="1456">
        <v>119312</v>
      </c>
      <c r="E6" s="1456">
        <v>119312</v>
      </c>
      <c r="F6" s="1456">
        <v>119312</v>
      </c>
      <c r="G6" s="1456">
        <v>119312</v>
      </c>
      <c r="H6" s="1456">
        <v>119312</v>
      </c>
      <c r="I6" s="1456">
        <v>119312</v>
      </c>
      <c r="J6" s="1456">
        <v>119312</v>
      </c>
      <c r="K6" s="1456">
        <v>119312</v>
      </c>
      <c r="L6" s="1456">
        <v>119312</v>
      </c>
      <c r="M6" s="1456">
        <v>119312</v>
      </c>
      <c r="N6" s="1456">
        <v>119312</v>
      </c>
      <c r="O6" s="1467">
        <f>SUM(C6:N7)</f>
        <v>1431744</v>
      </c>
    </row>
    <row r="7" spans="1:15" ht="13.5" customHeight="1">
      <c r="A7" s="1465"/>
      <c r="B7" s="1466"/>
      <c r="C7" s="1457"/>
      <c r="D7" s="1457"/>
      <c r="E7" s="1457"/>
      <c r="F7" s="1457"/>
      <c r="G7" s="1457"/>
      <c r="H7" s="1457"/>
      <c r="I7" s="1457"/>
      <c r="J7" s="1457"/>
      <c r="K7" s="1457"/>
      <c r="L7" s="1457"/>
      <c r="M7" s="1457"/>
      <c r="N7" s="1457"/>
      <c r="O7" s="1468"/>
    </row>
    <row r="8" spans="1:15" ht="12" customHeight="1">
      <c r="A8" s="1469" t="s">
        <v>122</v>
      </c>
      <c r="B8" s="1470"/>
      <c r="C8" s="1471">
        <v>272647</v>
      </c>
      <c r="D8" s="1471">
        <v>272647</v>
      </c>
      <c r="E8" s="1471">
        <v>1590694</v>
      </c>
      <c r="F8" s="1471">
        <v>1839798</v>
      </c>
      <c r="G8" s="1471">
        <v>272647</v>
      </c>
      <c r="H8" s="1471">
        <v>272647</v>
      </c>
      <c r="I8" s="1471">
        <v>272647</v>
      </c>
      <c r="J8" s="1471">
        <v>272647</v>
      </c>
      <c r="K8" s="1471">
        <v>1753959</v>
      </c>
      <c r="L8" s="1471">
        <v>272647</v>
      </c>
      <c r="M8" s="1471">
        <v>272647</v>
      </c>
      <c r="N8" s="1471">
        <v>854354</v>
      </c>
      <c r="O8" s="1472">
        <f>SUM(C8:N8)</f>
        <v>8219981</v>
      </c>
    </row>
    <row r="9" spans="1:15" ht="15.75" customHeight="1">
      <c r="A9" s="1465"/>
      <c r="B9" s="1466"/>
      <c r="C9" s="1457"/>
      <c r="D9" s="1457"/>
      <c r="E9" s="1457"/>
      <c r="F9" s="1457"/>
      <c r="G9" s="1457"/>
      <c r="H9" s="1457"/>
      <c r="I9" s="1457"/>
      <c r="J9" s="1457"/>
      <c r="K9" s="1457"/>
      <c r="L9" s="1457"/>
      <c r="M9" s="1457"/>
      <c r="N9" s="1457"/>
      <c r="O9" s="1468"/>
    </row>
    <row r="10" spans="1:15" ht="17.25" customHeight="1">
      <c r="A10" s="1469" t="s">
        <v>123</v>
      </c>
      <c r="B10" s="1473"/>
      <c r="C10" s="1471">
        <v>222112</v>
      </c>
      <c r="D10" s="1471">
        <v>222112</v>
      </c>
      <c r="E10" s="1471">
        <v>222112</v>
      </c>
      <c r="F10" s="1471">
        <v>222112</v>
      </c>
      <c r="G10" s="1471">
        <v>222112</v>
      </c>
      <c r="H10" s="1471">
        <v>222112</v>
      </c>
      <c r="I10" s="1471">
        <v>222112</v>
      </c>
      <c r="J10" s="1471">
        <v>222112</v>
      </c>
      <c r="K10" s="1471">
        <v>222112</v>
      </c>
      <c r="L10" s="1471">
        <v>222112</v>
      </c>
      <c r="M10" s="1471">
        <v>222112</v>
      </c>
      <c r="N10" s="1471">
        <v>222120</v>
      </c>
      <c r="O10" s="1472">
        <f>SUM(C10:N10)</f>
        <v>2665352</v>
      </c>
    </row>
    <row r="11" spans="1:15" ht="22.5" customHeight="1">
      <c r="A11" s="1474"/>
      <c r="B11" s="1475"/>
      <c r="C11" s="1457"/>
      <c r="D11" s="1457"/>
      <c r="E11" s="1457"/>
      <c r="F11" s="1457"/>
      <c r="G11" s="1457"/>
      <c r="H11" s="1457"/>
      <c r="I11" s="1457"/>
      <c r="J11" s="1457"/>
      <c r="K11" s="1457"/>
      <c r="L11" s="1457"/>
      <c r="M11" s="1457"/>
      <c r="N11" s="1457"/>
      <c r="O11" s="1468"/>
    </row>
    <row r="12" spans="1:15" ht="20.25" customHeight="1">
      <c r="A12" s="1469" t="s">
        <v>124</v>
      </c>
      <c r="B12" s="1473"/>
      <c r="C12" s="1471">
        <v>65745</v>
      </c>
      <c r="D12" s="1471">
        <v>303500</v>
      </c>
      <c r="E12" s="1471"/>
      <c r="F12" s="1471"/>
      <c r="G12" s="1471"/>
      <c r="H12" s="1471"/>
      <c r="I12" s="1471"/>
      <c r="J12" s="1471"/>
      <c r="K12" s="1471"/>
      <c r="L12" s="1471"/>
      <c r="M12" s="1471"/>
      <c r="N12" s="1471"/>
      <c r="O12" s="1472">
        <f>SUM(C12:N12)</f>
        <v>369245</v>
      </c>
    </row>
    <row r="13" spans="1:15" ht="15" customHeight="1">
      <c r="A13" s="1474"/>
      <c r="B13" s="1475"/>
      <c r="C13" s="1457"/>
      <c r="D13" s="1457"/>
      <c r="E13" s="1457"/>
      <c r="F13" s="1457"/>
      <c r="G13" s="1457"/>
      <c r="H13" s="1457"/>
      <c r="I13" s="1457"/>
      <c r="J13" s="1457"/>
      <c r="K13" s="1457"/>
      <c r="L13" s="1457"/>
      <c r="M13" s="1457"/>
      <c r="N13" s="1457"/>
      <c r="O13" s="1468"/>
    </row>
    <row r="14" spans="1:15" ht="14.25" customHeight="1">
      <c r="A14" s="1476" t="s">
        <v>125</v>
      </c>
      <c r="B14" s="1473"/>
      <c r="C14" s="1471">
        <v>246000</v>
      </c>
      <c r="D14" s="1471">
        <v>333000</v>
      </c>
      <c r="E14" s="1471">
        <v>46189</v>
      </c>
      <c r="F14" s="1471"/>
      <c r="G14" s="1471">
        <v>423483</v>
      </c>
      <c r="H14" s="1471">
        <v>46189</v>
      </c>
      <c r="I14" s="1471"/>
      <c r="J14" s="1471"/>
      <c r="K14" s="1471">
        <v>46189</v>
      </c>
      <c r="L14" s="1471">
        <v>354330</v>
      </c>
      <c r="M14" s="1471">
        <v>400000</v>
      </c>
      <c r="N14" s="1471">
        <v>274845</v>
      </c>
      <c r="O14" s="1472">
        <f>SUM(C14:N14)</f>
        <v>2170225</v>
      </c>
    </row>
    <row r="15" spans="1:15" ht="14.25" customHeight="1">
      <c r="A15" s="1474"/>
      <c r="B15" s="1475"/>
      <c r="C15" s="1457"/>
      <c r="D15" s="1457"/>
      <c r="E15" s="1457"/>
      <c r="F15" s="1457"/>
      <c r="G15" s="1457"/>
      <c r="H15" s="1457"/>
      <c r="I15" s="1457"/>
      <c r="J15" s="1457"/>
      <c r="K15" s="1457"/>
      <c r="L15" s="1457"/>
      <c r="M15" s="1457"/>
      <c r="N15" s="1457"/>
      <c r="O15" s="1468"/>
    </row>
    <row r="16" spans="1:15" ht="12" customHeight="1">
      <c r="A16" s="1476" t="s">
        <v>126</v>
      </c>
      <c r="B16" s="1473"/>
      <c r="C16" s="1471">
        <v>2250</v>
      </c>
      <c r="D16" s="1471">
        <v>2250</v>
      </c>
      <c r="E16" s="1471">
        <v>2250</v>
      </c>
      <c r="F16" s="1471">
        <v>2250</v>
      </c>
      <c r="G16" s="1471">
        <v>2250</v>
      </c>
      <c r="H16" s="1471">
        <v>2250</v>
      </c>
      <c r="I16" s="1471">
        <v>2250</v>
      </c>
      <c r="J16" s="1471">
        <v>2250</v>
      </c>
      <c r="K16" s="1471">
        <v>2250</v>
      </c>
      <c r="L16" s="1471">
        <v>2250</v>
      </c>
      <c r="M16" s="1471">
        <v>2250</v>
      </c>
      <c r="N16" s="1471">
        <v>2250</v>
      </c>
      <c r="O16" s="1472">
        <f>SUM(C16:N16)</f>
        <v>27000</v>
      </c>
    </row>
    <row r="17" spans="1:15" ht="17.25" customHeight="1">
      <c r="A17" s="1474"/>
      <c r="B17" s="1475"/>
      <c r="C17" s="1457"/>
      <c r="D17" s="1457"/>
      <c r="E17" s="1457"/>
      <c r="F17" s="1457"/>
      <c r="G17" s="1457"/>
      <c r="H17" s="1457"/>
      <c r="I17" s="1457"/>
      <c r="J17" s="1457"/>
      <c r="K17" s="1457"/>
      <c r="L17" s="1457"/>
      <c r="M17" s="1457"/>
      <c r="N17" s="1457"/>
      <c r="O17" s="1468"/>
    </row>
    <row r="18" spans="1:15" ht="14.25" customHeight="1">
      <c r="A18" s="1476" t="s">
        <v>127</v>
      </c>
      <c r="B18" s="1473"/>
      <c r="C18" s="1471">
        <v>1657396</v>
      </c>
      <c r="D18" s="1471"/>
      <c r="E18" s="1471"/>
      <c r="F18" s="1471"/>
      <c r="G18" s="1471"/>
      <c r="H18" s="1471"/>
      <c r="I18" s="1471"/>
      <c r="J18" s="1471"/>
      <c r="K18" s="1471">
        <v>2000000</v>
      </c>
      <c r="L18" s="1471"/>
      <c r="M18" s="1471"/>
      <c r="N18" s="1471"/>
      <c r="O18" s="1472">
        <f>SUM(C18:N18)</f>
        <v>3657396</v>
      </c>
    </row>
    <row r="19" spans="1:15" ht="14.25" customHeight="1">
      <c r="A19" s="1474"/>
      <c r="B19" s="1475"/>
      <c r="C19" s="1457"/>
      <c r="D19" s="1457"/>
      <c r="E19" s="1457"/>
      <c r="F19" s="1457"/>
      <c r="G19" s="1457"/>
      <c r="H19" s="1457"/>
      <c r="I19" s="1457"/>
      <c r="J19" s="1457"/>
      <c r="K19" s="1457"/>
      <c r="L19" s="1457"/>
      <c r="M19" s="1457"/>
      <c r="N19" s="1457"/>
      <c r="O19" s="1468"/>
    </row>
    <row r="20" spans="1:15" ht="18" customHeight="1" thickBot="1">
      <c r="A20" s="779" t="s">
        <v>128</v>
      </c>
      <c r="B20" s="780"/>
      <c r="C20" s="781">
        <f aca="true" t="shared" si="0" ref="C20:O20">SUM(C6:C19)</f>
        <v>2585462</v>
      </c>
      <c r="D20" s="781">
        <f t="shared" si="0"/>
        <v>1252821</v>
      </c>
      <c r="E20" s="781">
        <f t="shared" si="0"/>
        <v>1980557</v>
      </c>
      <c r="F20" s="781">
        <f t="shared" si="0"/>
        <v>2183472</v>
      </c>
      <c r="G20" s="781">
        <f t="shared" si="0"/>
        <v>1039804</v>
      </c>
      <c r="H20" s="781">
        <f t="shared" si="0"/>
        <v>662510</v>
      </c>
      <c r="I20" s="781">
        <f t="shared" si="0"/>
        <v>616321</v>
      </c>
      <c r="J20" s="781">
        <f t="shared" si="0"/>
        <v>616321</v>
      </c>
      <c r="K20" s="781">
        <f t="shared" si="0"/>
        <v>4143822</v>
      </c>
      <c r="L20" s="781">
        <f t="shared" si="0"/>
        <v>970651</v>
      </c>
      <c r="M20" s="781">
        <f t="shared" si="0"/>
        <v>1016321</v>
      </c>
      <c r="N20" s="781">
        <f t="shared" si="0"/>
        <v>1472881</v>
      </c>
      <c r="O20" s="782">
        <f t="shared" si="0"/>
        <v>18540943</v>
      </c>
    </row>
    <row r="21" spans="1:15" ht="15" customHeight="1" thickBot="1">
      <c r="A21" s="783" t="s">
        <v>750</v>
      </c>
      <c r="B21" s="776"/>
      <c r="C21" s="784"/>
      <c r="D21" s="784"/>
      <c r="E21" s="784"/>
      <c r="F21" s="784"/>
      <c r="G21" s="784"/>
      <c r="H21" s="784"/>
      <c r="I21" s="784"/>
      <c r="J21" s="784"/>
      <c r="K21" s="784"/>
      <c r="L21" s="784"/>
      <c r="M21" s="784"/>
      <c r="N21" s="784"/>
      <c r="O21" s="785"/>
    </row>
    <row r="22" spans="1:15" ht="12" customHeight="1">
      <c r="A22" s="1477" t="s">
        <v>129</v>
      </c>
      <c r="B22" s="1478"/>
      <c r="C22" s="1456">
        <v>267237</v>
      </c>
      <c r="D22" s="1456">
        <v>267237</v>
      </c>
      <c r="E22" s="1456">
        <v>267237</v>
      </c>
      <c r="F22" s="1456">
        <v>267237</v>
      </c>
      <c r="G22" s="1456">
        <v>267237</v>
      </c>
      <c r="H22" s="1456">
        <v>534474</v>
      </c>
      <c r="I22" s="1456">
        <v>267237</v>
      </c>
      <c r="J22" s="1456">
        <v>267237</v>
      </c>
      <c r="K22" s="1456">
        <v>267237</v>
      </c>
      <c r="L22" s="1456">
        <v>267237</v>
      </c>
      <c r="M22" s="1456">
        <v>267237</v>
      </c>
      <c r="N22" s="1456">
        <v>534474</v>
      </c>
      <c r="O22" s="1472">
        <f>SUM(C22:N22)</f>
        <v>3741318</v>
      </c>
    </row>
    <row r="23" spans="1:15" ht="12.75" customHeight="1">
      <c r="A23" s="1474"/>
      <c r="B23" s="1475"/>
      <c r="C23" s="1479"/>
      <c r="D23" s="1479"/>
      <c r="E23" s="1479"/>
      <c r="F23" s="1479"/>
      <c r="G23" s="1479"/>
      <c r="H23" s="1479"/>
      <c r="I23" s="1479"/>
      <c r="J23" s="1479"/>
      <c r="K23" s="1479"/>
      <c r="L23" s="1479"/>
      <c r="M23" s="1479"/>
      <c r="N23" s="1479"/>
      <c r="O23" s="1468"/>
    </row>
    <row r="24" spans="1:15" ht="15" customHeight="1">
      <c r="A24" s="1476" t="s">
        <v>130</v>
      </c>
      <c r="B24" s="1473"/>
      <c r="C24" s="1471">
        <v>65962</v>
      </c>
      <c r="D24" s="1471">
        <v>65962</v>
      </c>
      <c r="E24" s="1471">
        <v>65962</v>
      </c>
      <c r="F24" s="1471">
        <v>65962</v>
      </c>
      <c r="G24" s="1471">
        <v>65962</v>
      </c>
      <c r="H24" s="1471">
        <v>131924</v>
      </c>
      <c r="I24" s="1471">
        <v>65962</v>
      </c>
      <c r="J24" s="1471">
        <v>65962</v>
      </c>
      <c r="K24" s="1471">
        <v>65962</v>
      </c>
      <c r="L24" s="1471">
        <v>65962</v>
      </c>
      <c r="M24" s="1471">
        <v>65962</v>
      </c>
      <c r="N24" s="1471">
        <v>131924</v>
      </c>
      <c r="O24" s="1472">
        <f>SUM(C24:N24)</f>
        <v>923468</v>
      </c>
    </row>
    <row r="25" spans="1:15" ht="14.25" customHeight="1">
      <c r="A25" s="1474"/>
      <c r="B25" s="1475"/>
      <c r="C25" s="1480"/>
      <c r="D25" s="1480"/>
      <c r="E25" s="1480"/>
      <c r="F25" s="1480"/>
      <c r="G25" s="1480"/>
      <c r="H25" s="1480"/>
      <c r="I25" s="1480"/>
      <c r="J25" s="1480"/>
      <c r="K25" s="1480"/>
      <c r="L25" s="1480"/>
      <c r="M25" s="1480"/>
      <c r="N25" s="1480"/>
      <c r="O25" s="1468"/>
    </row>
    <row r="26" spans="1:15" ht="12" customHeight="1">
      <c r="A26" s="1476" t="s">
        <v>131</v>
      </c>
      <c r="B26" s="1473"/>
      <c r="C26" s="1471">
        <v>456418</v>
      </c>
      <c r="D26" s="1471">
        <v>456418</v>
      </c>
      <c r="E26" s="1471">
        <v>456418</v>
      </c>
      <c r="F26" s="1471">
        <v>456418</v>
      </c>
      <c r="G26" s="1471">
        <v>456418</v>
      </c>
      <c r="H26" s="1471">
        <v>456418</v>
      </c>
      <c r="I26" s="1471">
        <v>456418</v>
      </c>
      <c r="J26" s="1471">
        <v>456418</v>
      </c>
      <c r="K26" s="1471">
        <v>456418</v>
      </c>
      <c r="L26" s="1471">
        <v>456420</v>
      </c>
      <c r="M26" s="1471">
        <v>456420</v>
      </c>
      <c r="N26" s="1471">
        <v>456420</v>
      </c>
      <c r="O26" s="1472">
        <f>SUM(C26:N26)</f>
        <v>5477022</v>
      </c>
    </row>
    <row r="27" spans="1:15" ht="15" customHeight="1">
      <c r="A27" s="1474"/>
      <c r="B27" s="1475"/>
      <c r="C27" s="1480"/>
      <c r="D27" s="1480"/>
      <c r="E27" s="1480"/>
      <c r="F27" s="1480"/>
      <c r="G27" s="1480"/>
      <c r="H27" s="1480"/>
      <c r="I27" s="1480"/>
      <c r="J27" s="1480"/>
      <c r="K27" s="1480"/>
      <c r="L27" s="1480"/>
      <c r="M27" s="1480"/>
      <c r="N27" s="1480"/>
      <c r="O27" s="1468"/>
    </row>
    <row r="28" spans="1:15" ht="12" customHeight="1">
      <c r="A28" s="1476" t="s">
        <v>132</v>
      </c>
      <c r="B28" s="1473"/>
      <c r="C28" s="1471">
        <v>24911</v>
      </c>
      <c r="D28" s="1471">
        <v>24911</v>
      </c>
      <c r="E28" s="1471">
        <v>24911</v>
      </c>
      <c r="F28" s="1471">
        <v>24911</v>
      </c>
      <c r="G28" s="1471">
        <v>24911</v>
      </c>
      <c r="H28" s="1471">
        <v>24911</v>
      </c>
      <c r="I28" s="1471">
        <v>24911</v>
      </c>
      <c r="J28" s="1471">
        <v>24911</v>
      </c>
      <c r="K28" s="1471">
        <v>24911</v>
      </c>
      <c r="L28" s="1471">
        <v>24911</v>
      </c>
      <c r="M28" s="1471">
        <v>24911</v>
      </c>
      <c r="N28" s="1471">
        <v>24922</v>
      </c>
      <c r="O28" s="1472">
        <f>SUM(C28:N28)</f>
        <v>298943</v>
      </c>
    </row>
    <row r="29" spans="1:15" ht="15.75" customHeight="1">
      <c r="A29" s="1474"/>
      <c r="B29" s="1475"/>
      <c r="C29" s="1480"/>
      <c r="D29" s="1480"/>
      <c r="E29" s="1480"/>
      <c r="F29" s="1480"/>
      <c r="G29" s="1480"/>
      <c r="H29" s="1480"/>
      <c r="I29" s="1480"/>
      <c r="J29" s="1480"/>
      <c r="K29" s="1480"/>
      <c r="L29" s="1480"/>
      <c r="M29" s="1480"/>
      <c r="N29" s="1480"/>
      <c r="O29" s="1468"/>
    </row>
    <row r="30" spans="1:15" ht="12" customHeight="1">
      <c r="A30" s="1476" t="s">
        <v>133</v>
      </c>
      <c r="B30" s="1473"/>
      <c r="C30" s="1471">
        <v>100149</v>
      </c>
      <c r="D30" s="1471">
        <v>100149</v>
      </c>
      <c r="E30" s="1471">
        <v>100149</v>
      </c>
      <c r="F30" s="1471">
        <v>100149</v>
      </c>
      <c r="G30" s="1471">
        <v>100149</v>
      </c>
      <c r="H30" s="1471">
        <v>315735</v>
      </c>
      <c r="I30" s="1471">
        <v>100149</v>
      </c>
      <c r="J30" s="1471">
        <v>100149</v>
      </c>
      <c r="K30" s="1471">
        <v>104160</v>
      </c>
      <c r="L30" s="1471">
        <v>100149</v>
      </c>
      <c r="M30" s="1471">
        <v>100149</v>
      </c>
      <c r="N30" s="1471">
        <v>179189</v>
      </c>
      <c r="O30" s="1472">
        <f>SUM(C30:N31)</f>
        <v>1500425</v>
      </c>
    </row>
    <row r="31" spans="1:15" ht="12" customHeight="1">
      <c r="A31" s="1474"/>
      <c r="B31" s="1475"/>
      <c r="C31" s="1457"/>
      <c r="D31" s="1457"/>
      <c r="E31" s="1457"/>
      <c r="F31" s="1457"/>
      <c r="G31" s="1457"/>
      <c r="H31" s="1457"/>
      <c r="I31" s="1457"/>
      <c r="J31" s="1457"/>
      <c r="K31" s="1457"/>
      <c r="L31" s="1457"/>
      <c r="M31" s="1457"/>
      <c r="N31" s="1457"/>
      <c r="O31" s="1468"/>
    </row>
    <row r="32" spans="1:15" ht="12" customHeight="1">
      <c r="A32" s="1476" t="s">
        <v>134</v>
      </c>
      <c r="B32" s="1473"/>
      <c r="C32" s="1471">
        <v>17015</v>
      </c>
      <c r="D32" s="1471">
        <v>100000</v>
      </c>
      <c r="E32" s="1471">
        <v>36000</v>
      </c>
      <c r="F32" s="1471">
        <v>300000</v>
      </c>
      <c r="G32" s="1471">
        <v>36000</v>
      </c>
      <c r="H32" s="1471">
        <v>36000</v>
      </c>
      <c r="I32" s="1471">
        <v>22687</v>
      </c>
      <c r="J32" s="1471">
        <v>36000</v>
      </c>
      <c r="K32" s="1471">
        <v>36000</v>
      </c>
      <c r="L32" s="1471">
        <v>36000</v>
      </c>
      <c r="M32" s="1471">
        <v>30000</v>
      </c>
      <c r="N32" s="1471">
        <v>30000</v>
      </c>
      <c r="O32" s="1472">
        <f>SUM(D32:N33)</f>
        <v>698687</v>
      </c>
    </row>
    <row r="33" spans="1:15" ht="14.25" customHeight="1">
      <c r="A33" s="1474"/>
      <c r="B33" s="1475"/>
      <c r="C33" s="1480"/>
      <c r="D33" s="1480"/>
      <c r="E33" s="1480"/>
      <c r="F33" s="1480"/>
      <c r="G33" s="1480"/>
      <c r="H33" s="1480"/>
      <c r="I33" s="1480"/>
      <c r="J33" s="1480"/>
      <c r="K33" s="1480"/>
      <c r="L33" s="1480"/>
      <c r="M33" s="1480"/>
      <c r="N33" s="1480"/>
      <c r="O33" s="1468"/>
    </row>
    <row r="34" spans="1:15" ht="15" customHeight="1">
      <c r="A34" s="1476" t="s">
        <v>135</v>
      </c>
      <c r="B34" s="1473"/>
      <c r="C34" s="1471"/>
      <c r="D34" s="1471"/>
      <c r="E34" s="1471">
        <v>216000</v>
      </c>
      <c r="F34" s="1471">
        <v>300000</v>
      </c>
      <c r="G34" s="1471">
        <v>300000</v>
      </c>
      <c r="H34" s="1471">
        <v>180000</v>
      </c>
      <c r="I34" s="1471">
        <v>150000</v>
      </c>
      <c r="J34" s="1471">
        <v>216000</v>
      </c>
      <c r="K34" s="1471">
        <v>475000</v>
      </c>
      <c r="L34" s="1471">
        <v>150000</v>
      </c>
      <c r="M34" s="1471">
        <v>150000</v>
      </c>
      <c r="N34" s="1471">
        <v>812643</v>
      </c>
      <c r="O34" s="1472">
        <f>SUM(E34:N35)</f>
        <v>2949643</v>
      </c>
    </row>
    <row r="35" spans="1:15" ht="15" customHeight="1">
      <c r="A35" s="1474"/>
      <c r="B35" s="1475"/>
      <c r="C35" s="1480"/>
      <c r="D35" s="1480"/>
      <c r="E35" s="1480"/>
      <c r="F35" s="1480"/>
      <c r="G35" s="1480"/>
      <c r="H35" s="1480"/>
      <c r="I35" s="1480"/>
      <c r="J35" s="1480"/>
      <c r="K35" s="1480"/>
      <c r="L35" s="1480"/>
      <c r="M35" s="1480"/>
      <c r="N35" s="1480"/>
      <c r="O35" s="1468"/>
    </row>
    <row r="36" spans="1:15" ht="15" customHeight="1">
      <c r="A36" s="1476" t="s">
        <v>136</v>
      </c>
      <c r="B36" s="1473"/>
      <c r="C36" s="1471">
        <v>82130</v>
      </c>
      <c r="D36" s="1471">
        <v>82130</v>
      </c>
      <c r="E36" s="1471">
        <v>82130</v>
      </c>
      <c r="F36" s="1471">
        <v>82130</v>
      </c>
      <c r="G36" s="1471">
        <v>82130</v>
      </c>
      <c r="H36" s="1471">
        <v>82130</v>
      </c>
      <c r="I36" s="1471">
        <v>82130</v>
      </c>
      <c r="J36" s="1471">
        <v>82130</v>
      </c>
      <c r="K36" s="1471">
        <v>82130</v>
      </c>
      <c r="L36" s="1471">
        <v>82130</v>
      </c>
      <c r="M36" s="1471">
        <v>82137</v>
      </c>
      <c r="N36" s="1471"/>
      <c r="O36" s="1472">
        <f>SUM(C36:N36)</f>
        <v>903437</v>
      </c>
    </row>
    <row r="37" spans="1:15" ht="15" customHeight="1">
      <c r="A37" s="1474"/>
      <c r="B37" s="1475"/>
      <c r="C37" s="1480"/>
      <c r="D37" s="1480"/>
      <c r="E37" s="1480"/>
      <c r="F37" s="1480"/>
      <c r="G37" s="1480"/>
      <c r="H37" s="1480"/>
      <c r="I37" s="1480"/>
      <c r="J37" s="1480"/>
      <c r="K37" s="1480"/>
      <c r="L37" s="1480"/>
      <c r="M37" s="1480"/>
      <c r="N37" s="1480"/>
      <c r="O37" s="1468"/>
    </row>
    <row r="38" spans="1:15" ht="14.25" customHeight="1">
      <c r="A38" s="1476" t="s">
        <v>1219</v>
      </c>
      <c r="B38" s="1473"/>
      <c r="C38" s="1471"/>
      <c r="D38" s="1471"/>
      <c r="E38" s="1471">
        <v>2012000</v>
      </c>
      <c r="F38" s="1471"/>
      <c r="G38" s="1471"/>
      <c r="H38" s="1471">
        <v>12000</v>
      </c>
      <c r="I38" s="1471"/>
      <c r="J38" s="1471"/>
      <c r="K38" s="1471">
        <v>12000</v>
      </c>
      <c r="L38" s="1471"/>
      <c r="M38" s="1471"/>
      <c r="N38" s="1471">
        <v>12000</v>
      </c>
      <c r="O38" s="1472">
        <f>SUM(C38:N38)</f>
        <v>2048000</v>
      </c>
    </row>
    <row r="39" spans="1:15" ht="22.5" customHeight="1" thickBot="1">
      <c r="A39" s="1481"/>
      <c r="B39" s="1482"/>
      <c r="C39" s="1483"/>
      <c r="D39" s="1483"/>
      <c r="E39" s="1483"/>
      <c r="F39" s="1483"/>
      <c r="G39" s="1483"/>
      <c r="H39" s="1483"/>
      <c r="I39" s="1483"/>
      <c r="J39" s="1483"/>
      <c r="K39" s="1483"/>
      <c r="L39" s="1483"/>
      <c r="M39" s="1483"/>
      <c r="N39" s="1483"/>
      <c r="O39" s="1484"/>
    </row>
    <row r="40" spans="1:15" ht="18" customHeight="1" thickBot="1">
      <c r="A40" s="786" t="s">
        <v>137</v>
      </c>
      <c r="B40" s="787"/>
      <c r="C40" s="781">
        <f aca="true" t="shared" si="1" ref="C40:O40">SUM(C22:C39)</f>
        <v>1013822</v>
      </c>
      <c r="D40" s="781">
        <f t="shared" si="1"/>
        <v>1096807</v>
      </c>
      <c r="E40" s="781">
        <f t="shared" si="1"/>
        <v>3260807</v>
      </c>
      <c r="F40" s="781">
        <f t="shared" si="1"/>
        <v>1596807</v>
      </c>
      <c r="G40" s="781">
        <f t="shared" si="1"/>
        <v>1332807</v>
      </c>
      <c r="H40" s="781">
        <f t="shared" si="1"/>
        <v>1773592</v>
      </c>
      <c r="I40" s="781">
        <f t="shared" si="1"/>
        <v>1169494</v>
      </c>
      <c r="J40" s="781">
        <f t="shared" si="1"/>
        <v>1248807</v>
      </c>
      <c r="K40" s="781">
        <f t="shared" si="1"/>
        <v>1523818</v>
      </c>
      <c r="L40" s="781">
        <f t="shared" si="1"/>
        <v>1182809</v>
      </c>
      <c r="M40" s="781">
        <f t="shared" si="1"/>
        <v>1176816</v>
      </c>
      <c r="N40" s="781">
        <f t="shared" si="1"/>
        <v>2181572</v>
      </c>
      <c r="O40" s="782">
        <f t="shared" si="1"/>
        <v>18540943</v>
      </c>
    </row>
    <row r="41" spans="1:15" ht="12">
      <c r="A41" s="788"/>
      <c r="B41" s="788"/>
      <c r="C41" s="788"/>
      <c r="D41" s="788"/>
      <c r="E41" s="788"/>
      <c r="F41" s="788"/>
      <c r="G41" s="788"/>
      <c r="H41" s="788"/>
      <c r="I41" s="788"/>
      <c r="J41" s="788"/>
      <c r="K41" s="788"/>
      <c r="L41" s="788"/>
      <c r="M41" s="788"/>
      <c r="N41" s="788"/>
      <c r="O41" s="788"/>
    </row>
  </sheetData>
  <sheetProtection/>
  <mergeCells count="227">
    <mergeCell ref="O38:O39"/>
    <mergeCell ref="I38:I39"/>
    <mergeCell ref="J38:J39"/>
    <mergeCell ref="K38:K39"/>
    <mergeCell ref="L38:L39"/>
    <mergeCell ref="M38:M39"/>
    <mergeCell ref="N38:N39"/>
    <mergeCell ref="M36:M37"/>
    <mergeCell ref="N36:N37"/>
    <mergeCell ref="O36:O37"/>
    <mergeCell ref="A38:B39"/>
    <mergeCell ref="C38:C39"/>
    <mergeCell ref="D38:D39"/>
    <mergeCell ref="E38:E39"/>
    <mergeCell ref="F38:F39"/>
    <mergeCell ref="G38:G39"/>
    <mergeCell ref="H38:H39"/>
    <mergeCell ref="K34:K35"/>
    <mergeCell ref="L34:L35"/>
    <mergeCell ref="G36:G37"/>
    <mergeCell ref="H36:H37"/>
    <mergeCell ref="I36:I37"/>
    <mergeCell ref="J36:J37"/>
    <mergeCell ref="M34:M35"/>
    <mergeCell ref="N34:N35"/>
    <mergeCell ref="O34:O35"/>
    <mergeCell ref="A36:B37"/>
    <mergeCell ref="C36:C37"/>
    <mergeCell ref="D36:D37"/>
    <mergeCell ref="E36:E37"/>
    <mergeCell ref="F36:F37"/>
    <mergeCell ref="K36:K37"/>
    <mergeCell ref="L36:L37"/>
    <mergeCell ref="O32:O33"/>
    <mergeCell ref="A34:B35"/>
    <mergeCell ref="C34:C35"/>
    <mergeCell ref="D34:D35"/>
    <mergeCell ref="E34:E35"/>
    <mergeCell ref="F34:F35"/>
    <mergeCell ref="G34:G35"/>
    <mergeCell ref="H34:H35"/>
    <mergeCell ref="I34:I35"/>
    <mergeCell ref="J34:J35"/>
    <mergeCell ref="M32:M33"/>
    <mergeCell ref="N32:N33"/>
    <mergeCell ref="M30:M31"/>
    <mergeCell ref="N30:N31"/>
    <mergeCell ref="I32:I33"/>
    <mergeCell ref="J32:J33"/>
    <mergeCell ref="K32:K33"/>
    <mergeCell ref="L32:L33"/>
    <mergeCell ref="I30:I31"/>
    <mergeCell ref="J30:J31"/>
    <mergeCell ref="O30:O31"/>
    <mergeCell ref="A32:B33"/>
    <mergeCell ref="C32:C33"/>
    <mergeCell ref="D32:D33"/>
    <mergeCell ref="E32:E33"/>
    <mergeCell ref="F32:F33"/>
    <mergeCell ref="G32:G33"/>
    <mergeCell ref="H32:H33"/>
    <mergeCell ref="G30:G31"/>
    <mergeCell ref="H30:H31"/>
    <mergeCell ref="K30:K31"/>
    <mergeCell ref="L30:L31"/>
    <mergeCell ref="I28:I29"/>
    <mergeCell ref="J28:J29"/>
    <mergeCell ref="O28:O29"/>
    <mergeCell ref="A30:B31"/>
    <mergeCell ref="C30:C31"/>
    <mergeCell ref="D30:D31"/>
    <mergeCell ref="E30:E31"/>
    <mergeCell ref="F30:F31"/>
    <mergeCell ref="K28:K29"/>
    <mergeCell ref="L28:L29"/>
    <mergeCell ref="M28:M29"/>
    <mergeCell ref="N28:N29"/>
    <mergeCell ref="K26:K27"/>
    <mergeCell ref="L26:L27"/>
    <mergeCell ref="M26:M27"/>
    <mergeCell ref="N26:N27"/>
    <mergeCell ref="O26:O27"/>
    <mergeCell ref="A28:B29"/>
    <mergeCell ref="C28:C29"/>
    <mergeCell ref="D28:D29"/>
    <mergeCell ref="E28:E29"/>
    <mergeCell ref="F28:F29"/>
    <mergeCell ref="G28:G29"/>
    <mergeCell ref="H28:H29"/>
    <mergeCell ref="G26:G27"/>
    <mergeCell ref="H26:H27"/>
    <mergeCell ref="I26:I27"/>
    <mergeCell ref="J26:J27"/>
    <mergeCell ref="I24:I25"/>
    <mergeCell ref="J24:J25"/>
    <mergeCell ref="K24:K25"/>
    <mergeCell ref="L24:L25"/>
    <mergeCell ref="O24:O25"/>
    <mergeCell ref="A26:B27"/>
    <mergeCell ref="C26:C27"/>
    <mergeCell ref="D26:D27"/>
    <mergeCell ref="E26:E27"/>
    <mergeCell ref="F26:F27"/>
    <mergeCell ref="G24:G25"/>
    <mergeCell ref="H24:H25"/>
    <mergeCell ref="M24:M25"/>
    <mergeCell ref="N24:N25"/>
    <mergeCell ref="O22:O23"/>
    <mergeCell ref="A24:B25"/>
    <mergeCell ref="C24:C25"/>
    <mergeCell ref="D24:D25"/>
    <mergeCell ref="E24:E25"/>
    <mergeCell ref="F24:F25"/>
    <mergeCell ref="K22:K23"/>
    <mergeCell ref="L22:L23"/>
    <mergeCell ref="M22:M23"/>
    <mergeCell ref="N22:N23"/>
    <mergeCell ref="O18:O19"/>
    <mergeCell ref="A22:B23"/>
    <mergeCell ref="C22:C23"/>
    <mergeCell ref="D22:D23"/>
    <mergeCell ref="E22:E23"/>
    <mergeCell ref="F22:F23"/>
    <mergeCell ref="G22:G23"/>
    <mergeCell ref="H22:H23"/>
    <mergeCell ref="I22:I23"/>
    <mergeCell ref="J22:J23"/>
    <mergeCell ref="M18:M19"/>
    <mergeCell ref="N18:N19"/>
    <mergeCell ref="M16:M17"/>
    <mergeCell ref="N16:N17"/>
    <mergeCell ref="I18:I19"/>
    <mergeCell ref="J18:J19"/>
    <mergeCell ref="K18:K19"/>
    <mergeCell ref="L18:L19"/>
    <mergeCell ref="I16:I17"/>
    <mergeCell ref="J16:J17"/>
    <mergeCell ref="O16:O17"/>
    <mergeCell ref="A18:B19"/>
    <mergeCell ref="C18:C19"/>
    <mergeCell ref="D18:D19"/>
    <mergeCell ref="E18:E19"/>
    <mergeCell ref="F18:F19"/>
    <mergeCell ref="G18:G19"/>
    <mergeCell ref="H18:H19"/>
    <mergeCell ref="G16:G17"/>
    <mergeCell ref="H16:H17"/>
    <mergeCell ref="K16:K17"/>
    <mergeCell ref="L16:L17"/>
    <mergeCell ref="I14:I15"/>
    <mergeCell ref="J14:J15"/>
    <mergeCell ref="O14:O15"/>
    <mergeCell ref="A16:B17"/>
    <mergeCell ref="C16:C17"/>
    <mergeCell ref="D16:D17"/>
    <mergeCell ref="E16:E17"/>
    <mergeCell ref="F16:F17"/>
    <mergeCell ref="K14:K15"/>
    <mergeCell ref="L14:L15"/>
    <mergeCell ref="M14:M15"/>
    <mergeCell ref="N14:N15"/>
    <mergeCell ref="K12:K13"/>
    <mergeCell ref="L12:L13"/>
    <mergeCell ref="M12:M13"/>
    <mergeCell ref="N12:N13"/>
    <mergeCell ref="O12:O13"/>
    <mergeCell ref="A14:B15"/>
    <mergeCell ref="C14:C15"/>
    <mergeCell ref="D14:D15"/>
    <mergeCell ref="E14:E15"/>
    <mergeCell ref="F14:F15"/>
    <mergeCell ref="G14:G15"/>
    <mergeCell ref="H14:H15"/>
    <mergeCell ref="G12:G13"/>
    <mergeCell ref="H12:H13"/>
    <mergeCell ref="I12:I13"/>
    <mergeCell ref="J12:J13"/>
    <mergeCell ref="I10:I11"/>
    <mergeCell ref="J10:J11"/>
    <mergeCell ref="K10:K11"/>
    <mergeCell ref="L10:L11"/>
    <mergeCell ref="O10:O11"/>
    <mergeCell ref="A12:B13"/>
    <mergeCell ref="C12:C13"/>
    <mergeCell ref="D12:D13"/>
    <mergeCell ref="E12:E13"/>
    <mergeCell ref="F12:F13"/>
    <mergeCell ref="G10:G11"/>
    <mergeCell ref="H10:H11"/>
    <mergeCell ref="M10:M11"/>
    <mergeCell ref="N10:N11"/>
    <mergeCell ref="O8:O9"/>
    <mergeCell ref="A10:B11"/>
    <mergeCell ref="C10:C11"/>
    <mergeCell ref="D10:D11"/>
    <mergeCell ref="E10:E11"/>
    <mergeCell ref="F10:F11"/>
    <mergeCell ref="K8:K9"/>
    <mergeCell ref="L8:L9"/>
    <mergeCell ref="M8:M9"/>
    <mergeCell ref="N8:N9"/>
    <mergeCell ref="O6:O7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A1:O1"/>
    <mergeCell ref="A2:O2"/>
    <mergeCell ref="A4:B4"/>
    <mergeCell ref="A6:B7"/>
    <mergeCell ref="C6:C7"/>
    <mergeCell ref="D6:D7"/>
    <mergeCell ref="E6:E7"/>
    <mergeCell ref="F6:F7"/>
    <mergeCell ref="I6:I7"/>
    <mergeCell ref="J6:J7"/>
    <mergeCell ref="G6:G7"/>
    <mergeCell ref="H6:H7"/>
    <mergeCell ref="M6:M7"/>
    <mergeCell ref="N6:N7"/>
    <mergeCell ref="K6:K7"/>
    <mergeCell ref="L6:L7"/>
  </mergeCells>
  <printOptions horizontalCentered="1" verticalCentered="1"/>
  <pageMargins left="0" right="0" top="0" bottom="0.3937007874015748" header="0" footer="0.1968503937007874"/>
  <pageSetup firstPageNumber="63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2"/>
  <sheetViews>
    <sheetView showZeros="0" zoomScalePageLayoutView="0" workbookViewId="0" topLeftCell="A1">
      <selection activeCell="B142" sqref="B142"/>
    </sheetView>
  </sheetViews>
  <sheetFormatPr defaultColWidth="9.125" defaultRowHeight="12.75"/>
  <cols>
    <col min="1" max="1" width="8.50390625" style="156" customWidth="1"/>
    <col min="2" max="2" width="72.125" style="112" customWidth="1"/>
    <col min="3" max="4" width="12.125" style="112" customWidth="1"/>
    <col min="5" max="5" width="8.50390625" style="112" customWidth="1"/>
    <col min="6" max="6" width="35.875" style="112" customWidth="1"/>
    <col min="7" max="7" width="9.125" style="112" customWidth="1"/>
    <col min="8" max="8" width="10.125" style="112" bestFit="1" customWidth="1"/>
    <col min="9" max="16384" width="9.125" style="112" customWidth="1"/>
  </cols>
  <sheetData>
    <row r="1" spans="1:5" ht="12">
      <c r="A1" s="1242" t="s">
        <v>607</v>
      </c>
      <c r="B1" s="1242"/>
      <c r="C1" s="1243"/>
      <c r="D1" s="1243"/>
      <c r="E1" s="1244"/>
    </row>
    <row r="2" spans="1:5" ht="12">
      <c r="A2" s="1242" t="s">
        <v>1159</v>
      </c>
      <c r="B2" s="1242"/>
      <c r="C2" s="1243"/>
      <c r="D2" s="1243"/>
      <c r="E2" s="1244"/>
    </row>
    <row r="3" spans="1:2" ht="12">
      <c r="A3" s="110"/>
      <c r="B3" s="111"/>
    </row>
    <row r="4" spans="1:5" ht="11.25" customHeight="1">
      <c r="A4" s="110"/>
      <c r="B4" s="110"/>
      <c r="C4" s="113"/>
      <c r="D4" s="113"/>
      <c r="E4" s="868" t="s">
        <v>608</v>
      </c>
    </row>
    <row r="5" spans="1:5" s="114" customFormat="1" ht="19.5" customHeight="1">
      <c r="A5" s="1249" t="s">
        <v>616</v>
      </c>
      <c r="B5" s="1247" t="s">
        <v>602</v>
      </c>
      <c r="C5" s="1237" t="s">
        <v>1074</v>
      </c>
      <c r="D5" s="1237" t="s">
        <v>1129</v>
      </c>
      <c r="E5" s="1245" t="s">
        <v>1135</v>
      </c>
    </row>
    <row r="6" spans="1:5" s="114" customFormat="1" ht="17.25" customHeight="1">
      <c r="A6" s="1248"/>
      <c r="B6" s="1248"/>
      <c r="C6" s="1250"/>
      <c r="D6" s="1250"/>
      <c r="E6" s="1246"/>
    </row>
    <row r="7" spans="1:5" s="114" customFormat="1" ht="11.25" customHeight="1">
      <c r="A7" s="115" t="s">
        <v>588</v>
      </c>
      <c r="B7" s="116" t="s">
        <v>589</v>
      </c>
      <c r="C7" s="228" t="s">
        <v>590</v>
      </c>
      <c r="D7" s="228" t="s">
        <v>591</v>
      </c>
      <c r="E7" s="116" t="s">
        <v>592</v>
      </c>
    </row>
    <row r="8" spans="1:5" s="119" customFormat="1" ht="16.5" customHeight="1">
      <c r="A8" s="117"/>
      <c r="B8" s="255" t="s">
        <v>803</v>
      </c>
      <c r="C8" s="246"/>
      <c r="D8" s="246"/>
      <c r="E8" s="198"/>
    </row>
    <row r="9" spans="1:5" ht="12" customHeight="1">
      <c r="A9" s="120"/>
      <c r="B9" s="121"/>
      <c r="C9" s="197"/>
      <c r="D9" s="197"/>
      <c r="E9" s="121"/>
    </row>
    <row r="10" spans="1:5" ht="12" customHeight="1">
      <c r="A10" s="124">
        <v>1010</v>
      </c>
      <c r="B10" s="134" t="s">
        <v>638</v>
      </c>
      <c r="C10" s="915">
        <f>SUM(C11:C16)</f>
        <v>1453009</v>
      </c>
      <c r="D10" s="915">
        <f>SUM(D11:D16)</f>
        <v>1421744</v>
      </c>
      <c r="E10" s="308">
        <f>SUM(D10/C10)</f>
        <v>0.9784825833838606</v>
      </c>
    </row>
    <row r="11" spans="1:5" ht="12" customHeight="1">
      <c r="A11" s="120">
        <v>1011</v>
      </c>
      <c r="B11" s="121" t="s">
        <v>639</v>
      </c>
      <c r="C11" s="916">
        <v>3207</v>
      </c>
      <c r="D11" s="1088"/>
      <c r="E11" s="308">
        <f>SUM(D11/C11)</f>
        <v>0</v>
      </c>
    </row>
    <row r="12" spans="1:5" ht="12" customHeight="1">
      <c r="A12" s="120">
        <v>1012</v>
      </c>
      <c r="B12" s="121" t="s">
        <v>640</v>
      </c>
      <c r="C12" s="917">
        <v>769507</v>
      </c>
      <c r="D12" s="1089">
        <v>758759</v>
      </c>
      <c r="E12" s="1128">
        <f>SUM(D12/C12)</f>
        <v>0.9860326156877065</v>
      </c>
    </row>
    <row r="13" spans="1:6" ht="12" customHeight="1">
      <c r="A13" s="120">
        <v>1013</v>
      </c>
      <c r="B13" s="121" t="s">
        <v>685</v>
      </c>
      <c r="C13" s="917">
        <v>522241</v>
      </c>
      <c r="D13" s="1089">
        <v>505116</v>
      </c>
      <c r="E13" s="1128">
        <f>SUM(D13/C13)</f>
        <v>0.9672086259026005</v>
      </c>
      <c r="F13" s="320"/>
    </row>
    <row r="14" spans="1:6" ht="12" customHeight="1">
      <c r="A14" s="120">
        <v>1014</v>
      </c>
      <c r="B14" s="121" t="s">
        <v>641</v>
      </c>
      <c r="C14" s="916">
        <v>158054</v>
      </c>
      <c r="D14" s="1088">
        <v>157869</v>
      </c>
      <c r="E14" s="1128">
        <f>SUM(D14/C14)</f>
        <v>0.9988295139635821</v>
      </c>
      <c r="F14" s="320"/>
    </row>
    <row r="15" spans="1:7" ht="12" customHeight="1">
      <c r="A15" s="120">
        <v>1015</v>
      </c>
      <c r="B15" s="121" t="s">
        <v>162</v>
      </c>
      <c r="C15" s="916"/>
      <c r="D15" s="1088"/>
      <c r="E15" s="308"/>
      <c r="F15" s="880"/>
      <c r="G15" s="306"/>
    </row>
    <row r="16" spans="1:6" ht="12" customHeight="1">
      <c r="A16" s="120">
        <v>1016</v>
      </c>
      <c r="B16" s="121" t="s">
        <v>163</v>
      </c>
      <c r="C16" s="916"/>
      <c r="D16" s="916"/>
      <c r="E16" s="308"/>
      <c r="F16" s="320"/>
    </row>
    <row r="17" spans="1:6" ht="12" customHeight="1">
      <c r="A17" s="124">
        <v>1020</v>
      </c>
      <c r="B17" s="134" t="s">
        <v>642</v>
      </c>
      <c r="C17" s="916"/>
      <c r="D17" s="916"/>
      <c r="E17" s="308"/>
      <c r="F17" s="320"/>
    </row>
    <row r="18" spans="1:6" ht="12" customHeight="1" thickBot="1">
      <c r="A18" s="151">
        <v>1030</v>
      </c>
      <c r="B18" s="200" t="s">
        <v>643</v>
      </c>
      <c r="C18" s="918"/>
      <c r="D18" s="918"/>
      <c r="E18" s="1131"/>
      <c r="F18" s="320"/>
    </row>
    <row r="19" spans="1:6" ht="16.5" customHeight="1" thickBot="1">
      <c r="A19" s="148"/>
      <c r="B19" s="247" t="s">
        <v>644</v>
      </c>
      <c r="C19" s="919">
        <f>SUM(C10+C18+C17)</f>
        <v>1453009</v>
      </c>
      <c r="D19" s="919">
        <f>SUM(D10+D18+D17)</f>
        <v>1421744</v>
      </c>
      <c r="E19" s="1132">
        <f>SUM(D19/C19)</f>
        <v>0.9784825833838606</v>
      </c>
      <c r="F19" s="320"/>
    </row>
    <row r="20" spans="1:5" ht="12" customHeight="1">
      <c r="A20" s="143"/>
      <c r="B20" s="159"/>
      <c r="C20" s="920"/>
      <c r="D20" s="920"/>
      <c r="E20" s="1130"/>
    </row>
    <row r="21" spans="1:5" ht="12" customHeight="1">
      <c r="A21" s="122">
        <v>1040</v>
      </c>
      <c r="B21" s="123" t="s">
        <v>645</v>
      </c>
      <c r="C21" s="921">
        <f>SUM(C22:C23)</f>
        <v>3310000</v>
      </c>
      <c r="D21" s="921">
        <f>SUM(D22:D23)</f>
        <v>3425000</v>
      </c>
      <c r="E21" s="308">
        <f aca="true" t="shared" si="0" ref="E21:E29">SUM(D21/C21)</f>
        <v>1.0347432024169185</v>
      </c>
    </row>
    <row r="22" spans="1:6" ht="12" customHeight="1">
      <c r="A22" s="131">
        <v>1041</v>
      </c>
      <c r="B22" s="129" t="s">
        <v>423</v>
      </c>
      <c r="C22" s="922">
        <v>2850000</v>
      </c>
      <c r="D22" s="922">
        <v>2950000</v>
      </c>
      <c r="E22" s="1128">
        <f t="shared" si="0"/>
        <v>1.0350877192982457</v>
      </c>
      <c r="F22" s="156"/>
    </row>
    <row r="23" spans="1:5" ht="12" customHeight="1">
      <c r="A23" s="131">
        <v>1042</v>
      </c>
      <c r="B23" s="129" t="s">
        <v>424</v>
      </c>
      <c r="C23" s="922">
        <v>460000</v>
      </c>
      <c r="D23" s="922">
        <v>475000</v>
      </c>
      <c r="E23" s="1128">
        <f t="shared" si="0"/>
        <v>1.0326086956521738</v>
      </c>
    </row>
    <row r="24" spans="1:5" ht="12" customHeight="1">
      <c r="A24" s="126">
        <v>1050</v>
      </c>
      <c r="B24" s="125" t="s">
        <v>646</v>
      </c>
      <c r="C24" s="921">
        <f>SUM(C25:C27)</f>
        <v>4197124</v>
      </c>
      <c r="D24" s="921">
        <f>SUM(D25:D27)</f>
        <v>4271121</v>
      </c>
      <c r="E24" s="308">
        <f t="shared" si="0"/>
        <v>1.0176304059637027</v>
      </c>
    </row>
    <row r="25" spans="1:5" ht="12.75" customHeight="1">
      <c r="A25" s="132">
        <v>1051</v>
      </c>
      <c r="B25" s="121" t="s">
        <v>609</v>
      </c>
      <c r="C25" s="922">
        <v>3932124</v>
      </c>
      <c r="D25" s="922">
        <v>3976121</v>
      </c>
      <c r="E25" s="1128">
        <f t="shared" si="0"/>
        <v>1.0111891181458164</v>
      </c>
    </row>
    <row r="26" spans="1:5" ht="12.75" customHeight="1">
      <c r="A26" s="132">
        <v>1052</v>
      </c>
      <c r="B26" s="133" t="s">
        <v>686</v>
      </c>
      <c r="C26" s="922">
        <v>180000</v>
      </c>
      <c r="D26" s="922">
        <v>190000</v>
      </c>
      <c r="E26" s="1128">
        <f t="shared" si="0"/>
        <v>1.0555555555555556</v>
      </c>
    </row>
    <row r="27" spans="1:5" ht="12.75" customHeight="1">
      <c r="A27" s="132">
        <v>1053</v>
      </c>
      <c r="B27" s="128" t="s">
        <v>604</v>
      </c>
      <c r="C27" s="922">
        <v>85000</v>
      </c>
      <c r="D27" s="922">
        <v>105000</v>
      </c>
      <c r="E27" s="1128">
        <f t="shared" si="0"/>
        <v>1.2352941176470589</v>
      </c>
    </row>
    <row r="28" spans="1:5" ht="12" customHeight="1">
      <c r="A28" s="126">
        <v>1070</v>
      </c>
      <c r="B28" s="125" t="s">
        <v>611</v>
      </c>
      <c r="C28" s="921">
        <f>SUM(C29:C37)</f>
        <v>354116</v>
      </c>
      <c r="D28" s="1227">
        <f>SUM(D29:D37)</f>
        <v>498860</v>
      </c>
      <c r="E28" s="308">
        <f t="shared" si="0"/>
        <v>1.4087474161009386</v>
      </c>
    </row>
    <row r="29" spans="1:5" ht="12" customHeight="1">
      <c r="A29" s="132">
        <v>1071</v>
      </c>
      <c r="B29" s="129" t="s">
        <v>647</v>
      </c>
      <c r="C29" s="922">
        <v>4000</v>
      </c>
      <c r="D29" s="1228">
        <v>9000</v>
      </c>
      <c r="E29" s="1128">
        <f t="shared" si="0"/>
        <v>2.25</v>
      </c>
    </row>
    <row r="30" spans="1:5" ht="12" customHeight="1">
      <c r="A30" s="132">
        <v>1073</v>
      </c>
      <c r="B30" s="121" t="s">
        <v>648</v>
      </c>
      <c r="C30" s="922"/>
      <c r="D30" s="1228"/>
      <c r="E30" s="1128"/>
    </row>
    <row r="31" spans="1:5" ht="12" customHeight="1">
      <c r="A31" s="132">
        <v>1074</v>
      </c>
      <c r="B31" s="121" t="s">
        <v>649</v>
      </c>
      <c r="C31" s="922">
        <v>2200</v>
      </c>
      <c r="D31" s="1228">
        <v>2200</v>
      </c>
      <c r="E31" s="1128">
        <f aca="true" t="shared" si="1" ref="E31:E38">SUM(D31/C31)</f>
        <v>1</v>
      </c>
    </row>
    <row r="32" spans="1:5" ht="12" customHeight="1">
      <c r="A32" s="132">
        <v>1075</v>
      </c>
      <c r="B32" s="128" t="s">
        <v>440</v>
      </c>
      <c r="C32" s="922">
        <v>20000</v>
      </c>
      <c r="D32" s="1228">
        <v>17000</v>
      </c>
      <c r="E32" s="1128">
        <f t="shared" si="1"/>
        <v>0.85</v>
      </c>
    </row>
    <row r="33" spans="1:5" ht="12" customHeight="1">
      <c r="A33" s="132">
        <v>1076</v>
      </c>
      <c r="B33" s="128" t="s">
        <v>409</v>
      </c>
      <c r="C33" s="922">
        <v>10316</v>
      </c>
      <c r="D33" s="922">
        <v>6660</v>
      </c>
      <c r="E33" s="1128">
        <f t="shared" si="1"/>
        <v>0.6455990694067468</v>
      </c>
    </row>
    <row r="34" spans="1:5" ht="12" customHeight="1">
      <c r="A34" s="132">
        <v>1077</v>
      </c>
      <c r="B34" s="133" t="s">
        <v>650</v>
      </c>
      <c r="C34" s="922">
        <v>240000</v>
      </c>
      <c r="D34" s="922">
        <v>326000</v>
      </c>
      <c r="E34" s="1128">
        <f t="shared" si="1"/>
        <v>1.3583333333333334</v>
      </c>
    </row>
    <row r="35" spans="1:5" ht="12" customHeight="1">
      <c r="A35" s="132">
        <v>1078</v>
      </c>
      <c r="B35" s="129" t="s">
        <v>651</v>
      </c>
      <c r="C35" s="922">
        <v>2600</v>
      </c>
      <c r="D35" s="922">
        <v>3000</v>
      </c>
      <c r="E35" s="1128">
        <f t="shared" si="1"/>
        <v>1.1538461538461537</v>
      </c>
    </row>
    <row r="36" spans="1:5" ht="12" customHeight="1">
      <c r="A36" s="132">
        <v>1079</v>
      </c>
      <c r="B36" s="129" t="s">
        <v>652</v>
      </c>
      <c r="C36" s="922">
        <v>25000</v>
      </c>
      <c r="D36" s="922">
        <v>60000</v>
      </c>
      <c r="E36" s="1128">
        <f t="shared" si="1"/>
        <v>2.4</v>
      </c>
    </row>
    <row r="37" spans="1:5" ht="13.5" customHeight="1" thickBot="1">
      <c r="A37" s="147">
        <v>1082</v>
      </c>
      <c r="B37" s="307" t="s">
        <v>595</v>
      </c>
      <c r="C37" s="923">
        <v>50000</v>
      </c>
      <c r="D37" s="923">
        <v>75000</v>
      </c>
      <c r="E37" s="1133">
        <f t="shared" si="1"/>
        <v>1.5</v>
      </c>
    </row>
    <row r="38" spans="1:5" ht="17.25" customHeight="1" thickBot="1">
      <c r="A38" s="149"/>
      <c r="B38" s="899" t="s">
        <v>653</v>
      </c>
      <c r="C38" s="924">
        <f>SUM(C21+C24+C28)</f>
        <v>7861240</v>
      </c>
      <c r="D38" s="924">
        <f>SUM(D21+D24+D28)</f>
        <v>8194981</v>
      </c>
      <c r="E38" s="1132">
        <f t="shared" si="1"/>
        <v>1.0424539894469576</v>
      </c>
    </row>
    <row r="39" spans="1:5" ht="12" customHeight="1">
      <c r="A39" s="132"/>
      <c r="B39" s="224"/>
      <c r="C39" s="920"/>
      <c r="D39" s="920"/>
      <c r="E39" s="1130"/>
    </row>
    <row r="40" spans="1:5" ht="12" customHeight="1">
      <c r="A40" s="126">
        <v>1090</v>
      </c>
      <c r="B40" s="248" t="s">
        <v>654</v>
      </c>
      <c r="C40" s="921">
        <f>SUM(C41:C48)</f>
        <v>1226600</v>
      </c>
      <c r="D40" s="921">
        <f>SUM(D41:D48)</f>
        <v>1411000</v>
      </c>
      <c r="E40" s="308">
        <f aca="true" t="shared" si="2" ref="E40:E53">SUM(D40/C40)</f>
        <v>1.1503342572965922</v>
      </c>
    </row>
    <row r="41" spans="1:5" ht="12" customHeight="1">
      <c r="A41" s="132">
        <v>1091</v>
      </c>
      <c r="B41" s="207" t="s">
        <v>156</v>
      </c>
      <c r="C41" s="922">
        <v>100000</v>
      </c>
      <c r="D41" s="922">
        <v>130000</v>
      </c>
      <c r="E41" s="1128">
        <f t="shared" si="2"/>
        <v>1.3</v>
      </c>
    </row>
    <row r="42" spans="1:5" ht="12" customHeight="1">
      <c r="A42" s="132">
        <v>1092</v>
      </c>
      <c r="B42" s="129" t="s">
        <v>596</v>
      </c>
      <c r="C42" s="922">
        <v>480000</v>
      </c>
      <c r="D42" s="922">
        <v>669000</v>
      </c>
      <c r="E42" s="1128">
        <f t="shared" si="2"/>
        <v>1.39375</v>
      </c>
    </row>
    <row r="43" spans="1:5" ht="12" customHeight="1">
      <c r="A43" s="132">
        <v>1093</v>
      </c>
      <c r="B43" s="129" t="s">
        <v>157</v>
      </c>
      <c r="C43" s="922">
        <v>6600</v>
      </c>
      <c r="D43" s="922">
        <v>10000</v>
      </c>
      <c r="E43" s="1128">
        <f t="shared" si="2"/>
        <v>1.5151515151515151</v>
      </c>
    </row>
    <row r="44" spans="1:6" ht="12" customHeight="1">
      <c r="A44" s="132">
        <v>1094</v>
      </c>
      <c r="B44" s="129" t="s">
        <v>158</v>
      </c>
      <c r="C44" s="922">
        <v>15000</v>
      </c>
      <c r="D44" s="922">
        <v>12000</v>
      </c>
      <c r="E44" s="1128">
        <f t="shared" si="2"/>
        <v>0.8</v>
      </c>
      <c r="F44" s="1129"/>
    </row>
    <row r="45" spans="1:5" ht="12" customHeight="1">
      <c r="A45" s="132">
        <v>1095</v>
      </c>
      <c r="B45" s="133" t="s">
        <v>781</v>
      </c>
      <c r="C45" s="922">
        <v>300000</v>
      </c>
      <c r="D45" s="922">
        <v>280000</v>
      </c>
      <c r="E45" s="1128">
        <f t="shared" si="2"/>
        <v>0.9333333333333333</v>
      </c>
    </row>
    <row r="46" spans="1:5" ht="12" customHeight="1">
      <c r="A46" s="132">
        <v>1096</v>
      </c>
      <c r="B46" s="133" t="s">
        <v>758</v>
      </c>
      <c r="C46" s="922">
        <v>315000</v>
      </c>
      <c r="D46" s="922">
        <v>300000</v>
      </c>
      <c r="E46" s="1128">
        <f t="shared" si="2"/>
        <v>0.9523809523809523</v>
      </c>
    </row>
    <row r="47" spans="1:6" ht="12" customHeight="1">
      <c r="A47" s="132">
        <v>1097</v>
      </c>
      <c r="B47" s="133" t="s">
        <v>159</v>
      </c>
      <c r="C47" s="922">
        <v>5000</v>
      </c>
      <c r="D47" s="922">
        <v>5000</v>
      </c>
      <c r="E47" s="1128">
        <f t="shared" si="2"/>
        <v>1</v>
      </c>
      <c r="F47" s="1129"/>
    </row>
    <row r="48" spans="1:6" ht="12" customHeight="1">
      <c r="A48" s="132">
        <v>1098</v>
      </c>
      <c r="B48" s="133" t="s">
        <v>164</v>
      </c>
      <c r="C48" s="922">
        <v>5000</v>
      </c>
      <c r="D48" s="922">
        <v>5000</v>
      </c>
      <c r="E48" s="1128">
        <f t="shared" si="2"/>
        <v>1</v>
      </c>
      <c r="F48" s="1129"/>
    </row>
    <row r="49" spans="1:5" ht="12" customHeight="1">
      <c r="A49" s="126">
        <v>1100</v>
      </c>
      <c r="B49" s="248" t="s">
        <v>655</v>
      </c>
      <c r="C49" s="921">
        <f>SUM(C50:C52)</f>
        <v>225000</v>
      </c>
      <c r="D49" s="921">
        <f>SUM(D50:D52)</f>
        <v>207500</v>
      </c>
      <c r="E49" s="308">
        <f t="shared" si="2"/>
        <v>0.9222222222222223</v>
      </c>
    </row>
    <row r="50" spans="1:6" ht="12" customHeight="1">
      <c r="A50" s="132">
        <v>1101</v>
      </c>
      <c r="B50" s="133" t="s">
        <v>160</v>
      </c>
      <c r="C50" s="922">
        <v>20000</v>
      </c>
      <c r="D50" s="922">
        <v>20000</v>
      </c>
      <c r="E50" s="1128">
        <f t="shared" si="2"/>
        <v>1</v>
      </c>
      <c r="F50" s="1129"/>
    </row>
    <row r="51" spans="1:5" ht="12" customHeight="1">
      <c r="A51" s="132">
        <v>1102</v>
      </c>
      <c r="B51" s="129" t="s">
        <v>656</v>
      </c>
      <c r="C51" s="922">
        <v>130000</v>
      </c>
      <c r="D51" s="922">
        <v>115500</v>
      </c>
      <c r="E51" s="1128">
        <f t="shared" si="2"/>
        <v>0.8884615384615384</v>
      </c>
    </row>
    <row r="52" spans="1:5" ht="12" customHeight="1">
      <c r="A52" s="132">
        <v>1103</v>
      </c>
      <c r="B52" s="129" t="s">
        <v>657</v>
      </c>
      <c r="C52" s="922">
        <v>75000</v>
      </c>
      <c r="D52" s="922">
        <v>72000</v>
      </c>
      <c r="E52" s="1128">
        <f t="shared" si="2"/>
        <v>0.96</v>
      </c>
    </row>
    <row r="53" spans="1:5" ht="12" customHeight="1">
      <c r="A53" s="615">
        <v>1105</v>
      </c>
      <c r="B53" s="614" t="s">
        <v>810</v>
      </c>
      <c r="C53" s="921">
        <v>20000</v>
      </c>
      <c r="D53" s="921"/>
      <c r="E53" s="308">
        <f t="shared" si="2"/>
        <v>0</v>
      </c>
    </row>
    <row r="54" spans="1:5" ht="12" customHeight="1">
      <c r="A54" s="126">
        <v>1110</v>
      </c>
      <c r="B54" s="134" t="s">
        <v>658</v>
      </c>
      <c r="C54" s="922"/>
      <c r="D54" s="922"/>
      <c r="E54" s="308"/>
    </row>
    <row r="55" spans="1:5" ht="12" customHeight="1">
      <c r="A55" s="126">
        <v>1120</v>
      </c>
      <c r="B55" s="134" t="s">
        <v>659</v>
      </c>
      <c r="C55" s="921">
        <f>SUM(C56:C58)</f>
        <v>401382</v>
      </c>
      <c r="D55" s="921">
        <f>SUM(D56:D58)</f>
        <v>654875</v>
      </c>
      <c r="E55" s="308">
        <f>SUM(D55/C55)</f>
        <v>1.6315504930465243</v>
      </c>
    </row>
    <row r="56" spans="1:5" ht="12" customHeight="1">
      <c r="A56" s="132">
        <v>1121</v>
      </c>
      <c r="B56" s="121" t="s">
        <v>754</v>
      </c>
      <c r="C56" s="922">
        <v>53082</v>
      </c>
      <c r="D56" s="922">
        <v>267205</v>
      </c>
      <c r="E56" s="1128">
        <f>SUM(D56/C56)</f>
        <v>5.03381560604348</v>
      </c>
    </row>
    <row r="57" spans="1:5" ht="12" customHeight="1">
      <c r="A57" s="132">
        <v>1122</v>
      </c>
      <c r="B57" s="121" t="s">
        <v>766</v>
      </c>
      <c r="C57" s="922">
        <v>198450</v>
      </c>
      <c r="D57" s="922">
        <v>187600</v>
      </c>
      <c r="E57" s="1128">
        <f>SUM(D57/C57)</f>
        <v>0.9453262786596119</v>
      </c>
    </row>
    <row r="58" spans="1:5" ht="12" customHeight="1">
      <c r="A58" s="132">
        <v>1123</v>
      </c>
      <c r="B58" s="128" t="s">
        <v>771</v>
      </c>
      <c r="C58" s="922">
        <v>149850</v>
      </c>
      <c r="D58" s="922">
        <v>200070</v>
      </c>
      <c r="E58" s="1128">
        <f>SUM(D58/C58)</f>
        <v>1.335135135135135</v>
      </c>
    </row>
    <row r="59" spans="1:5" ht="12" customHeight="1">
      <c r="A59" s="126">
        <v>1130</v>
      </c>
      <c r="B59" s="125" t="s">
        <v>660</v>
      </c>
      <c r="C59" s="921"/>
      <c r="D59" s="921"/>
      <c r="E59" s="308"/>
    </row>
    <row r="60" spans="1:5" ht="12" customHeight="1">
      <c r="A60" s="126">
        <v>1140</v>
      </c>
      <c r="B60" s="127" t="s">
        <v>661</v>
      </c>
      <c r="C60" s="921">
        <f>SUM(C61)</f>
        <v>40000</v>
      </c>
      <c r="D60" s="921">
        <f>SUM(D61)</f>
        <v>20000</v>
      </c>
      <c r="E60" s="308">
        <f>SUM(D60/C60)</f>
        <v>0.5</v>
      </c>
    </row>
    <row r="61" spans="1:5" ht="12" customHeight="1">
      <c r="A61" s="132">
        <v>1141</v>
      </c>
      <c r="B61" s="129" t="s">
        <v>508</v>
      </c>
      <c r="C61" s="922">
        <v>40000</v>
      </c>
      <c r="D61" s="922">
        <v>20000</v>
      </c>
      <c r="E61" s="1128">
        <f>SUM(D61/C61)</f>
        <v>0.5</v>
      </c>
    </row>
    <row r="62" spans="1:5" ht="12" customHeight="1">
      <c r="A62" s="143">
        <v>1145</v>
      </c>
      <c r="B62" s="1067" t="s">
        <v>1086</v>
      </c>
      <c r="C62" s="1063"/>
      <c r="D62" s="1068"/>
      <c r="E62" s="308"/>
    </row>
    <row r="63" spans="1:5" ht="12" customHeight="1">
      <c r="A63" s="124">
        <v>1150</v>
      </c>
      <c r="B63" s="134" t="s">
        <v>662</v>
      </c>
      <c r="C63" s="921">
        <v>19000</v>
      </c>
      <c r="D63" s="921">
        <v>20000</v>
      </c>
      <c r="E63" s="308">
        <f>SUM(D63/C63)</f>
        <v>1.0526315789473684</v>
      </c>
    </row>
    <row r="64" spans="1:5" ht="12" customHeight="1" thickBot="1">
      <c r="A64" s="148">
        <v>1151</v>
      </c>
      <c r="B64" s="914" t="s">
        <v>1149</v>
      </c>
      <c r="C64" s="929"/>
      <c r="D64" s="929">
        <v>3500</v>
      </c>
      <c r="E64" s="1148"/>
    </row>
    <row r="65" spans="1:5" ht="18.75" customHeight="1" thickBot="1">
      <c r="A65" s="149"/>
      <c r="B65" s="257" t="s">
        <v>808</v>
      </c>
      <c r="C65" s="924">
        <f>SUM(C60+C63+C59+C55+C54+C49+C40+C53)</f>
        <v>1931982</v>
      </c>
      <c r="D65" s="924">
        <f>SUM(D60+D63+D59+D55+D54+D49+D40+D53+D62+D64)</f>
        <v>2316875</v>
      </c>
      <c r="E65" s="1134">
        <f>SUM(D65/C65)</f>
        <v>1.1992218354001227</v>
      </c>
    </row>
    <row r="66" spans="1:5" ht="12" customHeight="1">
      <c r="A66" s="144"/>
      <c r="B66" s="249"/>
      <c r="C66" s="920"/>
      <c r="D66" s="920"/>
      <c r="E66" s="1130"/>
    </row>
    <row r="67" spans="1:5" ht="15" customHeight="1" thickBot="1">
      <c r="A67" s="136">
        <v>1160</v>
      </c>
      <c r="B67" s="155" t="s">
        <v>663</v>
      </c>
      <c r="C67" s="925"/>
      <c r="D67" s="925"/>
      <c r="E67" s="1131"/>
    </row>
    <row r="68" spans="1:5" ht="18" customHeight="1" thickBot="1">
      <c r="A68" s="149"/>
      <c r="B68" s="247" t="s">
        <v>664</v>
      </c>
      <c r="C68" s="926"/>
      <c r="D68" s="926"/>
      <c r="E68" s="1132"/>
    </row>
    <row r="69" spans="1:5" ht="12" customHeight="1" thickBot="1">
      <c r="A69" s="149"/>
      <c r="B69" s="190"/>
      <c r="C69" s="927"/>
      <c r="D69" s="927"/>
      <c r="E69" s="1132"/>
    </row>
    <row r="70" spans="1:5" ht="18.75" customHeight="1" thickBot="1">
      <c r="A70" s="149"/>
      <c r="B70" s="250" t="s">
        <v>468</v>
      </c>
      <c r="C70" s="928">
        <f>SUM(C65+C38+C19+C68)</f>
        <v>11246231</v>
      </c>
      <c r="D70" s="928">
        <f>SUM(D65+D38+D19+D68)</f>
        <v>11933600</v>
      </c>
      <c r="E70" s="1132">
        <f>SUM(D70/C70)</f>
        <v>1.0611199432058616</v>
      </c>
    </row>
    <row r="71" spans="1:5" ht="12" customHeight="1">
      <c r="A71" s="132"/>
      <c r="B71" s="227"/>
      <c r="C71" s="920"/>
      <c r="D71" s="920"/>
      <c r="E71" s="1130"/>
    </row>
    <row r="72" spans="1:5" ht="12" customHeight="1">
      <c r="A72" s="124">
        <v>1165</v>
      </c>
      <c r="B72" s="134" t="s">
        <v>665</v>
      </c>
      <c r="C72" s="921"/>
      <c r="D72" s="921">
        <v>300000</v>
      </c>
      <c r="E72" s="308"/>
    </row>
    <row r="73" spans="1:5" ht="12" customHeight="1">
      <c r="A73" s="124">
        <v>1170</v>
      </c>
      <c r="B73" s="123" t="s">
        <v>666</v>
      </c>
      <c r="C73" s="921">
        <f>SUM(C74:C74)</f>
        <v>50000</v>
      </c>
      <c r="D73" s="921"/>
      <c r="E73" s="308">
        <f>SUM(D73/C73)</f>
        <v>0</v>
      </c>
    </row>
    <row r="74" spans="1:5" ht="12" customHeight="1">
      <c r="A74" s="131">
        <v>1174</v>
      </c>
      <c r="B74" s="207" t="s">
        <v>491</v>
      </c>
      <c r="C74" s="922">
        <v>50000</v>
      </c>
      <c r="D74" s="922"/>
      <c r="E74" s="308">
        <f>SUM(D74/C74)</f>
        <v>0</v>
      </c>
    </row>
    <row r="75" spans="1:5" ht="12" customHeight="1">
      <c r="A75" s="131">
        <v>1175</v>
      </c>
      <c r="B75" s="1082" t="s">
        <v>1093</v>
      </c>
      <c r="C75" s="922"/>
      <c r="D75" s="922"/>
      <c r="E75" s="308"/>
    </row>
    <row r="76" spans="1:5" ht="12" customHeight="1">
      <c r="A76" s="124">
        <v>1180</v>
      </c>
      <c r="B76" s="140" t="s">
        <v>667</v>
      </c>
      <c r="C76" s="921">
        <f>SUM(C77:C78)</f>
        <v>481070</v>
      </c>
      <c r="D76" s="921">
        <f>SUM(D77:D78)</f>
        <v>65745</v>
      </c>
      <c r="E76" s="308">
        <f>SUM(D76/C76)</f>
        <v>0.1366641029372025</v>
      </c>
    </row>
    <row r="77" spans="1:5" ht="12" customHeight="1">
      <c r="A77" s="131">
        <v>1181</v>
      </c>
      <c r="B77" s="129" t="s">
        <v>727</v>
      </c>
      <c r="C77" s="922">
        <v>469250</v>
      </c>
      <c r="D77" s="922">
        <v>65745</v>
      </c>
      <c r="E77" s="1128">
        <f>SUM(D77/C77)</f>
        <v>0.14010655301012254</v>
      </c>
    </row>
    <row r="78" spans="1:5" ht="12" customHeight="1">
      <c r="A78" s="131">
        <v>1183</v>
      </c>
      <c r="B78" s="207" t="s">
        <v>995</v>
      </c>
      <c r="C78" s="922">
        <v>11820</v>
      </c>
      <c r="D78" s="922"/>
      <c r="E78" s="308">
        <f>SUM(D78/C78)</f>
        <v>0</v>
      </c>
    </row>
    <row r="79" spans="1:5" ht="12" customHeight="1" thickBot="1">
      <c r="A79" s="148">
        <v>1185</v>
      </c>
      <c r="B79" s="309" t="s">
        <v>820</v>
      </c>
      <c r="C79" s="929"/>
      <c r="D79" s="929">
        <v>3500</v>
      </c>
      <c r="E79" s="1131"/>
    </row>
    <row r="80" spans="1:5" ht="15" customHeight="1" thickBot="1">
      <c r="A80" s="139"/>
      <c r="B80" s="190" t="s">
        <v>668</v>
      </c>
      <c r="C80" s="929">
        <f>SUM(C73+C76+C72+C79)</f>
        <v>531070</v>
      </c>
      <c r="D80" s="929">
        <f>SUM(D73+D76+D72+D79)</f>
        <v>369245</v>
      </c>
      <c r="E80" s="1132">
        <f>SUM(D80/C80)</f>
        <v>0.6952849906791948</v>
      </c>
    </row>
    <row r="81" spans="1:5" ht="12" customHeight="1">
      <c r="A81" s="126"/>
      <c r="B81" s="133"/>
      <c r="C81" s="920"/>
      <c r="D81" s="920"/>
      <c r="E81" s="1130"/>
    </row>
    <row r="82" spans="1:5" ht="12" customHeight="1">
      <c r="A82" s="124">
        <v>1190</v>
      </c>
      <c r="B82" s="127" t="s">
        <v>669</v>
      </c>
      <c r="C82" s="921">
        <f>SUM(C83+C85+C86)</f>
        <v>1255000</v>
      </c>
      <c r="D82" s="921">
        <f>SUM(D83+D85+D86)</f>
        <v>2170225</v>
      </c>
      <c r="E82" s="308">
        <f aca="true" t="shared" si="3" ref="E82:E89">SUM(D82/C82)</f>
        <v>1.7292629482071713</v>
      </c>
    </row>
    <row r="83" spans="1:5" ht="12" customHeight="1">
      <c r="A83" s="131">
        <v>1191</v>
      </c>
      <c r="B83" s="121" t="s">
        <v>670</v>
      </c>
      <c r="C83" s="922">
        <f>SUM(C84:C84)</f>
        <v>705000</v>
      </c>
      <c r="D83" s="922">
        <f>SUM(D84:D84)</f>
        <v>1520225</v>
      </c>
      <c r="E83" s="1128">
        <f t="shared" si="3"/>
        <v>2.1563475177304965</v>
      </c>
    </row>
    <row r="84" spans="1:5" ht="12" customHeight="1">
      <c r="A84" s="131">
        <v>1193</v>
      </c>
      <c r="B84" s="129" t="s">
        <v>671</v>
      </c>
      <c r="C84" s="930">
        <v>705000</v>
      </c>
      <c r="D84" s="930">
        <v>1520225</v>
      </c>
      <c r="E84" s="1128">
        <f t="shared" si="3"/>
        <v>2.1563475177304965</v>
      </c>
    </row>
    <row r="85" spans="1:5" ht="12" customHeight="1">
      <c r="A85" s="131">
        <v>1194</v>
      </c>
      <c r="B85" s="121" t="s">
        <v>610</v>
      </c>
      <c r="C85" s="922">
        <v>150000</v>
      </c>
      <c r="D85" s="922">
        <v>250000</v>
      </c>
      <c r="E85" s="1128">
        <f t="shared" si="3"/>
        <v>1.6666666666666667</v>
      </c>
    </row>
    <row r="86" spans="1:5" ht="12" customHeight="1">
      <c r="A86" s="131">
        <v>1195</v>
      </c>
      <c r="B86" s="121" t="s">
        <v>732</v>
      </c>
      <c r="C86" s="922">
        <v>400000</v>
      </c>
      <c r="D86" s="922">
        <v>400000</v>
      </c>
      <c r="E86" s="1128">
        <f t="shared" si="3"/>
        <v>1</v>
      </c>
    </row>
    <row r="87" spans="1:5" ht="12" customHeight="1" thickBot="1">
      <c r="A87" s="148">
        <v>1196</v>
      </c>
      <c r="B87" s="914" t="s">
        <v>1049</v>
      </c>
      <c r="C87" s="929">
        <v>1000</v>
      </c>
      <c r="D87" s="929"/>
      <c r="E87" s="1131">
        <f t="shared" si="3"/>
        <v>0</v>
      </c>
    </row>
    <row r="88" spans="1:5" ht="15.75" customHeight="1" thickBot="1">
      <c r="A88" s="139"/>
      <c r="B88" s="257" t="s">
        <v>672</v>
      </c>
      <c r="C88" s="926">
        <f>SUM(C82+C87)</f>
        <v>1256000</v>
      </c>
      <c r="D88" s="926">
        <f>SUM(D82+D87)</f>
        <v>2170225</v>
      </c>
      <c r="E88" s="1132">
        <f t="shared" si="3"/>
        <v>1.7278861464968154</v>
      </c>
    </row>
    <row r="89" spans="1:5" ht="12" customHeight="1">
      <c r="A89" s="124">
        <v>1200</v>
      </c>
      <c r="B89" s="134" t="s">
        <v>673</v>
      </c>
      <c r="C89" s="921">
        <f>SUM(C90:C92)</f>
        <v>29658</v>
      </c>
      <c r="D89" s="921">
        <f>SUM(D90:D92)</f>
        <v>17000</v>
      </c>
      <c r="E89" s="1130">
        <f t="shared" si="3"/>
        <v>0.5732011598894059</v>
      </c>
    </row>
    <row r="90" spans="1:5" ht="12" customHeight="1">
      <c r="A90" s="131">
        <v>1201</v>
      </c>
      <c r="B90" s="121" t="s">
        <v>776</v>
      </c>
      <c r="C90" s="922"/>
      <c r="D90" s="922"/>
      <c r="E90" s="308"/>
    </row>
    <row r="91" spans="1:5" ht="12" customHeight="1">
      <c r="A91" s="131">
        <v>1202</v>
      </c>
      <c r="B91" s="121" t="s">
        <v>777</v>
      </c>
      <c r="C91" s="922">
        <v>20000</v>
      </c>
      <c r="D91" s="922">
        <v>17000</v>
      </c>
      <c r="E91" s="1128">
        <f>SUM(D91/C91)</f>
        <v>0.85</v>
      </c>
    </row>
    <row r="92" spans="1:5" ht="12" customHeight="1">
      <c r="A92" s="131">
        <v>1203</v>
      </c>
      <c r="B92" s="128" t="s">
        <v>466</v>
      </c>
      <c r="C92" s="922">
        <v>9658</v>
      </c>
      <c r="D92" s="922"/>
      <c r="E92" s="308">
        <f>SUM(D92/C92)</f>
        <v>0</v>
      </c>
    </row>
    <row r="93" spans="1:5" ht="12" customHeight="1">
      <c r="A93" s="124">
        <v>1210</v>
      </c>
      <c r="B93" s="134" t="s">
        <v>674</v>
      </c>
      <c r="C93" s="921"/>
      <c r="D93" s="921"/>
      <c r="E93" s="308"/>
    </row>
    <row r="94" spans="1:5" ht="12" customHeight="1" thickBot="1">
      <c r="A94" s="609">
        <v>1211</v>
      </c>
      <c r="B94" s="610" t="s">
        <v>850</v>
      </c>
      <c r="C94" s="929"/>
      <c r="D94" s="929"/>
      <c r="E94" s="1131"/>
    </row>
    <row r="95" spans="1:5" ht="15.75" customHeight="1" thickBot="1">
      <c r="A95" s="139"/>
      <c r="B95" s="190" t="s">
        <v>675</v>
      </c>
      <c r="C95" s="926">
        <f>SUM(C89+C93+C94)</f>
        <v>29658</v>
      </c>
      <c r="D95" s="926">
        <f>SUM(D89+D93+D94)</f>
        <v>17000</v>
      </c>
      <c r="E95" s="1132">
        <f>SUM(D95/C95)</f>
        <v>0.5732011598894059</v>
      </c>
    </row>
    <row r="96" spans="1:5" ht="12" customHeight="1" thickBot="1">
      <c r="A96" s="139"/>
      <c r="B96" s="159"/>
      <c r="C96" s="927"/>
      <c r="D96" s="927"/>
      <c r="E96" s="1132"/>
    </row>
    <row r="97" spans="1:5" ht="24" customHeight="1" thickBot="1">
      <c r="A97" s="139"/>
      <c r="B97" s="253" t="s">
        <v>469</v>
      </c>
      <c r="C97" s="931">
        <f>SUM(C80+C88+C95)</f>
        <v>1816728</v>
      </c>
      <c r="D97" s="931">
        <f>SUM(D80+D88+D95)</f>
        <v>2556470</v>
      </c>
      <c r="E97" s="1134">
        <f>SUM(D97/C97)</f>
        <v>1.4071836840737855</v>
      </c>
    </row>
    <row r="98" spans="1:5" ht="12.75" customHeight="1">
      <c r="A98" s="146"/>
      <c r="B98" s="251"/>
      <c r="C98" s="920"/>
      <c r="D98" s="920"/>
      <c r="E98" s="1130"/>
    </row>
    <row r="99" spans="1:5" ht="12" customHeight="1">
      <c r="A99" s="131">
        <v>1215</v>
      </c>
      <c r="B99" s="236" t="s">
        <v>676</v>
      </c>
      <c r="C99" s="922"/>
      <c r="D99" s="922"/>
      <c r="E99" s="308"/>
    </row>
    <row r="100" spans="1:5" ht="12" customHeight="1" thickBot="1">
      <c r="A100" s="147">
        <v>1216</v>
      </c>
      <c r="B100" s="1159" t="s">
        <v>1141</v>
      </c>
      <c r="C100" s="923"/>
      <c r="D100" s="923">
        <v>2000000</v>
      </c>
      <c r="E100" s="1148"/>
    </row>
    <row r="101" spans="1:5" ht="21.75" customHeight="1" thickBot="1">
      <c r="A101" s="139"/>
      <c r="B101" s="247" t="s">
        <v>441</v>
      </c>
      <c r="C101" s="926"/>
      <c r="D101" s="926">
        <f>SUM(D100)</f>
        <v>2000000</v>
      </c>
      <c r="E101" s="1132"/>
    </row>
    <row r="102" spans="1:5" ht="12" customHeight="1">
      <c r="A102" s="146"/>
      <c r="B102" s="199"/>
      <c r="C102" s="920"/>
      <c r="D102" s="920"/>
      <c r="E102" s="1130"/>
    </row>
    <row r="103" spans="1:5" ht="12" customHeight="1">
      <c r="A103" s="131">
        <v>1220</v>
      </c>
      <c r="B103" s="133" t="s">
        <v>677</v>
      </c>
      <c r="C103" s="922"/>
      <c r="D103" s="922"/>
      <c r="E103" s="308"/>
    </row>
    <row r="104" spans="1:5" ht="12" customHeight="1" thickBot="1">
      <c r="A104" s="131">
        <v>1221</v>
      </c>
      <c r="B104" s="150" t="s">
        <v>676</v>
      </c>
      <c r="C104" s="925">
        <v>600000</v>
      </c>
      <c r="D104" s="925">
        <v>1657396</v>
      </c>
      <c r="E104" s="1133">
        <f>SUM(D104/C104)</f>
        <v>2.7623266666666666</v>
      </c>
    </row>
    <row r="105" spans="1:5" ht="18" customHeight="1" thickBot="1">
      <c r="A105" s="139"/>
      <c r="B105" s="189" t="s">
        <v>679</v>
      </c>
      <c r="C105" s="929">
        <f>SUM(C103:C104)</f>
        <v>600000</v>
      </c>
      <c r="D105" s="929">
        <f>SUM(D103:D104)</f>
        <v>1657396</v>
      </c>
      <c r="E105" s="1132">
        <f>SUM(D105/C105)</f>
        <v>2.7623266666666666</v>
      </c>
    </row>
    <row r="106" spans="1:5" ht="12" customHeight="1" thickBot="1">
      <c r="A106" s="139"/>
      <c r="B106" s="159"/>
      <c r="C106" s="927"/>
      <c r="D106" s="927"/>
      <c r="E106" s="1132"/>
    </row>
    <row r="107" spans="1:5" ht="16.5" customHeight="1" thickBot="1">
      <c r="A107" s="139"/>
      <c r="B107" s="252" t="s">
        <v>804</v>
      </c>
      <c r="C107" s="931">
        <f>SUM(C105+C97+C70+C101)</f>
        <v>13662959</v>
      </c>
      <c r="D107" s="931">
        <f>SUM(D105+D97+D70+D101)</f>
        <v>18147466</v>
      </c>
      <c r="E107" s="1132">
        <f>SUM(D107/C107)</f>
        <v>1.3282237032256337</v>
      </c>
    </row>
    <row r="108" spans="1:5" ht="12" customHeight="1">
      <c r="A108" s="146"/>
      <c r="B108" s="159"/>
      <c r="C108" s="932"/>
      <c r="D108" s="932"/>
      <c r="E108" s="1130"/>
    </row>
    <row r="109" spans="1:5" ht="15.75" customHeight="1">
      <c r="A109" s="124"/>
      <c r="B109" s="256" t="s">
        <v>755</v>
      </c>
      <c r="C109" s="933"/>
      <c r="D109" s="933"/>
      <c r="E109" s="308"/>
    </row>
    <row r="110" spans="1:5" ht="12" customHeight="1">
      <c r="A110" s="124"/>
      <c r="B110" s="254"/>
      <c r="C110" s="934"/>
      <c r="D110" s="934"/>
      <c r="E110" s="308"/>
    </row>
    <row r="111" spans="1:5" ht="12" customHeight="1">
      <c r="A111" s="131">
        <v>1230</v>
      </c>
      <c r="B111" s="129" t="s">
        <v>642</v>
      </c>
      <c r="C111" s="933"/>
      <c r="D111" s="933"/>
      <c r="E111" s="308"/>
    </row>
    <row r="112" spans="1:5" ht="12" customHeight="1" thickBot="1">
      <c r="A112" s="136">
        <v>1231</v>
      </c>
      <c r="B112" s="137" t="s">
        <v>680</v>
      </c>
      <c r="C112" s="918"/>
      <c r="D112" s="918"/>
      <c r="E112" s="1131"/>
    </row>
    <row r="113" spans="1:5" ht="12" customHeight="1" thickBot="1">
      <c r="A113" s="139"/>
      <c r="B113" s="138" t="s">
        <v>636</v>
      </c>
      <c r="C113" s="919"/>
      <c r="D113" s="919"/>
      <c r="E113" s="1132"/>
    </row>
    <row r="114" spans="1:5" ht="12" customHeight="1">
      <c r="A114" s="126">
        <v>1240</v>
      </c>
      <c r="B114" s="248" t="s">
        <v>654</v>
      </c>
      <c r="C114" s="935">
        <f>C115+C116</f>
        <v>8000</v>
      </c>
      <c r="D114" s="935">
        <f>D115+D116</f>
        <v>8000</v>
      </c>
      <c r="E114" s="1130">
        <f>SUM(D114/C114)</f>
        <v>1</v>
      </c>
    </row>
    <row r="115" spans="1:5" ht="12" customHeight="1">
      <c r="A115" s="131">
        <v>1241</v>
      </c>
      <c r="B115" s="129" t="s">
        <v>506</v>
      </c>
      <c r="C115" s="916">
        <v>8000</v>
      </c>
      <c r="D115" s="916">
        <v>8000</v>
      </c>
      <c r="E115" s="1128">
        <f>SUM(D115/C115)</f>
        <v>1</v>
      </c>
    </row>
    <row r="116" spans="1:5" ht="12" customHeight="1">
      <c r="A116" s="131">
        <v>1242</v>
      </c>
      <c r="B116" s="129" t="s">
        <v>507</v>
      </c>
      <c r="C116" s="916"/>
      <c r="D116" s="916"/>
      <c r="E116" s="1128"/>
    </row>
    <row r="117" spans="1:5" ht="12" customHeight="1">
      <c r="A117" s="131">
        <v>1250</v>
      </c>
      <c r="B117" s="207" t="s">
        <v>655</v>
      </c>
      <c r="C117" s="916">
        <v>17000</v>
      </c>
      <c r="D117" s="916">
        <v>17000</v>
      </c>
      <c r="E117" s="1128">
        <f>SUM(D117/C117)</f>
        <v>1</v>
      </c>
    </row>
    <row r="118" spans="1:5" ht="12" customHeight="1">
      <c r="A118" s="131">
        <v>1255</v>
      </c>
      <c r="B118" s="129" t="s">
        <v>658</v>
      </c>
      <c r="C118" s="916"/>
      <c r="D118" s="916"/>
      <c r="E118" s="1128"/>
    </row>
    <row r="119" spans="1:5" ht="12" customHeight="1">
      <c r="A119" s="131">
        <v>1260</v>
      </c>
      <c r="B119" s="129" t="s">
        <v>659</v>
      </c>
      <c r="C119" s="916">
        <v>6750</v>
      </c>
      <c r="D119" s="916">
        <v>6750</v>
      </c>
      <c r="E119" s="1128">
        <f>SUM(D119/C119)</f>
        <v>1</v>
      </c>
    </row>
    <row r="120" spans="1:5" ht="12" customHeight="1">
      <c r="A120" s="131">
        <v>1261</v>
      </c>
      <c r="B120" s="133" t="s">
        <v>660</v>
      </c>
      <c r="C120" s="916"/>
      <c r="D120" s="916"/>
      <c r="E120" s="1128"/>
    </row>
    <row r="121" spans="1:5" ht="12" customHeight="1">
      <c r="A121" s="131">
        <v>1262</v>
      </c>
      <c r="B121" s="128" t="s">
        <v>661</v>
      </c>
      <c r="C121" s="916">
        <v>100</v>
      </c>
      <c r="D121" s="916"/>
      <c r="E121" s="1128">
        <f>SUM(D121/C121)</f>
        <v>0</v>
      </c>
    </row>
    <row r="122" spans="1:5" ht="12" customHeight="1" thickBot="1">
      <c r="A122" s="136">
        <v>1270</v>
      </c>
      <c r="B122" s="137" t="s">
        <v>662</v>
      </c>
      <c r="C122" s="918">
        <v>500</v>
      </c>
      <c r="D122" s="918">
        <v>500</v>
      </c>
      <c r="E122" s="1133">
        <f>SUM(D122/C122)</f>
        <v>1</v>
      </c>
    </row>
    <row r="123" spans="1:5" ht="16.5" customHeight="1" thickBot="1">
      <c r="A123" s="148"/>
      <c r="B123" s="190" t="s">
        <v>808</v>
      </c>
      <c r="C123" s="936">
        <f>SUM(C114+C117+C119+C121+C118+C122)</f>
        <v>32350</v>
      </c>
      <c r="D123" s="936">
        <f>SUM(D114+D117+D119+D121+D118+D122)</f>
        <v>32250</v>
      </c>
      <c r="E123" s="1148">
        <f>SUM(D123/C123)</f>
        <v>0.9969088098918083</v>
      </c>
    </row>
    <row r="124" spans="1:5" ht="12" customHeight="1">
      <c r="A124" s="146"/>
      <c r="B124" s="127"/>
      <c r="C124" s="932"/>
      <c r="D124" s="932"/>
      <c r="E124" s="1130"/>
    </row>
    <row r="125" spans="1:5" ht="12" customHeight="1" thickBot="1">
      <c r="A125" s="147">
        <v>1280</v>
      </c>
      <c r="B125" s="155" t="s">
        <v>663</v>
      </c>
      <c r="C125" s="937"/>
      <c r="D125" s="937"/>
      <c r="E125" s="1131"/>
    </row>
    <row r="126" spans="1:5" ht="15.75" customHeight="1" thickBot="1">
      <c r="A126" s="139"/>
      <c r="B126" s="247" t="s">
        <v>664</v>
      </c>
      <c r="C126" s="938"/>
      <c r="D126" s="938"/>
      <c r="E126" s="1132"/>
    </row>
    <row r="127" spans="1:5" ht="15.75" customHeight="1" thickBot="1">
      <c r="A127" s="139"/>
      <c r="B127" s="227"/>
      <c r="C127" s="938"/>
      <c r="D127" s="938"/>
      <c r="E127" s="1132"/>
    </row>
    <row r="128" spans="1:5" ht="15.75" customHeight="1" thickBot="1">
      <c r="A128" s="139"/>
      <c r="B128" s="250" t="s">
        <v>468</v>
      </c>
      <c r="C128" s="939">
        <f>SUM(C123+C126+C113)</f>
        <v>32350</v>
      </c>
      <c r="D128" s="939">
        <f>SUM(D123+D126+D113)</f>
        <v>32250</v>
      </c>
      <c r="E128" s="1132">
        <f>SUM(D128/C128)</f>
        <v>0.9969088098918083</v>
      </c>
    </row>
    <row r="129" spans="1:5" ht="13.5" customHeight="1">
      <c r="A129" s="126"/>
      <c r="B129" s="227"/>
      <c r="C129" s="932"/>
      <c r="D129" s="932"/>
      <c r="E129" s="1130"/>
    </row>
    <row r="130" spans="1:5" ht="12" customHeight="1">
      <c r="A130" s="131">
        <v>1285</v>
      </c>
      <c r="B130" s="129" t="s">
        <v>665</v>
      </c>
      <c r="C130" s="933"/>
      <c r="D130" s="933"/>
      <c r="E130" s="308"/>
    </row>
    <row r="131" spans="1:5" ht="12" customHeight="1" thickBot="1">
      <c r="A131" s="131">
        <v>1286</v>
      </c>
      <c r="B131" s="129" t="s">
        <v>681</v>
      </c>
      <c r="C131" s="940"/>
      <c r="D131" s="940"/>
      <c r="E131" s="1131"/>
    </row>
    <row r="132" spans="1:5" ht="16.5" customHeight="1" thickBot="1">
      <c r="A132" s="139"/>
      <c r="B132" s="190" t="s">
        <v>668</v>
      </c>
      <c r="C132" s="938"/>
      <c r="D132" s="938"/>
      <c r="E132" s="1132"/>
    </row>
    <row r="133" spans="1:5" ht="12.75" customHeight="1">
      <c r="A133" s="146"/>
      <c r="B133" s="249"/>
      <c r="C133" s="932"/>
      <c r="D133" s="932"/>
      <c r="E133" s="1130"/>
    </row>
    <row r="134" spans="1:5" ht="12.75" customHeight="1" thickBot="1">
      <c r="A134" s="136">
        <v>1290</v>
      </c>
      <c r="B134" s="137" t="s">
        <v>682</v>
      </c>
      <c r="C134" s="937"/>
      <c r="D134" s="937"/>
      <c r="E134" s="1131"/>
    </row>
    <row r="135" spans="1:5" ht="16.5" customHeight="1" thickBot="1">
      <c r="A135" s="148"/>
      <c r="B135" s="247" t="s">
        <v>672</v>
      </c>
      <c r="C135" s="941"/>
      <c r="D135" s="941"/>
      <c r="E135" s="1132"/>
    </row>
    <row r="136" spans="1:5" ht="9" customHeight="1">
      <c r="A136" s="146"/>
      <c r="B136" s="249"/>
      <c r="C136" s="942"/>
      <c r="D136" s="942"/>
      <c r="E136" s="1130"/>
    </row>
    <row r="137" spans="1:5" ht="12.75" customHeight="1">
      <c r="A137" s="124"/>
      <c r="B137" s="134" t="s">
        <v>673</v>
      </c>
      <c r="C137" s="933"/>
      <c r="D137" s="933"/>
      <c r="E137" s="308"/>
    </row>
    <row r="138" spans="1:5" ht="13.5" customHeight="1" thickBot="1">
      <c r="A138" s="898">
        <v>1291</v>
      </c>
      <c r="B138" s="128" t="s">
        <v>466</v>
      </c>
      <c r="C138" s="943">
        <v>1842</v>
      </c>
      <c r="D138" s="943">
        <v>10000</v>
      </c>
      <c r="E138" s="1133">
        <f>SUM(D138/C138)</f>
        <v>5.4288816503800215</v>
      </c>
    </row>
    <row r="139" spans="1:5" ht="16.5" customHeight="1" thickBot="1">
      <c r="A139" s="139"/>
      <c r="B139" s="190" t="s">
        <v>675</v>
      </c>
      <c r="C139" s="944">
        <f>SUM(C138)</f>
        <v>1842</v>
      </c>
      <c r="D139" s="944">
        <f>SUM(D138)</f>
        <v>10000</v>
      </c>
      <c r="E139" s="1132">
        <f>SUM(D139/C139)</f>
        <v>5.4288816503800215</v>
      </c>
    </row>
    <row r="140" spans="1:5" ht="12.75" customHeight="1">
      <c r="A140" s="146"/>
      <c r="B140" s="249"/>
      <c r="C140" s="945"/>
      <c r="D140" s="945"/>
      <c r="E140" s="1130"/>
    </row>
    <row r="141" spans="1:5" ht="12.75" customHeight="1">
      <c r="A141" s="131">
        <v>1292</v>
      </c>
      <c r="B141" s="129" t="s">
        <v>676</v>
      </c>
      <c r="C141" s="916"/>
      <c r="D141" s="916"/>
      <c r="E141" s="308"/>
    </row>
    <row r="142" spans="1:5" ht="12.75" customHeight="1" thickBot="1">
      <c r="A142" s="131">
        <v>1293</v>
      </c>
      <c r="B142" s="129" t="s">
        <v>633</v>
      </c>
      <c r="C142" s="916">
        <v>1521084</v>
      </c>
      <c r="D142" s="916">
        <v>1899300</v>
      </c>
      <c r="E142" s="1128">
        <f>SUM(D142/C142)</f>
        <v>1.24864898979938</v>
      </c>
    </row>
    <row r="143" spans="1:5" ht="17.25" customHeight="1" thickBot="1">
      <c r="A143" s="139"/>
      <c r="B143" s="190" t="s">
        <v>441</v>
      </c>
      <c r="C143" s="944">
        <f>SUM(C141:C142)</f>
        <v>1521084</v>
      </c>
      <c r="D143" s="944">
        <f>SUM(D141:D142)</f>
        <v>1899300</v>
      </c>
      <c r="E143" s="1132">
        <f>SUM(D143/C143)</f>
        <v>1.24864898979938</v>
      </c>
    </row>
    <row r="144" spans="1:5" ht="12" customHeight="1">
      <c r="A144" s="146"/>
      <c r="B144" s="213"/>
      <c r="C144" s="945"/>
      <c r="D144" s="945"/>
      <c r="E144" s="1130"/>
    </row>
    <row r="145" spans="1:5" ht="12" customHeight="1">
      <c r="A145" s="131">
        <v>1294</v>
      </c>
      <c r="B145" s="129" t="s">
        <v>678</v>
      </c>
      <c r="C145" s="916"/>
      <c r="D145" s="916"/>
      <c r="E145" s="308"/>
    </row>
    <row r="146" spans="1:5" ht="12.75" customHeight="1" thickBot="1">
      <c r="A146" s="136">
        <v>1295</v>
      </c>
      <c r="B146" s="137" t="s">
        <v>633</v>
      </c>
      <c r="C146" s="918">
        <v>128300</v>
      </c>
      <c r="D146" s="918"/>
      <c r="E146" s="1131">
        <f>SUM(D146/C146)</f>
        <v>0</v>
      </c>
    </row>
    <row r="147" spans="1:5" ht="17.25" customHeight="1" thickBot="1">
      <c r="A147" s="139"/>
      <c r="B147" s="257" t="s">
        <v>679</v>
      </c>
      <c r="C147" s="944">
        <f>SUM(C145:C146)</f>
        <v>128300</v>
      </c>
      <c r="D147" s="944"/>
      <c r="E147" s="1132">
        <f>SUM(D147/C147)</f>
        <v>0</v>
      </c>
    </row>
    <row r="148" spans="1:5" ht="12" customHeight="1" thickBot="1">
      <c r="A148" s="139"/>
      <c r="B148" s="130"/>
      <c r="C148" s="947"/>
      <c r="D148" s="947"/>
      <c r="E148" s="1132"/>
    </row>
    <row r="149" spans="1:5" ht="18" customHeight="1" thickBot="1">
      <c r="A149" s="139"/>
      <c r="B149" s="252" t="s">
        <v>805</v>
      </c>
      <c r="C149" s="936">
        <f>SUM(C147+C143+C128+C135+C139)</f>
        <v>1683576</v>
      </c>
      <c r="D149" s="936">
        <f>SUM(D147+D143+D128+D135+D139)</f>
        <v>1941550</v>
      </c>
      <c r="E149" s="1134">
        <f>SUM(D149/C149)</f>
        <v>1.1532297918240697</v>
      </c>
    </row>
    <row r="150" spans="1:5" s="114" customFormat="1" ht="11.25">
      <c r="A150" s="144"/>
      <c r="B150" s="145"/>
      <c r="C150" s="948"/>
      <c r="D150" s="948"/>
      <c r="E150" s="1130"/>
    </row>
    <row r="151" spans="1:6" s="114" customFormat="1" ht="13.5">
      <c r="A151" s="132"/>
      <c r="B151" s="231" t="s">
        <v>764</v>
      </c>
      <c r="C151" s="949"/>
      <c r="D151" s="949"/>
      <c r="E151" s="308"/>
      <c r="F151" s="321"/>
    </row>
    <row r="152" spans="1:5" s="114" customFormat="1" ht="13.5">
      <c r="A152" s="132"/>
      <c r="B152" s="231"/>
      <c r="C152" s="949"/>
      <c r="D152" s="949"/>
      <c r="E152" s="308"/>
    </row>
    <row r="153" spans="1:5" s="114" customFormat="1" ht="11.25">
      <c r="A153" s="131">
        <v>1301</v>
      </c>
      <c r="B153" s="129" t="s">
        <v>642</v>
      </c>
      <c r="C153" s="950"/>
      <c r="D153" s="950"/>
      <c r="E153" s="308"/>
    </row>
    <row r="154" spans="1:5" s="114" customFormat="1" ht="12" thickBot="1">
      <c r="A154" s="136">
        <v>1302</v>
      </c>
      <c r="B154" s="137" t="s">
        <v>643</v>
      </c>
      <c r="C154" s="951"/>
      <c r="D154" s="951"/>
      <c r="E154" s="1131"/>
    </row>
    <row r="155" spans="1:5" s="114" customFormat="1" ht="12" thickBot="1">
      <c r="A155" s="139"/>
      <c r="B155" s="138" t="s">
        <v>636</v>
      </c>
      <c r="C155" s="944"/>
      <c r="D155" s="944"/>
      <c r="E155" s="1148"/>
    </row>
    <row r="156" spans="1:5" s="114" customFormat="1" ht="11.25">
      <c r="A156" s="126"/>
      <c r="B156" s="125"/>
      <c r="C156" s="948"/>
      <c r="D156" s="948"/>
      <c r="E156" s="1130"/>
    </row>
    <row r="157" spans="1:5" s="114" customFormat="1" ht="12.75">
      <c r="A157" s="124"/>
      <c r="B157" s="846" t="s">
        <v>611</v>
      </c>
      <c r="C157" s="921"/>
      <c r="D157" s="921"/>
      <c r="E157" s="308"/>
    </row>
    <row r="158" spans="1:5" s="114" customFormat="1" ht="12" thickBot="1">
      <c r="A158" s="136">
        <v>1305</v>
      </c>
      <c r="B158" s="845" t="s">
        <v>315</v>
      </c>
      <c r="C158" s="952">
        <v>17000</v>
      </c>
      <c r="D158" s="611">
        <v>25000</v>
      </c>
      <c r="E158" s="1133">
        <f>SUM(D158/C158)</f>
        <v>1.4705882352941178</v>
      </c>
    </row>
    <row r="159" spans="1:5" s="114" customFormat="1" ht="14.25" thickBot="1">
      <c r="A159" s="147"/>
      <c r="B159" s="847" t="s">
        <v>653</v>
      </c>
      <c r="C159" s="953">
        <f>SUM(C158)</f>
        <v>17000</v>
      </c>
      <c r="D159" s="953">
        <f>SUM(D158)</f>
        <v>25000</v>
      </c>
      <c r="E159" s="1132">
        <f>SUM(D159/C159)</f>
        <v>1.4705882352941178</v>
      </c>
    </row>
    <row r="160" spans="1:5" s="114" customFormat="1" ht="11.25">
      <c r="A160" s="126"/>
      <c r="B160" s="125"/>
      <c r="C160" s="948"/>
      <c r="D160" s="948"/>
      <c r="E160" s="1130"/>
    </row>
    <row r="161" spans="1:5" s="114" customFormat="1" ht="11.25">
      <c r="A161" s="124">
        <v>1310</v>
      </c>
      <c r="B161" s="248" t="s">
        <v>654</v>
      </c>
      <c r="C161" s="921"/>
      <c r="D161" s="921"/>
      <c r="E161" s="308"/>
    </row>
    <row r="162" spans="1:5" s="114" customFormat="1" ht="12">
      <c r="A162" s="131">
        <v>1311</v>
      </c>
      <c r="B162" s="129" t="s">
        <v>506</v>
      </c>
      <c r="C162" s="954"/>
      <c r="D162" s="954"/>
      <c r="E162" s="308"/>
    </row>
    <row r="163" spans="1:5" s="114" customFormat="1" ht="12">
      <c r="A163" s="131">
        <v>1312</v>
      </c>
      <c r="B163" s="129" t="s">
        <v>507</v>
      </c>
      <c r="C163" s="950"/>
      <c r="D163" s="954"/>
      <c r="E163" s="308"/>
    </row>
    <row r="164" spans="1:5" s="114" customFormat="1" ht="11.25">
      <c r="A164" s="131">
        <v>1320</v>
      </c>
      <c r="B164" s="207" t="s">
        <v>655</v>
      </c>
      <c r="C164" s="950"/>
      <c r="D164" s="950"/>
      <c r="E164" s="308"/>
    </row>
    <row r="165" spans="1:5" s="114" customFormat="1" ht="11.25">
      <c r="A165" s="131">
        <v>1321</v>
      </c>
      <c r="B165" s="129" t="s">
        <v>658</v>
      </c>
      <c r="C165" s="950"/>
      <c r="D165" s="950"/>
      <c r="E165" s="308"/>
    </row>
    <row r="166" spans="1:5" s="114" customFormat="1" ht="11.25">
      <c r="A166" s="131">
        <v>1322</v>
      </c>
      <c r="B166" s="129" t="s">
        <v>659</v>
      </c>
      <c r="C166" s="950"/>
      <c r="D166" s="950"/>
      <c r="E166" s="308"/>
    </row>
    <row r="167" spans="1:5" s="114" customFormat="1" ht="11.25">
      <c r="A167" s="131">
        <v>1323</v>
      </c>
      <c r="B167" s="133" t="s">
        <v>660</v>
      </c>
      <c r="C167" s="950"/>
      <c r="D167" s="950"/>
      <c r="E167" s="308"/>
    </row>
    <row r="168" spans="1:5" s="114" customFormat="1" ht="11.25">
      <c r="A168" s="131">
        <v>1324</v>
      </c>
      <c r="B168" s="128" t="s">
        <v>661</v>
      </c>
      <c r="C168" s="950"/>
      <c r="D168" s="950"/>
      <c r="E168" s="308"/>
    </row>
    <row r="169" spans="1:5" s="114" customFormat="1" ht="12" thickBot="1">
      <c r="A169" s="136">
        <v>1325</v>
      </c>
      <c r="B169" s="137" t="s">
        <v>662</v>
      </c>
      <c r="C169" s="955"/>
      <c r="D169" s="955"/>
      <c r="E169" s="1131"/>
    </row>
    <row r="170" spans="1:5" s="114" customFormat="1" ht="14.25" thickBot="1">
      <c r="A170" s="148"/>
      <c r="B170" s="190" t="s">
        <v>808</v>
      </c>
      <c r="C170" s="944"/>
      <c r="D170" s="944">
        <f>SUM(D164:D169)+D161</f>
        <v>0</v>
      </c>
      <c r="E170" s="1132"/>
    </row>
    <row r="171" spans="1:5" s="114" customFormat="1" ht="11.25">
      <c r="A171" s="146"/>
      <c r="B171" s="127"/>
      <c r="C171" s="932"/>
      <c r="D171" s="932"/>
      <c r="E171" s="1130"/>
    </row>
    <row r="172" spans="1:5" s="114" customFormat="1" ht="12" thickBot="1">
      <c r="A172" s="147">
        <v>1330</v>
      </c>
      <c r="B172" s="155" t="s">
        <v>663</v>
      </c>
      <c r="C172" s="937"/>
      <c r="D172" s="937"/>
      <c r="E172" s="1131"/>
    </row>
    <row r="173" spans="1:5" s="114" customFormat="1" ht="14.25" thickBot="1">
      <c r="A173" s="139"/>
      <c r="B173" s="247" t="s">
        <v>664</v>
      </c>
      <c r="C173" s="938"/>
      <c r="D173" s="938"/>
      <c r="E173" s="1132"/>
    </row>
    <row r="174" spans="1:5" s="114" customFormat="1" ht="14.25" thickBot="1">
      <c r="A174" s="139"/>
      <c r="B174" s="227"/>
      <c r="C174" s="956"/>
      <c r="D174" s="956"/>
      <c r="E174" s="1132"/>
    </row>
    <row r="175" spans="1:5" s="114" customFormat="1" ht="15.75" thickBot="1">
      <c r="A175" s="139"/>
      <c r="B175" s="250" t="s">
        <v>468</v>
      </c>
      <c r="C175" s="939">
        <f>SUM(C159+C170)</f>
        <v>17000</v>
      </c>
      <c r="D175" s="939">
        <f>SUM(D159+D170)</f>
        <v>25000</v>
      </c>
      <c r="E175" s="1132">
        <f>SUM(D175/C175)</f>
        <v>1.4705882352941178</v>
      </c>
    </row>
    <row r="176" spans="1:5" s="114" customFormat="1" ht="13.5">
      <c r="A176" s="126"/>
      <c r="B176" s="227"/>
      <c r="C176" s="932"/>
      <c r="D176" s="932"/>
      <c r="E176" s="1130"/>
    </row>
    <row r="177" spans="1:5" s="114" customFormat="1" ht="11.25">
      <c r="A177" s="131">
        <v>1335</v>
      </c>
      <c r="B177" s="129" t="s">
        <v>665</v>
      </c>
      <c r="C177" s="933"/>
      <c r="D177" s="933"/>
      <c r="E177" s="308"/>
    </row>
    <row r="178" spans="1:5" s="114" customFormat="1" ht="12" thickBot="1">
      <c r="A178" s="131">
        <v>1336</v>
      </c>
      <c r="B178" s="129" t="s">
        <v>681</v>
      </c>
      <c r="C178" s="940"/>
      <c r="D178" s="940"/>
      <c r="E178" s="1131"/>
    </row>
    <row r="179" spans="1:5" s="114" customFormat="1" ht="14.25" thickBot="1">
      <c r="A179" s="139"/>
      <c r="B179" s="190" t="s">
        <v>668</v>
      </c>
      <c r="C179" s="938"/>
      <c r="D179" s="938"/>
      <c r="E179" s="1132"/>
    </row>
    <row r="180" spans="1:5" s="114" customFormat="1" ht="12" thickBot="1">
      <c r="A180" s="136">
        <v>1340</v>
      </c>
      <c r="B180" s="137" t="s">
        <v>682</v>
      </c>
      <c r="C180" s="956"/>
      <c r="D180" s="956"/>
      <c r="E180" s="1132"/>
    </row>
    <row r="181" spans="1:5" s="114" customFormat="1" ht="14.25" thickBot="1">
      <c r="A181" s="148"/>
      <c r="B181" s="247" t="s">
        <v>672</v>
      </c>
      <c r="C181" s="957"/>
      <c r="D181" s="957"/>
      <c r="E181" s="1132"/>
    </row>
    <row r="182" spans="1:5" s="114" customFormat="1" ht="11.25">
      <c r="A182" s="132">
        <v>1345</v>
      </c>
      <c r="B182" s="133" t="s">
        <v>674</v>
      </c>
      <c r="C182" s="932"/>
      <c r="D182" s="932"/>
      <c r="E182" s="1130"/>
    </row>
    <row r="183" spans="1:5" s="114" customFormat="1" ht="14.25" thickBot="1">
      <c r="A183" s="148"/>
      <c r="B183" s="247" t="s">
        <v>675</v>
      </c>
      <c r="C183" s="956"/>
      <c r="D183" s="956"/>
      <c r="E183" s="1131"/>
    </row>
    <row r="184" spans="1:5" s="114" customFormat="1" ht="13.5">
      <c r="A184" s="146"/>
      <c r="B184" s="249"/>
      <c r="C184" s="945"/>
      <c r="D184" s="945"/>
      <c r="E184" s="1130"/>
    </row>
    <row r="185" spans="1:5" s="114" customFormat="1" ht="11.25">
      <c r="A185" s="131">
        <v>1350</v>
      </c>
      <c r="B185" s="129" t="s">
        <v>676</v>
      </c>
      <c r="C185" s="916"/>
      <c r="D185" s="916"/>
      <c r="E185" s="308"/>
    </row>
    <row r="186" spans="1:5" s="114" customFormat="1" ht="12" thickBot="1">
      <c r="A186" s="147">
        <v>1351</v>
      </c>
      <c r="B186" s="135" t="s">
        <v>633</v>
      </c>
      <c r="C186" s="946">
        <v>509927</v>
      </c>
      <c r="D186" s="946">
        <v>616506</v>
      </c>
      <c r="E186" s="1133">
        <f>SUM(D186/C186)</f>
        <v>1.2090083482537697</v>
      </c>
    </row>
    <row r="187" spans="1:5" s="114" customFormat="1" ht="14.25" thickBot="1">
      <c r="A187" s="139"/>
      <c r="B187" s="190" t="s">
        <v>441</v>
      </c>
      <c r="C187" s="944">
        <f>SUM(C185:C186)</f>
        <v>509927</v>
      </c>
      <c r="D187" s="944">
        <f>SUM(D185:D186)</f>
        <v>616506</v>
      </c>
      <c r="E187" s="1148">
        <f>SUM(D187/C187)</f>
        <v>1.2090083482537697</v>
      </c>
    </row>
    <row r="188" spans="1:5" s="114" customFormat="1" ht="11.25">
      <c r="A188" s="146"/>
      <c r="B188" s="213"/>
      <c r="C188" s="945"/>
      <c r="D188" s="945"/>
      <c r="E188" s="1130"/>
    </row>
    <row r="189" spans="1:5" s="114" customFormat="1" ht="12">
      <c r="A189" s="131">
        <v>1355</v>
      </c>
      <c r="B189" s="236" t="s">
        <v>678</v>
      </c>
      <c r="C189" s="916"/>
      <c r="D189" s="916"/>
      <c r="E189" s="308"/>
    </row>
    <row r="190" spans="1:5" s="114" customFormat="1" ht="12" thickBot="1">
      <c r="A190" s="136">
        <v>1356</v>
      </c>
      <c r="B190" s="137" t="s">
        <v>633</v>
      </c>
      <c r="C190" s="918">
        <v>16700</v>
      </c>
      <c r="D190" s="918"/>
      <c r="E190" s="1131">
        <f>SUM(D190/C190)</f>
        <v>0</v>
      </c>
    </row>
    <row r="191" spans="1:5" s="114" customFormat="1" ht="14.25" thickBot="1">
      <c r="A191" s="139"/>
      <c r="B191" s="257" t="s">
        <v>679</v>
      </c>
      <c r="C191" s="944">
        <f>SUM(C189:C190)</f>
        <v>16700</v>
      </c>
      <c r="D191" s="944"/>
      <c r="E191" s="1132">
        <f>SUM(D191/C191)</f>
        <v>0</v>
      </c>
    </row>
    <row r="192" spans="1:5" s="114" customFormat="1" ht="12" thickBot="1">
      <c r="A192" s="139"/>
      <c r="B192" s="130"/>
      <c r="C192" s="947"/>
      <c r="D192" s="947"/>
      <c r="E192" s="1132"/>
    </row>
    <row r="193" spans="1:5" s="114" customFormat="1" ht="15.75" thickBot="1">
      <c r="A193" s="139"/>
      <c r="B193" s="252" t="s">
        <v>470</v>
      </c>
      <c r="C193" s="958">
        <f>SUM(C191+C187+C175+C181)</f>
        <v>543627</v>
      </c>
      <c r="D193" s="958">
        <f>SUM(D191+D187+D175+D181)</f>
        <v>641506</v>
      </c>
      <c r="E193" s="1132">
        <f>SUM(D193/C193)</f>
        <v>1.1800480844402503</v>
      </c>
    </row>
    <row r="194" spans="1:5" s="114" customFormat="1" ht="12" customHeight="1">
      <c r="A194" s="146"/>
      <c r="B194" s="258"/>
      <c r="C194" s="949"/>
      <c r="D194" s="949"/>
      <c r="E194" s="1130"/>
    </row>
    <row r="195" spans="1:5" s="114" customFormat="1" ht="15" customHeight="1">
      <c r="A195" s="124"/>
      <c r="B195" s="255" t="s">
        <v>446</v>
      </c>
      <c r="C195" s="915"/>
      <c r="D195" s="915"/>
      <c r="E195" s="308"/>
    </row>
    <row r="196" spans="1:5" s="114" customFormat="1" ht="12.75" customHeight="1">
      <c r="A196" s="124"/>
      <c r="B196" s="259"/>
      <c r="C196" s="915"/>
      <c r="D196" s="915"/>
      <c r="E196" s="308"/>
    </row>
    <row r="197" spans="1:5" s="114" customFormat="1" ht="11.25">
      <c r="A197" s="131">
        <v>1400</v>
      </c>
      <c r="B197" s="129" t="s">
        <v>642</v>
      </c>
      <c r="C197" s="933"/>
      <c r="D197" s="933"/>
      <c r="E197" s="308"/>
    </row>
    <row r="198" spans="1:5" s="114" customFormat="1" ht="12" thickBot="1">
      <c r="A198" s="136">
        <v>1401</v>
      </c>
      <c r="B198" s="137" t="s">
        <v>643</v>
      </c>
      <c r="C198" s="925">
        <f>SUM('2.mell'!C514)</f>
        <v>10000</v>
      </c>
      <c r="D198" s="925">
        <f>SUM('2.mell'!D514)</f>
        <v>10000</v>
      </c>
      <c r="E198" s="1133">
        <f aca="true" t="shared" si="4" ref="E198:E205">SUM(D198/C198)</f>
        <v>1</v>
      </c>
    </row>
    <row r="199" spans="1:5" s="114" customFormat="1" ht="12" thickBot="1">
      <c r="A199" s="139"/>
      <c r="B199" s="138" t="s">
        <v>636</v>
      </c>
      <c r="C199" s="919">
        <f>SUM(C198)</f>
        <v>10000</v>
      </c>
      <c r="D199" s="919">
        <f>SUM(D198)</f>
        <v>10000</v>
      </c>
      <c r="E199" s="1148">
        <f t="shared" si="4"/>
        <v>1</v>
      </c>
    </row>
    <row r="200" spans="1:5" s="114" customFormat="1" ht="11.25">
      <c r="A200" s="126">
        <v>1410</v>
      </c>
      <c r="B200" s="248" t="s">
        <v>654</v>
      </c>
      <c r="C200" s="935">
        <f>SUM(C201:C202)</f>
        <v>100265</v>
      </c>
      <c r="D200" s="935">
        <f>SUM(D201:D202)</f>
        <v>63560</v>
      </c>
      <c r="E200" s="1149">
        <f t="shared" si="4"/>
        <v>0.6339201117039844</v>
      </c>
    </row>
    <row r="201" spans="1:5" s="114" customFormat="1" ht="11.25">
      <c r="A201" s="131">
        <v>1411</v>
      </c>
      <c r="B201" s="129" t="s">
        <v>506</v>
      </c>
      <c r="C201" s="916">
        <f>SUM('2.mell'!C517)</f>
        <v>40315</v>
      </c>
      <c r="D201" s="916">
        <f>SUM('2.mell'!D517)</f>
        <v>40315</v>
      </c>
      <c r="E201" s="1128">
        <f t="shared" si="4"/>
        <v>1</v>
      </c>
    </row>
    <row r="202" spans="1:5" s="114" customFormat="1" ht="11.25">
      <c r="A202" s="131">
        <v>1412</v>
      </c>
      <c r="B202" s="129" t="s">
        <v>507</v>
      </c>
      <c r="C202" s="916">
        <f>SUM('2.mell'!C518)</f>
        <v>59950</v>
      </c>
      <c r="D202" s="916">
        <f>SUM('2.mell'!D518)</f>
        <v>23245</v>
      </c>
      <c r="E202" s="1128">
        <f t="shared" si="4"/>
        <v>0.3877397831526272</v>
      </c>
    </row>
    <row r="203" spans="1:5" s="114" customFormat="1" ht="11.25">
      <c r="A203" s="131">
        <v>1420</v>
      </c>
      <c r="B203" s="207" t="s">
        <v>655</v>
      </c>
      <c r="C203" s="916">
        <f>SUM('2.mell'!C519)</f>
        <v>32059</v>
      </c>
      <c r="D203" s="916">
        <f>SUM('2.mell'!D519)</f>
        <v>9843</v>
      </c>
      <c r="E203" s="1128">
        <f t="shared" si="4"/>
        <v>0.3070276677376088</v>
      </c>
    </row>
    <row r="204" spans="1:5" s="114" customFormat="1" ht="11.25">
      <c r="A204" s="131">
        <v>1421</v>
      </c>
      <c r="B204" s="129" t="s">
        <v>658</v>
      </c>
      <c r="C204" s="916">
        <f>SUM('2.mell'!C520)</f>
        <v>206162</v>
      </c>
      <c r="D204" s="916">
        <f>SUM('2.mell'!D520)</f>
        <v>177792</v>
      </c>
      <c r="E204" s="1128">
        <f t="shared" si="4"/>
        <v>0.8623897711508426</v>
      </c>
    </row>
    <row r="205" spans="1:5" s="114" customFormat="1" ht="11.25">
      <c r="A205" s="131">
        <v>1422</v>
      </c>
      <c r="B205" s="129" t="s">
        <v>659</v>
      </c>
      <c r="C205" s="916">
        <f>SUM('2.mell'!C521)</f>
        <v>85488</v>
      </c>
      <c r="D205" s="916">
        <f>SUM('2.mell'!D521)</f>
        <v>65032</v>
      </c>
      <c r="E205" s="1128">
        <f t="shared" si="4"/>
        <v>0.7607149541456111</v>
      </c>
    </row>
    <row r="206" spans="1:5" s="114" customFormat="1" ht="11.25">
      <c r="A206" s="131">
        <v>1423</v>
      </c>
      <c r="B206" s="133" t="s">
        <v>660</v>
      </c>
      <c r="C206" s="916">
        <f>SUM('2.mell'!C522)</f>
        <v>0</v>
      </c>
      <c r="D206" s="916">
        <f>SUM('2.mell'!D522)</f>
        <v>0</v>
      </c>
      <c r="E206" s="308"/>
    </row>
    <row r="207" spans="1:5" s="114" customFormat="1" ht="11.25">
      <c r="A207" s="131">
        <v>1424</v>
      </c>
      <c r="B207" s="128" t="s">
        <v>661</v>
      </c>
      <c r="C207" s="916"/>
      <c r="D207" s="916"/>
      <c r="E207" s="308"/>
    </row>
    <row r="208" spans="1:5" s="114" customFormat="1" ht="12" thickBot="1">
      <c r="A208" s="136">
        <v>1425</v>
      </c>
      <c r="B208" s="137" t="s">
        <v>662</v>
      </c>
      <c r="C208" s="916">
        <f>SUM('2.mell'!C524)</f>
        <v>7200</v>
      </c>
      <c r="D208" s="916">
        <f>SUM('2.mell'!D524)</f>
        <v>0</v>
      </c>
      <c r="E208" s="1131">
        <f>SUM(D208/C208)</f>
        <v>0</v>
      </c>
    </row>
    <row r="209" spans="1:5" s="114" customFormat="1" ht="14.25" thickBot="1">
      <c r="A209" s="148"/>
      <c r="B209" s="190" t="s">
        <v>808</v>
      </c>
      <c r="C209" s="944">
        <f>SUM(C200+C203+C205+C204+C208)</f>
        <v>431174</v>
      </c>
      <c r="D209" s="944">
        <f>SUM(D200+D203+D205+D204+D208)</f>
        <v>316227</v>
      </c>
      <c r="E209" s="1132">
        <f>SUM(D209/C209)</f>
        <v>0.7334092500939295</v>
      </c>
    </row>
    <row r="210" spans="1:5" s="114" customFormat="1" ht="11.25">
      <c r="A210" s="146"/>
      <c r="B210" s="127"/>
      <c r="C210" s="932"/>
      <c r="D210" s="932"/>
      <c r="E210" s="1130"/>
    </row>
    <row r="211" spans="1:5" s="114" customFormat="1" ht="12" thickBot="1">
      <c r="A211" s="147">
        <v>1430</v>
      </c>
      <c r="B211" s="155" t="s">
        <v>663</v>
      </c>
      <c r="C211" s="937"/>
      <c r="D211" s="937"/>
      <c r="E211" s="1131"/>
    </row>
    <row r="212" spans="1:5" s="114" customFormat="1" ht="14.25" thickBot="1">
      <c r="A212" s="139"/>
      <c r="B212" s="247" t="s">
        <v>664</v>
      </c>
      <c r="C212" s="938"/>
      <c r="D212" s="938"/>
      <c r="E212" s="1132"/>
    </row>
    <row r="213" spans="1:5" s="114" customFormat="1" ht="14.25" thickBot="1">
      <c r="A213" s="139"/>
      <c r="B213" s="227"/>
      <c r="C213" s="938"/>
      <c r="D213" s="938"/>
      <c r="E213" s="1132"/>
    </row>
    <row r="214" spans="1:5" s="114" customFormat="1" ht="15.75" thickBot="1">
      <c r="A214" s="139"/>
      <c r="B214" s="250" t="s">
        <v>468</v>
      </c>
      <c r="C214" s="939">
        <f>SUM(C209+C212+C199)</f>
        <v>441174</v>
      </c>
      <c r="D214" s="939">
        <f>SUM(D209+D212+D199)</f>
        <v>326227</v>
      </c>
      <c r="E214" s="1132">
        <f>SUM(D214/C214)</f>
        <v>0.7394520075979092</v>
      </c>
    </row>
    <row r="215" spans="1:5" s="114" customFormat="1" ht="13.5">
      <c r="A215" s="126"/>
      <c r="B215" s="227"/>
      <c r="C215" s="932"/>
      <c r="D215" s="932"/>
      <c r="E215" s="1130"/>
    </row>
    <row r="216" spans="1:5" s="114" customFormat="1" ht="11.25">
      <c r="A216" s="131">
        <v>1435</v>
      </c>
      <c r="B216" s="129" t="s">
        <v>665</v>
      </c>
      <c r="C216" s="933"/>
      <c r="D216" s="933"/>
      <c r="E216" s="308"/>
    </row>
    <row r="217" spans="1:5" s="114" customFormat="1" ht="12" thickBot="1">
      <c r="A217" s="131">
        <v>1436</v>
      </c>
      <c r="B217" s="129" t="s">
        <v>681</v>
      </c>
      <c r="C217" s="940"/>
      <c r="D217" s="940"/>
      <c r="E217" s="1131"/>
    </row>
    <row r="218" spans="1:5" s="114" customFormat="1" ht="14.25" thickBot="1">
      <c r="A218" s="139"/>
      <c r="B218" s="190" t="s">
        <v>668</v>
      </c>
      <c r="C218" s="938"/>
      <c r="D218" s="938"/>
      <c r="E218" s="1132"/>
    </row>
    <row r="219" spans="1:5" s="114" customFormat="1" ht="13.5">
      <c r="A219" s="146"/>
      <c r="B219" s="249"/>
      <c r="C219" s="932"/>
      <c r="D219" s="932"/>
      <c r="E219" s="1130"/>
    </row>
    <row r="220" spans="1:5" s="114" customFormat="1" ht="12" thickBot="1">
      <c r="A220" s="136">
        <v>1440</v>
      </c>
      <c r="B220" s="137" t="s">
        <v>682</v>
      </c>
      <c r="C220" s="937"/>
      <c r="D220" s="937"/>
      <c r="E220" s="1131"/>
    </row>
    <row r="221" spans="1:5" s="114" customFormat="1" ht="14.25" thickBot="1">
      <c r="A221" s="148"/>
      <c r="B221" s="247" t="s">
        <v>672</v>
      </c>
      <c r="C221" s="938"/>
      <c r="D221" s="938"/>
      <c r="E221" s="1132"/>
    </row>
    <row r="222" spans="1:5" s="114" customFormat="1" ht="13.5">
      <c r="A222" s="146"/>
      <c r="B222" s="249"/>
      <c r="C222" s="932"/>
      <c r="D222" s="932"/>
      <c r="E222" s="1130"/>
    </row>
    <row r="223" spans="1:5" s="114" customFormat="1" ht="12" thickBot="1">
      <c r="A223" s="229">
        <v>1445</v>
      </c>
      <c r="B223" s="141" t="s">
        <v>674</v>
      </c>
      <c r="C223" s="940"/>
      <c r="D223" s="940"/>
      <c r="E223" s="1131"/>
    </row>
    <row r="224" spans="1:5" s="114" customFormat="1" ht="14.25" thickBot="1">
      <c r="A224" s="139"/>
      <c r="B224" s="190" t="s">
        <v>675</v>
      </c>
      <c r="C224" s="938"/>
      <c r="D224" s="938"/>
      <c r="E224" s="1132"/>
    </row>
    <row r="225" spans="1:5" s="114" customFormat="1" ht="13.5">
      <c r="A225" s="146"/>
      <c r="B225" s="249"/>
      <c r="C225" s="945"/>
      <c r="D225" s="945"/>
      <c r="E225" s="1130"/>
    </row>
    <row r="226" spans="1:5" s="114" customFormat="1" ht="11.25">
      <c r="A226" s="131">
        <v>1450</v>
      </c>
      <c r="B226" s="129" t="s">
        <v>676</v>
      </c>
      <c r="C226" s="916"/>
      <c r="D226" s="916">
        <f>SUM('2.mell'!D528)</f>
        <v>0</v>
      </c>
      <c r="E226" s="308"/>
    </row>
    <row r="227" spans="1:5" s="114" customFormat="1" ht="12" thickBot="1">
      <c r="A227" s="147">
        <v>1451</v>
      </c>
      <c r="B227" s="135" t="s">
        <v>633</v>
      </c>
      <c r="C227" s="946">
        <f>SUM('2.mell'!C529+'2.mell'!C530)</f>
        <v>3850748</v>
      </c>
      <c r="D227" s="946">
        <f>SUM('2.mell'!D529+'2.mell'!D530)</f>
        <v>3697973</v>
      </c>
      <c r="E227" s="1133">
        <f>SUM(D227/C227)</f>
        <v>0.9603258899309952</v>
      </c>
    </row>
    <row r="228" spans="1:5" s="114" customFormat="1" ht="14.25" thickBot="1">
      <c r="A228" s="139"/>
      <c r="B228" s="190" t="s">
        <v>441</v>
      </c>
      <c r="C228" s="944">
        <f>SUM(C226:C227)</f>
        <v>3850748</v>
      </c>
      <c r="D228" s="944">
        <f>SUM(D226:D227)</f>
        <v>3697973</v>
      </c>
      <c r="E228" s="1132">
        <f>SUM(D228/C228)</f>
        <v>0.9603258899309952</v>
      </c>
    </row>
    <row r="229" spans="1:5" s="153" customFormat="1" ht="13.5" customHeight="1">
      <c r="A229" s="146"/>
      <c r="B229" s="213"/>
      <c r="C229" s="945"/>
      <c r="D229" s="945"/>
      <c r="E229" s="1130"/>
    </row>
    <row r="230" spans="1:5" s="153" customFormat="1" ht="12.75">
      <c r="A230" s="131">
        <v>1455</v>
      </c>
      <c r="B230" s="236" t="s">
        <v>678</v>
      </c>
      <c r="C230" s="916"/>
      <c r="D230" s="916"/>
      <c r="E230" s="308"/>
    </row>
    <row r="231" spans="1:5" s="153" customFormat="1" ht="13.5" thickBot="1">
      <c r="A231" s="136">
        <v>1456</v>
      </c>
      <c r="B231" s="137" t="s">
        <v>633</v>
      </c>
      <c r="C231" s="918"/>
      <c r="D231" s="918"/>
      <c r="E231" s="1131"/>
    </row>
    <row r="232" spans="1:5" s="114" customFormat="1" ht="14.25" thickBot="1">
      <c r="A232" s="139"/>
      <c r="B232" s="257" t="s">
        <v>679</v>
      </c>
      <c r="C232" s="944"/>
      <c r="D232" s="944"/>
      <c r="E232" s="1132"/>
    </row>
    <row r="233" spans="1:5" s="114" customFormat="1" ht="12" thickBot="1">
      <c r="A233" s="139"/>
      <c r="B233" s="130"/>
      <c r="C233" s="947"/>
      <c r="D233" s="947"/>
      <c r="E233" s="1132"/>
    </row>
    <row r="234" spans="1:5" s="114" customFormat="1" ht="15.75" thickBot="1">
      <c r="A234" s="139"/>
      <c r="B234" s="252" t="s">
        <v>447</v>
      </c>
      <c r="C234" s="958">
        <f>SUM(C232+C228+C214)</f>
        <v>4291922</v>
      </c>
      <c r="D234" s="1229">
        <f>SUM(D232+D228+D214)</f>
        <v>4024200</v>
      </c>
      <c r="E234" s="1132">
        <f>SUM(D234/C234)</f>
        <v>0.937621885952261</v>
      </c>
    </row>
    <row r="235" spans="1:5" s="153" customFormat="1" ht="12.75">
      <c r="A235" s="152"/>
      <c r="B235" s="179"/>
      <c r="C235" s="959"/>
      <c r="D235" s="959"/>
      <c r="E235" s="1130"/>
    </row>
    <row r="236" spans="1:5" s="153" customFormat="1" ht="17.25" customHeight="1">
      <c r="A236" s="154"/>
      <c r="B236" s="255" t="s">
        <v>806</v>
      </c>
      <c r="C236" s="960"/>
      <c r="D236" s="960"/>
      <c r="E236" s="308"/>
    </row>
    <row r="237" spans="1:5" s="153" customFormat="1" ht="12.75">
      <c r="A237" s="154"/>
      <c r="B237" s="118"/>
      <c r="C237" s="960"/>
      <c r="D237" s="960"/>
      <c r="E237" s="308"/>
    </row>
    <row r="238" spans="1:5" s="153" customFormat="1" ht="12.75">
      <c r="A238" s="131">
        <v>1500</v>
      </c>
      <c r="B238" s="129" t="s">
        <v>638</v>
      </c>
      <c r="C238" s="917">
        <f>SUM(C10)</f>
        <v>1453009</v>
      </c>
      <c r="D238" s="917">
        <f>SUM(D10)</f>
        <v>1421744</v>
      </c>
      <c r="E238" s="1128">
        <f>SUM(D238/C238)</f>
        <v>0.9784825833838606</v>
      </c>
    </row>
    <row r="239" spans="1:5" s="153" customFormat="1" ht="12.75">
      <c r="A239" s="131">
        <v>1501</v>
      </c>
      <c r="B239" s="129" t="s">
        <v>642</v>
      </c>
      <c r="C239" s="917">
        <f>SUM(C17)</f>
        <v>0</v>
      </c>
      <c r="D239" s="917">
        <f>SUM(D17)</f>
        <v>0</v>
      </c>
      <c r="E239" s="1128"/>
    </row>
    <row r="240" spans="1:5" s="153" customFormat="1" ht="13.5" thickBot="1">
      <c r="A240" s="136">
        <v>1502</v>
      </c>
      <c r="B240" s="137" t="s">
        <v>643</v>
      </c>
      <c r="C240" s="917">
        <f>SUM(C198+C18+C112+C154)</f>
        <v>10000</v>
      </c>
      <c r="D240" s="917">
        <f>SUM(D198+D18+D112+D154)</f>
        <v>10000</v>
      </c>
      <c r="E240" s="1133">
        <f aca="true" t="shared" si="5" ref="E240:E250">SUM(D240/C240)</f>
        <v>1</v>
      </c>
    </row>
    <row r="241" spans="1:5" s="153" customFormat="1" ht="13.5" thickBot="1">
      <c r="A241" s="139"/>
      <c r="B241" s="142" t="s">
        <v>644</v>
      </c>
      <c r="C241" s="961">
        <f>SUM(C238:C240)</f>
        <v>1463009</v>
      </c>
      <c r="D241" s="961">
        <f>SUM(D238:D240)</f>
        <v>1431744</v>
      </c>
      <c r="E241" s="1132">
        <f t="shared" si="5"/>
        <v>0.9786296598312109</v>
      </c>
    </row>
    <row r="242" spans="1:5" s="153" customFormat="1" ht="12.75">
      <c r="A242" s="132">
        <v>1510</v>
      </c>
      <c r="B242" s="133" t="s">
        <v>645</v>
      </c>
      <c r="C242" s="962">
        <f>SUM(C21)</f>
        <v>3310000</v>
      </c>
      <c r="D242" s="962">
        <f>SUM(D21)</f>
        <v>3425000</v>
      </c>
      <c r="E242" s="1150">
        <f t="shared" si="5"/>
        <v>1.0347432024169185</v>
      </c>
    </row>
    <row r="243" spans="1:5" s="153" customFormat="1" ht="12.75">
      <c r="A243" s="131">
        <v>1511</v>
      </c>
      <c r="B243" s="133" t="s">
        <v>646</v>
      </c>
      <c r="C243" s="917">
        <f>SUM(C24)</f>
        <v>4197124</v>
      </c>
      <c r="D243" s="917">
        <f>SUM(D24)</f>
        <v>4271121</v>
      </c>
      <c r="E243" s="1128">
        <f t="shared" si="5"/>
        <v>1.0176304059637027</v>
      </c>
    </row>
    <row r="244" spans="1:5" s="153" customFormat="1" ht="13.5" thickBot="1">
      <c r="A244" s="136">
        <v>1514</v>
      </c>
      <c r="B244" s="137" t="s">
        <v>611</v>
      </c>
      <c r="C244" s="963">
        <f>SUM(C28+C159)</f>
        <v>371116</v>
      </c>
      <c r="D244" s="963">
        <f>SUM(D28+D159)</f>
        <v>523860</v>
      </c>
      <c r="E244" s="1133">
        <f t="shared" si="5"/>
        <v>1.4115802067278156</v>
      </c>
    </row>
    <row r="245" spans="1:5" s="153" customFormat="1" ht="13.5" thickBot="1">
      <c r="A245" s="139"/>
      <c r="B245" s="260" t="s">
        <v>653</v>
      </c>
      <c r="C245" s="961">
        <f>SUM(C242:C244)</f>
        <v>7878240</v>
      </c>
      <c r="D245" s="961">
        <f>SUM(D242:D244)</f>
        <v>8219981</v>
      </c>
      <c r="E245" s="1132">
        <f t="shared" si="5"/>
        <v>1.0433778356587258</v>
      </c>
    </row>
    <row r="246" spans="1:5" s="153" customFormat="1" ht="12.75">
      <c r="A246" s="132">
        <v>1520</v>
      </c>
      <c r="B246" s="224" t="s">
        <v>654</v>
      </c>
      <c r="C246" s="962">
        <f>SUM(C40+C114+C161+C200)</f>
        <v>1334865</v>
      </c>
      <c r="D246" s="962">
        <f>SUM(D40+D114+D161+D200)</f>
        <v>1482560</v>
      </c>
      <c r="E246" s="1150">
        <f t="shared" si="5"/>
        <v>1.1106441475355187</v>
      </c>
    </row>
    <row r="247" spans="1:5" s="153" customFormat="1" ht="12.75">
      <c r="A247" s="131">
        <v>1521</v>
      </c>
      <c r="B247" s="207" t="s">
        <v>655</v>
      </c>
      <c r="C247" s="917">
        <f>SUM(C49+C117+C164+C203)</f>
        <v>274059</v>
      </c>
      <c r="D247" s="917">
        <f>SUM(D49+D117+D164+D203)</f>
        <v>234343</v>
      </c>
      <c r="E247" s="1128">
        <f t="shared" si="5"/>
        <v>0.8550822997967591</v>
      </c>
    </row>
    <row r="248" spans="1:5" s="153" customFormat="1" ht="12.75">
      <c r="A248" s="616">
        <v>1522</v>
      </c>
      <c r="B248" s="613" t="s">
        <v>810</v>
      </c>
      <c r="C248" s="917">
        <f>SUM(C53)</f>
        <v>20000</v>
      </c>
      <c r="D248" s="917">
        <f>SUM(D53)</f>
        <v>0</v>
      </c>
      <c r="E248" s="1128">
        <f t="shared" si="5"/>
        <v>0</v>
      </c>
    </row>
    <row r="249" spans="1:5" s="153" customFormat="1" ht="12.75">
      <c r="A249" s="131">
        <v>1523</v>
      </c>
      <c r="B249" s="129" t="s">
        <v>658</v>
      </c>
      <c r="C249" s="917">
        <f>SUM(C118+C165+C204+C54)</f>
        <v>206162</v>
      </c>
      <c r="D249" s="917">
        <f>SUM(D118+D165+D204+D54)</f>
        <v>177792</v>
      </c>
      <c r="E249" s="1128">
        <f t="shared" si="5"/>
        <v>0.8623897711508426</v>
      </c>
    </row>
    <row r="250" spans="1:5" s="153" customFormat="1" ht="12.75">
      <c r="A250" s="131">
        <v>1524</v>
      </c>
      <c r="B250" s="129" t="s">
        <v>659</v>
      </c>
      <c r="C250" s="917">
        <f>SUM(C55+C119+C166+C205)</f>
        <v>493620</v>
      </c>
      <c r="D250" s="917">
        <f>SUM(D55+D119+D166+D205)</f>
        <v>726657</v>
      </c>
      <c r="E250" s="1128">
        <f t="shared" si="5"/>
        <v>1.4720979700984562</v>
      </c>
    </row>
    <row r="251" spans="1:5" s="153" customFormat="1" ht="12.75">
      <c r="A251" s="131">
        <v>1525</v>
      </c>
      <c r="B251" s="133" t="s">
        <v>660</v>
      </c>
      <c r="C251" s="917">
        <f>SUM(C59+C120+C167+C206)</f>
        <v>0</v>
      </c>
      <c r="D251" s="917">
        <f>SUM(D59+D120+D167+D206)</f>
        <v>0</v>
      </c>
      <c r="E251" s="1128"/>
    </row>
    <row r="252" spans="1:5" s="153" customFormat="1" ht="12.75">
      <c r="A252" s="131">
        <v>1526</v>
      </c>
      <c r="B252" s="128" t="s">
        <v>661</v>
      </c>
      <c r="C252" s="917">
        <f>SUM(C60+C121+C168+C207)</f>
        <v>40100</v>
      </c>
      <c r="D252" s="917">
        <f>SUM(D60+D121+D168+D207)</f>
        <v>20000</v>
      </c>
      <c r="E252" s="1128">
        <f>SUM(D252/C252)</f>
        <v>0.49875311720698257</v>
      </c>
    </row>
    <row r="253" spans="1:5" s="153" customFormat="1" ht="12.75">
      <c r="A253" s="229">
        <v>1527</v>
      </c>
      <c r="B253" s="141" t="s">
        <v>1086</v>
      </c>
      <c r="C253" s="969"/>
      <c r="D253" s="969">
        <f>SUM(D62)</f>
        <v>0</v>
      </c>
      <c r="E253" s="1128"/>
    </row>
    <row r="254" spans="1:5" s="153" customFormat="1" ht="13.5" thickBot="1">
      <c r="A254" s="136">
        <v>1528</v>
      </c>
      <c r="B254" s="137" t="s">
        <v>662</v>
      </c>
      <c r="C254" s="963">
        <f>SUM(C63+C122+C169+C208)</f>
        <v>26700</v>
      </c>
      <c r="D254" s="963">
        <f>SUM(D63+D122+D169+D208+D64)</f>
        <v>24000</v>
      </c>
      <c r="E254" s="1133">
        <f>SUM(D254/C254)</f>
        <v>0.898876404494382</v>
      </c>
    </row>
    <row r="255" spans="1:5" s="153" customFormat="1" ht="13.5" thickBot="1">
      <c r="A255" s="139"/>
      <c r="B255" s="142" t="s">
        <v>808</v>
      </c>
      <c r="C255" s="961">
        <f>SUM(C246:C254)</f>
        <v>2395506</v>
      </c>
      <c r="D255" s="961">
        <f>SUM(D246:D254)</f>
        <v>2665352</v>
      </c>
      <c r="E255" s="1132">
        <f>SUM(D255/C255)</f>
        <v>1.1126467643996718</v>
      </c>
    </row>
    <row r="256" spans="1:5" s="153" customFormat="1" ht="13.5" thickBot="1">
      <c r="A256" s="149">
        <v>1530</v>
      </c>
      <c r="B256" s="265" t="s">
        <v>663</v>
      </c>
      <c r="C256" s="964">
        <f>SUM(C67)</f>
        <v>0</v>
      </c>
      <c r="D256" s="964">
        <f>SUM(D67)</f>
        <v>0</v>
      </c>
      <c r="E256" s="1132"/>
    </row>
    <row r="257" spans="1:5" s="153" customFormat="1" ht="13.5" thickBot="1">
      <c r="A257" s="280"/>
      <c r="B257" s="263" t="s">
        <v>664</v>
      </c>
      <c r="C257" s="965">
        <f>SUM(C256)</f>
        <v>0</v>
      </c>
      <c r="D257" s="965">
        <f>SUM(D256)</f>
        <v>0</v>
      </c>
      <c r="E257" s="1151"/>
    </row>
    <row r="258" spans="1:5" s="153" customFormat="1" ht="16.5" thickBot="1" thickTop="1">
      <c r="A258" s="281"/>
      <c r="B258" s="262" t="s">
        <v>468</v>
      </c>
      <c r="C258" s="966">
        <f>SUM(C241+C245+C255+C257)</f>
        <v>11736755</v>
      </c>
      <c r="D258" s="966">
        <f>SUM(D241+D245+D255+D257)</f>
        <v>12317077</v>
      </c>
      <c r="E258" s="1152">
        <f>SUM(D258/C258)</f>
        <v>1.0494448422924394</v>
      </c>
    </row>
    <row r="259" spans="1:5" s="153" customFormat="1" ht="13.5" thickTop="1">
      <c r="A259" s="132">
        <v>1540</v>
      </c>
      <c r="B259" s="133" t="s">
        <v>665</v>
      </c>
      <c r="C259" s="962">
        <f>SUM(C72)</f>
        <v>0</v>
      </c>
      <c r="D259" s="962">
        <f>SUM(D72)</f>
        <v>300000</v>
      </c>
      <c r="E259" s="1130"/>
    </row>
    <row r="260" spans="1:5" s="153" customFormat="1" ht="12.75">
      <c r="A260" s="131">
        <v>1541</v>
      </c>
      <c r="B260" s="129" t="s">
        <v>666</v>
      </c>
      <c r="C260" s="917">
        <f>SUM(C73)</f>
        <v>50000</v>
      </c>
      <c r="D260" s="917">
        <f>SUM(D73)</f>
        <v>0</v>
      </c>
      <c r="E260" s="308">
        <f>SUM(D260/C260)</f>
        <v>0</v>
      </c>
    </row>
    <row r="261" spans="1:5" s="153" customFormat="1" ht="12.75">
      <c r="A261" s="131">
        <v>1542</v>
      </c>
      <c r="B261" s="129" t="s">
        <v>1081</v>
      </c>
      <c r="C261" s="917">
        <f>SUM(C76)</f>
        <v>481070</v>
      </c>
      <c r="D261" s="917">
        <f>SUM(D76)</f>
        <v>65745</v>
      </c>
      <c r="E261" s="1128">
        <f>SUM(D261/C261)</f>
        <v>0.1366641029372025</v>
      </c>
    </row>
    <row r="262" spans="1:5" s="153" customFormat="1" ht="13.5" thickBot="1">
      <c r="A262" s="136">
        <v>1543</v>
      </c>
      <c r="B262" s="137" t="s">
        <v>1080</v>
      </c>
      <c r="C262" s="963">
        <f>SUM(C79)</f>
        <v>0</v>
      </c>
      <c r="D262" s="963">
        <f>SUM(D79)</f>
        <v>3500</v>
      </c>
      <c r="E262" s="1131"/>
    </row>
    <row r="263" spans="1:5" s="153" customFormat="1" ht="13.5" thickBot="1">
      <c r="A263" s="148"/>
      <c r="B263" s="799" t="s">
        <v>668</v>
      </c>
      <c r="C263" s="967">
        <f>SUM(C259:C262)</f>
        <v>531070</v>
      </c>
      <c r="D263" s="967">
        <f>SUM(D259:D262)</f>
        <v>369245</v>
      </c>
      <c r="E263" s="1132">
        <f>SUM(D263/C263)</f>
        <v>0.6952849906791948</v>
      </c>
    </row>
    <row r="264" spans="1:5" s="153" customFormat="1" ht="12.75">
      <c r="A264" s="132">
        <v>1550</v>
      </c>
      <c r="B264" s="133" t="s">
        <v>669</v>
      </c>
      <c r="C264" s="962">
        <f>SUM(C82)</f>
        <v>1255000</v>
      </c>
      <c r="D264" s="962">
        <f>SUM(D82)</f>
        <v>2170225</v>
      </c>
      <c r="E264" s="1149">
        <f>SUM(D264/C264)</f>
        <v>1.7292629482071713</v>
      </c>
    </row>
    <row r="265" spans="1:5" s="153" customFormat="1" ht="12.75">
      <c r="A265" s="131">
        <v>1551</v>
      </c>
      <c r="B265" s="129" t="s">
        <v>682</v>
      </c>
      <c r="C265" s="917">
        <f>SUM(C220+C180+C134)</f>
        <v>0</v>
      </c>
      <c r="D265" s="917">
        <f>SUM(D220+D180+D134)</f>
        <v>0</v>
      </c>
      <c r="E265" s="308"/>
    </row>
    <row r="266" spans="1:5" s="153" customFormat="1" ht="13.5" thickBot="1">
      <c r="A266" s="147">
        <v>1552</v>
      </c>
      <c r="B266" s="155" t="s">
        <v>1050</v>
      </c>
      <c r="C266" s="968">
        <f>SUM(C87)</f>
        <v>1000</v>
      </c>
      <c r="D266" s="968">
        <f>SUM(D87)</f>
        <v>0</v>
      </c>
      <c r="E266" s="1131">
        <f>SUM(D266/C266)</f>
        <v>0</v>
      </c>
    </row>
    <row r="267" spans="1:5" s="153" customFormat="1" ht="13.5" thickBot="1">
      <c r="A267" s="139"/>
      <c r="B267" s="142" t="s">
        <v>672</v>
      </c>
      <c r="C267" s="961">
        <f>SUM(C264:C266)</f>
        <v>1256000</v>
      </c>
      <c r="D267" s="961">
        <f>SUM(D264:D266)</f>
        <v>2170225</v>
      </c>
      <c r="E267" s="1132">
        <f>SUM(D267/C267)</f>
        <v>1.7278861464968154</v>
      </c>
    </row>
    <row r="268" spans="1:5" s="153" customFormat="1" ht="12.75">
      <c r="A268" s="132">
        <v>1560</v>
      </c>
      <c r="B268" s="145" t="s">
        <v>673</v>
      </c>
      <c r="C268" s="962">
        <f>SUM(C89+C138)</f>
        <v>31500</v>
      </c>
      <c r="D268" s="962">
        <f>SUM(D89+D138)</f>
        <v>27000</v>
      </c>
      <c r="E268" s="1149">
        <f>SUM(D268/C268)</f>
        <v>0.8571428571428571</v>
      </c>
    </row>
    <row r="269" spans="1:5" s="153" customFormat="1" ht="12.75">
      <c r="A269" s="229">
        <v>1561</v>
      </c>
      <c r="B269" s="135" t="s">
        <v>674</v>
      </c>
      <c r="C269" s="969">
        <f>SUM(C93)</f>
        <v>0</v>
      </c>
      <c r="D269" s="969">
        <f>SUM(D93)</f>
        <v>0</v>
      </c>
      <c r="E269" s="308"/>
    </row>
    <row r="270" spans="1:5" s="153" customFormat="1" ht="13.5" thickBot="1">
      <c r="A270" s="611">
        <v>1562</v>
      </c>
      <c r="B270" s="612" t="s">
        <v>850</v>
      </c>
      <c r="C270" s="963">
        <f>C94</f>
        <v>0</v>
      </c>
      <c r="D270" s="963">
        <f>D94</f>
        <v>0</v>
      </c>
      <c r="E270" s="1131"/>
    </row>
    <row r="271" spans="1:5" s="153" customFormat="1" ht="13.5" thickBot="1">
      <c r="A271" s="282"/>
      <c r="B271" s="261" t="s">
        <v>675</v>
      </c>
      <c r="C271" s="966">
        <f>SUM(C268:C270)</f>
        <v>31500</v>
      </c>
      <c r="D271" s="966">
        <f>SUM(D268:D270)</f>
        <v>27000</v>
      </c>
      <c r="E271" s="1151">
        <f>SUM(D271/C271)</f>
        <v>0.8571428571428571</v>
      </c>
    </row>
    <row r="272" spans="1:5" s="153" customFormat="1" ht="16.5" thickBot="1" thickTop="1">
      <c r="A272" s="281"/>
      <c r="B272" s="264" t="s">
        <v>469</v>
      </c>
      <c r="C272" s="970">
        <f>SUM(C263+C267+C271)</f>
        <v>1818570</v>
      </c>
      <c r="D272" s="970">
        <f>SUM(D263+D267+D271)</f>
        <v>2566470</v>
      </c>
      <c r="E272" s="1152">
        <f>SUM(D272/C272)</f>
        <v>1.4112571965885283</v>
      </c>
    </row>
    <row r="273" spans="1:5" s="153" customFormat="1" ht="13.5" thickTop="1">
      <c r="A273" s="132">
        <v>1570</v>
      </c>
      <c r="B273" s="133" t="s">
        <v>676</v>
      </c>
      <c r="C273" s="962">
        <f>SUM(C185+C141+C99+C226)</f>
        <v>0</v>
      </c>
      <c r="D273" s="962">
        <f>SUM(D185+D141+D99+D226)</f>
        <v>0</v>
      </c>
      <c r="E273" s="1130"/>
    </row>
    <row r="274" spans="1:5" s="153" customFormat="1" ht="12.75">
      <c r="A274" s="131">
        <v>1571</v>
      </c>
      <c r="B274" s="129" t="s">
        <v>633</v>
      </c>
      <c r="C274" s="917">
        <f>SUM(C227+C186+C142)</f>
        <v>5881759</v>
      </c>
      <c r="D274" s="917">
        <f>SUM(D227+D186+D142)</f>
        <v>6213779</v>
      </c>
      <c r="E274" s="1128">
        <f>SUM(D274/C274)</f>
        <v>1.0564490996655933</v>
      </c>
    </row>
    <row r="275" spans="1:5" s="153" customFormat="1" ht="13.5" thickBot="1">
      <c r="A275" s="147">
        <v>1572</v>
      </c>
      <c r="B275" s="155" t="s">
        <v>1141</v>
      </c>
      <c r="C275" s="968"/>
      <c r="D275" s="968">
        <v>2000000</v>
      </c>
      <c r="E275" s="1160"/>
    </row>
    <row r="276" spans="1:5" s="153" customFormat="1" ht="14.25" thickBot="1">
      <c r="A276" s="139"/>
      <c r="B276" s="279" t="s">
        <v>461</v>
      </c>
      <c r="C276" s="961">
        <f>SUM(C273:C274)</f>
        <v>5881759</v>
      </c>
      <c r="D276" s="961">
        <f>SUM(D274:D275)</f>
        <v>8213779</v>
      </c>
      <c r="E276" s="1132">
        <f>SUM(D276/C276)</f>
        <v>1.396483432932223</v>
      </c>
    </row>
    <row r="277" spans="1:5" s="153" customFormat="1" ht="12.75">
      <c r="A277" s="132">
        <v>1580</v>
      </c>
      <c r="B277" s="133" t="s">
        <v>677</v>
      </c>
      <c r="C277" s="962">
        <f>SUM(C103)</f>
        <v>0</v>
      </c>
      <c r="D277" s="962">
        <f>SUM(D103)</f>
        <v>0</v>
      </c>
      <c r="E277" s="1130"/>
    </row>
    <row r="278" spans="1:5" s="153" customFormat="1" ht="12" customHeight="1">
      <c r="A278" s="131">
        <v>1581</v>
      </c>
      <c r="B278" s="129" t="s">
        <v>676</v>
      </c>
      <c r="C278" s="917">
        <f>SUM(C104+C145+C189)</f>
        <v>600000</v>
      </c>
      <c r="D278" s="917">
        <f>SUM(D104+D145+D189)</f>
        <v>1657396</v>
      </c>
      <c r="E278" s="1128">
        <f>SUM(D278/C278)</f>
        <v>2.7623266666666666</v>
      </c>
    </row>
    <row r="279" spans="1:5" s="153" customFormat="1" ht="13.5" thickBot="1">
      <c r="A279" s="136">
        <v>1582</v>
      </c>
      <c r="B279" s="137" t="s">
        <v>633</v>
      </c>
      <c r="C279" s="963">
        <f>SUM(C231+C190+C146)</f>
        <v>145000</v>
      </c>
      <c r="D279" s="963">
        <f>SUM(D231+D190+D146)</f>
        <v>0</v>
      </c>
      <c r="E279" s="1131">
        <f>SUM(D279/C279)</f>
        <v>0</v>
      </c>
    </row>
    <row r="280" spans="1:5" s="153" customFormat="1" ht="13.5" thickBot="1">
      <c r="A280" s="139"/>
      <c r="B280" s="188" t="s">
        <v>679</v>
      </c>
      <c r="C280" s="961">
        <f>SUM(C277:C279)</f>
        <v>745000</v>
      </c>
      <c r="D280" s="961">
        <f>SUM(D277:D279)</f>
        <v>1657396</v>
      </c>
      <c r="E280" s="1132">
        <f>SUM(D280/C280)</f>
        <v>2.2246926174496644</v>
      </c>
    </row>
    <row r="281" spans="1:8" s="153" customFormat="1" ht="18.75" customHeight="1" thickBot="1">
      <c r="A281" s="139"/>
      <c r="B281" s="196" t="s">
        <v>458</v>
      </c>
      <c r="C281" s="971">
        <f>SUM(C258+C272+C277+C278+C273)</f>
        <v>14155325</v>
      </c>
      <c r="D281" s="971">
        <f>SUM(D258+D272+D277+D278+D273+D275)</f>
        <v>18540943</v>
      </c>
      <c r="E281" s="1132">
        <f>SUM(D281/C281)</f>
        <v>1.3098210744013294</v>
      </c>
      <c r="F281" s="317"/>
      <c r="H281" s="607"/>
    </row>
    <row r="282" ht="11.25">
      <c r="H282" s="156"/>
    </row>
  </sheetData>
  <sheetProtection/>
  <mergeCells count="7">
    <mergeCell ref="A2:E2"/>
    <mergeCell ref="A1:E1"/>
    <mergeCell ref="E5:E6"/>
    <mergeCell ref="B5:B6"/>
    <mergeCell ref="A5:A6"/>
    <mergeCell ref="C5:C6"/>
    <mergeCell ref="D5:D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3" manualBreakCount="3">
    <brk id="46" max="255" man="1"/>
    <brk id="128" max="255" man="1"/>
    <brk id="17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F33" sqref="F33"/>
    </sheetView>
  </sheetViews>
  <sheetFormatPr defaultColWidth="9.125" defaultRowHeight="12.75"/>
  <cols>
    <col min="1" max="1" width="9.125" style="789" customWidth="1"/>
    <col min="2" max="2" width="31.875" style="789" customWidth="1"/>
    <col min="3" max="3" width="13.875" style="789" customWidth="1"/>
    <col min="4" max="4" width="12.875" style="789" customWidth="1"/>
    <col min="5" max="5" width="13.125" style="789" customWidth="1"/>
    <col min="6" max="6" width="13.875" style="789" customWidth="1"/>
    <col min="7" max="16384" width="9.125" style="789" customWidth="1"/>
  </cols>
  <sheetData>
    <row r="2" spans="2:6" ht="12.75">
      <c r="B2" s="1485" t="s">
        <v>138</v>
      </c>
      <c r="C2" s="1293"/>
      <c r="D2" s="1293"/>
      <c r="E2" s="1293"/>
      <c r="F2" s="1293"/>
    </row>
    <row r="3" spans="2:6" ht="12">
      <c r="B3" s="1486" t="s">
        <v>139</v>
      </c>
      <c r="C3" s="1487"/>
      <c r="D3" s="1487"/>
      <c r="E3" s="1487"/>
      <c r="F3" s="1487"/>
    </row>
    <row r="4" spans="2:6" ht="12">
      <c r="B4" s="1487"/>
      <c r="C4" s="1487"/>
      <c r="D4" s="1487"/>
      <c r="E4" s="1487"/>
      <c r="F4" s="1487"/>
    </row>
    <row r="5" spans="2:6" ht="12">
      <c r="B5" s="790"/>
      <c r="C5" s="790"/>
      <c r="D5" s="790"/>
      <c r="E5" s="790"/>
      <c r="F5" s="790"/>
    </row>
    <row r="6" ht="12.75">
      <c r="F6" s="791" t="s">
        <v>839</v>
      </c>
    </row>
    <row r="7" spans="2:6" ht="12.75" customHeight="1">
      <c r="B7" s="1488" t="s">
        <v>140</v>
      </c>
      <c r="C7" s="1489" t="s">
        <v>1195</v>
      </c>
      <c r="D7" s="1489" t="s">
        <v>167</v>
      </c>
      <c r="E7" s="1489" t="s">
        <v>1061</v>
      </c>
      <c r="F7" s="1489" t="s">
        <v>1196</v>
      </c>
    </row>
    <row r="8" spans="2:6" ht="30.75" customHeight="1">
      <c r="B8" s="1488"/>
      <c r="C8" s="1489"/>
      <c r="D8" s="1489"/>
      <c r="E8" s="1489"/>
      <c r="F8" s="1489"/>
    </row>
    <row r="9" spans="2:6" ht="12.75" customHeight="1">
      <c r="B9" s="1491" t="s">
        <v>1047</v>
      </c>
      <c r="C9" s="1490">
        <v>7506121</v>
      </c>
      <c r="D9" s="1490">
        <v>7506121</v>
      </c>
      <c r="E9" s="1490">
        <v>7506121</v>
      </c>
      <c r="F9" s="1490">
        <v>7506121</v>
      </c>
    </row>
    <row r="10" spans="2:6" ht="12.75" customHeight="1">
      <c r="B10" s="1491"/>
      <c r="C10" s="1490"/>
      <c r="D10" s="1490"/>
      <c r="E10" s="1490"/>
      <c r="F10" s="1490"/>
    </row>
    <row r="11" spans="2:6" ht="27" customHeight="1">
      <c r="B11" s="1491"/>
      <c r="C11" s="1490"/>
      <c r="D11" s="1490"/>
      <c r="E11" s="1490"/>
      <c r="F11" s="1490"/>
    </row>
    <row r="12" spans="2:6" ht="12">
      <c r="B12" s="1491" t="s">
        <v>141</v>
      </c>
      <c r="C12" s="1490">
        <v>585000</v>
      </c>
      <c r="D12" s="1490">
        <v>585000</v>
      </c>
      <c r="E12" s="1490">
        <v>585000</v>
      </c>
      <c r="F12" s="1490">
        <v>585000</v>
      </c>
    </row>
    <row r="13" spans="2:6" ht="12">
      <c r="B13" s="1491"/>
      <c r="C13" s="1490"/>
      <c r="D13" s="1490"/>
      <c r="E13" s="1490"/>
      <c r="F13" s="1490"/>
    </row>
    <row r="14" spans="2:6" ht="60" customHeight="1">
      <c r="B14" s="1491"/>
      <c r="C14" s="1490"/>
      <c r="D14" s="1490"/>
      <c r="E14" s="1490"/>
      <c r="F14" s="1490"/>
    </row>
    <row r="15" spans="2:6" ht="12.75" customHeight="1">
      <c r="B15" s="1491" t="s">
        <v>142</v>
      </c>
      <c r="C15" s="1492" t="s">
        <v>143</v>
      </c>
      <c r="D15" s="1492" t="s">
        <v>143</v>
      </c>
      <c r="E15" s="1492" t="s">
        <v>143</v>
      </c>
      <c r="F15" s="1492" t="s">
        <v>143</v>
      </c>
    </row>
    <row r="16" spans="2:6" ht="12.75" customHeight="1">
      <c r="B16" s="1491"/>
      <c r="C16" s="1493"/>
      <c r="D16" s="1493"/>
      <c r="E16" s="1493"/>
      <c r="F16" s="1493"/>
    </row>
    <row r="17" spans="2:6" ht="27" customHeight="1">
      <c r="B17" s="1491"/>
      <c r="C17" s="1494"/>
      <c r="D17" s="1494"/>
      <c r="E17" s="1494"/>
      <c r="F17" s="1494"/>
    </row>
    <row r="18" spans="2:6" ht="12.75" customHeight="1">
      <c r="B18" s="1491" t="s">
        <v>1051</v>
      </c>
      <c r="C18" s="1490">
        <v>2170225</v>
      </c>
      <c r="D18" s="1490">
        <v>2170225</v>
      </c>
      <c r="E18" s="1490">
        <v>2170225</v>
      </c>
      <c r="F18" s="1490">
        <v>2170225</v>
      </c>
    </row>
    <row r="19" spans="2:6" ht="15.75" customHeight="1">
      <c r="B19" s="1491"/>
      <c r="C19" s="1490"/>
      <c r="D19" s="1490"/>
      <c r="E19" s="1490"/>
      <c r="F19" s="1490"/>
    </row>
    <row r="20" spans="2:6" ht="43.5" customHeight="1">
      <c r="B20" s="1491"/>
      <c r="C20" s="1490"/>
      <c r="D20" s="1490"/>
      <c r="E20" s="1490"/>
      <c r="F20" s="1490"/>
    </row>
    <row r="21" spans="2:6" ht="12.75" customHeight="1">
      <c r="B21" s="1491" t="s">
        <v>144</v>
      </c>
      <c r="C21" s="1490">
        <v>489860</v>
      </c>
      <c r="D21" s="1490">
        <v>489860</v>
      </c>
      <c r="E21" s="1490">
        <v>489860</v>
      </c>
      <c r="F21" s="1490">
        <v>489860</v>
      </c>
    </row>
    <row r="22" spans="2:6" ht="12.75" customHeight="1">
      <c r="B22" s="1491"/>
      <c r="C22" s="1490"/>
      <c r="D22" s="1490"/>
      <c r="E22" s="1490"/>
      <c r="F22" s="1490"/>
    </row>
    <row r="23" spans="2:6" ht="27" customHeight="1">
      <c r="B23" s="1491"/>
      <c r="C23" s="1490"/>
      <c r="D23" s="1490"/>
      <c r="E23" s="1490"/>
      <c r="F23" s="1490"/>
    </row>
    <row r="24" spans="2:6" ht="12.75" customHeight="1">
      <c r="B24" s="1491" t="s">
        <v>1048</v>
      </c>
      <c r="C24" s="1492" t="s">
        <v>143</v>
      </c>
      <c r="D24" s="1492" t="s">
        <v>143</v>
      </c>
      <c r="E24" s="1492" t="s">
        <v>143</v>
      </c>
      <c r="F24" s="1492" t="s">
        <v>143</v>
      </c>
    </row>
    <row r="25" spans="2:6" ht="12.75" customHeight="1">
      <c r="B25" s="1491"/>
      <c r="C25" s="1493"/>
      <c r="D25" s="1493"/>
      <c r="E25" s="1493"/>
      <c r="F25" s="1493"/>
    </row>
    <row r="26" spans="2:6" ht="27" customHeight="1">
      <c r="B26" s="1491"/>
      <c r="C26" s="1494"/>
      <c r="D26" s="1494"/>
      <c r="E26" s="1494"/>
      <c r="F26" s="1494"/>
    </row>
    <row r="27" spans="2:6" ht="12.75" customHeight="1">
      <c r="B27" s="1498" t="s">
        <v>603</v>
      </c>
      <c r="C27" s="1495">
        <f>SUM(C9:C26)</f>
        <v>10751206</v>
      </c>
      <c r="D27" s="1495">
        <f>SUM(D9:D26)</f>
        <v>10751206</v>
      </c>
      <c r="E27" s="1495">
        <f>SUM(E9:E26)</f>
        <v>10751206</v>
      </c>
      <c r="F27" s="1495">
        <f>SUM(F9:F26)</f>
        <v>10751206</v>
      </c>
    </row>
    <row r="28" spans="2:6" ht="12.75" customHeight="1">
      <c r="B28" s="1498"/>
      <c r="C28" s="1495"/>
      <c r="D28" s="1495"/>
      <c r="E28" s="1495"/>
      <c r="F28" s="1495"/>
    </row>
    <row r="29" spans="2:6" ht="27.75" customHeight="1" thickBot="1">
      <c r="B29" s="1499"/>
      <c r="C29" s="1496"/>
      <c r="D29" s="1496"/>
      <c r="E29" s="1496"/>
      <c r="F29" s="1496"/>
    </row>
    <row r="30" spans="2:6" ht="21" customHeight="1" thickTop="1">
      <c r="B30" s="1497" t="s">
        <v>145</v>
      </c>
      <c r="C30" s="1500">
        <v>51192</v>
      </c>
      <c r="D30" s="1500">
        <v>50787</v>
      </c>
      <c r="E30" s="1500">
        <v>50381</v>
      </c>
      <c r="F30" s="1500">
        <v>49981</v>
      </c>
    </row>
    <row r="31" spans="1:6" ht="18.75" customHeight="1">
      <c r="A31" s="792"/>
      <c r="B31" s="1498"/>
      <c r="C31" s="1495"/>
      <c r="D31" s="1495"/>
      <c r="E31" s="1495"/>
      <c r="F31" s="1495"/>
    </row>
    <row r="32" spans="2:6" ht="18.75" customHeight="1" thickBot="1">
      <c r="B32" s="1499"/>
      <c r="C32" s="1496"/>
      <c r="D32" s="1496"/>
      <c r="E32" s="1496"/>
      <c r="F32" s="1496"/>
    </row>
    <row r="33" ht="12.75" thickTop="1"/>
  </sheetData>
  <sheetProtection/>
  <mergeCells count="47">
    <mergeCell ref="F27:F29"/>
    <mergeCell ref="B30:B32"/>
    <mergeCell ref="C30:C32"/>
    <mergeCell ref="D30:D32"/>
    <mergeCell ref="E30:E32"/>
    <mergeCell ref="F30:F32"/>
    <mergeCell ref="B27:B29"/>
    <mergeCell ref="C27:C29"/>
    <mergeCell ref="D27:D29"/>
    <mergeCell ref="E27:E29"/>
    <mergeCell ref="F21:F23"/>
    <mergeCell ref="B24:B26"/>
    <mergeCell ref="C24:C26"/>
    <mergeCell ref="D24:D26"/>
    <mergeCell ref="E24:E26"/>
    <mergeCell ref="F24:F26"/>
    <mergeCell ref="B21:B23"/>
    <mergeCell ref="C21:C23"/>
    <mergeCell ref="D21:D23"/>
    <mergeCell ref="E21:E23"/>
    <mergeCell ref="F15:F17"/>
    <mergeCell ref="B18:B20"/>
    <mergeCell ref="C18:C20"/>
    <mergeCell ref="D18:D20"/>
    <mergeCell ref="E18:E20"/>
    <mergeCell ref="F18:F20"/>
    <mergeCell ref="B15:B17"/>
    <mergeCell ref="C15:C17"/>
    <mergeCell ref="D15:D17"/>
    <mergeCell ref="E15:E17"/>
    <mergeCell ref="F9:F11"/>
    <mergeCell ref="B12:B14"/>
    <mergeCell ref="C12:C14"/>
    <mergeCell ref="D12:D14"/>
    <mergeCell ref="E12:E14"/>
    <mergeCell ref="F12:F14"/>
    <mergeCell ref="B9:B11"/>
    <mergeCell ref="C9:C11"/>
    <mergeCell ref="D9:D11"/>
    <mergeCell ref="E9:E11"/>
    <mergeCell ref="B2:F2"/>
    <mergeCell ref="B3:F4"/>
    <mergeCell ref="B7:B8"/>
    <mergeCell ref="C7:C8"/>
    <mergeCell ref="D7:D8"/>
    <mergeCell ref="E7:E8"/>
    <mergeCell ref="F7:F8"/>
  </mergeCells>
  <printOptions/>
  <pageMargins left="0.5905511811023623" right="0.7874015748031497" top="0.984251968503937" bottom="0.984251968503937" header="0.5118110236220472" footer="0.5118110236220472"/>
  <pageSetup firstPageNumber="64" useFirstPageNumber="1" horizontalDpi="600" verticalDpi="600" orientation="portrait" paperSize="9" scale="93" r:id="rId1"/>
  <headerFooter alignWithMargins="0">
    <oddFooter>&amp;C&amp;P.oldal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391"/>
  <sheetViews>
    <sheetView zoomScalePageLayoutView="0" workbookViewId="0" topLeftCell="A239">
      <selection activeCell="E251" sqref="E251"/>
    </sheetView>
  </sheetViews>
  <sheetFormatPr defaultColWidth="9.00390625" defaultRowHeight="12.75"/>
  <cols>
    <col min="3" max="3" width="16.50390625" style="0" customWidth="1"/>
    <col min="4" max="5" width="19.125" style="0" customWidth="1"/>
    <col min="6" max="6" width="11.50390625" style="0" customWidth="1"/>
    <col min="7" max="7" width="9.875" style="0" bestFit="1" customWidth="1"/>
  </cols>
  <sheetData>
    <row r="1" spans="1:6" ht="12">
      <c r="A1" s="1501" t="s">
        <v>309</v>
      </c>
      <c r="B1" s="1501"/>
      <c r="C1" s="1501"/>
      <c r="D1" s="1501"/>
      <c r="E1" s="1501"/>
      <c r="F1" s="1501"/>
    </row>
    <row r="2" spans="1:6" ht="12">
      <c r="A2" s="1501" t="s">
        <v>310</v>
      </c>
      <c r="B2" s="1501"/>
      <c r="C2" s="1501"/>
      <c r="D2" s="1501"/>
      <c r="E2" s="1501"/>
      <c r="F2" s="1501"/>
    </row>
    <row r="3" spans="1:6" ht="12">
      <c r="A3" s="1501" t="s">
        <v>1179</v>
      </c>
      <c r="B3" s="1501"/>
      <c r="C3" s="1501"/>
      <c r="D3" s="1501"/>
      <c r="E3" s="1501"/>
      <c r="F3" s="1501"/>
    </row>
    <row r="4" ht="12">
      <c r="F4" s="809" t="s">
        <v>839</v>
      </c>
    </row>
    <row r="5" spans="1:7" ht="13.5">
      <c r="A5" s="1510" t="s">
        <v>180</v>
      </c>
      <c r="B5" s="1506" t="s">
        <v>181</v>
      </c>
      <c r="C5" s="1506"/>
      <c r="D5" s="1506"/>
      <c r="E5" s="1506"/>
      <c r="F5" s="1507">
        <f>SUM(F8:F20)</f>
        <v>4907069</v>
      </c>
      <c r="G5" s="807"/>
    </row>
    <row r="6" spans="1:7" ht="13.5">
      <c r="A6" s="1510"/>
      <c r="B6" s="1506"/>
      <c r="C6" s="1506"/>
      <c r="D6" s="1506"/>
      <c r="E6" s="1506"/>
      <c r="F6" s="1508"/>
      <c r="G6" s="807"/>
    </row>
    <row r="7" spans="1:7" ht="13.5">
      <c r="A7" s="1510"/>
      <c r="B7" s="1506"/>
      <c r="C7" s="1506"/>
      <c r="D7" s="1506"/>
      <c r="E7" s="1506"/>
      <c r="F7" s="1509"/>
      <c r="G7" s="807"/>
    </row>
    <row r="8" spans="1:7" ht="13.5">
      <c r="A8" s="1530">
        <v>3200</v>
      </c>
      <c r="B8" s="1530"/>
      <c r="C8" s="1527" t="s">
        <v>530</v>
      </c>
      <c r="D8" s="1528"/>
      <c r="E8" s="1529"/>
      <c r="F8" s="808">
        <f>SUM('3c.m.'!D186)</f>
        <v>123433</v>
      </c>
      <c r="G8" s="1195"/>
    </row>
    <row r="9" spans="1:7" ht="13.5">
      <c r="A9" s="1530">
        <v>3201</v>
      </c>
      <c r="B9" s="1530"/>
      <c r="C9" s="1527" t="s">
        <v>818</v>
      </c>
      <c r="D9" s="1528"/>
      <c r="E9" s="1529"/>
      <c r="F9" s="808">
        <f>SUM('3c.m.'!D194)</f>
        <v>118462</v>
      </c>
      <c r="G9" s="1195"/>
    </row>
    <row r="10" spans="1:7" ht="13.5">
      <c r="A10" s="1502">
        <v>3208</v>
      </c>
      <c r="B10" s="1502"/>
      <c r="C10" s="1503" t="s">
        <v>617</v>
      </c>
      <c r="D10" s="1504"/>
      <c r="E10" s="1505"/>
      <c r="F10" s="808">
        <f>SUM('3c.m.'!D252)</f>
        <v>40000</v>
      </c>
      <c r="G10" s="1195"/>
    </row>
    <row r="11" spans="1:7" ht="13.5">
      <c r="A11" s="1502">
        <v>3209</v>
      </c>
      <c r="B11" s="1502"/>
      <c r="C11" s="1503" t="s">
        <v>481</v>
      </c>
      <c r="D11" s="1504"/>
      <c r="E11" s="1505"/>
      <c r="F11" s="808">
        <f>SUM('3c.m.'!D260)</f>
        <v>10000</v>
      </c>
      <c r="G11" s="807"/>
    </row>
    <row r="12" spans="1:7" ht="13.5">
      <c r="A12" s="1502">
        <v>3223</v>
      </c>
      <c r="B12" s="1502"/>
      <c r="C12" s="1503" t="s">
        <v>487</v>
      </c>
      <c r="D12" s="1504"/>
      <c r="E12" s="1505"/>
      <c r="F12" s="808">
        <f>SUM('3c.m.'!D321)</f>
        <v>15000</v>
      </c>
      <c r="G12" s="807"/>
    </row>
    <row r="13" spans="1:7" ht="13.5">
      <c r="A13" s="1502">
        <v>3000</v>
      </c>
      <c r="B13" s="1502"/>
      <c r="C13" s="1503" t="s">
        <v>288</v>
      </c>
      <c r="D13" s="1504"/>
      <c r="E13" s="1505"/>
      <c r="F13" s="808">
        <f>SUM('3a.m.'!D55)</f>
        <v>1941550</v>
      </c>
      <c r="G13" s="807"/>
    </row>
    <row r="14" spans="1:7" ht="13.5">
      <c r="A14" s="1502">
        <v>1801</v>
      </c>
      <c r="B14" s="1502"/>
      <c r="C14" s="1503" t="s">
        <v>300</v>
      </c>
      <c r="D14" s="1504"/>
      <c r="E14" s="1505"/>
      <c r="F14" s="808">
        <f>SUM('1c.mell '!D80)</f>
        <v>30000</v>
      </c>
      <c r="G14" s="807"/>
    </row>
    <row r="15" spans="1:7" ht="13.5">
      <c r="A15" s="1502">
        <v>1803</v>
      </c>
      <c r="B15" s="1502"/>
      <c r="C15" s="1503" t="s">
        <v>1191</v>
      </c>
      <c r="D15" s="1504"/>
      <c r="E15" s="1505"/>
      <c r="F15" s="808">
        <f>SUM('1c.mell '!D84)</f>
        <v>114787</v>
      </c>
      <c r="G15" s="807"/>
    </row>
    <row r="16" spans="1:7" ht="13.5">
      <c r="A16" s="1502">
        <v>1806</v>
      </c>
      <c r="B16" s="1502"/>
      <c r="C16" s="1503" t="s">
        <v>400</v>
      </c>
      <c r="D16" s="1504"/>
      <c r="E16" s="1505"/>
      <c r="F16" s="808">
        <f>SUM('1c.mell '!D88)</f>
        <v>6837</v>
      </c>
      <c r="G16" s="807"/>
    </row>
    <row r="17" spans="1:7" ht="13.5">
      <c r="A17" s="1502">
        <v>1804</v>
      </c>
      <c r="B17" s="1502"/>
      <c r="C17" s="1503" t="s">
        <v>301</v>
      </c>
      <c r="D17" s="1504"/>
      <c r="E17" s="1505"/>
      <c r="F17" s="808">
        <f>SUM('1c.mell '!D86)</f>
        <v>197000</v>
      </c>
      <c r="G17" s="807"/>
    </row>
    <row r="18" spans="1:7" ht="13.5">
      <c r="A18" s="1502">
        <v>1976</v>
      </c>
      <c r="B18" s="1502"/>
      <c r="C18" s="1503" t="s">
        <v>1212</v>
      </c>
      <c r="D18" s="1504"/>
      <c r="E18" s="1505"/>
      <c r="F18" s="826">
        <v>2000000</v>
      </c>
      <c r="G18" s="807"/>
    </row>
    <row r="19" spans="1:7" ht="13.5">
      <c r="A19" s="1502">
        <v>5013</v>
      </c>
      <c r="B19" s="1502"/>
      <c r="C19" s="1503" t="s">
        <v>1131</v>
      </c>
      <c r="D19" s="1504"/>
      <c r="E19" s="1505"/>
      <c r="F19" s="826">
        <f>SUM('5.mell. '!D12)</f>
        <v>10000</v>
      </c>
      <c r="G19" s="807"/>
    </row>
    <row r="20" spans="1:7" ht="13.5">
      <c r="A20" s="1502">
        <v>5044</v>
      </c>
      <c r="B20" s="1502"/>
      <c r="C20" s="1503" t="s">
        <v>1134</v>
      </c>
      <c r="D20" s="1504"/>
      <c r="E20" s="1505"/>
      <c r="F20" s="826">
        <f>SUM('5.mell. '!D26)</f>
        <v>300000</v>
      </c>
      <c r="G20" s="807"/>
    </row>
    <row r="21" spans="1:7" ht="13.5">
      <c r="A21" s="1510" t="s">
        <v>182</v>
      </c>
      <c r="B21" s="1506" t="s">
        <v>183</v>
      </c>
      <c r="C21" s="1506"/>
      <c r="D21" s="1506"/>
      <c r="E21" s="1506"/>
      <c r="F21" s="1507">
        <f>SUM(F24:F52)</f>
        <v>5143259</v>
      </c>
      <c r="G21" s="807"/>
    </row>
    <row r="22" spans="1:7" ht="13.5">
      <c r="A22" s="1510"/>
      <c r="B22" s="1506"/>
      <c r="C22" s="1506"/>
      <c r="D22" s="1506"/>
      <c r="E22" s="1506"/>
      <c r="F22" s="1508"/>
      <c r="G22" s="807"/>
    </row>
    <row r="23" spans="1:7" ht="13.5">
      <c r="A23" s="1522"/>
      <c r="B23" s="1506"/>
      <c r="C23" s="1506"/>
      <c r="D23" s="1506"/>
      <c r="E23" s="1506"/>
      <c r="F23" s="1509"/>
      <c r="G23" s="807"/>
    </row>
    <row r="24" spans="1:7" ht="13.5">
      <c r="A24" s="1502">
        <v>3111</v>
      </c>
      <c r="B24" s="1502"/>
      <c r="C24" s="1503" t="s">
        <v>582</v>
      </c>
      <c r="D24" s="1504"/>
      <c r="E24" s="1505"/>
      <c r="F24" s="810">
        <f>SUM('3c.m.'!D61)</f>
        <v>600000</v>
      </c>
      <c r="G24" s="807"/>
    </row>
    <row r="25" spans="1:7" ht="13.5">
      <c r="A25" s="1502">
        <v>3114</v>
      </c>
      <c r="B25" s="1502"/>
      <c r="C25" s="1503" t="s">
        <v>538</v>
      </c>
      <c r="D25" s="1504"/>
      <c r="E25" s="1505"/>
      <c r="F25" s="810">
        <f>SUM('3c.m.'!D78)</f>
        <v>114000</v>
      </c>
      <c r="G25" s="807"/>
    </row>
    <row r="26" spans="1:7" ht="13.5">
      <c r="A26" s="1502">
        <v>3121</v>
      </c>
      <c r="B26" s="1502"/>
      <c r="C26" s="1503" t="s">
        <v>612</v>
      </c>
      <c r="D26" s="1504"/>
      <c r="E26" s="1505"/>
      <c r="F26" s="810">
        <f>SUM('3c.m.'!D96)</f>
        <v>15000</v>
      </c>
      <c r="G26" s="807"/>
    </row>
    <row r="27" spans="1:7" ht="13.5">
      <c r="A27" s="1502">
        <v>3122</v>
      </c>
      <c r="B27" s="1502"/>
      <c r="C27" s="1503" t="s">
        <v>605</v>
      </c>
      <c r="D27" s="1504"/>
      <c r="E27" s="1505"/>
      <c r="F27" s="810">
        <f>SUM('3c.m.'!D104)</f>
        <v>20000</v>
      </c>
      <c r="G27" s="807"/>
    </row>
    <row r="28" spans="1:7" ht="13.5">
      <c r="A28" s="1502">
        <v>3123</v>
      </c>
      <c r="B28" s="1502"/>
      <c r="C28" s="1503" t="s">
        <v>537</v>
      </c>
      <c r="D28" s="1504"/>
      <c r="E28" s="1505"/>
      <c r="F28" s="808">
        <f>SUM('3c.m.'!D112)</f>
        <v>15000</v>
      </c>
      <c r="G28" s="807"/>
    </row>
    <row r="29" spans="1:7" ht="13.5">
      <c r="A29" s="1502">
        <v>3124</v>
      </c>
      <c r="B29" s="1502"/>
      <c r="C29" s="1503" t="s">
        <v>540</v>
      </c>
      <c r="D29" s="1504"/>
      <c r="E29" s="1505"/>
      <c r="F29" s="808">
        <f>SUM('3c.m.'!D120)</f>
        <v>10000</v>
      </c>
      <c r="G29" s="807"/>
    </row>
    <row r="30" spans="1:6" ht="13.5">
      <c r="A30" s="1502">
        <v>3211</v>
      </c>
      <c r="B30" s="1502"/>
      <c r="C30" s="1503" t="s">
        <v>416</v>
      </c>
      <c r="D30" s="1504"/>
      <c r="E30" s="1505"/>
      <c r="F30" s="811">
        <f>SUM('3c.m.'!D277)</f>
        <v>285115</v>
      </c>
    </row>
    <row r="31" spans="1:6" ht="13.5">
      <c r="A31" s="1502">
        <v>3213</v>
      </c>
      <c r="B31" s="1502"/>
      <c r="C31" s="1503" t="s">
        <v>807</v>
      </c>
      <c r="D31" s="1504"/>
      <c r="E31" s="1505"/>
      <c r="F31" s="812">
        <f>SUM('3c.m.'!D293)</f>
        <v>562000</v>
      </c>
    </row>
    <row r="32" spans="1:6" ht="13.5">
      <c r="A32" s="1502">
        <v>3911</v>
      </c>
      <c r="B32" s="1502"/>
      <c r="C32" s="1503" t="s">
        <v>271</v>
      </c>
      <c r="D32" s="1504"/>
      <c r="E32" s="1505"/>
      <c r="F32" s="812">
        <f>SUM('3d.m.'!D9)</f>
        <v>15000</v>
      </c>
    </row>
    <row r="33" spans="1:6" ht="13.5">
      <c r="A33" s="1502">
        <v>3925</v>
      </c>
      <c r="B33" s="1502"/>
      <c r="C33" s="1503" t="s">
        <v>274</v>
      </c>
      <c r="D33" s="1504"/>
      <c r="E33" s="1505"/>
      <c r="F33" s="812">
        <f>SUM('3d.m.'!D14)</f>
        <v>430400</v>
      </c>
    </row>
    <row r="34" spans="1:6" ht="13.5">
      <c r="A34" s="1502">
        <v>4114</v>
      </c>
      <c r="B34" s="1502"/>
      <c r="C34" s="1503" t="s">
        <v>606</v>
      </c>
      <c r="D34" s="1504"/>
      <c r="E34" s="1505"/>
      <c r="F34" s="812">
        <f>SUM('4.mell.'!D19)</f>
        <v>857396</v>
      </c>
    </row>
    <row r="35" spans="1:6" ht="13.5">
      <c r="A35" s="1502">
        <v>4115</v>
      </c>
      <c r="B35" s="1502"/>
      <c r="C35" s="1503" t="s">
        <v>1083</v>
      </c>
      <c r="D35" s="1504"/>
      <c r="E35" s="1505"/>
      <c r="F35" s="812">
        <f>SUM('4.mell.'!D20)</f>
        <v>800000</v>
      </c>
    </row>
    <row r="36" spans="1:6" ht="13.5">
      <c r="A36" s="1502">
        <v>4116</v>
      </c>
      <c r="B36" s="1502"/>
      <c r="C36" s="1503" t="s">
        <v>1181</v>
      </c>
      <c r="D36" s="1504"/>
      <c r="E36" s="1505"/>
      <c r="F36" s="812">
        <f>SUM('4.mell.'!D21)</f>
        <v>179000</v>
      </c>
    </row>
    <row r="37" spans="1:6" ht="13.5">
      <c r="A37" s="1502">
        <v>4117</v>
      </c>
      <c r="B37" s="1502"/>
      <c r="C37" s="1503" t="s">
        <v>1182</v>
      </c>
      <c r="D37" s="1504"/>
      <c r="E37" s="1505"/>
      <c r="F37" s="812">
        <f>SUM('4.mell.'!D22)</f>
        <v>147600</v>
      </c>
    </row>
    <row r="38" spans="1:6" ht="13.5">
      <c r="A38" s="1502">
        <v>4121</v>
      </c>
      <c r="B38" s="1502"/>
      <c r="C38" s="1503" t="s">
        <v>343</v>
      </c>
      <c r="D38" s="1504"/>
      <c r="E38" s="1505"/>
      <c r="F38" s="812">
        <f>SUM('4.mell.'!D24)</f>
        <v>40000</v>
      </c>
    </row>
    <row r="39" spans="1:6" ht="13.5">
      <c r="A39" s="1502">
        <v>4016</v>
      </c>
      <c r="B39" s="1502"/>
      <c r="C39" s="1503" t="s">
        <v>1152</v>
      </c>
      <c r="D39" s="1504"/>
      <c r="E39" s="1505"/>
      <c r="F39" s="812">
        <f>SUM('4.mell.'!D14)</f>
        <v>6000</v>
      </c>
    </row>
    <row r="40" spans="1:6" ht="13.5">
      <c r="A40" s="1502">
        <v>4122</v>
      </c>
      <c r="B40" s="1502"/>
      <c r="C40" s="1503" t="s">
        <v>342</v>
      </c>
      <c r="D40" s="1504"/>
      <c r="E40" s="1505"/>
      <c r="F40" s="812">
        <f>SUM('4.mell.'!D27)</f>
        <v>120000</v>
      </c>
    </row>
    <row r="41" spans="1:6" ht="13.5">
      <c r="A41" s="1502">
        <v>3115</v>
      </c>
      <c r="B41" s="1502"/>
      <c r="C41" s="1503" t="s">
        <v>1014</v>
      </c>
      <c r="D41" s="1504"/>
      <c r="E41" s="1505"/>
      <c r="F41" s="812">
        <f>SUM('3c.m.'!D87)</f>
        <v>30000</v>
      </c>
    </row>
    <row r="42" spans="1:6" ht="13.5">
      <c r="A42" s="1502">
        <v>4131</v>
      </c>
      <c r="B42" s="1502"/>
      <c r="C42" s="1503" t="s">
        <v>734</v>
      </c>
      <c r="D42" s="1504"/>
      <c r="E42" s="1505"/>
      <c r="F42" s="812">
        <f>SUM('4.mell.'!D30)</f>
        <v>60000</v>
      </c>
    </row>
    <row r="43" spans="1:6" ht="13.5">
      <c r="A43" s="1502">
        <v>4133</v>
      </c>
      <c r="B43" s="1502"/>
      <c r="C43" s="1503" t="s">
        <v>735</v>
      </c>
      <c r="D43" s="1504"/>
      <c r="E43" s="1505"/>
      <c r="F43" s="812">
        <f>SUM('4.mell.'!D36)</f>
        <v>220447</v>
      </c>
    </row>
    <row r="44" spans="1:6" ht="13.5">
      <c r="A44" s="1502">
        <v>4135</v>
      </c>
      <c r="B44" s="1502"/>
      <c r="C44" s="1503" t="s">
        <v>736</v>
      </c>
      <c r="D44" s="1504"/>
      <c r="E44" s="1505"/>
      <c r="F44" s="812">
        <f>SUM('4.mell.'!D37)</f>
        <v>123000</v>
      </c>
    </row>
    <row r="45" spans="1:6" ht="13.5">
      <c r="A45" s="1502">
        <v>4141</v>
      </c>
      <c r="B45" s="1502"/>
      <c r="C45" s="1503" t="s">
        <v>996</v>
      </c>
      <c r="D45" s="1504"/>
      <c r="E45" s="1505"/>
      <c r="F45" s="812">
        <f>SUM('4.mell.'!D39)</f>
        <v>30000</v>
      </c>
    </row>
    <row r="46" spans="1:6" ht="13.5">
      <c r="A46" s="1502">
        <v>4136</v>
      </c>
      <c r="B46" s="1502"/>
      <c r="C46" s="1503" t="s">
        <v>1053</v>
      </c>
      <c r="D46" s="1504"/>
      <c r="E46" s="1505"/>
      <c r="F46" s="812">
        <f>SUM('4.mell.'!D38)</f>
        <v>51200</v>
      </c>
    </row>
    <row r="47" spans="1:6" ht="13.5">
      <c r="A47" s="1502">
        <v>4265</v>
      </c>
      <c r="B47" s="1502"/>
      <c r="C47" s="1503" t="s">
        <v>425</v>
      </c>
      <c r="D47" s="1504"/>
      <c r="E47" s="1505"/>
      <c r="F47" s="812">
        <f>SUM('4.mell.'!D52)</f>
        <v>200000</v>
      </c>
    </row>
    <row r="48" spans="1:6" ht="13.5">
      <c r="A48" s="1502">
        <v>4310</v>
      </c>
      <c r="B48" s="1502"/>
      <c r="C48" s="1503" t="s">
        <v>847</v>
      </c>
      <c r="D48" s="1504"/>
      <c r="E48" s="1505"/>
      <c r="F48" s="812">
        <f>SUM('4.mell.'!D57)</f>
        <v>55000</v>
      </c>
    </row>
    <row r="49" spans="1:6" ht="13.5">
      <c r="A49" s="1502">
        <v>5021</v>
      </c>
      <c r="B49" s="1502"/>
      <c r="C49" s="1503" t="s">
        <v>333</v>
      </c>
      <c r="D49" s="1504"/>
      <c r="E49" s="1505"/>
      <c r="F49" s="812">
        <f>SUM('5.mell. '!D15)</f>
        <v>28000</v>
      </c>
    </row>
    <row r="50" spans="1:6" ht="13.5">
      <c r="A50" s="1530">
        <v>5023</v>
      </c>
      <c r="B50" s="1530"/>
      <c r="C50" s="1527" t="s">
        <v>1091</v>
      </c>
      <c r="D50" s="1528"/>
      <c r="E50" s="1529"/>
      <c r="F50" s="812">
        <f>SUM('5.mell. '!D16)</f>
        <v>33664</v>
      </c>
    </row>
    <row r="51" spans="1:6" ht="13.5">
      <c r="A51" s="1502">
        <v>1851</v>
      </c>
      <c r="B51" s="1502"/>
      <c r="C51" s="1503" t="s">
        <v>302</v>
      </c>
      <c r="D51" s="1504"/>
      <c r="E51" s="1505"/>
      <c r="F51" s="812">
        <f>SUM('1c.mell '!D122)</f>
        <v>48000</v>
      </c>
    </row>
    <row r="52" spans="1:6" ht="13.5">
      <c r="A52" s="1502">
        <v>1790</v>
      </c>
      <c r="B52" s="1502"/>
      <c r="C52" s="1503" t="s">
        <v>485</v>
      </c>
      <c r="D52" s="1504"/>
      <c r="E52" s="1505"/>
      <c r="F52" s="812">
        <f>SUM('1c.mell '!D73)</f>
        <v>47437</v>
      </c>
    </row>
    <row r="53" spans="1:6" ht="12">
      <c r="A53" s="1510" t="s">
        <v>371</v>
      </c>
      <c r="B53" s="1506" t="s">
        <v>372</v>
      </c>
      <c r="C53" s="1506"/>
      <c r="D53" s="1506"/>
      <c r="E53" s="1506"/>
      <c r="F53" s="1507">
        <f>SUM(F56:F56)</f>
        <v>69789</v>
      </c>
    </row>
    <row r="54" spans="1:6" ht="12">
      <c r="A54" s="1510"/>
      <c r="B54" s="1506"/>
      <c r="C54" s="1506"/>
      <c r="D54" s="1506"/>
      <c r="E54" s="1506"/>
      <c r="F54" s="1508"/>
    </row>
    <row r="55" spans="1:6" ht="12">
      <c r="A55" s="1510"/>
      <c r="B55" s="1506"/>
      <c r="C55" s="1506"/>
      <c r="D55" s="1506"/>
      <c r="E55" s="1506"/>
      <c r="F55" s="1509"/>
    </row>
    <row r="56" spans="1:7" ht="13.5" customHeight="1">
      <c r="A56" s="1502">
        <v>2985</v>
      </c>
      <c r="B56" s="1502"/>
      <c r="C56" s="1503" t="s">
        <v>947</v>
      </c>
      <c r="D56" s="1504"/>
      <c r="E56" s="1505"/>
      <c r="F56" s="812">
        <v>69789</v>
      </c>
      <c r="G56" s="61"/>
    </row>
    <row r="57" spans="1:6" ht="13.5" customHeight="1">
      <c r="A57" s="1510" t="s">
        <v>1055</v>
      </c>
      <c r="B57" s="1506" t="s">
        <v>1056</v>
      </c>
      <c r="C57" s="1506"/>
      <c r="D57" s="1506"/>
      <c r="E57" s="1506"/>
      <c r="F57" s="1507">
        <f>SUM(F60:F60)</f>
        <v>641506</v>
      </c>
    </row>
    <row r="58" spans="1:6" ht="13.5" customHeight="1">
      <c r="A58" s="1510"/>
      <c r="B58" s="1506"/>
      <c r="C58" s="1506"/>
      <c r="D58" s="1506"/>
      <c r="E58" s="1506"/>
      <c r="F58" s="1508"/>
    </row>
    <row r="59" spans="1:6" ht="12" customHeight="1">
      <c r="A59" s="1510"/>
      <c r="B59" s="1506"/>
      <c r="C59" s="1506"/>
      <c r="D59" s="1506"/>
      <c r="E59" s="1506"/>
      <c r="F59" s="1509"/>
    </row>
    <row r="60" spans="1:6" ht="13.5">
      <c r="A60" s="1502">
        <v>3030</v>
      </c>
      <c r="B60" s="1502"/>
      <c r="C60" s="1503" t="s">
        <v>287</v>
      </c>
      <c r="D60" s="1504"/>
      <c r="E60" s="1505"/>
      <c r="F60" s="811">
        <f>SUM('3b.m.'!D48)</f>
        <v>641506</v>
      </c>
    </row>
    <row r="61" spans="1:6" ht="12">
      <c r="A61" s="1510" t="s">
        <v>184</v>
      </c>
      <c r="B61" s="1506" t="s">
        <v>433</v>
      </c>
      <c r="C61" s="1506"/>
      <c r="D61" s="1506"/>
      <c r="E61" s="1506"/>
      <c r="F61" s="1507">
        <f>SUM(F64:F66)</f>
        <v>28000</v>
      </c>
    </row>
    <row r="62" spans="1:6" ht="12">
      <c r="A62" s="1510"/>
      <c r="B62" s="1506"/>
      <c r="C62" s="1506"/>
      <c r="D62" s="1506"/>
      <c r="E62" s="1506"/>
      <c r="F62" s="1508"/>
    </row>
    <row r="63" spans="1:6" ht="12">
      <c r="A63" s="1510"/>
      <c r="B63" s="1506"/>
      <c r="C63" s="1506"/>
      <c r="D63" s="1506"/>
      <c r="E63" s="1506"/>
      <c r="F63" s="1509"/>
    </row>
    <row r="64" spans="1:6" ht="13.5">
      <c r="A64" s="1502">
        <v>3204</v>
      </c>
      <c r="B64" s="1502"/>
      <c r="C64" s="1503" t="s">
        <v>547</v>
      </c>
      <c r="D64" s="1504"/>
      <c r="E64" s="1505"/>
      <c r="F64" s="808">
        <f>SUM('3c.m.'!D219)</f>
        <v>6000</v>
      </c>
    </row>
    <row r="65" spans="1:6" ht="13.5">
      <c r="A65" s="1502">
        <v>3210</v>
      </c>
      <c r="B65" s="1502"/>
      <c r="C65" s="1503" t="s">
        <v>433</v>
      </c>
      <c r="D65" s="1504"/>
      <c r="E65" s="1505"/>
      <c r="F65" s="808">
        <f>SUM('3c.m.'!D268)</f>
        <v>2000</v>
      </c>
    </row>
    <row r="66" spans="1:6" ht="13.5">
      <c r="A66" s="1502">
        <v>5033</v>
      </c>
      <c r="B66" s="1502"/>
      <c r="C66" s="1503" t="s">
        <v>418</v>
      </c>
      <c r="D66" s="1504"/>
      <c r="E66" s="1505"/>
      <c r="F66" s="808">
        <f>SUM('5.mell. '!D21)</f>
        <v>20000</v>
      </c>
    </row>
    <row r="67" spans="1:6" ht="12">
      <c r="A67" s="1510" t="s">
        <v>269</v>
      </c>
      <c r="B67" s="1506" t="s">
        <v>270</v>
      </c>
      <c r="C67" s="1506"/>
      <c r="D67" s="1506"/>
      <c r="E67" s="1506"/>
      <c r="F67" s="1507">
        <f>SUM(F70)</f>
        <v>1000</v>
      </c>
    </row>
    <row r="68" spans="1:6" ht="12">
      <c r="A68" s="1510"/>
      <c r="B68" s="1506"/>
      <c r="C68" s="1506"/>
      <c r="D68" s="1506"/>
      <c r="E68" s="1506"/>
      <c r="F68" s="1508"/>
    </row>
    <row r="69" spans="1:6" ht="12">
      <c r="A69" s="1510"/>
      <c r="B69" s="1506"/>
      <c r="C69" s="1506"/>
      <c r="D69" s="1506"/>
      <c r="E69" s="1506"/>
      <c r="F69" s="1509"/>
    </row>
    <row r="70" spans="1:6" ht="13.5">
      <c r="A70" s="1502">
        <v>3452</v>
      </c>
      <c r="B70" s="1502"/>
      <c r="C70" s="1503" t="s">
        <v>278</v>
      </c>
      <c r="D70" s="1504"/>
      <c r="E70" s="1505"/>
      <c r="F70" s="808">
        <f>SUM('3c.m.'!D798)</f>
        <v>1000</v>
      </c>
    </row>
    <row r="71" spans="1:6" ht="12" customHeight="1">
      <c r="A71" s="1510" t="s">
        <v>294</v>
      </c>
      <c r="B71" s="1506" t="s">
        <v>295</v>
      </c>
      <c r="C71" s="1506"/>
      <c r="D71" s="1506"/>
      <c r="E71" s="1506"/>
      <c r="F71" s="1507">
        <f>SUM(F74)</f>
        <v>414137</v>
      </c>
    </row>
    <row r="72" spans="1:6" ht="12" customHeight="1">
      <c r="A72" s="1510"/>
      <c r="B72" s="1506"/>
      <c r="C72" s="1506"/>
      <c r="D72" s="1506"/>
      <c r="E72" s="1506"/>
      <c r="F72" s="1508"/>
    </row>
    <row r="73" spans="1:6" ht="12" customHeight="1">
      <c r="A73" s="1510"/>
      <c r="B73" s="1506"/>
      <c r="C73" s="1506"/>
      <c r="D73" s="1506"/>
      <c r="E73" s="1506"/>
      <c r="F73" s="1509"/>
    </row>
    <row r="74" spans="1:7" ht="13.5">
      <c r="A74" s="1502">
        <v>2795</v>
      </c>
      <c r="B74" s="1502"/>
      <c r="C74" s="1503" t="s">
        <v>296</v>
      </c>
      <c r="D74" s="1504"/>
      <c r="E74" s="1505"/>
      <c r="F74" s="808">
        <v>414137</v>
      </c>
      <c r="G74" s="61"/>
    </row>
    <row r="75" spans="1:6" ht="12">
      <c r="A75" s="1510" t="s">
        <v>238</v>
      </c>
      <c r="B75" s="1506" t="s">
        <v>239</v>
      </c>
      <c r="C75" s="1506"/>
      <c r="D75" s="1506"/>
      <c r="E75" s="1506"/>
      <c r="F75" s="1507">
        <f>SUM(F78)</f>
        <v>25000</v>
      </c>
    </row>
    <row r="76" spans="1:6" ht="12">
      <c r="A76" s="1510"/>
      <c r="B76" s="1506"/>
      <c r="C76" s="1506"/>
      <c r="D76" s="1506"/>
      <c r="E76" s="1506"/>
      <c r="F76" s="1508"/>
    </row>
    <row r="77" spans="1:6" ht="12">
      <c r="A77" s="1510"/>
      <c r="B77" s="1506"/>
      <c r="C77" s="1506"/>
      <c r="D77" s="1506"/>
      <c r="E77" s="1506"/>
      <c r="F77" s="1509"/>
    </row>
    <row r="78" spans="1:6" ht="13.5">
      <c r="A78" s="1502">
        <v>3356</v>
      </c>
      <c r="B78" s="1502"/>
      <c r="C78" s="1503" t="s">
        <v>240</v>
      </c>
      <c r="D78" s="1504"/>
      <c r="E78" s="1505"/>
      <c r="F78" s="808">
        <f>SUM('3c.m.'!D594)</f>
        <v>25000</v>
      </c>
    </row>
    <row r="79" spans="1:6" ht="12" customHeight="1">
      <c r="A79" s="1510" t="s">
        <v>276</v>
      </c>
      <c r="B79" s="1506" t="s">
        <v>277</v>
      </c>
      <c r="C79" s="1506"/>
      <c r="D79" s="1506"/>
      <c r="E79" s="1506"/>
      <c r="F79" s="1507">
        <f>SUM(F82)</f>
        <v>266760</v>
      </c>
    </row>
    <row r="80" spans="1:6" ht="12" customHeight="1">
      <c r="A80" s="1510"/>
      <c r="B80" s="1506"/>
      <c r="C80" s="1506"/>
      <c r="D80" s="1506"/>
      <c r="E80" s="1506"/>
      <c r="F80" s="1508"/>
    </row>
    <row r="81" spans="1:6" ht="12" customHeight="1">
      <c r="A81" s="1510"/>
      <c r="B81" s="1506"/>
      <c r="C81" s="1506"/>
      <c r="D81" s="1506"/>
      <c r="E81" s="1506"/>
      <c r="F81" s="1509"/>
    </row>
    <row r="82" spans="1:6" ht="13.5">
      <c r="A82" s="1502">
        <v>3941</v>
      </c>
      <c r="B82" s="1502"/>
      <c r="C82" s="1503" t="s">
        <v>279</v>
      </c>
      <c r="D82" s="1504"/>
      <c r="E82" s="1505"/>
      <c r="F82" s="808">
        <f>SUM('3d.m.'!D27)</f>
        <v>266760</v>
      </c>
    </row>
    <row r="83" spans="1:6" ht="12">
      <c r="A83" s="1510" t="s">
        <v>185</v>
      </c>
      <c r="B83" s="1506" t="s">
        <v>186</v>
      </c>
      <c r="C83" s="1506"/>
      <c r="D83" s="1506"/>
      <c r="E83" s="1506"/>
      <c r="F83" s="1507">
        <f>SUM(F86)</f>
        <v>26500</v>
      </c>
    </row>
    <row r="84" spans="1:6" ht="12">
      <c r="A84" s="1510"/>
      <c r="B84" s="1506"/>
      <c r="C84" s="1506"/>
      <c r="D84" s="1506"/>
      <c r="E84" s="1506"/>
      <c r="F84" s="1508"/>
    </row>
    <row r="85" spans="1:6" ht="12">
      <c r="A85" s="1510"/>
      <c r="B85" s="1506"/>
      <c r="C85" s="1506"/>
      <c r="D85" s="1506"/>
      <c r="E85" s="1506"/>
      <c r="F85" s="1509"/>
    </row>
    <row r="86" spans="1:6" ht="13.5">
      <c r="A86" s="1502">
        <v>3207</v>
      </c>
      <c r="B86" s="1502"/>
      <c r="C86" s="1503" t="s">
        <v>737</v>
      </c>
      <c r="D86" s="1504"/>
      <c r="E86" s="1505"/>
      <c r="F86" s="808">
        <f>SUM('3c.m.'!D244)</f>
        <v>26500</v>
      </c>
    </row>
    <row r="87" spans="1:6" ht="12">
      <c r="A87" s="1510" t="s">
        <v>367</v>
      </c>
      <c r="B87" s="1506" t="s">
        <v>368</v>
      </c>
      <c r="C87" s="1506"/>
      <c r="D87" s="1506"/>
      <c r="E87" s="1506"/>
      <c r="F87" s="1507">
        <f>SUM(F90)</f>
        <v>6000</v>
      </c>
    </row>
    <row r="88" spans="1:6" ht="12">
      <c r="A88" s="1510"/>
      <c r="B88" s="1506"/>
      <c r="C88" s="1506"/>
      <c r="D88" s="1506"/>
      <c r="E88" s="1506"/>
      <c r="F88" s="1508"/>
    </row>
    <row r="89" spans="1:6" ht="12">
      <c r="A89" s="1510"/>
      <c r="B89" s="1506"/>
      <c r="C89" s="1506"/>
      <c r="D89" s="1506"/>
      <c r="E89" s="1506"/>
      <c r="F89" s="1509"/>
    </row>
    <row r="90" spans="1:6" ht="13.5">
      <c r="A90" s="1502">
        <v>2795</v>
      </c>
      <c r="B90" s="1502"/>
      <c r="C90" s="1503" t="s">
        <v>296</v>
      </c>
      <c r="D90" s="1504"/>
      <c r="E90" s="1505"/>
      <c r="F90" s="826">
        <v>6000</v>
      </c>
    </row>
    <row r="91" spans="1:6" ht="12">
      <c r="A91" s="1510" t="s">
        <v>203</v>
      </c>
      <c r="B91" s="1506" t="s">
        <v>204</v>
      </c>
      <c r="C91" s="1506"/>
      <c r="D91" s="1506"/>
      <c r="E91" s="1506"/>
      <c r="F91" s="1507">
        <f>SUM(F94)</f>
        <v>1209397</v>
      </c>
    </row>
    <row r="92" spans="1:6" ht="12">
      <c r="A92" s="1510"/>
      <c r="B92" s="1506"/>
      <c r="C92" s="1506"/>
      <c r="D92" s="1506"/>
      <c r="E92" s="1506"/>
      <c r="F92" s="1508"/>
    </row>
    <row r="93" spans="1:6" ht="12">
      <c r="A93" s="1510"/>
      <c r="B93" s="1506"/>
      <c r="C93" s="1506"/>
      <c r="D93" s="1506"/>
      <c r="E93" s="1506"/>
      <c r="F93" s="1509"/>
    </row>
    <row r="94" spans="1:6" ht="13.5">
      <c r="A94" s="1502">
        <v>3212</v>
      </c>
      <c r="B94" s="1502"/>
      <c r="C94" s="1503" t="s">
        <v>1044</v>
      </c>
      <c r="D94" s="1504"/>
      <c r="E94" s="1505"/>
      <c r="F94" s="808">
        <f>SUM('3c.m.'!D285)</f>
        <v>1209397</v>
      </c>
    </row>
    <row r="95" spans="1:6" ht="12" customHeight="1">
      <c r="A95" s="1510" t="s">
        <v>201</v>
      </c>
      <c r="B95" s="1506" t="s">
        <v>202</v>
      </c>
      <c r="C95" s="1506"/>
      <c r="D95" s="1506"/>
      <c r="E95" s="1506"/>
      <c r="F95" s="1507">
        <f>SUM(F98)</f>
        <v>31500</v>
      </c>
    </row>
    <row r="96" spans="1:6" ht="12" customHeight="1">
      <c r="A96" s="1510"/>
      <c r="B96" s="1506"/>
      <c r="C96" s="1506"/>
      <c r="D96" s="1506"/>
      <c r="E96" s="1506"/>
      <c r="F96" s="1508"/>
    </row>
    <row r="97" spans="1:6" ht="12" customHeight="1">
      <c r="A97" s="1510"/>
      <c r="B97" s="1506"/>
      <c r="C97" s="1506"/>
      <c r="D97" s="1506"/>
      <c r="E97" s="1506"/>
      <c r="F97" s="1509"/>
    </row>
    <row r="98" spans="1:6" ht="13.5">
      <c r="A98" s="1502">
        <v>3205</v>
      </c>
      <c r="B98" s="1502"/>
      <c r="C98" s="1503" t="s">
        <v>821</v>
      </c>
      <c r="D98" s="1504"/>
      <c r="E98" s="1505"/>
      <c r="F98" s="808">
        <f>SUM('3c.m.'!D228)</f>
        <v>31500</v>
      </c>
    </row>
    <row r="99" spans="1:6" ht="12">
      <c r="A99" s="1510" t="s">
        <v>205</v>
      </c>
      <c r="B99" s="1506" t="s">
        <v>206</v>
      </c>
      <c r="C99" s="1506"/>
      <c r="D99" s="1506"/>
      <c r="E99" s="1506"/>
      <c r="F99" s="1507">
        <f>SUM(F102:F102)</f>
        <v>371920</v>
      </c>
    </row>
    <row r="100" spans="1:6" ht="12">
      <c r="A100" s="1510"/>
      <c r="B100" s="1506"/>
      <c r="C100" s="1506"/>
      <c r="D100" s="1506"/>
      <c r="E100" s="1506"/>
      <c r="F100" s="1508"/>
    </row>
    <row r="101" spans="1:6" ht="12">
      <c r="A101" s="1510"/>
      <c r="B101" s="1506"/>
      <c r="C101" s="1506"/>
      <c r="D101" s="1506"/>
      <c r="E101" s="1506"/>
      <c r="F101" s="1509"/>
    </row>
    <row r="102" spans="1:6" ht="13.5">
      <c r="A102" s="1502">
        <v>3216</v>
      </c>
      <c r="B102" s="1502"/>
      <c r="C102" s="1503" t="s">
        <v>207</v>
      </c>
      <c r="D102" s="1504"/>
      <c r="E102" s="1505"/>
      <c r="F102" s="808">
        <f>SUM('3c.m.'!D312)</f>
        <v>371920</v>
      </c>
    </row>
    <row r="103" spans="1:6" ht="12">
      <c r="A103" s="1510" t="s">
        <v>187</v>
      </c>
      <c r="B103" s="1506" t="s">
        <v>188</v>
      </c>
      <c r="C103" s="1506"/>
      <c r="D103" s="1506"/>
      <c r="E103" s="1506"/>
      <c r="F103" s="1507">
        <f>SUM(F106:F123)</f>
        <v>466857</v>
      </c>
    </row>
    <row r="104" spans="1:6" ht="12">
      <c r="A104" s="1510"/>
      <c r="B104" s="1506"/>
      <c r="C104" s="1506"/>
      <c r="D104" s="1506"/>
      <c r="E104" s="1506"/>
      <c r="F104" s="1508"/>
    </row>
    <row r="105" spans="1:6" ht="12">
      <c r="A105" s="1510"/>
      <c r="B105" s="1506"/>
      <c r="C105" s="1506"/>
      <c r="D105" s="1506"/>
      <c r="E105" s="1506"/>
      <c r="F105" s="1509"/>
    </row>
    <row r="106" spans="1:6" ht="13.5">
      <c r="A106" s="1502">
        <v>3052</v>
      </c>
      <c r="B106" s="1502"/>
      <c r="C106" s="1503" t="s">
        <v>411</v>
      </c>
      <c r="D106" s="1504"/>
      <c r="E106" s="1505"/>
      <c r="F106" s="808">
        <f>SUM('3c.m.'!D17)</f>
        <v>5000</v>
      </c>
    </row>
    <row r="107" spans="1:6" ht="13.5">
      <c r="A107" s="1502">
        <v>3061</v>
      </c>
      <c r="B107" s="1502"/>
      <c r="C107" s="1503" t="s">
        <v>536</v>
      </c>
      <c r="D107" s="1504"/>
      <c r="E107" s="1505"/>
      <c r="F107" s="808">
        <f>SUM('3c.m.'!D34)</f>
        <v>1500</v>
      </c>
    </row>
    <row r="108" spans="1:6" ht="13.5">
      <c r="A108" s="1502">
        <v>3071</v>
      </c>
      <c r="B108" s="1502"/>
      <c r="C108" s="1503" t="s">
        <v>559</v>
      </c>
      <c r="D108" s="1504"/>
      <c r="E108" s="1505"/>
      <c r="F108" s="808">
        <f>SUM('3c.m.'!D42)</f>
        <v>6000</v>
      </c>
    </row>
    <row r="109" spans="1:6" ht="13.5">
      <c r="A109" s="1502">
        <v>3203</v>
      </c>
      <c r="B109" s="1502"/>
      <c r="C109" s="1503" t="s">
        <v>594</v>
      </c>
      <c r="D109" s="1504"/>
      <c r="E109" s="1505"/>
      <c r="F109" s="808">
        <f>SUM('3c.m.'!D211)</f>
        <v>8000</v>
      </c>
    </row>
    <row r="110" spans="1:6" ht="13.5">
      <c r="A110" s="1502">
        <v>3214</v>
      </c>
      <c r="B110" s="1502"/>
      <c r="C110" s="1503" t="s">
        <v>828</v>
      </c>
      <c r="D110" s="1504"/>
      <c r="E110" s="1505"/>
      <c r="F110" s="808">
        <f>SUM('3c.m.'!D304)</f>
        <v>32857</v>
      </c>
    </row>
    <row r="111" spans="1:6" ht="13.5">
      <c r="A111" s="1502">
        <v>3424</v>
      </c>
      <c r="B111" s="1502"/>
      <c r="C111" s="1503" t="s">
        <v>746</v>
      </c>
      <c r="D111" s="1504"/>
      <c r="E111" s="1505"/>
      <c r="F111" s="808">
        <f>SUM('3c.m.'!D701)</f>
        <v>9000</v>
      </c>
    </row>
    <row r="112" spans="1:6" ht="13.5">
      <c r="A112" s="1502">
        <v>3425</v>
      </c>
      <c r="B112" s="1502"/>
      <c r="C112" s="1503" t="s">
        <v>434</v>
      </c>
      <c r="D112" s="1504"/>
      <c r="E112" s="1505"/>
      <c r="F112" s="808">
        <f>SUM('3c.m.'!D709)</f>
        <v>4500</v>
      </c>
    </row>
    <row r="113" spans="1:6" ht="13.5">
      <c r="A113" s="1502">
        <v>3427</v>
      </c>
      <c r="B113" s="1502"/>
      <c r="C113" s="1503" t="s">
        <v>260</v>
      </c>
      <c r="D113" s="1504"/>
      <c r="E113" s="1505"/>
      <c r="F113" s="808">
        <f>SUM('3c.m.'!D725)</f>
        <v>21000</v>
      </c>
    </row>
    <row r="114" spans="1:6" ht="13.5">
      <c r="A114" s="1502">
        <v>3928</v>
      </c>
      <c r="B114" s="1502"/>
      <c r="C114" s="1503" t="s">
        <v>575</v>
      </c>
      <c r="D114" s="1504"/>
      <c r="E114" s="1505"/>
      <c r="F114" s="808">
        <f>SUM('3d.m.'!D15)</f>
        <v>180000</v>
      </c>
    </row>
    <row r="115" spans="1:6" ht="13.5">
      <c r="A115" s="1502">
        <v>3112</v>
      </c>
      <c r="B115" s="1502"/>
      <c r="C115" s="1503" t="s">
        <v>1153</v>
      </c>
      <c r="D115" s="1504"/>
      <c r="E115" s="1505"/>
      <c r="F115" s="808">
        <f>SUM('3c.m.'!D69)</f>
        <v>25000</v>
      </c>
    </row>
    <row r="116" spans="1:6" ht="13.5">
      <c r="A116" s="1502">
        <v>4013</v>
      </c>
      <c r="B116" s="1502"/>
      <c r="C116" s="1503" t="s">
        <v>1090</v>
      </c>
      <c r="D116" s="1504"/>
      <c r="E116" s="1505"/>
      <c r="F116" s="808">
        <f>SUM('4.mell.'!D11)</f>
        <v>40000</v>
      </c>
    </row>
    <row r="117" spans="1:6" ht="13.5">
      <c r="A117" s="1502">
        <v>4014</v>
      </c>
      <c r="B117" s="1502"/>
      <c r="C117" s="1503" t="s">
        <v>838</v>
      </c>
      <c r="D117" s="1504"/>
      <c r="E117" s="1505"/>
      <c r="F117" s="808">
        <f>SUM('4.mell.'!D12)</f>
        <v>20000</v>
      </c>
    </row>
    <row r="118" spans="1:6" ht="13.5">
      <c r="A118" s="1502">
        <v>4132</v>
      </c>
      <c r="B118" s="1502"/>
      <c r="C118" s="1503" t="s">
        <v>539</v>
      </c>
      <c r="D118" s="1504"/>
      <c r="E118" s="1505"/>
      <c r="F118" s="808">
        <f>SUM('4.mell.'!D35)</f>
        <v>40000</v>
      </c>
    </row>
    <row r="119" spans="1:6" ht="13.5">
      <c r="A119" s="1502">
        <v>5012</v>
      </c>
      <c r="B119" s="1502"/>
      <c r="C119" s="1503" t="s">
        <v>1155</v>
      </c>
      <c r="D119" s="1504"/>
      <c r="E119" s="1505"/>
      <c r="F119" s="808">
        <f>SUM('5.mell. '!D11)</f>
        <v>2000</v>
      </c>
    </row>
    <row r="120" spans="1:6" ht="13.5">
      <c r="A120" s="1502">
        <v>5042</v>
      </c>
      <c r="B120" s="1502"/>
      <c r="C120" s="1503" t="s">
        <v>1114</v>
      </c>
      <c r="D120" s="1504"/>
      <c r="E120" s="1505"/>
      <c r="F120" s="808">
        <f>SUM('5.mell. '!D24)</f>
        <v>1500</v>
      </c>
    </row>
    <row r="121" spans="1:6" ht="13.5">
      <c r="A121" s="1502">
        <v>5039</v>
      </c>
      <c r="B121" s="1502"/>
      <c r="C121" s="1503" t="s">
        <v>994</v>
      </c>
      <c r="D121" s="1504"/>
      <c r="E121" s="1505"/>
      <c r="F121" s="808">
        <f>SUM('5.mell. '!D22)</f>
        <v>60000</v>
      </c>
    </row>
    <row r="122" spans="1:6" ht="13.5">
      <c r="A122" s="1502">
        <v>5043</v>
      </c>
      <c r="B122" s="1502"/>
      <c r="C122" s="1503" t="s">
        <v>1190</v>
      </c>
      <c r="D122" s="1504"/>
      <c r="E122" s="1505"/>
      <c r="F122" s="808">
        <f>SUM('5.mell. '!D25)</f>
        <v>500</v>
      </c>
    </row>
    <row r="123" spans="1:6" ht="13.5">
      <c r="A123" s="1502">
        <v>5030</v>
      </c>
      <c r="B123" s="1502"/>
      <c r="C123" s="1095" t="s">
        <v>1126</v>
      </c>
      <c r="D123" s="1096"/>
      <c r="E123" s="1097"/>
      <c r="F123" s="812">
        <f>SUM('5.mell. '!D19)</f>
        <v>10000</v>
      </c>
    </row>
    <row r="124" spans="1:6" ht="13.5">
      <c r="A124" s="1232"/>
      <c r="B124" s="1232"/>
      <c r="C124" s="1095"/>
      <c r="D124" s="1096"/>
      <c r="E124" s="1097"/>
      <c r="F124" s="811"/>
    </row>
    <row r="125" spans="1:6" ht="12" customHeight="1">
      <c r="A125" s="1510" t="s">
        <v>210</v>
      </c>
      <c r="B125" s="1506" t="s">
        <v>211</v>
      </c>
      <c r="C125" s="1506"/>
      <c r="D125" s="1506"/>
      <c r="E125" s="1506"/>
      <c r="F125" s="1507">
        <f>SUM(F128:F129)</f>
        <v>204741</v>
      </c>
    </row>
    <row r="126" spans="1:6" ht="12" customHeight="1">
      <c r="A126" s="1510"/>
      <c r="B126" s="1506"/>
      <c r="C126" s="1506"/>
      <c r="D126" s="1506"/>
      <c r="E126" s="1506"/>
      <c r="F126" s="1508"/>
    </row>
    <row r="127" spans="1:6" ht="12" customHeight="1">
      <c r="A127" s="1510"/>
      <c r="B127" s="1506"/>
      <c r="C127" s="1506"/>
      <c r="D127" s="1506"/>
      <c r="E127" s="1506"/>
      <c r="F127" s="1509"/>
    </row>
    <row r="128" spans="1:6" ht="12" customHeight="1">
      <c r="A128" s="1502">
        <v>3944</v>
      </c>
      <c r="B128" s="1502"/>
      <c r="C128" s="1503" t="s">
        <v>1110</v>
      </c>
      <c r="D128" s="1504"/>
      <c r="E128" s="1505"/>
      <c r="F128" s="808">
        <f>SUM('3d.m.'!D33)</f>
        <v>14741</v>
      </c>
    </row>
    <row r="129" spans="1:6" ht="13.5">
      <c r="A129" s="1502">
        <v>3302</v>
      </c>
      <c r="B129" s="1502"/>
      <c r="C129" s="1503" t="s">
        <v>782</v>
      </c>
      <c r="D129" s="1504"/>
      <c r="E129" s="1505"/>
      <c r="F129" s="808">
        <f>SUM('3c.m.'!D338)</f>
        <v>190000</v>
      </c>
    </row>
    <row r="130" spans="1:6" ht="12" customHeight="1">
      <c r="A130" s="1510" t="s">
        <v>241</v>
      </c>
      <c r="B130" s="1506" t="s">
        <v>242</v>
      </c>
      <c r="C130" s="1506"/>
      <c r="D130" s="1506"/>
      <c r="E130" s="1506"/>
      <c r="F130" s="1507">
        <f>SUM(F133)</f>
        <v>5000</v>
      </c>
    </row>
    <row r="131" spans="1:6" ht="12" customHeight="1">
      <c r="A131" s="1510"/>
      <c r="B131" s="1506"/>
      <c r="C131" s="1506"/>
      <c r="D131" s="1506"/>
      <c r="E131" s="1506"/>
      <c r="F131" s="1508"/>
    </row>
    <row r="132" spans="1:6" ht="12" customHeight="1">
      <c r="A132" s="1510"/>
      <c r="B132" s="1506"/>
      <c r="C132" s="1506"/>
      <c r="D132" s="1506"/>
      <c r="E132" s="1506"/>
      <c r="F132" s="1509"/>
    </row>
    <row r="133" spans="1:6" ht="12" customHeight="1">
      <c r="A133" s="1502">
        <v>3357</v>
      </c>
      <c r="B133" s="1502"/>
      <c r="C133" s="1503" t="s">
        <v>243</v>
      </c>
      <c r="D133" s="1504"/>
      <c r="E133" s="1505"/>
      <c r="F133" s="808">
        <f>SUM('3c.m.'!D602)</f>
        <v>5000</v>
      </c>
    </row>
    <row r="134" spans="1:6" ht="12">
      <c r="A134" s="1510" t="s">
        <v>208</v>
      </c>
      <c r="B134" s="1506" t="s">
        <v>209</v>
      </c>
      <c r="C134" s="1506"/>
      <c r="D134" s="1506"/>
      <c r="E134" s="1506"/>
      <c r="F134" s="1507">
        <f>SUM(F137:F137)</f>
        <v>8000</v>
      </c>
    </row>
    <row r="135" spans="1:6" ht="12">
      <c r="A135" s="1510"/>
      <c r="B135" s="1506"/>
      <c r="C135" s="1506"/>
      <c r="D135" s="1506"/>
      <c r="E135" s="1506"/>
      <c r="F135" s="1508"/>
    </row>
    <row r="136" spans="1:6" ht="12">
      <c r="A136" s="1510"/>
      <c r="B136" s="1506"/>
      <c r="C136" s="1506"/>
      <c r="D136" s="1506"/>
      <c r="E136" s="1506"/>
      <c r="F136" s="1509"/>
    </row>
    <row r="137" spans="1:6" ht="13.5">
      <c r="A137" s="1502">
        <v>3301</v>
      </c>
      <c r="B137" s="1502"/>
      <c r="C137" s="1503" t="s">
        <v>572</v>
      </c>
      <c r="D137" s="1504"/>
      <c r="E137" s="1505"/>
      <c r="F137" s="808">
        <f>SUM('3c.m.'!D330)</f>
        <v>8000</v>
      </c>
    </row>
    <row r="138" spans="1:6" ht="12">
      <c r="A138" s="1510" t="s">
        <v>365</v>
      </c>
      <c r="B138" s="1506" t="s">
        <v>366</v>
      </c>
      <c r="C138" s="1506"/>
      <c r="D138" s="1506"/>
      <c r="E138" s="1506"/>
      <c r="F138" s="1507">
        <f>SUM(F141)</f>
        <v>6712</v>
      </c>
    </row>
    <row r="139" spans="1:6" ht="12">
      <c r="A139" s="1510"/>
      <c r="B139" s="1506"/>
      <c r="C139" s="1506"/>
      <c r="D139" s="1506"/>
      <c r="E139" s="1506"/>
      <c r="F139" s="1508"/>
    </row>
    <row r="140" spans="1:6" ht="12">
      <c r="A140" s="1510"/>
      <c r="B140" s="1506"/>
      <c r="C140" s="1506"/>
      <c r="D140" s="1506"/>
      <c r="E140" s="1506"/>
      <c r="F140" s="1509"/>
    </row>
    <row r="141" spans="1:7" ht="13.5">
      <c r="A141" s="1502">
        <v>2795</v>
      </c>
      <c r="B141" s="1502"/>
      <c r="C141" s="1503" t="s">
        <v>361</v>
      </c>
      <c r="D141" s="1504"/>
      <c r="E141" s="1505"/>
      <c r="F141" s="808">
        <v>6712</v>
      </c>
      <c r="G141" s="61"/>
    </row>
    <row r="142" spans="1:6" ht="12">
      <c r="A142" s="1510" t="s">
        <v>253</v>
      </c>
      <c r="B142" s="1506" t="s">
        <v>254</v>
      </c>
      <c r="C142" s="1506"/>
      <c r="D142" s="1506"/>
      <c r="E142" s="1506"/>
      <c r="F142" s="1507">
        <f>SUM(F145)</f>
        <v>20000</v>
      </c>
    </row>
    <row r="143" spans="1:6" ht="12">
      <c r="A143" s="1510"/>
      <c r="B143" s="1506"/>
      <c r="C143" s="1506"/>
      <c r="D143" s="1506"/>
      <c r="E143" s="1506"/>
      <c r="F143" s="1508"/>
    </row>
    <row r="144" spans="1:6" ht="12">
      <c r="A144" s="1510"/>
      <c r="B144" s="1506"/>
      <c r="C144" s="1506"/>
      <c r="D144" s="1506"/>
      <c r="E144" s="1506"/>
      <c r="F144" s="1509"/>
    </row>
    <row r="145" spans="1:6" ht="13.5">
      <c r="A145" s="1502">
        <v>3416</v>
      </c>
      <c r="B145" s="1502"/>
      <c r="C145" s="1503" t="s">
        <v>599</v>
      </c>
      <c r="D145" s="1504"/>
      <c r="E145" s="1505"/>
      <c r="F145" s="808">
        <f>SUM('3c.m.'!D668)</f>
        <v>20000</v>
      </c>
    </row>
    <row r="146" spans="1:6" ht="12">
      <c r="A146" s="1510" t="s">
        <v>250</v>
      </c>
      <c r="B146" s="1506" t="s">
        <v>251</v>
      </c>
      <c r="C146" s="1506"/>
      <c r="D146" s="1506"/>
      <c r="E146" s="1506"/>
      <c r="F146" s="1507">
        <f>SUM(F149:F150)</f>
        <v>15000</v>
      </c>
    </row>
    <row r="147" spans="1:6" ht="12">
      <c r="A147" s="1510"/>
      <c r="B147" s="1506"/>
      <c r="C147" s="1506"/>
      <c r="D147" s="1506"/>
      <c r="E147" s="1506"/>
      <c r="F147" s="1508"/>
    </row>
    <row r="148" spans="1:6" ht="12">
      <c r="A148" s="1510"/>
      <c r="B148" s="1506"/>
      <c r="C148" s="1506"/>
      <c r="D148" s="1506"/>
      <c r="E148" s="1506"/>
      <c r="F148" s="1509"/>
    </row>
    <row r="149" spans="1:6" ht="13.5">
      <c r="A149" s="1502">
        <v>3413</v>
      </c>
      <c r="B149" s="1502"/>
      <c r="C149" s="1503" t="s">
        <v>561</v>
      </c>
      <c r="D149" s="1504"/>
      <c r="E149" s="1505"/>
      <c r="F149" s="808">
        <f>SUM('3c.m.'!D644)</f>
        <v>12000</v>
      </c>
    </row>
    <row r="150" spans="1:6" ht="13.5">
      <c r="A150" s="1502">
        <v>3414</v>
      </c>
      <c r="B150" s="1502"/>
      <c r="C150" s="1503" t="s">
        <v>489</v>
      </c>
      <c r="D150" s="1504"/>
      <c r="E150" s="1505"/>
      <c r="F150" s="808">
        <f>SUM('3c.m.'!D652)</f>
        <v>3000</v>
      </c>
    </row>
    <row r="151" spans="1:6" ht="12">
      <c r="A151" s="1510" t="s">
        <v>248</v>
      </c>
      <c r="B151" s="1506" t="s">
        <v>249</v>
      </c>
      <c r="C151" s="1506"/>
      <c r="D151" s="1506"/>
      <c r="E151" s="1506"/>
      <c r="F151" s="1507">
        <f>SUM(F154:F155)</f>
        <v>15000</v>
      </c>
    </row>
    <row r="152" spans="1:6" ht="12">
      <c r="A152" s="1510"/>
      <c r="B152" s="1506"/>
      <c r="C152" s="1506"/>
      <c r="D152" s="1506"/>
      <c r="E152" s="1506"/>
      <c r="F152" s="1508"/>
    </row>
    <row r="153" spans="1:6" ht="12">
      <c r="A153" s="1510"/>
      <c r="B153" s="1506"/>
      <c r="C153" s="1506"/>
      <c r="D153" s="1506"/>
      <c r="E153" s="1506"/>
      <c r="F153" s="1509"/>
    </row>
    <row r="154" spans="1:6" ht="13.5">
      <c r="A154" s="1502">
        <v>3412</v>
      </c>
      <c r="B154" s="1502"/>
      <c r="C154" s="1503" t="s">
        <v>560</v>
      </c>
      <c r="D154" s="1504"/>
      <c r="E154" s="1505"/>
      <c r="F154" s="808">
        <f>SUM('3c.m.'!D636)</f>
        <v>11000</v>
      </c>
    </row>
    <row r="155" spans="1:6" ht="13.5">
      <c r="A155" s="1502">
        <v>3415</v>
      </c>
      <c r="B155" s="1502"/>
      <c r="C155" s="1503" t="s">
        <v>252</v>
      </c>
      <c r="D155" s="1504"/>
      <c r="E155" s="1505"/>
      <c r="F155" s="808">
        <f>SUM('3c.m.'!D660)</f>
        <v>4000</v>
      </c>
    </row>
    <row r="156" spans="1:6" ht="12">
      <c r="A156" s="1510" t="s">
        <v>363</v>
      </c>
      <c r="B156" s="1506" t="s">
        <v>364</v>
      </c>
      <c r="C156" s="1506"/>
      <c r="D156" s="1506"/>
      <c r="E156" s="1506"/>
      <c r="F156" s="1507">
        <f>SUM(F159)</f>
        <v>90703</v>
      </c>
    </row>
    <row r="157" spans="1:6" ht="12">
      <c r="A157" s="1510"/>
      <c r="B157" s="1506"/>
      <c r="C157" s="1506"/>
      <c r="D157" s="1506"/>
      <c r="E157" s="1506"/>
      <c r="F157" s="1508"/>
    </row>
    <row r="158" spans="1:6" ht="12">
      <c r="A158" s="1510"/>
      <c r="B158" s="1506"/>
      <c r="C158" s="1506"/>
      <c r="D158" s="1506"/>
      <c r="E158" s="1506"/>
      <c r="F158" s="1509"/>
    </row>
    <row r="159" spans="1:6" ht="13.5">
      <c r="A159" s="1502">
        <v>2795</v>
      </c>
      <c r="B159" s="1502"/>
      <c r="C159" s="1503" t="s">
        <v>361</v>
      </c>
      <c r="D159" s="1504"/>
      <c r="E159" s="1505"/>
      <c r="F159" s="808">
        <v>90703</v>
      </c>
    </row>
    <row r="160" spans="1:6" ht="12">
      <c r="A160" s="1510" t="s">
        <v>263</v>
      </c>
      <c r="B160" s="1506" t="s">
        <v>264</v>
      </c>
      <c r="C160" s="1506"/>
      <c r="D160" s="1506"/>
      <c r="E160" s="1506"/>
      <c r="F160" s="1507">
        <f>SUM(F163:F171)</f>
        <v>36364</v>
      </c>
    </row>
    <row r="161" spans="1:6" ht="12">
      <c r="A161" s="1510"/>
      <c r="B161" s="1506"/>
      <c r="C161" s="1506"/>
      <c r="D161" s="1506"/>
      <c r="E161" s="1506"/>
      <c r="F161" s="1508"/>
    </row>
    <row r="162" spans="1:6" ht="12">
      <c r="A162" s="1510"/>
      <c r="B162" s="1506"/>
      <c r="C162" s="1506"/>
      <c r="D162" s="1506"/>
      <c r="E162" s="1506"/>
      <c r="F162" s="1509"/>
    </row>
    <row r="163" spans="1:6" ht="13.5">
      <c r="A163" s="1502">
        <v>3421</v>
      </c>
      <c r="B163" s="1502"/>
      <c r="C163" s="1503" t="s">
        <v>1082</v>
      </c>
      <c r="D163" s="1504"/>
      <c r="E163" s="1505"/>
      <c r="F163" s="808">
        <f>SUM('3c.m.'!D677)</f>
        <v>4000</v>
      </c>
    </row>
    <row r="164" spans="1:6" ht="13.5">
      <c r="A164" s="1502">
        <v>3429</v>
      </c>
      <c r="B164" s="1502"/>
      <c r="C164" s="1503" t="s">
        <v>420</v>
      </c>
      <c r="D164" s="1504"/>
      <c r="E164" s="1505"/>
      <c r="F164" s="808">
        <f>SUM('3c.m.'!D741)</f>
        <v>2000</v>
      </c>
    </row>
    <row r="165" spans="1:6" ht="13.5">
      <c r="A165" s="1502">
        <v>3431</v>
      </c>
      <c r="B165" s="1502"/>
      <c r="C165" s="1503" t="s">
        <v>265</v>
      </c>
      <c r="D165" s="1504"/>
      <c r="E165" s="1505"/>
      <c r="F165" s="808">
        <f>SUM('3c.m.'!D749)</f>
        <v>5000</v>
      </c>
    </row>
    <row r="166" spans="1:6" ht="13.5">
      <c r="A166" s="1502">
        <v>3432</v>
      </c>
      <c r="B166" s="1502"/>
      <c r="C166" s="1503" t="s">
        <v>266</v>
      </c>
      <c r="D166" s="1504"/>
      <c r="E166" s="1505"/>
      <c r="F166" s="808">
        <f>SUM('3c.m.'!D757)</f>
        <v>5000</v>
      </c>
    </row>
    <row r="167" spans="1:6" ht="13.5">
      <c r="A167" s="1502">
        <v>3433</v>
      </c>
      <c r="B167" s="1502"/>
      <c r="C167" s="1503" t="s">
        <v>155</v>
      </c>
      <c r="D167" s="1504"/>
      <c r="E167" s="1505"/>
      <c r="F167" s="808">
        <f>SUM('3c.m.'!D766)</f>
        <v>3000</v>
      </c>
    </row>
    <row r="168" spans="1:6" ht="13.5">
      <c r="A168" s="1502">
        <v>3434</v>
      </c>
      <c r="B168" s="1502"/>
      <c r="C168" s="1503" t="s">
        <v>857</v>
      </c>
      <c r="D168" s="1504"/>
      <c r="E168" s="1505"/>
      <c r="F168" s="808">
        <f>SUM('3c.m.'!D774)</f>
        <v>3000</v>
      </c>
    </row>
    <row r="169" spans="1:6" ht="13.5">
      <c r="A169" s="1502">
        <v>3435</v>
      </c>
      <c r="B169" s="1502"/>
      <c r="C169" s="1503" t="s">
        <v>858</v>
      </c>
      <c r="D169" s="1504"/>
      <c r="E169" s="1505"/>
      <c r="F169" s="808">
        <f>SUM('3c.m.'!D782)</f>
        <v>1500</v>
      </c>
    </row>
    <row r="170" spans="1:6" ht="13.5">
      <c r="A170" s="1502">
        <v>5062</v>
      </c>
      <c r="B170" s="1502"/>
      <c r="C170" s="1503" t="s">
        <v>1105</v>
      </c>
      <c r="D170" s="1504"/>
      <c r="E170" s="1505"/>
      <c r="F170" s="826">
        <f>SUM('5.mell. '!D30)</f>
        <v>6864</v>
      </c>
    </row>
    <row r="171" spans="1:6" ht="13.5">
      <c r="A171" s="1502">
        <v>5063</v>
      </c>
      <c r="B171" s="1502"/>
      <c r="C171" s="1503" t="s">
        <v>1132</v>
      </c>
      <c r="D171" s="1504"/>
      <c r="E171" s="1505"/>
      <c r="F171" s="826">
        <f>SUM('5.mell. '!D31)</f>
        <v>6000</v>
      </c>
    </row>
    <row r="172" spans="1:6" ht="12">
      <c r="A172" s="1510" t="s">
        <v>375</v>
      </c>
      <c r="B172" s="1506" t="s">
        <v>376</v>
      </c>
      <c r="C172" s="1506"/>
      <c r="D172" s="1506"/>
      <c r="E172" s="1506"/>
      <c r="F172" s="1507">
        <f>SUM(F175)</f>
        <v>124762</v>
      </c>
    </row>
    <row r="173" spans="1:6" ht="12">
      <c r="A173" s="1510"/>
      <c r="B173" s="1506"/>
      <c r="C173" s="1506"/>
      <c r="D173" s="1506"/>
      <c r="E173" s="1506"/>
      <c r="F173" s="1508"/>
    </row>
    <row r="174" spans="1:6" ht="12">
      <c r="A174" s="1510"/>
      <c r="B174" s="1506"/>
      <c r="C174" s="1506"/>
      <c r="D174" s="1506"/>
      <c r="E174" s="1506"/>
      <c r="F174" s="1509"/>
    </row>
    <row r="175" spans="1:6" ht="13.5">
      <c r="A175" s="1502">
        <v>2985</v>
      </c>
      <c r="B175" s="1502"/>
      <c r="C175" s="1503" t="s">
        <v>947</v>
      </c>
      <c r="D175" s="1504"/>
      <c r="E175" s="1505"/>
      <c r="F175" s="808">
        <v>124762</v>
      </c>
    </row>
    <row r="176" spans="1:6" ht="12" customHeight="1">
      <c r="A176" s="1510" t="s">
        <v>373</v>
      </c>
      <c r="B176" s="1506" t="s">
        <v>374</v>
      </c>
      <c r="C176" s="1506"/>
      <c r="D176" s="1506"/>
      <c r="E176" s="1506"/>
      <c r="F176" s="1507">
        <f>SUM(F179)</f>
        <v>116872</v>
      </c>
    </row>
    <row r="177" spans="1:6" ht="12" customHeight="1">
      <c r="A177" s="1510"/>
      <c r="B177" s="1506"/>
      <c r="C177" s="1506"/>
      <c r="D177" s="1506"/>
      <c r="E177" s="1506"/>
      <c r="F177" s="1508"/>
    </row>
    <row r="178" spans="1:6" ht="12" customHeight="1">
      <c r="A178" s="1510"/>
      <c r="B178" s="1506"/>
      <c r="C178" s="1506"/>
      <c r="D178" s="1506"/>
      <c r="E178" s="1506"/>
      <c r="F178" s="1509"/>
    </row>
    <row r="179" spans="1:6" ht="13.5">
      <c r="A179" s="1502">
        <v>2985</v>
      </c>
      <c r="B179" s="1502"/>
      <c r="C179" s="1503" t="s">
        <v>947</v>
      </c>
      <c r="D179" s="1504"/>
      <c r="E179" s="1505"/>
      <c r="F179" s="808">
        <v>116872</v>
      </c>
    </row>
    <row r="180" spans="1:6" ht="12">
      <c r="A180" s="1510" t="s">
        <v>377</v>
      </c>
      <c r="B180" s="1506" t="s">
        <v>378</v>
      </c>
      <c r="C180" s="1506"/>
      <c r="D180" s="1506"/>
      <c r="E180" s="1506"/>
      <c r="F180" s="1507">
        <f>SUM(F183)</f>
        <v>26122</v>
      </c>
    </row>
    <row r="181" spans="1:6" ht="12">
      <c r="A181" s="1510"/>
      <c r="B181" s="1506"/>
      <c r="C181" s="1506"/>
      <c r="D181" s="1506"/>
      <c r="E181" s="1506"/>
      <c r="F181" s="1508"/>
    </row>
    <row r="182" spans="1:6" ht="12">
      <c r="A182" s="1510"/>
      <c r="B182" s="1506"/>
      <c r="C182" s="1506"/>
      <c r="D182" s="1506"/>
      <c r="E182" s="1506"/>
      <c r="F182" s="1509"/>
    </row>
    <row r="183" spans="1:6" ht="13.5">
      <c r="A183" s="1502">
        <v>2985</v>
      </c>
      <c r="B183" s="1502"/>
      <c r="C183" s="1503" t="s">
        <v>947</v>
      </c>
      <c r="D183" s="1504"/>
      <c r="E183" s="1505"/>
      <c r="F183" s="808">
        <v>26122</v>
      </c>
    </row>
    <row r="184" spans="1:6" ht="12">
      <c r="A184" s="1510" t="s">
        <v>369</v>
      </c>
      <c r="B184" s="1506" t="s">
        <v>370</v>
      </c>
      <c r="C184" s="1506"/>
      <c r="D184" s="1506"/>
      <c r="E184" s="1506"/>
      <c r="F184" s="1507">
        <f>SUM(F187)</f>
        <v>12240</v>
      </c>
    </row>
    <row r="185" spans="1:6" ht="12">
      <c r="A185" s="1510"/>
      <c r="B185" s="1506"/>
      <c r="C185" s="1506"/>
      <c r="D185" s="1506"/>
      <c r="E185" s="1506"/>
      <c r="F185" s="1508"/>
    </row>
    <row r="186" spans="1:6" ht="12">
      <c r="A186" s="1510"/>
      <c r="B186" s="1506"/>
      <c r="C186" s="1506"/>
      <c r="D186" s="1506"/>
      <c r="E186" s="1506"/>
      <c r="F186" s="1509"/>
    </row>
    <row r="187" spans="1:6" ht="13.5">
      <c r="A187" s="1502">
        <v>2985</v>
      </c>
      <c r="B187" s="1502"/>
      <c r="C187" s="1503" t="s">
        <v>947</v>
      </c>
      <c r="D187" s="1504"/>
      <c r="E187" s="1505"/>
      <c r="F187" s="808">
        <v>12240</v>
      </c>
    </row>
    <row r="188" spans="1:6" ht="12" customHeight="1">
      <c r="A188" s="1510" t="s">
        <v>261</v>
      </c>
      <c r="B188" s="1506" t="s">
        <v>262</v>
      </c>
      <c r="C188" s="1506"/>
      <c r="D188" s="1506"/>
      <c r="E188" s="1506"/>
      <c r="F188" s="1507">
        <f>SUM(F191)</f>
        <v>3000</v>
      </c>
    </row>
    <row r="189" spans="1:6" ht="12" customHeight="1">
      <c r="A189" s="1510"/>
      <c r="B189" s="1506"/>
      <c r="C189" s="1506"/>
      <c r="D189" s="1506"/>
      <c r="E189" s="1506"/>
      <c r="F189" s="1508"/>
    </row>
    <row r="190" spans="1:6" ht="12" customHeight="1">
      <c r="A190" s="1510"/>
      <c r="B190" s="1506"/>
      <c r="C190" s="1506"/>
      <c r="D190" s="1506"/>
      <c r="E190" s="1506"/>
      <c r="F190" s="1509"/>
    </row>
    <row r="191" spans="1:6" ht="13.5">
      <c r="A191" s="1502">
        <v>3428</v>
      </c>
      <c r="B191" s="1502"/>
      <c r="C191" s="1503" t="s">
        <v>177</v>
      </c>
      <c r="D191" s="1504"/>
      <c r="E191" s="1505"/>
      <c r="F191" s="808">
        <f>SUM('3c.m.'!D733)</f>
        <v>3000</v>
      </c>
    </row>
    <row r="192" spans="1:6" ht="12">
      <c r="A192" s="1510" t="s">
        <v>255</v>
      </c>
      <c r="B192" s="1506" t="s">
        <v>256</v>
      </c>
      <c r="C192" s="1506"/>
      <c r="D192" s="1506"/>
      <c r="E192" s="1506"/>
      <c r="F192" s="1507">
        <f>SUM(F195:F196)</f>
        <v>155325</v>
      </c>
    </row>
    <row r="193" spans="1:6" ht="12">
      <c r="A193" s="1510"/>
      <c r="B193" s="1506"/>
      <c r="C193" s="1506"/>
      <c r="D193" s="1506"/>
      <c r="E193" s="1506"/>
      <c r="F193" s="1508"/>
    </row>
    <row r="194" spans="1:6" ht="12">
      <c r="A194" s="1510"/>
      <c r="B194" s="1506"/>
      <c r="C194" s="1506"/>
      <c r="D194" s="1506"/>
      <c r="E194" s="1506"/>
      <c r="F194" s="1509"/>
    </row>
    <row r="195" spans="1:6" ht="13.5">
      <c r="A195" s="1502">
        <v>2795</v>
      </c>
      <c r="B195" s="1502"/>
      <c r="C195" s="1503" t="s">
        <v>361</v>
      </c>
      <c r="D195" s="1504"/>
      <c r="E195" s="1505"/>
      <c r="F195" s="1093">
        <v>119325</v>
      </c>
    </row>
    <row r="196" spans="1:6" ht="13.5">
      <c r="A196" s="1502">
        <v>3422</v>
      </c>
      <c r="B196" s="1502"/>
      <c r="C196" s="1503" t="s">
        <v>563</v>
      </c>
      <c r="D196" s="1504"/>
      <c r="E196" s="1505"/>
      <c r="F196" s="808">
        <f>SUM('3c.m.'!D685)</f>
        <v>36000</v>
      </c>
    </row>
    <row r="197" spans="1:6" ht="12" customHeight="1">
      <c r="A197" s="1510" t="s">
        <v>244</v>
      </c>
      <c r="B197" s="1506" t="s">
        <v>245</v>
      </c>
      <c r="C197" s="1506"/>
      <c r="D197" s="1506"/>
      <c r="E197" s="1506"/>
      <c r="F197" s="1507">
        <f>SUM(F200:F201)</f>
        <v>68000</v>
      </c>
    </row>
    <row r="198" spans="1:6" ht="12" customHeight="1">
      <c r="A198" s="1510"/>
      <c r="B198" s="1506"/>
      <c r="C198" s="1506"/>
      <c r="D198" s="1506"/>
      <c r="E198" s="1506"/>
      <c r="F198" s="1508"/>
    </row>
    <row r="199" spans="1:6" ht="12" customHeight="1">
      <c r="A199" s="1510"/>
      <c r="B199" s="1506"/>
      <c r="C199" s="1506"/>
      <c r="D199" s="1506"/>
      <c r="E199" s="1506"/>
      <c r="F199" s="1509"/>
    </row>
    <row r="200" spans="1:6" ht="13.5">
      <c r="A200" s="1502">
        <v>3360</v>
      </c>
      <c r="B200" s="1502"/>
      <c r="C200" s="1503" t="s">
        <v>849</v>
      </c>
      <c r="D200" s="1504"/>
      <c r="E200" s="1505"/>
      <c r="F200" s="808">
        <f>SUM('3c.m.'!D618)</f>
        <v>2000</v>
      </c>
    </row>
    <row r="201" spans="1:6" ht="13.5">
      <c r="A201" s="1502">
        <v>3426</v>
      </c>
      <c r="B201" s="1502"/>
      <c r="C201" s="1503" t="s">
        <v>259</v>
      </c>
      <c r="D201" s="1504"/>
      <c r="E201" s="1505"/>
      <c r="F201" s="808">
        <f>SUM('3c.m.'!D717)</f>
        <v>66000</v>
      </c>
    </row>
    <row r="202" spans="1:6" ht="12">
      <c r="A202" s="1510" t="s">
        <v>1184</v>
      </c>
      <c r="B202" s="1506" t="s">
        <v>1183</v>
      </c>
      <c r="C202" s="1506"/>
      <c r="D202" s="1506"/>
      <c r="E202" s="1506"/>
      <c r="F202" s="1507">
        <f>SUM(F205)</f>
        <v>35215</v>
      </c>
    </row>
    <row r="203" spans="1:6" ht="12">
      <c r="A203" s="1510"/>
      <c r="B203" s="1506"/>
      <c r="C203" s="1506"/>
      <c r="D203" s="1506"/>
      <c r="E203" s="1506"/>
      <c r="F203" s="1508"/>
    </row>
    <row r="204" spans="1:6" ht="12">
      <c r="A204" s="1510"/>
      <c r="B204" s="1506"/>
      <c r="C204" s="1506"/>
      <c r="D204" s="1506"/>
      <c r="E204" s="1506"/>
      <c r="F204" s="1509"/>
    </row>
    <row r="205" spans="1:6" ht="13.5">
      <c r="A205" s="1502">
        <v>2985</v>
      </c>
      <c r="B205" s="1502"/>
      <c r="C205" s="1503" t="s">
        <v>947</v>
      </c>
      <c r="D205" s="1504"/>
      <c r="E205" s="1505"/>
      <c r="F205" s="808">
        <v>35215</v>
      </c>
    </row>
    <row r="206" spans="1:6" ht="12">
      <c r="A206" s="1510" t="s">
        <v>246</v>
      </c>
      <c r="B206" s="1506" t="s">
        <v>247</v>
      </c>
      <c r="C206" s="1506"/>
      <c r="D206" s="1506"/>
      <c r="E206" s="1506"/>
      <c r="F206" s="1507">
        <f>SUM(F209)</f>
        <v>5000</v>
      </c>
    </row>
    <row r="207" spans="1:6" ht="12">
      <c r="A207" s="1510"/>
      <c r="B207" s="1506"/>
      <c r="C207" s="1506"/>
      <c r="D207" s="1506"/>
      <c r="E207" s="1506"/>
      <c r="F207" s="1508"/>
    </row>
    <row r="208" spans="1:6" ht="12">
      <c r="A208" s="1510"/>
      <c r="B208" s="1506"/>
      <c r="C208" s="1506"/>
      <c r="D208" s="1506"/>
      <c r="E208" s="1506"/>
      <c r="F208" s="1509"/>
    </row>
    <row r="209" spans="1:6" ht="13.5">
      <c r="A209" s="1502">
        <v>3362</v>
      </c>
      <c r="B209" s="1502"/>
      <c r="C209" s="1503" t="s">
        <v>150</v>
      </c>
      <c r="D209" s="1504"/>
      <c r="E209" s="1505"/>
      <c r="F209" s="808">
        <f>SUM('3c.m.'!D626)</f>
        <v>5000</v>
      </c>
    </row>
    <row r="210" spans="1:6" ht="12">
      <c r="A210" s="1510" t="s">
        <v>267</v>
      </c>
      <c r="B210" s="1506" t="s">
        <v>268</v>
      </c>
      <c r="C210" s="1506"/>
      <c r="D210" s="1506"/>
      <c r="E210" s="1506"/>
      <c r="F210" s="1507">
        <f>SUM(F213:F224)</f>
        <v>20120</v>
      </c>
    </row>
    <row r="211" spans="1:6" ht="12">
      <c r="A211" s="1510"/>
      <c r="B211" s="1506"/>
      <c r="C211" s="1506"/>
      <c r="D211" s="1506"/>
      <c r="E211" s="1506"/>
      <c r="F211" s="1508"/>
    </row>
    <row r="212" spans="1:6" ht="12">
      <c r="A212" s="1510"/>
      <c r="B212" s="1506"/>
      <c r="C212" s="1506"/>
      <c r="D212" s="1506"/>
      <c r="E212" s="1506"/>
      <c r="F212" s="1509"/>
    </row>
    <row r="213" spans="1:6" ht="13.5">
      <c r="A213" s="1502">
        <v>3451</v>
      </c>
      <c r="B213" s="1502"/>
      <c r="C213" s="1503" t="s">
        <v>552</v>
      </c>
      <c r="D213" s="1504"/>
      <c r="E213" s="1505"/>
      <c r="F213" s="808">
        <f>SUM('3c.m.'!D790)</f>
        <v>600</v>
      </c>
    </row>
    <row r="214" spans="1:6" ht="13.5">
      <c r="A214" s="1502">
        <v>3988</v>
      </c>
      <c r="B214" s="1502"/>
      <c r="C214" s="1503" t="s">
        <v>283</v>
      </c>
      <c r="D214" s="1504"/>
      <c r="E214" s="1505"/>
      <c r="F214" s="808">
        <f>SUM('3d.m.'!D41)</f>
        <v>800</v>
      </c>
    </row>
    <row r="215" spans="1:6" ht="13.5">
      <c r="A215" s="1502">
        <v>3989</v>
      </c>
      <c r="B215" s="1502"/>
      <c r="C215" s="1503" t="s">
        <v>822</v>
      </c>
      <c r="D215" s="1504"/>
      <c r="E215" s="1505"/>
      <c r="F215" s="808">
        <f>SUM('3d.m.'!D42)</f>
        <v>6000</v>
      </c>
    </row>
    <row r="216" spans="1:6" ht="13.5">
      <c r="A216" s="1502">
        <v>3990</v>
      </c>
      <c r="B216" s="1502"/>
      <c r="C216" s="1503" t="s">
        <v>761</v>
      </c>
      <c r="D216" s="1504"/>
      <c r="E216" s="1505"/>
      <c r="F216" s="808">
        <f>SUM('3d.m.'!D43)</f>
        <v>1000</v>
      </c>
    </row>
    <row r="217" spans="1:6" ht="13.5">
      <c r="A217" s="1502">
        <v>3990</v>
      </c>
      <c r="B217" s="1502"/>
      <c r="C217" s="1503" t="s">
        <v>814</v>
      </c>
      <c r="D217" s="1504"/>
      <c r="E217" s="1505"/>
      <c r="F217" s="808">
        <f>SUM('3d.m.'!D44)</f>
        <v>4820</v>
      </c>
    </row>
    <row r="218" spans="1:6" ht="13.5">
      <c r="A218" s="1502">
        <v>3992</v>
      </c>
      <c r="B218" s="1502"/>
      <c r="C218" s="1503" t="s">
        <v>762</v>
      </c>
      <c r="D218" s="1504"/>
      <c r="E218" s="1505"/>
      <c r="F218" s="808">
        <f>SUM('3d.m.'!D45)</f>
        <v>1400</v>
      </c>
    </row>
    <row r="219" spans="1:6" ht="13.5">
      <c r="A219" s="1502">
        <v>3993</v>
      </c>
      <c r="B219" s="1502"/>
      <c r="C219" s="1503" t="s">
        <v>763</v>
      </c>
      <c r="D219" s="1504"/>
      <c r="E219" s="1505"/>
      <c r="F219" s="808">
        <f>SUM('3d.m.'!D46)</f>
        <v>900</v>
      </c>
    </row>
    <row r="220" spans="1:6" ht="13.5">
      <c r="A220" s="1502">
        <v>3994</v>
      </c>
      <c r="B220" s="1502"/>
      <c r="C220" s="1503" t="s">
        <v>514</v>
      </c>
      <c r="D220" s="1504"/>
      <c r="E220" s="1505"/>
      <c r="F220" s="808">
        <f>SUM('3d.m.'!D47)</f>
        <v>900</v>
      </c>
    </row>
    <row r="221" spans="1:6" ht="13.5">
      <c r="A221" s="1502">
        <v>3995</v>
      </c>
      <c r="B221" s="1502"/>
      <c r="C221" s="1503" t="s">
        <v>515</v>
      </c>
      <c r="D221" s="1504"/>
      <c r="E221" s="1505"/>
      <c r="F221" s="808">
        <f>SUM('3d.m.'!D48)</f>
        <v>900</v>
      </c>
    </row>
    <row r="222" spans="1:6" ht="13.5">
      <c r="A222" s="1502">
        <v>3997</v>
      </c>
      <c r="B222" s="1502"/>
      <c r="C222" s="1503" t="s">
        <v>516</v>
      </c>
      <c r="D222" s="1504"/>
      <c r="E222" s="1505"/>
      <c r="F222" s="808">
        <f>SUM('3d.m.'!D49)</f>
        <v>900</v>
      </c>
    </row>
    <row r="223" spans="1:6" ht="13.5">
      <c r="A223" s="1502">
        <v>3998</v>
      </c>
      <c r="B223" s="1502"/>
      <c r="C223" s="1503" t="s">
        <v>517</v>
      </c>
      <c r="D223" s="1504"/>
      <c r="E223" s="1505"/>
      <c r="F223" s="808">
        <f>SUM('3d.m.'!D50)</f>
        <v>900</v>
      </c>
    </row>
    <row r="224" spans="1:6" ht="13.5">
      <c r="A224" s="1502">
        <v>3999</v>
      </c>
      <c r="B224" s="1502"/>
      <c r="C224" s="1503" t="s">
        <v>518</v>
      </c>
      <c r="D224" s="1504"/>
      <c r="E224" s="1505"/>
      <c r="F224" s="808">
        <f>SUM('3d.m.'!D51)</f>
        <v>1000</v>
      </c>
    </row>
    <row r="225" spans="1:6" ht="12">
      <c r="A225" s="1510" t="s">
        <v>281</v>
      </c>
      <c r="B225" s="1506" t="s">
        <v>282</v>
      </c>
      <c r="C225" s="1506"/>
      <c r="D225" s="1506"/>
      <c r="E225" s="1506"/>
      <c r="F225" s="1507">
        <f>SUM(F228:F229)</f>
        <v>185900</v>
      </c>
    </row>
    <row r="226" spans="1:6" ht="12">
      <c r="A226" s="1510"/>
      <c r="B226" s="1506"/>
      <c r="C226" s="1506"/>
      <c r="D226" s="1506"/>
      <c r="E226" s="1506"/>
      <c r="F226" s="1508"/>
    </row>
    <row r="227" spans="1:6" ht="12">
      <c r="A227" s="1510"/>
      <c r="B227" s="1506"/>
      <c r="C227" s="1506"/>
      <c r="D227" s="1506"/>
      <c r="E227" s="1506"/>
      <c r="F227" s="1509"/>
    </row>
    <row r="228" spans="1:6" ht="13.5">
      <c r="A228" s="1502">
        <v>3961</v>
      </c>
      <c r="B228" s="1502"/>
      <c r="C228" s="1503" t="s">
        <v>577</v>
      </c>
      <c r="D228" s="1504"/>
      <c r="E228" s="1505"/>
      <c r="F228" s="808">
        <f>SUM('3d.m.'!D36)</f>
        <v>135900</v>
      </c>
    </row>
    <row r="229" spans="1:6" ht="13.5">
      <c r="A229" s="1502">
        <v>3962</v>
      </c>
      <c r="B229" s="1502"/>
      <c r="C229" s="1503" t="s">
        <v>819</v>
      </c>
      <c r="D229" s="1504"/>
      <c r="E229" s="1505"/>
      <c r="F229" s="808">
        <f>SUM('3d.m.'!D37)</f>
        <v>50000</v>
      </c>
    </row>
    <row r="230" spans="1:6" ht="12" customHeight="1">
      <c r="A230" s="1510" t="s">
        <v>272</v>
      </c>
      <c r="B230" s="1506" t="s">
        <v>273</v>
      </c>
      <c r="C230" s="1506"/>
      <c r="D230" s="1506"/>
      <c r="E230" s="1506"/>
      <c r="F230" s="1507">
        <f>SUM(F233:F236)</f>
        <v>41000</v>
      </c>
    </row>
    <row r="231" spans="1:6" ht="12" customHeight="1">
      <c r="A231" s="1510"/>
      <c r="B231" s="1506"/>
      <c r="C231" s="1506"/>
      <c r="D231" s="1506"/>
      <c r="E231" s="1506"/>
      <c r="F231" s="1508"/>
    </row>
    <row r="232" spans="1:6" ht="12" customHeight="1">
      <c r="A232" s="1510"/>
      <c r="B232" s="1506"/>
      <c r="C232" s="1506"/>
      <c r="D232" s="1506"/>
      <c r="E232" s="1506"/>
      <c r="F232" s="1509"/>
    </row>
    <row r="233" spans="1:6" ht="13.5">
      <c r="A233" s="1502">
        <v>3922</v>
      </c>
      <c r="B233" s="1502"/>
      <c r="C233" s="1503" t="s">
        <v>153</v>
      </c>
      <c r="D233" s="1504"/>
      <c r="E233" s="1505"/>
      <c r="F233" s="808">
        <f>SUM('3d.m.'!D13)</f>
        <v>5000</v>
      </c>
    </row>
    <row r="234" spans="1:6" ht="13.5">
      <c r="A234" s="1502">
        <v>3931</v>
      </c>
      <c r="B234" s="1502"/>
      <c r="C234" s="1503" t="s">
        <v>580</v>
      </c>
      <c r="D234" s="1504"/>
      <c r="E234" s="1505"/>
      <c r="F234" s="808">
        <f>SUM('3d.m.'!D23)</f>
        <v>5000</v>
      </c>
    </row>
    <row r="235" spans="1:6" ht="13.5">
      <c r="A235" s="1502">
        <v>3932</v>
      </c>
      <c r="B235" s="1502"/>
      <c r="C235" s="1503" t="s">
        <v>614</v>
      </c>
      <c r="D235" s="1504"/>
      <c r="E235" s="1505"/>
      <c r="F235" s="808">
        <f>SUM('3d.m.'!D24)</f>
        <v>12500</v>
      </c>
    </row>
    <row r="236" spans="1:6" ht="13.5">
      <c r="A236" s="1502">
        <v>3972</v>
      </c>
      <c r="B236" s="1502"/>
      <c r="C236" s="1503" t="s">
        <v>152</v>
      </c>
      <c r="D236" s="1504"/>
      <c r="E236" s="1505"/>
      <c r="F236" s="808">
        <f>SUM('3d.m.'!D38)</f>
        <v>18500</v>
      </c>
    </row>
    <row r="237" spans="1:6" ht="12">
      <c r="A237" s="1510" t="s">
        <v>189</v>
      </c>
      <c r="B237" s="1506" t="s">
        <v>190</v>
      </c>
      <c r="C237" s="1506"/>
      <c r="D237" s="1506"/>
      <c r="E237" s="1506"/>
      <c r="F237" s="1507">
        <f>SUM(F240:F242)</f>
        <v>24000</v>
      </c>
    </row>
    <row r="238" spans="1:6" ht="12">
      <c r="A238" s="1510"/>
      <c r="B238" s="1506"/>
      <c r="C238" s="1506"/>
      <c r="D238" s="1506"/>
      <c r="E238" s="1506"/>
      <c r="F238" s="1508"/>
    </row>
    <row r="239" spans="1:6" ht="12">
      <c r="A239" s="1510"/>
      <c r="B239" s="1506"/>
      <c r="C239" s="1506"/>
      <c r="D239" s="1506"/>
      <c r="E239" s="1506"/>
      <c r="F239" s="1509"/>
    </row>
    <row r="240" spans="1:6" ht="13.5">
      <c r="A240" s="1502">
        <v>3146</v>
      </c>
      <c r="B240" s="1502"/>
      <c r="C240" s="1503" t="s">
        <v>149</v>
      </c>
      <c r="D240" s="1504"/>
      <c r="E240" s="1505"/>
      <c r="F240" s="808">
        <f>SUM('3c.m.'!D177)</f>
        <v>8000</v>
      </c>
    </row>
    <row r="241" spans="1:6" ht="13.5">
      <c r="A241" s="1502">
        <v>3921</v>
      </c>
      <c r="B241" s="1502"/>
      <c r="C241" s="1503" t="s">
        <v>154</v>
      </c>
      <c r="D241" s="1504"/>
      <c r="E241" s="1505"/>
      <c r="F241" s="808">
        <f>SUM('3d.m.'!D12)</f>
        <v>6000</v>
      </c>
    </row>
    <row r="242" spans="1:6" ht="13.5">
      <c r="A242" s="1502">
        <v>3929</v>
      </c>
      <c r="B242" s="1502"/>
      <c r="C242" s="1503" t="s">
        <v>275</v>
      </c>
      <c r="D242" s="1504"/>
      <c r="E242" s="1505"/>
      <c r="F242" s="808">
        <f>SUM('3d.m.'!D20)</f>
        <v>10000</v>
      </c>
    </row>
    <row r="243" spans="1:6" ht="12">
      <c r="A243" s="1510" t="s">
        <v>191</v>
      </c>
      <c r="B243" s="1506" t="s">
        <v>192</v>
      </c>
      <c r="C243" s="1506"/>
      <c r="D243" s="1506"/>
      <c r="E243" s="1506"/>
      <c r="F243" s="1507">
        <f>SUM(F246)</f>
        <v>4000</v>
      </c>
    </row>
    <row r="244" spans="1:6" ht="12">
      <c r="A244" s="1510"/>
      <c r="B244" s="1506"/>
      <c r="C244" s="1506"/>
      <c r="D244" s="1506"/>
      <c r="E244" s="1506"/>
      <c r="F244" s="1508"/>
    </row>
    <row r="245" spans="1:6" ht="12">
      <c r="A245" s="1510"/>
      <c r="B245" s="1506"/>
      <c r="C245" s="1506"/>
      <c r="D245" s="1506"/>
      <c r="E245" s="1506"/>
      <c r="F245" s="1509"/>
    </row>
    <row r="246" spans="1:6" ht="13.5">
      <c r="A246" s="1502">
        <v>3145</v>
      </c>
      <c r="B246" s="1502"/>
      <c r="C246" s="1503" t="s">
        <v>438</v>
      </c>
      <c r="D246" s="1504"/>
      <c r="E246" s="1505"/>
      <c r="F246" s="808">
        <f>SUM('3c.m.'!D169)</f>
        <v>4000</v>
      </c>
    </row>
    <row r="247" spans="1:6" ht="12">
      <c r="A247" s="1510" t="s">
        <v>257</v>
      </c>
      <c r="B247" s="1506" t="s">
        <v>258</v>
      </c>
      <c r="C247" s="1506"/>
      <c r="D247" s="1506"/>
      <c r="E247" s="1506"/>
      <c r="F247" s="1507">
        <f>SUM(F250)</f>
        <v>12000</v>
      </c>
    </row>
    <row r="248" spans="1:6" ht="12">
      <c r="A248" s="1510"/>
      <c r="B248" s="1506"/>
      <c r="C248" s="1506"/>
      <c r="D248" s="1506"/>
      <c r="E248" s="1506"/>
      <c r="F248" s="1508"/>
    </row>
    <row r="249" spans="1:6" ht="12">
      <c r="A249" s="1510"/>
      <c r="B249" s="1506"/>
      <c r="C249" s="1506"/>
      <c r="D249" s="1506"/>
      <c r="E249" s="1506"/>
      <c r="F249" s="1509"/>
    </row>
    <row r="250" spans="1:6" ht="13.5">
      <c r="A250" s="1502">
        <v>3423</v>
      </c>
      <c r="B250" s="1502"/>
      <c r="C250" s="1503" t="s">
        <v>562</v>
      </c>
      <c r="D250" s="1504"/>
      <c r="E250" s="1505"/>
      <c r="F250" s="808">
        <f>SUM('3c.m.'!D693)</f>
        <v>12000</v>
      </c>
    </row>
    <row r="251" spans="1:6" ht="13.5">
      <c r="A251" s="1232"/>
      <c r="B251" s="1232"/>
      <c r="C251" s="1095"/>
      <c r="D251" s="1096"/>
      <c r="E251" s="1097"/>
      <c r="F251" s="808"/>
    </row>
    <row r="252" spans="1:6" ht="12">
      <c r="A252" s="1510" t="s">
        <v>289</v>
      </c>
      <c r="B252" s="1506" t="s">
        <v>290</v>
      </c>
      <c r="C252" s="1506"/>
      <c r="D252" s="1506"/>
      <c r="E252" s="1506"/>
      <c r="F252" s="1507">
        <f>SUM(F255)</f>
        <v>930240</v>
      </c>
    </row>
    <row r="253" spans="1:6" ht="12">
      <c r="A253" s="1510"/>
      <c r="B253" s="1506"/>
      <c r="C253" s="1506"/>
      <c r="D253" s="1506"/>
      <c r="E253" s="1506"/>
      <c r="F253" s="1508"/>
    </row>
    <row r="254" spans="1:6" ht="12">
      <c r="A254" s="1510"/>
      <c r="B254" s="1506"/>
      <c r="C254" s="1506"/>
      <c r="D254" s="1506"/>
      <c r="E254" s="1506"/>
      <c r="F254" s="1509"/>
    </row>
    <row r="255" spans="1:6" ht="13.5">
      <c r="A255" s="1502">
        <v>2499</v>
      </c>
      <c r="B255" s="1502"/>
      <c r="C255" s="1503" t="s">
        <v>291</v>
      </c>
      <c r="D255" s="1504"/>
      <c r="E255" s="1505"/>
      <c r="F255" s="808">
        <v>930240</v>
      </c>
    </row>
    <row r="256" spans="1:6" ht="12">
      <c r="A256" s="1510" t="s">
        <v>292</v>
      </c>
      <c r="B256" s="1506" t="s">
        <v>293</v>
      </c>
      <c r="C256" s="1506"/>
      <c r="D256" s="1506"/>
      <c r="E256" s="1506"/>
      <c r="F256" s="1507">
        <f>SUM(F259:F260)</f>
        <v>326899</v>
      </c>
    </row>
    <row r="257" spans="1:6" ht="12">
      <c r="A257" s="1510"/>
      <c r="B257" s="1506"/>
      <c r="C257" s="1506"/>
      <c r="D257" s="1506"/>
      <c r="E257" s="1506"/>
      <c r="F257" s="1508"/>
    </row>
    <row r="258" spans="1:6" ht="12">
      <c r="A258" s="1510"/>
      <c r="B258" s="1506"/>
      <c r="C258" s="1506"/>
      <c r="D258" s="1506"/>
      <c r="E258" s="1506"/>
      <c r="F258" s="1509"/>
    </row>
    <row r="259" spans="1:6" ht="13.5">
      <c r="A259" s="1502">
        <v>2499</v>
      </c>
      <c r="B259" s="1502"/>
      <c r="C259" s="1503" t="s">
        <v>291</v>
      </c>
      <c r="D259" s="1504"/>
      <c r="E259" s="1505"/>
      <c r="F259" s="808">
        <v>52398</v>
      </c>
    </row>
    <row r="260" spans="1:6" ht="13.5">
      <c r="A260" s="1502">
        <v>2795</v>
      </c>
      <c r="B260" s="1502"/>
      <c r="C260" s="1503" t="s">
        <v>361</v>
      </c>
      <c r="D260" s="1504"/>
      <c r="E260" s="1505"/>
      <c r="F260" s="808">
        <v>274501</v>
      </c>
    </row>
    <row r="261" spans="1:6" ht="12">
      <c r="A261" s="1510" t="s">
        <v>193</v>
      </c>
      <c r="B261" s="1506" t="s">
        <v>194</v>
      </c>
      <c r="C261" s="1506"/>
      <c r="D261" s="1506"/>
      <c r="E261" s="1506"/>
      <c r="F261" s="1507">
        <f>SUM(F264)</f>
        <v>12000</v>
      </c>
    </row>
    <row r="262" spans="1:6" ht="12">
      <c r="A262" s="1510"/>
      <c r="B262" s="1506"/>
      <c r="C262" s="1506"/>
      <c r="D262" s="1506"/>
      <c r="E262" s="1506"/>
      <c r="F262" s="1508"/>
    </row>
    <row r="263" spans="1:6" ht="12">
      <c r="A263" s="1510"/>
      <c r="B263" s="1506"/>
      <c r="C263" s="1506"/>
      <c r="D263" s="1506"/>
      <c r="E263" s="1506"/>
      <c r="F263" s="1509"/>
    </row>
    <row r="264" spans="1:6" ht="13.5">
      <c r="A264" s="1502">
        <v>3141</v>
      </c>
      <c r="B264" s="1502"/>
      <c r="C264" s="1503" t="s">
        <v>89</v>
      </c>
      <c r="D264" s="1504"/>
      <c r="E264" s="1505"/>
      <c r="F264" s="808">
        <f>SUM('3c.m.'!D137)</f>
        <v>12000</v>
      </c>
    </row>
    <row r="265" spans="1:6" ht="12" customHeight="1">
      <c r="A265" s="1522" t="s">
        <v>357</v>
      </c>
      <c r="B265" s="1513" t="s">
        <v>362</v>
      </c>
      <c r="C265" s="1514"/>
      <c r="D265" s="1514"/>
      <c r="E265" s="1515"/>
      <c r="F265" s="1507">
        <f>SUM(F268:F269)</f>
        <v>521675</v>
      </c>
    </row>
    <row r="266" spans="1:6" ht="12" customHeight="1">
      <c r="A266" s="1523"/>
      <c r="B266" s="1516"/>
      <c r="C266" s="1517"/>
      <c r="D266" s="1517"/>
      <c r="E266" s="1518"/>
      <c r="F266" s="1511"/>
    </row>
    <row r="267" spans="1:6" ht="12" customHeight="1">
      <c r="A267" s="1524"/>
      <c r="B267" s="1519"/>
      <c r="C267" s="1520"/>
      <c r="D267" s="1520"/>
      <c r="E267" s="1521"/>
      <c r="F267" s="1512"/>
    </row>
    <row r="268" spans="1:6" ht="12" customHeight="1">
      <c r="A268" s="1525">
        <v>2499</v>
      </c>
      <c r="B268" s="1526"/>
      <c r="C268" s="1503" t="s">
        <v>291</v>
      </c>
      <c r="D268" s="1504"/>
      <c r="E268" s="1505"/>
      <c r="F268" s="1093">
        <v>41169</v>
      </c>
    </row>
    <row r="269" spans="1:6" ht="13.5">
      <c r="A269" s="1525">
        <v>2795</v>
      </c>
      <c r="B269" s="1526"/>
      <c r="C269" s="1503" t="s">
        <v>361</v>
      </c>
      <c r="D269" s="1504"/>
      <c r="E269" s="1505"/>
      <c r="F269" s="808">
        <v>480506</v>
      </c>
    </row>
    <row r="270" spans="1:6" ht="12">
      <c r="A270" s="1522" t="s">
        <v>385</v>
      </c>
      <c r="B270" s="1513" t="s">
        <v>386</v>
      </c>
      <c r="C270" s="1514"/>
      <c r="D270" s="1514"/>
      <c r="E270" s="1515"/>
      <c r="F270" s="1507">
        <f>SUM(F273)</f>
        <v>0</v>
      </c>
    </row>
    <row r="271" spans="1:6" ht="12">
      <c r="A271" s="1523"/>
      <c r="B271" s="1516"/>
      <c r="C271" s="1517"/>
      <c r="D271" s="1517"/>
      <c r="E271" s="1518"/>
      <c r="F271" s="1511"/>
    </row>
    <row r="272" spans="1:6" ht="12">
      <c r="A272" s="1524"/>
      <c r="B272" s="1519"/>
      <c r="C272" s="1520"/>
      <c r="D272" s="1520"/>
      <c r="E272" s="1521"/>
      <c r="F272" s="1512"/>
    </row>
    <row r="273" spans="1:6" ht="13.5">
      <c r="A273" s="1525">
        <v>2795</v>
      </c>
      <c r="B273" s="1526"/>
      <c r="C273" s="1503" t="s">
        <v>361</v>
      </c>
      <c r="D273" s="1504"/>
      <c r="E273" s="1505"/>
      <c r="F273" s="808"/>
    </row>
    <row r="274" spans="1:6" ht="12">
      <c r="A274" s="1510" t="s">
        <v>195</v>
      </c>
      <c r="B274" s="1506" t="s">
        <v>196</v>
      </c>
      <c r="C274" s="1506"/>
      <c r="D274" s="1506"/>
      <c r="E274" s="1506"/>
      <c r="F274" s="1507">
        <f>SUM(F277:F278)</f>
        <v>20000</v>
      </c>
    </row>
    <row r="275" spans="1:6" ht="12">
      <c r="A275" s="1510"/>
      <c r="B275" s="1506"/>
      <c r="C275" s="1506"/>
      <c r="D275" s="1506"/>
      <c r="E275" s="1506"/>
      <c r="F275" s="1508"/>
    </row>
    <row r="276" spans="1:6" ht="12">
      <c r="A276" s="1510"/>
      <c r="B276" s="1506"/>
      <c r="C276" s="1506"/>
      <c r="D276" s="1506"/>
      <c r="E276" s="1506"/>
      <c r="F276" s="1509"/>
    </row>
    <row r="277" spans="1:6" ht="13.5">
      <c r="A277" s="1502">
        <v>3142</v>
      </c>
      <c r="B277" s="1502"/>
      <c r="C277" s="1503" t="s">
        <v>419</v>
      </c>
      <c r="D277" s="1504"/>
      <c r="E277" s="1505"/>
      <c r="F277" s="808">
        <f>SUM('3c.m.'!D145)</f>
        <v>10000</v>
      </c>
    </row>
    <row r="278" spans="1:6" ht="13.5">
      <c r="A278" s="1502">
        <v>3143</v>
      </c>
      <c r="B278" s="1502"/>
      <c r="C278" s="1503" t="s">
        <v>430</v>
      </c>
      <c r="D278" s="1504"/>
      <c r="E278" s="1505"/>
      <c r="F278" s="808">
        <f>SUM('3c.m.'!D153)</f>
        <v>10000</v>
      </c>
    </row>
    <row r="279" spans="1:6" ht="12">
      <c r="A279" s="1510" t="s">
        <v>233</v>
      </c>
      <c r="B279" s="1506" t="s">
        <v>234</v>
      </c>
      <c r="C279" s="1506"/>
      <c r="D279" s="1506"/>
      <c r="E279" s="1506"/>
      <c r="F279" s="1507">
        <f>SUM(F282)</f>
        <v>2880</v>
      </c>
    </row>
    <row r="280" spans="1:6" ht="12">
      <c r="A280" s="1510"/>
      <c r="B280" s="1506"/>
      <c r="C280" s="1506"/>
      <c r="D280" s="1506"/>
      <c r="E280" s="1506"/>
      <c r="F280" s="1508"/>
    </row>
    <row r="281" spans="1:6" ht="12">
      <c r="A281" s="1510"/>
      <c r="B281" s="1506"/>
      <c r="C281" s="1506"/>
      <c r="D281" s="1506"/>
      <c r="E281" s="1506"/>
      <c r="F281" s="1509"/>
    </row>
    <row r="282" spans="1:6" ht="13.5">
      <c r="A282" s="1502">
        <v>3349</v>
      </c>
      <c r="B282" s="1502"/>
      <c r="C282" s="1503" t="s">
        <v>235</v>
      </c>
      <c r="D282" s="1504"/>
      <c r="E282" s="1505"/>
      <c r="F282" s="808">
        <f>SUM('3c.m.'!D553)</f>
        <v>2880</v>
      </c>
    </row>
    <row r="283" spans="1:6" ht="12">
      <c r="A283" s="1510" t="s">
        <v>231</v>
      </c>
      <c r="B283" s="1506" t="s">
        <v>232</v>
      </c>
      <c r="C283" s="1506"/>
      <c r="D283" s="1506"/>
      <c r="E283" s="1506"/>
      <c r="F283" s="1507">
        <f>SUM(F286:F286)</f>
        <v>400</v>
      </c>
    </row>
    <row r="284" spans="1:6" ht="12">
      <c r="A284" s="1510"/>
      <c r="B284" s="1506"/>
      <c r="C284" s="1506"/>
      <c r="D284" s="1506"/>
      <c r="E284" s="1506"/>
      <c r="F284" s="1508"/>
    </row>
    <row r="285" spans="1:6" ht="12">
      <c r="A285" s="1510"/>
      <c r="B285" s="1506"/>
      <c r="C285" s="1506"/>
      <c r="D285" s="1506"/>
      <c r="E285" s="1506"/>
      <c r="F285" s="1509"/>
    </row>
    <row r="286" spans="1:6" ht="13.5">
      <c r="A286" s="1502">
        <v>3348</v>
      </c>
      <c r="B286" s="1502"/>
      <c r="C286" s="1503" t="s">
        <v>600</v>
      </c>
      <c r="D286" s="1504"/>
      <c r="E286" s="1505"/>
      <c r="F286" s="808">
        <f>SUM('3c.m.'!D545)</f>
        <v>400</v>
      </c>
    </row>
    <row r="287" spans="1:6" ht="12">
      <c r="A287" s="1510" t="s">
        <v>212</v>
      </c>
      <c r="B287" s="1506" t="s">
        <v>213</v>
      </c>
      <c r="C287" s="1506"/>
      <c r="D287" s="1506"/>
      <c r="E287" s="1506"/>
      <c r="F287" s="1507"/>
    </row>
    <row r="288" spans="1:6" ht="12">
      <c r="A288" s="1510"/>
      <c r="B288" s="1506"/>
      <c r="C288" s="1506"/>
      <c r="D288" s="1506"/>
      <c r="E288" s="1506"/>
      <c r="F288" s="1508"/>
    </row>
    <row r="289" spans="1:6" ht="12">
      <c r="A289" s="1510"/>
      <c r="B289" s="1506"/>
      <c r="C289" s="1506"/>
      <c r="D289" s="1506"/>
      <c r="E289" s="1506"/>
      <c r="F289" s="1509"/>
    </row>
    <row r="290" spans="1:6" ht="12">
      <c r="A290" s="1510" t="s">
        <v>219</v>
      </c>
      <c r="B290" s="1506" t="s">
        <v>220</v>
      </c>
      <c r="C290" s="1506"/>
      <c r="D290" s="1506"/>
      <c r="E290" s="1506"/>
      <c r="F290" s="1507">
        <f>SUM(F293:F295)</f>
        <v>4580</v>
      </c>
    </row>
    <row r="291" spans="1:6" ht="12">
      <c r="A291" s="1510"/>
      <c r="B291" s="1506"/>
      <c r="C291" s="1506"/>
      <c r="D291" s="1506"/>
      <c r="E291" s="1506"/>
      <c r="F291" s="1508"/>
    </row>
    <row r="292" spans="1:6" ht="12">
      <c r="A292" s="1510"/>
      <c r="B292" s="1506"/>
      <c r="C292" s="1506"/>
      <c r="D292" s="1506"/>
      <c r="E292" s="1506"/>
      <c r="F292" s="1509"/>
    </row>
    <row r="293" spans="1:6" ht="13.5">
      <c r="A293" s="1502">
        <v>3341</v>
      </c>
      <c r="B293" s="1502"/>
      <c r="C293" s="1503" t="s">
        <v>742</v>
      </c>
      <c r="D293" s="1504"/>
      <c r="E293" s="1505"/>
      <c r="F293" s="808">
        <f>SUM('3c.m.'!D488)</f>
        <v>1700</v>
      </c>
    </row>
    <row r="294" spans="1:6" ht="13.5">
      <c r="A294" s="1502">
        <v>3342</v>
      </c>
      <c r="B294" s="1502"/>
      <c r="C294" s="1503" t="s">
        <v>743</v>
      </c>
      <c r="D294" s="1504"/>
      <c r="E294" s="1505"/>
      <c r="F294" s="808">
        <f>SUM('3c.m.'!D497)</f>
        <v>880</v>
      </c>
    </row>
    <row r="295" spans="1:6" ht="13.5">
      <c r="A295" s="1502">
        <v>3347</v>
      </c>
      <c r="B295" s="1502"/>
      <c r="C295" s="1503" t="s">
        <v>533</v>
      </c>
      <c r="D295" s="1504"/>
      <c r="E295" s="1505"/>
      <c r="F295" s="808">
        <f>SUM('3c.m.'!D537)</f>
        <v>2000</v>
      </c>
    </row>
    <row r="296" spans="1:6" ht="12">
      <c r="A296" s="1510" t="s">
        <v>226</v>
      </c>
      <c r="B296" s="1506" t="s">
        <v>227</v>
      </c>
      <c r="C296" s="1506"/>
      <c r="D296" s="1506"/>
      <c r="E296" s="1506"/>
      <c r="F296" s="1507">
        <f>SUM(F299)</f>
        <v>300</v>
      </c>
    </row>
    <row r="297" spans="1:6" ht="12">
      <c r="A297" s="1510"/>
      <c r="B297" s="1506"/>
      <c r="C297" s="1506"/>
      <c r="D297" s="1506"/>
      <c r="E297" s="1506"/>
      <c r="F297" s="1508"/>
    </row>
    <row r="298" spans="1:6" ht="12">
      <c r="A298" s="1510"/>
      <c r="B298" s="1506"/>
      <c r="C298" s="1506"/>
      <c r="D298" s="1506"/>
      <c r="E298" s="1506"/>
      <c r="F298" s="1509"/>
    </row>
    <row r="299" spans="1:6" ht="13.5">
      <c r="A299" s="1502">
        <v>3345</v>
      </c>
      <c r="B299" s="1502"/>
      <c r="C299" s="1503" t="s">
        <v>228</v>
      </c>
      <c r="D299" s="1504"/>
      <c r="E299" s="1505"/>
      <c r="F299" s="808">
        <f>SUM('3c.m.'!D521)</f>
        <v>300</v>
      </c>
    </row>
    <row r="300" spans="1:6" ht="12">
      <c r="A300" s="1510" t="s">
        <v>379</v>
      </c>
      <c r="B300" s="1506" t="s">
        <v>380</v>
      </c>
      <c r="C300" s="1506"/>
      <c r="D300" s="1506"/>
      <c r="E300" s="1506"/>
      <c r="F300" s="1507">
        <f>SUM(F303)</f>
        <v>0</v>
      </c>
    </row>
    <row r="301" spans="1:6" ht="12">
      <c r="A301" s="1510"/>
      <c r="B301" s="1506"/>
      <c r="C301" s="1506"/>
      <c r="D301" s="1506"/>
      <c r="E301" s="1506"/>
      <c r="F301" s="1508"/>
    </row>
    <row r="302" spans="1:6" ht="12">
      <c r="A302" s="1510"/>
      <c r="B302" s="1506"/>
      <c r="C302" s="1506"/>
      <c r="D302" s="1506"/>
      <c r="E302" s="1506"/>
      <c r="F302" s="1509"/>
    </row>
    <row r="303" spans="1:6" ht="13.5">
      <c r="A303" s="1502"/>
      <c r="B303" s="1502"/>
      <c r="C303" s="1503" t="s">
        <v>760</v>
      </c>
      <c r="D303" s="1504"/>
      <c r="E303" s="1505"/>
      <c r="F303" s="808"/>
    </row>
    <row r="304" spans="1:6" ht="12">
      <c r="A304" s="1510" t="s">
        <v>298</v>
      </c>
      <c r="B304" s="1506" t="s">
        <v>299</v>
      </c>
      <c r="C304" s="1506"/>
      <c r="D304" s="1506"/>
      <c r="E304" s="1506"/>
      <c r="F304" s="1507">
        <f>SUM(F307)</f>
        <v>674536</v>
      </c>
    </row>
    <row r="305" spans="1:6" ht="12">
      <c r="A305" s="1510"/>
      <c r="B305" s="1506"/>
      <c r="C305" s="1506"/>
      <c r="D305" s="1506"/>
      <c r="E305" s="1506"/>
      <c r="F305" s="1508"/>
    </row>
    <row r="306" spans="1:6" ht="12">
      <c r="A306" s="1510"/>
      <c r="B306" s="1506"/>
      <c r="C306" s="1506"/>
      <c r="D306" s="1506"/>
      <c r="E306" s="1506"/>
      <c r="F306" s="1509"/>
    </row>
    <row r="307" spans="1:6" ht="13.5">
      <c r="A307" s="1502">
        <v>2875</v>
      </c>
      <c r="B307" s="1502"/>
      <c r="C307" s="1503" t="s">
        <v>760</v>
      </c>
      <c r="D307" s="1504"/>
      <c r="E307" s="1505"/>
      <c r="F307" s="808">
        <v>674536</v>
      </c>
    </row>
    <row r="308" spans="1:6" ht="12">
      <c r="A308" s="1510" t="s">
        <v>236</v>
      </c>
      <c r="B308" s="1506" t="s">
        <v>237</v>
      </c>
      <c r="C308" s="1506"/>
      <c r="D308" s="1506"/>
      <c r="E308" s="1506"/>
      <c r="F308" s="1507">
        <f>SUM(F311)</f>
        <v>9000</v>
      </c>
    </row>
    <row r="309" spans="1:6" ht="12">
      <c r="A309" s="1510"/>
      <c r="B309" s="1506"/>
      <c r="C309" s="1506"/>
      <c r="D309" s="1506"/>
      <c r="E309" s="1506"/>
      <c r="F309" s="1508"/>
    </row>
    <row r="310" spans="1:6" ht="12">
      <c r="A310" s="1510"/>
      <c r="B310" s="1506"/>
      <c r="C310" s="1506"/>
      <c r="D310" s="1506"/>
      <c r="E310" s="1506"/>
      <c r="F310" s="1509"/>
    </row>
    <row r="311" spans="1:6" ht="13.5">
      <c r="A311" s="1502">
        <v>3355</v>
      </c>
      <c r="B311" s="1502"/>
      <c r="C311" s="1503" t="s">
        <v>93</v>
      </c>
      <c r="D311" s="1504"/>
      <c r="E311" s="1505"/>
      <c r="F311" s="808">
        <f>SUM('3c.m.'!D586)</f>
        <v>9000</v>
      </c>
    </row>
    <row r="312" spans="1:6" ht="12" customHeight="1">
      <c r="A312" s="1510" t="s">
        <v>381</v>
      </c>
      <c r="B312" s="1506" t="s">
        <v>382</v>
      </c>
      <c r="C312" s="1506"/>
      <c r="D312" s="1506"/>
      <c r="E312" s="1506"/>
      <c r="F312" s="1507">
        <f>SUM(F315)</f>
        <v>0</v>
      </c>
    </row>
    <row r="313" spans="1:6" ht="12" customHeight="1">
      <c r="A313" s="1510"/>
      <c r="B313" s="1506"/>
      <c r="C313" s="1506"/>
      <c r="D313" s="1506"/>
      <c r="E313" s="1506"/>
      <c r="F313" s="1508"/>
    </row>
    <row r="314" spans="1:6" ht="12" customHeight="1">
      <c r="A314" s="1510"/>
      <c r="B314" s="1506"/>
      <c r="C314" s="1506"/>
      <c r="D314" s="1506"/>
      <c r="E314" s="1506"/>
      <c r="F314" s="1509"/>
    </row>
    <row r="315" spans="1:6" ht="13.5">
      <c r="A315" s="1502">
        <v>2875</v>
      </c>
      <c r="B315" s="1502"/>
      <c r="C315" s="1503" t="s">
        <v>760</v>
      </c>
      <c r="D315" s="1504"/>
      <c r="E315" s="1505"/>
      <c r="F315" s="808"/>
    </row>
    <row r="316" spans="1:6" ht="12" customHeight="1">
      <c r="A316" s="1510" t="s">
        <v>1042</v>
      </c>
      <c r="B316" s="1506" t="s">
        <v>1043</v>
      </c>
      <c r="C316" s="1506"/>
      <c r="D316" s="1506"/>
      <c r="E316" s="1506"/>
      <c r="F316" s="1507">
        <f>SUM(F319)</f>
        <v>419747</v>
      </c>
    </row>
    <row r="317" spans="1:6" ht="12" customHeight="1">
      <c r="A317" s="1510"/>
      <c r="B317" s="1506"/>
      <c r="C317" s="1506"/>
      <c r="D317" s="1506"/>
      <c r="E317" s="1506"/>
      <c r="F317" s="1508"/>
    </row>
    <row r="318" spans="1:6" ht="12" customHeight="1">
      <c r="A318" s="1510"/>
      <c r="B318" s="1506"/>
      <c r="C318" s="1506"/>
      <c r="D318" s="1506"/>
      <c r="E318" s="1506"/>
      <c r="F318" s="1509"/>
    </row>
    <row r="319" spans="1:6" ht="13.5">
      <c r="A319" s="1502">
        <v>2850</v>
      </c>
      <c r="B319" s="1502"/>
      <c r="C319" s="1503" t="s">
        <v>297</v>
      </c>
      <c r="D319" s="1504"/>
      <c r="E319" s="1505"/>
      <c r="F319" s="808">
        <v>419747</v>
      </c>
    </row>
    <row r="320" spans="1:6" ht="12">
      <c r="A320" s="1510" t="s">
        <v>1186</v>
      </c>
      <c r="B320" s="1506" t="s">
        <v>1187</v>
      </c>
      <c r="C320" s="1506"/>
      <c r="D320" s="1506"/>
      <c r="E320" s="1506"/>
      <c r="F320" s="1507">
        <f>SUM(F323)</f>
        <v>121029</v>
      </c>
    </row>
    <row r="321" spans="1:6" ht="12">
      <c r="A321" s="1510"/>
      <c r="B321" s="1506"/>
      <c r="C321" s="1506"/>
      <c r="D321" s="1506"/>
      <c r="E321" s="1506"/>
      <c r="F321" s="1508"/>
    </row>
    <row r="322" spans="1:6" ht="12">
      <c r="A322" s="1510"/>
      <c r="B322" s="1506"/>
      <c r="C322" s="1506"/>
      <c r="D322" s="1506"/>
      <c r="E322" s="1506"/>
      <c r="F322" s="1509"/>
    </row>
    <row r="323" spans="1:6" ht="13.5">
      <c r="A323" s="1502">
        <v>2850</v>
      </c>
      <c r="B323" s="1502"/>
      <c r="C323" s="1503" t="s">
        <v>297</v>
      </c>
      <c r="D323" s="1504"/>
      <c r="E323" s="1505"/>
      <c r="F323" s="808">
        <v>121029</v>
      </c>
    </row>
    <row r="324" spans="1:6" ht="12">
      <c r="A324" s="1510" t="s">
        <v>1188</v>
      </c>
      <c r="B324" s="1506" t="s">
        <v>1189</v>
      </c>
      <c r="C324" s="1506"/>
      <c r="D324" s="1506"/>
      <c r="E324" s="1506"/>
      <c r="F324" s="1507">
        <f>SUM(F327)</f>
        <v>8197</v>
      </c>
    </row>
    <row r="325" spans="1:6" ht="12">
      <c r="A325" s="1510"/>
      <c r="B325" s="1506"/>
      <c r="C325" s="1506"/>
      <c r="D325" s="1506"/>
      <c r="E325" s="1506"/>
      <c r="F325" s="1508"/>
    </row>
    <row r="326" spans="1:6" ht="12">
      <c r="A326" s="1510"/>
      <c r="B326" s="1506"/>
      <c r="C326" s="1506"/>
      <c r="D326" s="1506"/>
      <c r="E326" s="1506"/>
      <c r="F326" s="1509"/>
    </row>
    <row r="327" spans="1:6" ht="13.5">
      <c r="A327" s="1502">
        <v>2850</v>
      </c>
      <c r="B327" s="1502"/>
      <c r="C327" s="1503" t="s">
        <v>297</v>
      </c>
      <c r="D327" s="1504"/>
      <c r="E327" s="1505"/>
      <c r="F327" s="808">
        <v>8197</v>
      </c>
    </row>
    <row r="328" spans="1:6" ht="12">
      <c r="A328" s="1510" t="s">
        <v>383</v>
      </c>
      <c r="B328" s="1506" t="s">
        <v>384</v>
      </c>
      <c r="C328" s="1506"/>
      <c r="D328" s="1506"/>
      <c r="E328" s="1506"/>
      <c r="F328" s="1507">
        <f>SUM(F331)</f>
        <v>0</v>
      </c>
    </row>
    <row r="329" spans="1:6" ht="12">
      <c r="A329" s="1510"/>
      <c r="B329" s="1506"/>
      <c r="C329" s="1506"/>
      <c r="D329" s="1506"/>
      <c r="E329" s="1506"/>
      <c r="F329" s="1508"/>
    </row>
    <row r="330" spans="1:6" ht="12">
      <c r="A330" s="1510"/>
      <c r="B330" s="1506"/>
      <c r="C330" s="1506"/>
      <c r="D330" s="1506"/>
      <c r="E330" s="1506"/>
      <c r="F330" s="1509"/>
    </row>
    <row r="331" spans="1:6" ht="13.5">
      <c r="A331" s="1502">
        <v>2875</v>
      </c>
      <c r="B331" s="1502"/>
      <c r="C331" s="1503" t="s">
        <v>760</v>
      </c>
      <c r="D331" s="1504"/>
      <c r="E331" s="1505"/>
      <c r="F331" s="808"/>
    </row>
    <row r="332" spans="1:6" ht="12">
      <c r="A332" s="1510" t="s">
        <v>216</v>
      </c>
      <c r="B332" s="1506" t="s">
        <v>217</v>
      </c>
      <c r="C332" s="1506"/>
      <c r="D332" s="1506"/>
      <c r="E332" s="1506"/>
      <c r="F332" s="1507">
        <f>SUM(F335:F336)</f>
        <v>5000</v>
      </c>
    </row>
    <row r="333" spans="1:6" ht="12">
      <c r="A333" s="1510"/>
      <c r="B333" s="1506"/>
      <c r="C333" s="1506"/>
      <c r="D333" s="1506"/>
      <c r="E333" s="1506"/>
      <c r="F333" s="1508"/>
    </row>
    <row r="334" spans="1:6" ht="12">
      <c r="A334" s="1510"/>
      <c r="B334" s="1506"/>
      <c r="C334" s="1506"/>
      <c r="D334" s="1506"/>
      <c r="E334" s="1506"/>
      <c r="F334" s="1509"/>
    </row>
    <row r="335" spans="1:6" ht="13.5">
      <c r="A335" s="1502">
        <v>3307</v>
      </c>
      <c r="B335" s="1502"/>
      <c r="C335" s="1503" t="s">
        <v>632</v>
      </c>
      <c r="D335" s="1504"/>
      <c r="E335" s="1505"/>
      <c r="F335" s="808">
        <f>SUM('3c.m.'!D365)</f>
        <v>4000</v>
      </c>
    </row>
    <row r="336" spans="1:6" ht="13.5">
      <c r="A336" s="1502">
        <v>3320</v>
      </c>
      <c r="B336" s="1502"/>
      <c r="C336" s="1503" t="s">
        <v>218</v>
      </c>
      <c r="D336" s="1504"/>
      <c r="E336" s="1505"/>
      <c r="F336" s="808">
        <f>SUM('3c.m.'!D456)</f>
        <v>1000</v>
      </c>
    </row>
    <row r="337" spans="1:6" ht="12">
      <c r="A337" s="1510" t="s">
        <v>214</v>
      </c>
      <c r="B337" s="1506" t="s">
        <v>215</v>
      </c>
      <c r="C337" s="1506"/>
      <c r="D337" s="1506"/>
      <c r="E337" s="1506"/>
      <c r="F337" s="1507">
        <f>SUM(F340:F342)</f>
        <v>30000</v>
      </c>
    </row>
    <row r="338" spans="1:6" ht="12">
      <c r="A338" s="1510"/>
      <c r="B338" s="1506"/>
      <c r="C338" s="1506"/>
      <c r="D338" s="1506"/>
      <c r="E338" s="1506"/>
      <c r="F338" s="1508"/>
    </row>
    <row r="339" spans="1:6" ht="12">
      <c r="A339" s="1510"/>
      <c r="B339" s="1506"/>
      <c r="C339" s="1506"/>
      <c r="D339" s="1506"/>
      <c r="E339" s="1506"/>
      <c r="F339" s="1509"/>
    </row>
    <row r="340" spans="1:6" ht="13.5">
      <c r="A340" s="1502">
        <v>3305</v>
      </c>
      <c r="B340" s="1502"/>
      <c r="C340" s="1503" t="s">
        <v>630</v>
      </c>
      <c r="D340" s="1504"/>
      <c r="E340" s="1505"/>
      <c r="F340" s="808">
        <f>SUM('3c.m.'!D347)</f>
        <v>11000</v>
      </c>
    </row>
    <row r="341" spans="1:6" ht="13.5">
      <c r="A341" s="1502">
        <v>3310</v>
      </c>
      <c r="B341" s="1502"/>
      <c r="C341" s="1503" t="s">
        <v>783</v>
      </c>
      <c r="D341" s="1504"/>
      <c r="E341" s="1505"/>
      <c r="F341" s="808">
        <f>SUM('3c.m.'!D381)</f>
        <v>7000</v>
      </c>
    </row>
    <row r="342" spans="1:6" ht="13.5">
      <c r="A342" s="1502">
        <v>3311</v>
      </c>
      <c r="B342" s="1502"/>
      <c r="C342" s="1503" t="s">
        <v>556</v>
      </c>
      <c r="D342" s="1504"/>
      <c r="E342" s="1505"/>
      <c r="F342" s="808">
        <f>SUM('3c.m.'!D389)</f>
        <v>12000</v>
      </c>
    </row>
    <row r="343" spans="1:6" ht="12">
      <c r="A343" s="1510" t="s">
        <v>221</v>
      </c>
      <c r="B343" s="1506" t="s">
        <v>222</v>
      </c>
      <c r="C343" s="1506"/>
      <c r="D343" s="1506"/>
      <c r="E343" s="1506"/>
      <c r="F343" s="1507">
        <f>SUM(F346)</f>
        <v>1000</v>
      </c>
    </row>
    <row r="344" spans="1:6" ht="12">
      <c r="A344" s="1510"/>
      <c r="B344" s="1506"/>
      <c r="C344" s="1506"/>
      <c r="D344" s="1506"/>
      <c r="E344" s="1506"/>
      <c r="F344" s="1508"/>
    </row>
    <row r="345" spans="1:6" ht="12">
      <c r="A345" s="1510"/>
      <c r="B345" s="1506"/>
      <c r="C345" s="1506"/>
      <c r="D345" s="1506"/>
      <c r="E345" s="1506"/>
      <c r="F345" s="1509"/>
    </row>
    <row r="346" spans="1:6" ht="13.5">
      <c r="A346" s="1502">
        <v>3343</v>
      </c>
      <c r="B346" s="1502"/>
      <c r="C346" s="1503" t="s">
        <v>223</v>
      </c>
      <c r="D346" s="1504"/>
      <c r="E346" s="1505"/>
      <c r="F346" s="808">
        <f>SUM('3c.m.'!D505)</f>
        <v>1000</v>
      </c>
    </row>
    <row r="347" spans="1:6" ht="12" customHeight="1">
      <c r="A347" s="1510" t="s">
        <v>224</v>
      </c>
      <c r="B347" s="1506" t="s">
        <v>225</v>
      </c>
      <c r="C347" s="1506"/>
      <c r="D347" s="1506"/>
      <c r="E347" s="1506"/>
      <c r="F347" s="1507">
        <f>SUM(F350:F350)</f>
        <v>1027</v>
      </c>
    </row>
    <row r="348" spans="1:6" ht="12" customHeight="1">
      <c r="A348" s="1510"/>
      <c r="B348" s="1506"/>
      <c r="C348" s="1506"/>
      <c r="D348" s="1506"/>
      <c r="E348" s="1506"/>
      <c r="F348" s="1508"/>
    </row>
    <row r="349" spans="1:6" ht="12" customHeight="1">
      <c r="A349" s="1510"/>
      <c r="B349" s="1506"/>
      <c r="C349" s="1506"/>
      <c r="D349" s="1506"/>
      <c r="E349" s="1506"/>
      <c r="F349" s="1509"/>
    </row>
    <row r="350" spans="1:6" ht="13.5">
      <c r="A350" s="1502">
        <v>3344</v>
      </c>
      <c r="B350" s="1502"/>
      <c r="C350" s="1503" t="s">
        <v>718</v>
      </c>
      <c r="D350" s="1504"/>
      <c r="E350" s="1505"/>
      <c r="F350" s="808">
        <f>SUM('3c.m.'!D513)</f>
        <v>1027</v>
      </c>
    </row>
    <row r="351" spans="1:6" ht="12">
      <c r="A351" s="1510" t="s">
        <v>229</v>
      </c>
      <c r="B351" s="1506" t="s">
        <v>230</v>
      </c>
      <c r="C351" s="1506"/>
      <c r="D351" s="1506"/>
      <c r="E351" s="1506"/>
      <c r="F351" s="1507">
        <f>SUM(F354:F354)</f>
        <v>3733</v>
      </c>
    </row>
    <row r="352" spans="1:6" ht="12">
      <c r="A352" s="1510"/>
      <c r="B352" s="1506"/>
      <c r="C352" s="1506"/>
      <c r="D352" s="1506"/>
      <c r="E352" s="1506"/>
      <c r="F352" s="1508"/>
    </row>
    <row r="353" spans="1:6" ht="12">
      <c r="A353" s="1510"/>
      <c r="B353" s="1506"/>
      <c r="C353" s="1506"/>
      <c r="D353" s="1506"/>
      <c r="E353" s="1506"/>
      <c r="F353" s="1509"/>
    </row>
    <row r="354" spans="1:6" ht="13.5">
      <c r="A354" s="1502">
        <v>3346</v>
      </c>
      <c r="B354" s="1502"/>
      <c r="C354" s="1503" t="s">
        <v>532</v>
      </c>
      <c r="D354" s="1504"/>
      <c r="E354" s="1505"/>
      <c r="F354" s="808">
        <f>SUM('3c.m.'!D529)</f>
        <v>3733</v>
      </c>
    </row>
    <row r="355" spans="1:6" ht="12">
      <c r="A355" s="1510" t="s">
        <v>387</v>
      </c>
      <c r="B355" s="1506" t="s">
        <v>151</v>
      </c>
      <c r="C355" s="1506"/>
      <c r="D355" s="1506"/>
      <c r="E355" s="1506"/>
      <c r="F355" s="1507">
        <f>SUM(F358)</f>
        <v>7000</v>
      </c>
    </row>
    <row r="356" spans="1:6" ht="12">
      <c r="A356" s="1510"/>
      <c r="B356" s="1506"/>
      <c r="C356" s="1506"/>
      <c r="D356" s="1506"/>
      <c r="E356" s="1506"/>
      <c r="F356" s="1508"/>
    </row>
    <row r="357" spans="1:6" ht="12">
      <c r="A357" s="1510"/>
      <c r="B357" s="1506"/>
      <c r="C357" s="1506"/>
      <c r="D357" s="1506"/>
      <c r="E357" s="1506"/>
      <c r="F357" s="1509"/>
    </row>
    <row r="358" spans="1:6" ht="13.5">
      <c r="A358" s="1502">
        <v>3340</v>
      </c>
      <c r="B358" s="1502"/>
      <c r="C358" s="1503" t="s">
        <v>151</v>
      </c>
      <c r="D358" s="1504"/>
      <c r="E358" s="1505"/>
      <c r="F358" s="808">
        <f>SUM('3c.m.'!D480)</f>
        <v>7000</v>
      </c>
    </row>
    <row r="359" spans="1:6" ht="12">
      <c r="A359" s="1510" t="s">
        <v>197</v>
      </c>
      <c r="B359" s="1506" t="s">
        <v>198</v>
      </c>
      <c r="C359" s="1506"/>
      <c r="D359" s="1506"/>
      <c r="E359" s="1506"/>
      <c r="F359" s="1507">
        <f>SUM(F362:F378)</f>
        <v>289300</v>
      </c>
    </row>
    <row r="360" spans="1:6" ht="12">
      <c r="A360" s="1510"/>
      <c r="B360" s="1506"/>
      <c r="C360" s="1506"/>
      <c r="D360" s="1506"/>
      <c r="E360" s="1506"/>
      <c r="F360" s="1508"/>
    </row>
    <row r="361" spans="1:6" ht="12">
      <c r="A361" s="1510"/>
      <c r="B361" s="1506"/>
      <c r="C361" s="1506"/>
      <c r="D361" s="1506"/>
      <c r="E361" s="1506"/>
      <c r="F361" s="1509"/>
    </row>
    <row r="362" spans="1:6" ht="13.5">
      <c r="A362" s="1502">
        <v>3081</v>
      </c>
      <c r="B362" s="1502"/>
      <c r="C362" s="1503" t="s">
        <v>564</v>
      </c>
      <c r="D362" s="1504"/>
      <c r="E362" s="1505"/>
      <c r="F362" s="808">
        <f>SUM('3c.m.'!D51)</f>
        <v>30000</v>
      </c>
    </row>
    <row r="363" spans="1:6" ht="13.5">
      <c r="A363" s="1502">
        <v>3144</v>
      </c>
      <c r="B363" s="1502"/>
      <c r="C363" s="1503" t="s">
        <v>554</v>
      </c>
      <c r="D363" s="1504"/>
      <c r="E363" s="1505"/>
      <c r="F363" s="808">
        <f>SUM('3c.m.'!D161)</f>
        <v>1500</v>
      </c>
    </row>
    <row r="364" spans="1:6" ht="13.5">
      <c r="A364" s="1502">
        <v>3306</v>
      </c>
      <c r="B364" s="1502"/>
      <c r="C364" s="1503" t="s">
        <v>631</v>
      </c>
      <c r="D364" s="1504"/>
      <c r="E364" s="1505"/>
      <c r="F364" s="808">
        <f>SUM('3c.m.'!D356)</f>
        <v>8000</v>
      </c>
    </row>
    <row r="365" spans="1:6" ht="13.5">
      <c r="A365" s="1502">
        <v>3312</v>
      </c>
      <c r="B365" s="1502"/>
      <c r="C365" s="1503" t="s">
        <v>501</v>
      </c>
      <c r="D365" s="1504"/>
      <c r="E365" s="1505"/>
      <c r="F365" s="808">
        <f>SUM('3c.m.'!D397)</f>
        <v>30000</v>
      </c>
    </row>
    <row r="366" spans="1:6" ht="13.5">
      <c r="A366" s="1502">
        <v>3313</v>
      </c>
      <c r="B366" s="1502"/>
      <c r="C366" s="1503" t="s">
        <v>329</v>
      </c>
      <c r="D366" s="1504"/>
      <c r="E366" s="1505"/>
      <c r="F366" s="808">
        <f>SUM('3c.m.'!D405)</f>
        <v>8500</v>
      </c>
    </row>
    <row r="367" spans="1:6" ht="13.5">
      <c r="A367" s="1502">
        <v>3315</v>
      </c>
      <c r="B367" s="1502"/>
      <c r="C367" s="1503" t="s">
        <v>339</v>
      </c>
      <c r="D367" s="1504"/>
      <c r="E367" s="1505"/>
      <c r="F367" s="808">
        <f>SUM('3c.m.'!D413)</f>
        <v>12000</v>
      </c>
    </row>
    <row r="368" spans="1:6" ht="13.5">
      <c r="A368" s="1502">
        <v>3316</v>
      </c>
      <c r="B368" s="1502"/>
      <c r="C368" s="1503" t="s">
        <v>331</v>
      </c>
      <c r="D368" s="1504"/>
      <c r="E368" s="1505"/>
      <c r="F368" s="808">
        <f>SUM('3c.m.'!D421)</f>
        <v>5000</v>
      </c>
    </row>
    <row r="369" spans="1:6" ht="13.5">
      <c r="A369" s="1502">
        <v>3317</v>
      </c>
      <c r="B369" s="1502"/>
      <c r="C369" s="1503" t="s">
        <v>340</v>
      </c>
      <c r="D369" s="1504"/>
      <c r="E369" s="1505"/>
      <c r="F369" s="808">
        <f>SUM('3c.m.'!D429)</f>
        <v>130000</v>
      </c>
    </row>
    <row r="370" spans="1:6" ht="13.5">
      <c r="A370" s="1502">
        <v>3319</v>
      </c>
      <c r="B370" s="1502"/>
      <c r="C370" s="1503" t="s">
        <v>389</v>
      </c>
      <c r="D370" s="1504"/>
      <c r="E370" s="1505"/>
      <c r="F370" s="808">
        <f>SUM('3c.m.'!D447)</f>
        <v>800</v>
      </c>
    </row>
    <row r="371" spans="1:6" ht="13.5">
      <c r="A371" s="1502">
        <v>3322</v>
      </c>
      <c r="B371" s="1502"/>
      <c r="C371" s="1503" t="s">
        <v>558</v>
      </c>
      <c r="D371" s="1504"/>
      <c r="E371" s="1505"/>
      <c r="F371" s="808">
        <f>SUM('3c.m.'!D464)</f>
        <v>9500</v>
      </c>
    </row>
    <row r="372" spans="1:6" ht="13.5">
      <c r="A372" s="1525">
        <v>3323</v>
      </c>
      <c r="B372" s="1526"/>
      <c r="C372" s="1503" t="s">
        <v>824</v>
      </c>
      <c r="D372" s="1504"/>
      <c r="E372" s="1505"/>
      <c r="F372" s="808">
        <f>SUM('3c.m.'!D472)</f>
        <v>7500</v>
      </c>
    </row>
    <row r="373" spans="1:6" ht="13.5">
      <c r="A373" s="1502">
        <v>3350</v>
      </c>
      <c r="B373" s="1502"/>
      <c r="C373" s="1503" t="s">
        <v>741</v>
      </c>
      <c r="D373" s="1504"/>
      <c r="E373" s="1505"/>
      <c r="F373" s="808">
        <f>SUM('3c.m.'!D561)</f>
        <v>1000</v>
      </c>
    </row>
    <row r="374" spans="1:6" ht="13.5">
      <c r="A374" s="1502">
        <v>3351</v>
      </c>
      <c r="B374" s="1502"/>
      <c r="C374" s="1503" t="s">
        <v>412</v>
      </c>
      <c r="D374" s="1504"/>
      <c r="E374" s="1505"/>
      <c r="F374" s="808">
        <f>SUM('3c.m.'!D569)</f>
        <v>20000</v>
      </c>
    </row>
    <row r="375" spans="1:6" ht="13.5">
      <c r="A375" s="1502">
        <v>3352</v>
      </c>
      <c r="B375" s="1502"/>
      <c r="C375" s="1503" t="s">
        <v>1096</v>
      </c>
      <c r="D375" s="1504"/>
      <c r="E375" s="1505"/>
      <c r="F375" s="808">
        <f>SUM('3c.m.'!D578)</f>
        <v>18000</v>
      </c>
    </row>
    <row r="376" spans="1:6" ht="13.5">
      <c r="A376" s="1502">
        <v>3358</v>
      </c>
      <c r="B376" s="1502"/>
      <c r="C376" s="1503" t="s">
        <v>176</v>
      </c>
      <c r="D376" s="1504"/>
      <c r="E376" s="1505"/>
      <c r="F376" s="808">
        <f>SUM('3c.m.'!D610)</f>
        <v>500</v>
      </c>
    </row>
    <row r="377" spans="1:6" ht="13.5">
      <c r="A377" s="1502">
        <v>3942</v>
      </c>
      <c r="B377" s="1502"/>
      <c r="C377" s="1503" t="s">
        <v>1192</v>
      </c>
      <c r="D377" s="1504"/>
      <c r="E377" s="1505"/>
      <c r="F377" s="808">
        <f>SUM('3d.m.'!D28)</f>
        <v>5000</v>
      </c>
    </row>
    <row r="378" spans="1:6" ht="13.5">
      <c r="A378" s="1502">
        <v>3943</v>
      </c>
      <c r="B378" s="1502"/>
      <c r="C378" s="1503" t="s">
        <v>280</v>
      </c>
      <c r="D378" s="1504"/>
      <c r="E378" s="1505"/>
      <c r="F378" s="808">
        <f>SUM('3d.m.'!D29)</f>
        <v>2000</v>
      </c>
    </row>
    <row r="379" spans="1:6" ht="12" customHeight="1">
      <c r="A379" s="1522" t="s">
        <v>199</v>
      </c>
      <c r="B379" s="1513" t="s">
        <v>200</v>
      </c>
      <c r="C379" s="1514"/>
      <c r="D379" s="1514"/>
      <c r="E379" s="1515"/>
      <c r="F379" s="1507">
        <f>SUM(F382)</f>
        <v>10000</v>
      </c>
    </row>
    <row r="380" spans="1:6" ht="12" customHeight="1">
      <c r="A380" s="1523"/>
      <c r="B380" s="1516"/>
      <c r="C380" s="1517"/>
      <c r="D380" s="1517"/>
      <c r="E380" s="1518"/>
      <c r="F380" s="1508"/>
    </row>
    <row r="381" spans="1:6" ht="12" customHeight="1">
      <c r="A381" s="1524"/>
      <c r="B381" s="1519"/>
      <c r="C381" s="1520"/>
      <c r="D381" s="1520"/>
      <c r="E381" s="1521"/>
      <c r="F381" s="1509"/>
    </row>
    <row r="382" spans="1:6" ht="13.5">
      <c r="A382" s="1502">
        <v>3202</v>
      </c>
      <c r="B382" s="1502"/>
      <c r="C382" s="1503" t="s">
        <v>731</v>
      </c>
      <c r="D382" s="1504"/>
      <c r="E382" s="1505"/>
      <c r="F382" s="808">
        <f>SUM('3c.m.'!D202)</f>
        <v>10000</v>
      </c>
    </row>
    <row r="383" spans="1:6" ht="12">
      <c r="A383" s="1522" t="s">
        <v>284</v>
      </c>
      <c r="B383" s="1513" t="s">
        <v>285</v>
      </c>
      <c r="C383" s="1514"/>
      <c r="D383" s="1514"/>
      <c r="E383" s="1515"/>
      <c r="F383" s="1507">
        <f>SUM(F386:F389)</f>
        <v>298630</v>
      </c>
    </row>
    <row r="384" spans="1:6" ht="12">
      <c r="A384" s="1523"/>
      <c r="B384" s="1516"/>
      <c r="C384" s="1517"/>
      <c r="D384" s="1517"/>
      <c r="E384" s="1518"/>
      <c r="F384" s="1508"/>
    </row>
    <row r="385" spans="1:6" ht="12">
      <c r="A385" s="1524"/>
      <c r="B385" s="1519"/>
      <c r="C385" s="1520"/>
      <c r="D385" s="1520"/>
      <c r="E385" s="1521"/>
      <c r="F385" s="1509"/>
    </row>
    <row r="386" spans="1:6" ht="13.5">
      <c r="A386" s="1502">
        <v>6110</v>
      </c>
      <c r="B386" s="1502"/>
      <c r="C386" s="1503" t="s">
        <v>286</v>
      </c>
      <c r="D386" s="1504"/>
      <c r="E386" s="1505"/>
      <c r="F386" s="808">
        <f>SUM('6.mell. '!D12)</f>
        <v>79033</v>
      </c>
    </row>
    <row r="387" spans="1:6" ht="13.5">
      <c r="A387" s="1502">
        <v>6121</v>
      </c>
      <c r="B387" s="1502"/>
      <c r="C387" s="1503" t="s">
        <v>101</v>
      </c>
      <c r="D387" s="1504"/>
      <c r="E387" s="1505"/>
      <c r="F387" s="808">
        <f>SUM('6.mell. '!D15)</f>
        <v>18000</v>
      </c>
    </row>
    <row r="388" spans="1:6" ht="13.5">
      <c r="A388" s="1502">
        <v>6126</v>
      </c>
      <c r="B388" s="1502"/>
      <c r="C388" s="1503" t="s">
        <v>1118</v>
      </c>
      <c r="D388" s="1504"/>
      <c r="E388" s="1505"/>
      <c r="F388" s="808">
        <f>SUM('6.mell. '!D17)</f>
        <v>197586</v>
      </c>
    </row>
    <row r="389" spans="1:6" ht="13.5">
      <c r="A389" s="1502">
        <v>6125</v>
      </c>
      <c r="B389" s="1502"/>
      <c r="C389" s="1503" t="s">
        <v>1041</v>
      </c>
      <c r="D389" s="1504"/>
      <c r="E389" s="1505"/>
      <c r="F389" s="808">
        <f>SUM('6.mell. '!D16)</f>
        <v>4011</v>
      </c>
    </row>
    <row r="390" spans="1:6" ht="12.75" customHeight="1">
      <c r="A390" s="1533" t="s">
        <v>573</v>
      </c>
      <c r="B390" s="1534"/>
      <c r="C390" s="1534"/>
      <c r="D390" s="1534"/>
      <c r="E390" s="1535"/>
      <c r="F390" s="1531">
        <f>SUM(F383+F379+F359+F355+F351+F347+F343+F337+F332+F316+F308+F304+F296+F290+F287+F283+F279+F274+F261+F256+F252+F247+F243+F237+F230+F225+F210+F206+F197+F192+F188+F160+F151+F146+F142+F134+F130+F125+F103+F99+F95+F91+F83+F79+F75+F71+F67+F61+F21+F5++F265+F156+F138+F87+F184+F180+F176+F172+F53+F328+F312+F300+F270+F57+F202+F320+F324)</f>
        <v>18540943</v>
      </c>
    </row>
    <row r="391" spans="1:6" ht="12.75" customHeight="1">
      <c r="A391" s="1536"/>
      <c r="B391" s="1537"/>
      <c r="C391" s="1537"/>
      <c r="D391" s="1537"/>
      <c r="E391" s="1538"/>
      <c r="F391" s="1532"/>
    </row>
  </sheetData>
  <sheetProtection/>
  <mergeCells count="569">
    <mergeCell ref="A70:B70"/>
    <mergeCell ref="A103:A105"/>
    <mergeCell ref="A67:A69"/>
    <mergeCell ref="B95:E97"/>
    <mergeCell ref="A98:B98"/>
    <mergeCell ref="B103:E105"/>
    <mergeCell ref="B79:E81"/>
    <mergeCell ref="A86:B86"/>
    <mergeCell ref="C94:E94"/>
    <mergeCell ref="A94:B94"/>
    <mergeCell ref="C107:E107"/>
    <mergeCell ref="A138:A140"/>
    <mergeCell ref="A114:B114"/>
    <mergeCell ref="C117:E117"/>
    <mergeCell ref="A113:B113"/>
    <mergeCell ref="C82:E82"/>
    <mergeCell ref="A108:B108"/>
    <mergeCell ref="A91:A93"/>
    <mergeCell ref="C118:E118"/>
    <mergeCell ref="A121:B121"/>
    <mergeCell ref="C141:E141"/>
    <mergeCell ref="A214:B214"/>
    <mergeCell ref="A111:B111"/>
    <mergeCell ref="C374:E374"/>
    <mergeCell ref="A375:B375"/>
    <mergeCell ref="C375:E375"/>
    <mergeCell ref="C112:E112"/>
    <mergeCell ref="C111:E111"/>
    <mergeCell ref="C213:E213"/>
    <mergeCell ref="C209:E209"/>
    <mergeCell ref="F390:F391"/>
    <mergeCell ref="A368:B368"/>
    <mergeCell ref="C368:E368"/>
    <mergeCell ref="A387:B387"/>
    <mergeCell ref="C387:E387"/>
    <mergeCell ref="F383:F385"/>
    <mergeCell ref="A390:E391"/>
    <mergeCell ref="A374:B374"/>
    <mergeCell ref="A389:B389"/>
    <mergeCell ref="C389:E389"/>
    <mergeCell ref="A388:B388"/>
    <mergeCell ref="C388:E388"/>
    <mergeCell ref="C370:E370"/>
    <mergeCell ref="A382:B382"/>
    <mergeCell ref="A373:B373"/>
    <mergeCell ref="A379:A381"/>
    <mergeCell ref="B379:E381"/>
    <mergeCell ref="A370:B370"/>
    <mergeCell ref="C382:E382"/>
    <mergeCell ref="A377:B377"/>
    <mergeCell ref="B53:E55"/>
    <mergeCell ref="A188:A190"/>
    <mergeCell ref="A149:B149"/>
    <mergeCell ref="A44:B44"/>
    <mergeCell ref="A386:B386"/>
    <mergeCell ref="A383:A385"/>
    <mergeCell ref="C108:E108"/>
    <mergeCell ref="A109:B109"/>
    <mergeCell ref="C114:E114"/>
    <mergeCell ref="A218:B218"/>
    <mergeCell ref="A50:B50"/>
    <mergeCell ref="C50:E50"/>
    <mergeCell ref="C47:E47"/>
    <mergeCell ref="A49:B49"/>
    <mergeCell ref="C48:E48"/>
    <mergeCell ref="A376:B376"/>
    <mergeCell ref="C376:E376"/>
    <mergeCell ref="A51:B51"/>
    <mergeCell ref="C60:E60"/>
    <mergeCell ref="A47:B47"/>
    <mergeCell ref="C66:E66"/>
    <mergeCell ref="A82:B82"/>
    <mergeCell ref="A110:B110"/>
    <mergeCell ref="A115:B115"/>
    <mergeCell ref="A45:B45"/>
    <mergeCell ref="C45:E45"/>
    <mergeCell ref="A52:B52"/>
    <mergeCell ref="A48:B48"/>
    <mergeCell ref="C52:E52"/>
    <mergeCell ref="A53:A55"/>
    <mergeCell ref="F21:F23"/>
    <mergeCell ref="A31:B31"/>
    <mergeCell ref="A28:B28"/>
    <mergeCell ref="C28:E28"/>
    <mergeCell ref="A30:B30"/>
    <mergeCell ref="C30:E30"/>
    <mergeCell ref="C27:E27"/>
    <mergeCell ref="A29:B29"/>
    <mergeCell ref="C31:E31"/>
    <mergeCell ref="B21:E23"/>
    <mergeCell ref="C12:E12"/>
    <mergeCell ref="A11:B11"/>
    <mergeCell ref="C8:E8"/>
    <mergeCell ref="F5:F7"/>
    <mergeCell ref="A32:B32"/>
    <mergeCell ref="C32:E32"/>
    <mergeCell ref="A21:A23"/>
    <mergeCell ref="C29:E29"/>
    <mergeCell ref="A26:B26"/>
    <mergeCell ref="A20:B20"/>
    <mergeCell ref="A1:F1"/>
    <mergeCell ref="A2:F2"/>
    <mergeCell ref="A13:B13"/>
    <mergeCell ref="C13:E13"/>
    <mergeCell ref="A8:B8"/>
    <mergeCell ref="A9:B9"/>
    <mergeCell ref="A10:B10"/>
    <mergeCell ref="A12:B12"/>
    <mergeCell ref="B5:E7"/>
    <mergeCell ref="A5:A7"/>
    <mergeCell ref="A122:B122"/>
    <mergeCell ref="C122:E122"/>
    <mergeCell ref="A123:B123"/>
    <mergeCell ref="A119:B119"/>
    <mergeCell ref="A118:B118"/>
    <mergeCell ref="B192:E194"/>
    <mergeCell ref="A180:A182"/>
    <mergeCell ref="A166:B166"/>
    <mergeCell ref="A184:A186"/>
    <mergeCell ref="A169:B169"/>
    <mergeCell ref="F283:F285"/>
    <mergeCell ref="A312:A314"/>
    <mergeCell ref="B312:E314"/>
    <mergeCell ref="C154:E154"/>
    <mergeCell ref="C159:E159"/>
    <mergeCell ref="C150:E150"/>
    <mergeCell ref="A159:B159"/>
    <mergeCell ref="C218:E218"/>
    <mergeCell ref="B160:E162"/>
    <mergeCell ref="B176:E178"/>
    <mergeCell ref="B270:E272"/>
    <mergeCell ref="C286:E286"/>
    <mergeCell ref="B283:E285"/>
    <mergeCell ref="F230:F232"/>
    <mergeCell ref="A255:B255"/>
    <mergeCell ref="C386:E386"/>
    <mergeCell ref="B383:E385"/>
    <mergeCell ref="B290:E292"/>
    <mergeCell ref="C293:E293"/>
    <mergeCell ref="A236:B236"/>
    <mergeCell ref="F379:F381"/>
    <mergeCell ref="A290:A292"/>
    <mergeCell ref="C294:E294"/>
    <mergeCell ref="A300:A302"/>
    <mergeCell ref="A378:B378"/>
    <mergeCell ref="A311:B311"/>
    <mergeCell ref="A364:B364"/>
    <mergeCell ref="C378:E378"/>
    <mergeCell ref="F290:F292"/>
    <mergeCell ref="A332:A334"/>
    <mergeCell ref="F312:F314"/>
    <mergeCell ref="C307:E307"/>
    <mergeCell ref="A304:A306"/>
    <mergeCell ref="B304:E306"/>
    <mergeCell ref="B274:E276"/>
    <mergeCell ref="C282:E282"/>
    <mergeCell ref="A283:A285"/>
    <mergeCell ref="A286:B286"/>
    <mergeCell ref="C277:E277"/>
    <mergeCell ref="A282:B282"/>
    <mergeCell ref="F279:F281"/>
    <mergeCell ref="C273:E273"/>
    <mergeCell ref="A151:A153"/>
    <mergeCell ref="B151:E153"/>
    <mergeCell ref="A164:B164"/>
    <mergeCell ref="C166:E166"/>
    <mergeCell ref="A179:B179"/>
    <mergeCell ref="B225:E227"/>
    <mergeCell ref="F270:F272"/>
    <mergeCell ref="A270:A272"/>
    <mergeCell ref="C214:E214"/>
    <mergeCell ref="A224:B224"/>
    <mergeCell ref="A223:B223"/>
    <mergeCell ref="A220:B220"/>
    <mergeCell ref="C269:E269"/>
    <mergeCell ref="B296:E298"/>
    <mergeCell ref="A278:B278"/>
    <mergeCell ref="C278:E278"/>
    <mergeCell ref="A279:A281"/>
    <mergeCell ref="B279:E281"/>
    <mergeCell ref="A222:B222"/>
    <mergeCell ref="A228:B228"/>
    <mergeCell ref="C224:E224"/>
    <mergeCell ref="A219:B219"/>
    <mergeCell ref="C223:E223"/>
    <mergeCell ref="C221:E221"/>
    <mergeCell ref="A221:B221"/>
    <mergeCell ref="A197:A199"/>
    <mergeCell ref="B197:E199"/>
    <mergeCell ref="C222:E222"/>
    <mergeCell ref="C236:E236"/>
    <mergeCell ref="A229:B229"/>
    <mergeCell ref="A234:B234"/>
    <mergeCell ref="C233:E233"/>
    <mergeCell ref="C234:E234"/>
    <mergeCell ref="C219:E219"/>
    <mergeCell ref="C228:E228"/>
    <mergeCell ref="C229:E229"/>
    <mergeCell ref="A242:B242"/>
    <mergeCell ref="A230:A232"/>
    <mergeCell ref="A237:A239"/>
    <mergeCell ref="A233:B233"/>
    <mergeCell ref="A246:B246"/>
    <mergeCell ref="A235:B235"/>
    <mergeCell ref="A259:B259"/>
    <mergeCell ref="C240:E240"/>
    <mergeCell ref="A240:B240"/>
    <mergeCell ref="A247:A249"/>
    <mergeCell ref="A241:B241"/>
    <mergeCell ref="A256:A258"/>
    <mergeCell ref="B256:E258"/>
    <mergeCell ref="F172:F174"/>
    <mergeCell ref="B252:E254"/>
    <mergeCell ref="A273:B273"/>
    <mergeCell ref="A243:A245"/>
    <mergeCell ref="B243:E245"/>
    <mergeCell ref="A268:B268"/>
    <mergeCell ref="C241:E241"/>
    <mergeCell ref="C250:E250"/>
    <mergeCell ref="C255:E255"/>
    <mergeCell ref="C242:E242"/>
    <mergeCell ref="C168:E168"/>
    <mergeCell ref="C179:E179"/>
    <mergeCell ref="A175:B175"/>
    <mergeCell ref="C167:E167"/>
    <mergeCell ref="C183:E183"/>
    <mergeCell ref="F192:F194"/>
    <mergeCell ref="A168:B168"/>
    <mergeCell ref="B180:E182"/>
    <mergeCell ref="A192:A194"/>
    <mergeCell ref="A187:B187"/>
    <mergeCell ref="A125:A127"/>
    <mergeCell ref="B130:E132"/>
    <mergeCell ref="F237:F239"/>
    <mergeCell ref="F188:F190"/>
    <mergeCell ref="C187:E187"/>
    <mergeCell ref="F184:F186"/>
    <mergeCell ref="B230:E232"/>
    <mergeCell ref="F225:F227"/>
    <mergeCell ref="A217:B217"/>
    <mergeCell ref="C217:E217"/>
    <mergeCell ref="F130:F132"/>
    <mergeCell ref="A129:B129"/>
    <mergeCell ref="F125:F127"/>
    <mergeCell ref="B125:E127"/>
    <mergeCell ref="B146:E148"/>
    <mergeCell ref="B138:E140"/>
    <mergeCell ref="F138:F140"/>
    <mergeCell ref="F134:F136"/>
    <mergeCell ref="C133:E133"/>
    <mergeCell ref="A130:A132"/>
    <mergeCell ref="F210:F212"/>
    <mergeCell ref="C235:E235"/>
    <mergeCell ref="C220:E220"/>
    <mergeCell ref="F151:F153"/>
    <mergeCell ref="C169:E169"/>
    <mergeCell ref="F180:F182"/>
    <mergeCell ref="F176:F178"/>
    <mergeCell ref="C155:E155"/>
    <mergeCell ref="C205:E205"/>
    <mergeCell ref="F206:F208"/>
    <mergeCell ref="F247:F249"/>
    <mergeCell ref="C216:E216"/>
    <mergeCell ref="B184:E186"/>
    <mergeCell ref="A201:B201"/>
    <mergeCell ref="C201:E201"/>
    <mergeCell ref="F197:F199"/>
    <mergeCell ref="A200:B200"/>
    <mergeCell ref="F202:F204"/>
    <mergeCell ref="A202:A204"/>
    <mergeCell ref="B202:E204"/>
    <mergeCell ref="A205:B205"/>
    <mergeCell ref="C268:E268"/>
    <mergeCell ref="A320:A322"/>
    <mergeCell ref="B320:E322"/>
    <mergeCell ref="F320:F322"/>
    <mergeCell ref="A319:B319"/>
    <mergeCell ref="B206:E208"/>
    <mergeCell ref="A295:B295"/>
    <mergeCell ref="A294:B294"/>
    <mergeCell ref="A303:B303"/>
    <mergeCell ref="A299:B299"/>
    <mergeCell ref="A367:B367"/>
    <mergeCell ref="C367:E367"/>
    <mergeCell ref="A358:B358"/>
    <mergeCell ref="C358:E358"/>
    <mergeCell ref="A359:A361"/>
    <mergeCell ref="C364:E364"/>
    <mergeCell ref="C363:E363"/>
    <mergeCell ref="A363:B363"/>
    <mergeCell ref="C323:E323"/>
    <mergeCell ref="C369:E369"/>
    <mergeCell ref="A365:B365"/>
    <mergeCell ref="C373:E373"/>
    <mergeCell ref="A371:B371"/>
    <mergeCell ref="C371:E371"/>
    <mergeCell ref="A372:B372"/>
    <mergeCell ref="C372:E372"/>
    <mergeCell ref="C365:E365"/>
    <mergeCell ref="A366:B366"/>
    <mergeCell ref="C366:E366"/>
    <mergeCell ref="F359:F361"/>
    <mergeCell ref="A362:B362"/>
    <mergeCell ref="C362:E362"/>
    <mergeCell ref="B359:E361"/>
    <mergeCell ref="A369:B369"/>
    <mergeCell ref="C341:E341"/>
    <mergeCell ref="F343:F345"/>
    <mergeCell ref="A354:B354"/>
    <mergeCell ref="C354:E354"/>
    <mergeCell ref="A347:A349"/>
    <mergeCell ref="F337:F339"/>
    <mergeCell ref="A340:B340"/>
    <mergeCell ref="B337:E339"/>
    <mergeCell ref="A337:A339"/>
    <mergeCell ref="C346:E346"/>
    <mergeCell ref="A341:B341"/>
    <mergeCell ref="A346:B346"/>
    <mergeCell ref="A343:A345"/>
    <mergeCell ref="F332:F334"/>
    <mergeCell ref="C336:E336"/>
    <mergeCell ref="B332:E334"/>
    <mergeCell ref="C335:E335"/>
    <mergeCell ref="A331:B331"/>
    <mergeCell ref="C331:E331"/>
    <mergeCell ref="A335:B335"/>
    <mergeCell ref="A336:B336"/>
    <mergeCell ref="C110:E110"/>
    <mergeCell ref="C116:E116"/>
    <mergeCell ref="A116:B116"/>
    <mergeCell ref="A117:B117"/>
    <mergeCell ref="A324:A326"/>
    <mergeCell ref="B324:E326"/>
    <mergeCell ref="A171:B171"/>
    <mergeCell ref="A209:B209"/>
    <mergeCell ref="C315:E315"/>
    <mergeCell ref="C259:E259"/>
    <mergeCell ref="A328:A330"/>
    <mergeCell ref="A323:B323"/>
    <mergeCell ref="A315:B315"/>
    <mergeCell ref="C9:E9"/>
    <mergeCell ref="C17:E17"/>
    <mergeCell ref="C10:E10"/>
    <mergeCell ref="A287:A289"/>
    <mergeCell ref="B287:E289"/>
    <mergeCell ref="A274:A276"/>
    <mergeCell ref="A106:B106"/>
    <mergeCell ref="C11:E11"/>
    <mergeCell ref="C171:E171"/>
    <mergeCell ref="C40:E40"/>
    <mergeCell ref="A183:B183"/>
    <mergeCell ref="C195:E195"/>
    <mergeCell ref="C165:E165"/>
    <mergeCell ref="C49:E49"/>
    <mergeCell ref="A40:B40"/>
    <mergeCell ref="C65:E65"/>
    <mergeCell ref="A64:B64"/>
    <mergeCell ref="A27:B27"/>
    <mergeCell ref="A24:B24"/>
    <mergeCell ref="C25:E25"/>
    <mergeCell ref="C26:E26"/>
    <mergeCell ref="C24:E24"/>
    <mergeCell ref="C14:E14"/>
    <mergeCell ref="C16:E16"/>
    <mergeCell ref="C20:E20"/>
    <mergeCell ref="A25:B25"/>
    <mergeCell ref="C260:E260"/>
    <mergeCell ref="A196:B196"/>
    <mergeCell ref="A176:A178"/>
    <mergeCell ref="C246:E246"/>
    <mergeCell ref="A210:A212"/>
    <mergeCell ref="B237:E239"/>
    <mergeCell ref="A213:B213"/>
    <mergeCell ref="C200:E200"/>
    <mergeCell ref="B247:E249"/>
    <mergeCell ref="A252:A254"/>
    <mergeCell ref="F261:F263"/>
    <mergeCell ref="A264:B264"/>
    <mergeCell ref="C264:E264"/>
    <mergeCell ref="F347:F349"/>
    <mergeCell ref="C319:E319"/>
    <mergeCell ref="F274:F276"/>
    <mergeCell ref="A277:B277"/>
    <mergeCell ref="B328:E330"/>
    <mergeCell ref="F287:F289"/>
    <mergeCell ref="F324:F326"/>
    <mergeCell ref="F296:F298"/>
    <mergeCell ref="F300:F302"/>
    <mergeCell ref="B300:E302"/>
    <mergeCell ref="F308:F310"/>
    <mergeCell ref="F304:F306"/>
    <mergeCell ref="C299:E299"/>
    <mergeCell ref="A307:B307"/>
    <mergeCell ref="A308:A310"/>
    <mergeCell ref="B308:E310"/>
    <mergeCell ref="A296:A298"/>
    <mergeCell ref="A293:B293"/>
    <mergeCell ref="C303:E303"/>
    <mergeCell ref="C295:E295"/>
    <mergeCell ref="F351:F353"/>
    <mergeCell ref="F355:F357"/>
    <mergeCell ref="C311:E311"/>
    <mergeCell ref="F328:F330"/>
    <mergeCell ref="A316:A318"/>
    <mergeCell ref="B316:E318"/>
    <mergeCell ref="F316:F318"/>
    <mergeCell ref="B347:E349"/>
    <mergeCell ref="B351:E353"/>
    <mergeCell ref="A355:A357"/>
    <mergeCell ref="A342:B342"/>
    <mergeCell ref="B343:E345"/>
    <mergeCell ref="A351:A353"/>
    <mergeCell ref="B355:E357"/>
    <mergeCell ref="A350:B350"/>
    <mergeCell ref="C350:E350"/>
    <mergeCell ref="A269:B269"/>
    <mergeCell ref="A71:A73"/>
    <mergeCell ref="C342:E342"/>
    <mergeCell ref="C340:E340"/>
    <mergeCell ref="B91:E93"/>
    <mergeCell ref="A225:A227"/>
    <mergeCell ref="B210:E212"/>
    <mergeCell ref="A327:B327"/>
    <mergeCell ref="C327:E327"/>
    <mergeCell ref="A83:A85"/>
    <mergeCell ref="A41:B41"/>
    <mergeCell ref="C41:E41"/>
    <mergeCell ref="A43:B43"/>
    <mergeCell ref="A42:B42"/>
    <mergeCell ref="C46:E46"/>
    <mergeCell ref="C43:E43"/>
    <mergeCell ref="C42:E42"/>
    <mergeCell ref="C39:E39"/>
    <mergeCell ref="C86:E86"/>
    <mergeCell ref="C36:E36"/>
    <mergeCell ref="C38:E38"/>
    <mergeCell ref="A34:B34"/>
    <mergeCell ref="C34:E34"/>
    <mergeCell ref="A37:B37"/>
    <mergeCell ref="C37:E37"/>
    <mergeCell ref="A38:B38"/>
    <mergeCell ref="C44:E44"/>
    <mergeCell ref="F103:F105"/>
    <mergeCell ref="A165:B165"/>
    <mergeCell ref="A57:A59"/>
    <mergeCell ref="B57:E59"/>
    <mergeCell ref="B83:E85"/>
    <mergeCell ref="A79:A81"/>
    <mergeCell ref="B87:E89"/>
    <mergeCell ref="A150:B150"/>
    <mergeCell ref="F61:F63"/>
    <mergeCell ref="C115:E115"/>
    <mergeCell ref="C64:E64"/>
    <mergeCell ref="A107:B107"/>
    <mergeCell ref="A78:B78"/>
    <mergeCell ref="A74:B74"/>
    <mergeCell ref="C74:E74"/>
    <mergeCell ref="A60:B60"/>
    <mergeCell ref="B67:E69"/>
    <mergeCell ref="A65:B65"/>
    <mergeCell ref="C106:E106"/>
    <mergeCell ref="C70:E70"/>
    <mergeCell ref="C90:E90"/>
    <mergeCell ref="C145:E145"/>
    <mergeCell ref="A142:A144"/>
    <mergeCell ref="C109:E109"/>
    <mergeCell ref="A112:B112"/>
    <mergeCell ref="A120:B120"/>
    <mergeCell ref="C120:E120"/>
    <mergeCell ref="A128:B128"/>
    <mergeCell ref="C119:E119"/>
    <mergeCell ref="A141:B141"/>
    <mergeCell ref="A102:B102"/>
    <mergeCell ref="C102:E102"/>
    <mergeCell ref="A167:B167"/>
    <mergeCell ref="B156:E158"/>
    <mergeCell ref="A137:B137"/>
    <mergeCell ref="C137:E137"/>
    <mergeCell ref="C149:E149"/>
    <mergeCell ref="C121:E121"/>
    <mergeCell ref="C129:E129"/>
    <mergeCell ref="B142:E144"/>
    <mergeCell ref="A146:A148"/>
    <mergeCell ref="A160:A162"/>
    <mergeCell ref="A145:B145"/>
    <mergeCell ref="C164:E164"/>
    <mergeCell ref="A163:B163"/>
    <mergeCell ref="F156:F158"/>
    <mergeCell ref="A156:A158"/>
    <mergeCell ref="A75:A77"/>
    <mergeCell ref="B75:E77"/>
    <mergeCell ref="A250:B250"/>
    <mergeCell ref="B188:E190"/>
    <mergeCell ref="C113:E113"/>
    <mergeCell ref="F160:F162"/>
    <mergeCell ref="B134:E136"/>
    <mergeCell ref="F142:F144"/>
    <mergeCell ref="F146:F148"/>
    <mergeCell ref="A154:B154"/>
    <mergeCell ref="A260:B260"/>
    <mergeCell ref="C215:E215"/>
    <mergeCell ref="A216:B216"/>
    <mergeCell ref="F252:F254"/>
    <mergeCell ref="F256:F258"/>
    <mergeCell ref="A172:A174"/>
    <mergeCell ref="A215:B215"/>
    <mergeCell ref="F243:F245"/>
    <mergeCell ref="A195:B195"/>
    <mergeCell ref="A206:A208"/>
    <mergeCell ref="F79:F81"/>
    <mergeCell ref="F265:F267"/>
    <mergeCell ref="B265:E267"/>
    <mergeCell ref="A265:A267"/>
    <mergeCell ref="B261:E263"/>
    <mergeCell ref="A261:A263"/>
    <mergeCell ref="F91:F93"/>
    <mergeCell ref="A133:B133"/>
    <mergeCell ref="A155:B155"/>
    <mergeCell ref="A134:A136"/>
    <mergeCell ref="F99:F101"/>
    <mergeCell ref="C78:E78"/>
    <mergeCell ref="A99:A101"/>
    <mergeCell ref="A90:B90"/>
    <mergeCell ref="A95:A97"/>
    <mergeCell ref="A61:A63"/>
    <mergeCell ref="B61:E63"/>
    <mergeCell ref="F87:F89"/>
    <mergeCell ref="F67:F69"/>
    <mergeCell ref="B99:E101"/>
    <mergeCell ref="A35:B35"/>
    <mergeCell ref="C35:E35"/>
    <mergeCell ref="A56:B56"/>
    <mergeCell ref="C56:E56"/>
    <mergeCell ref="C51:E51"/>
    <mergeCell ref="A33:B33"/>
    <mergeCell ref="C33:E33"/>
    <mergeCell ref="A36:B36"/>
    <mergeCell ref="A46:B46"/>
    <mergeCell ref="A39:B39"/>
    <mergeCell ref="B71:E73"/>
    <mergeCell ref="F53:F55"/>
    <mergeCell ref="A87:A89"/>
    <mergeCell ref="C98:E98"/>
    <mergeCell ref="F95:F97"/>
    <mergeCell ref="F57:F59"/>
    <mergeCell ref="F71:F73"/>
    <mergeCell ref="A66:B66"/>
    <mergeCell ref="F83:F85"/>
    <mergeCell ref="F75:F77"/>
    <mergeCell ref="C377:E377"/>
    <mergeCell ref="C128:E128"/>
    <mergeCell ref="A170:B170"/>
    <mergeCell ref="C170:E170"/>
    <mergeCell ref="C163:E163"/>
    <mergeCell ref="C196:E196"/>
    <mergeCell ref="C191:E191"/>
    <mergeCell ref="B172:E174"/>
    <mergeCell ref="C175:E175"/>
    <mergeCell ref="A191:B191"/>
    <mergeCell ref="A3:F3"/>
    <mergeCell ref="A18:B18"/>
    <mergeCell ref="C18:E18"/>
    <mergeCell ref="A19:B19"/>
    <mergeCell ref="C19:E19"/>
    <mergeCell ref="A15:B15"/>
    <mergeCell ref="C15:E15"/>
    <mergeCell ref="A16:B16"/>
    <mergeCell ref="A17:B17"/>
    <mergeCell ref="A14:B14"/>
  </mergeCells>
  <printOptions/>
  <pageMargins left="0.7086614173228347" right="0.7086614173228347" top="0.7480314960629921" bottom="0.7480314960629921" header="0.31496062992125984" footer="0.31496062992125984"/>
  <pageSetup firstPageNumber="65" useFirstPageNumber="1" horizontalDpi="600" verticalDpi="600" orientation="portrait" paperSize="9" scale="87" r:id="rId1"/>
  <headerFooter>
    <oddFooter>&amp;C&amp;P.oldal</oddFooter>
  </headerFooter>
  <rowBreaks count="5" manualBreakCount="5">
    <brk id="60" max="255" man="1"/>
    <brk id="124" max="255" man="1"/>
    <brk id="187" max="255" man="1"/>
    <brk id="315" max="255" man="1"/>
    <brk id="378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F4" sqref="F4"/>
    </sheetView>
  </sheetViews>
  <sheetFormatPr defaultColWidth="9.00390625" defaultRowHeight="12.75"/>
  <cols>
    <col min="2" max="2" width="9.00390625" style="0" customWidth="1"/>
    <col min="3" max="3" width="19.00390625" style="0" customWidth="1"/>
    <col min="4" max="4" width="20.50390625" style="0" customWidth="1"/>
    <col min="5" max="5" width="23.00390625" style="0" customWidth="1"/>
    <col min="6" max="6" width="12.875" style="0" customWidth="1"/>
  </cols>
  <sheetData>
    <row r="1" spans="1:6" ht="12">
      <c r="A1" s="1501" t="s">
        <v>334</v>
      </c>
      <c r="B1" s="1501"/>
      <c r="C1" s="1501"/>
      <c r="D1" s="1501"/>
      <c r="E1" s="1501"/>
      <c r="F1" s="1501"/>
    </row>
    <row r="2" spans="1:6" ht="12">
      <c r="A2" s="1501" t="s">
        <v>335</v>
      </c>
      <c r="B2" s="1501"/>
      <c r="C2" s="1501"/>
      <c r="D2" s="1501"/>
      <c r="E2" s="1501"/>
      <c r="F2" s="1501"/>
    </row>
    <row r="3" spans="1:6" ht="12">
      <c r="A3" s="1501" t="s">
        <v>1179</v>
      </c>
      <c r="B3" s="1501"/>
      <c r="C3" s="1501"/>
      <c r="D3" s="1501"/>
      <c r="E3" s="1501"/>
      <c r="F3" s="1501"/>
    </row>
    <row r="4" ht="12">
      <c r="F4" s="809" t="s">
        <v>839</v>
      </c>
    </row>
    <row r="5" spans="1:6" ht="12">
      <c r="A5" s="1510" t="s">
        <v>180</v>
      </c>
      <c r="B5" s="1506" t="s">
        <v>181</v>
      </c>
      <c r="C5" s="1506"/>
      <c r="D5" s="1506"/>
      <c r="E5" s="1506"/>
      <c r="F5" s="1507">
        <f>SUM(F8:F34)</f>
        <v>2952015</v>
      </c>
    </row>
    <row r="6" spans="1:6" ht="12">
      <c r="A6" s="1510"/>
      <c r="B6" s="1506"/>
      <c r="C6" s="1506"/>
      <c r="D6" s="1506"/>
      <c r="E6" s="1506"/>
      <c r="F6" s="1508"/>
    </row>
    <row r="7" spans="1:6" ht="12">
      <c r="A7" s="1510"/>
      <c r="B7" s="1506"/>
      <c r="C7" s="1506"/>
      <c r="D7" s="1506"/>
      <c r="E7" s="1506"/>
      <c r="F7" s="1509"/>
    </row>
    <row r="8" spans="1:6" ht="13.5">
      <c r="A8" s="1530">
        <v>1071</v>
      </c>
      <c r="B8" s="1530"/>
      <c r="C8" s="1527" t="s">
        <v>360</v>
      </c>
      <c r="D8" s="1528"/>
      <c r="E8" s="1529"/>
      <c r="F8" s="808">
        <f>SUM('1b.mell '!D29)</f>
        <v>9000</v>
      </c>
    </row>
    <row r="9" spans="1:6" ht="13.5">
      <c r="A9" s="1530">
        <v>1074</v>
      </c>
      <c r="B9" s="1530"/>
      <c r="C9" s="1527" t="s">
        <v>311</v>
      </c>
      <c r="D9" s="1528"/>
      <c r="E9" s="1529"/>
      <c r="F9" s="808">
        <f>SUM('1b.mell '!D31)</f>
        <v>2200</v>
      </c>
    </row>
    <row r="10" spans="1:6" ht="13.5">
      <c r="A10" s="1530">
        <v>1078</v>
      </c>
      <c r="B10" s="1530"/>
      <c r="C10" s="1527" t="s">
        <v>313</v>
      </c>
      <c r="D10" s="1528"/>
      <c r="E10" s="1529"/>
      <c r="F10" s="808">
        <f>SUM('1b.mell '!D35)</f>
        <v>3000</v>
      </c>
    </row>
    <row r="11" spans="1:6" ht="13.5">
      <c r="A11" s="1530">
        <v>1093</v>
      </c>
      <c r="B11" s="1530"/>
      <c r="C11" s="1527" t="s">
        <v>320</v>
      </c>
      <c r="D11" s="1528"/>
      <c r="E11" s="1529"/>
      <c r="F11" s="808">
        <f>SUM('1b.mell '!D43)</f>
        <v>10000</v>
      </c>
    </row>
    <row r="12" spans="1:6" ht="13.5">
      <c r="A12" s="1530">
        <v>1101</v>
      </c>
      <c r="B12" s="1530"/>
      <c r="C12" s="1527" t="s">
        <v>325</v>
      </c>
      <c r="D12" s="1528"/>
      <c r="E12" s="1529"/>
      <c r="F12" s="808">
        <f>SUM('1b.mell '!D50)</f>
        <v>20000</v>
      </c>
    </row>
    <row r="13" spans="1:6" ht="13.5">
      <c r="A13" s="1530">
        <v>1121</v>
      </c>
      <c r="B13" s="1530"/>
      <c r="C13" s="1527" t="s">
        <v>328</v>
      </c>
      <c r="D13" s="1528"/>
      <c r="E13" s="1529"/>
      <c r="F13" s="808">
        <f>SUM('1b.mell '!D56)</f>
        <v>267205</v>
      </c>
    </row>
    <row r="14" spans="1:6" ht="13.5">
      <c r="A14" s="1530">
        <v>1122</v>
      </c>
      <c r="B14" s="1530"/>
      <c r="C14" s="1527" t="s">
        <v>347</v>
      </c>
      <c r="D14" s="1528"/>
      <c r="E14" s="1529"/>
      <c r="F14" s="808">
        <f>SUM('1b.mell '!D57)</f>
        <v>187600</v>
      </c>
    </row>
    <row r="15" spans="1:6" ht="13.5">
      <c r="A15" s="1530">
        <v>1123</v>
      </c>
      <c r="B15" s="1530"/>
      <c r="C15" s="1527" t="s">
        <v>1223</v>
      </c>
      <c r="D15" s="1528"/>
      <c r="E15" s="1529"/>
      <c r="F15" s="808">
        <f>SUM('1b.mell '!D58)</f>
        <v>200070</v>
      </c>
    </row>
    <row r="16" spans="1:6" ht="13.5">
      <c r="A16" s="1530">
        <v>1141</v>
      </c>
      <c r="B16" s="1530"/>
      <c r="C16" s="1527" t="s">
        <v>348</v>
      </c>
      <c r="D16" s="1528"/>
      <c r="E16" s="1529"/>
      <c r="F16" s="808">
        <f>SUM('1b.mell '!D61)</f>
        <v>20000</v>
      </c>
    </row>
    <row r="17" spans="1:6" ht="13.5">
      <c r="A17" s="1530">
        <v>1150</v>
      </c>
      <c r="B17" s="1530"/>
      <c r="C17" s="1527" t="s">
        <v>662</v>
      </c>
      <c r="D17" s="1528"/>
      <c r="E17" s="1529"/>
      <c r="F17" s="808">
        <f>SUM('1b.mell '!D63)</f>
        <v>20000</v>
      </c>
    </row>
    <row r="18" spans="1:6" ht="13.5">
      <c r="A18" s="1530">
        <v>1151</v>
      </c>
      <c r="B18" s="1530"/>
      <c r="C18" s="1527" t="s">
        <v>662</v>
      </c>
      <c r="D18" s="1528"/>
      <c r="E18" s="1529"/>
      <c r="F18" s="808">
        <f>SUM('1b.mell '!D64)</f>
        <v>3500</v>
      </c>
    </row>
    <row r="19" spans="1:6" ht="13.5">
      <c r="A19" s="1530">
        <v>1210</v>
      </c>
      <c r="B19" s="1530"/>
      <c r="C19" s="1527" t="s">
        <v>1107</v>
      </c>
      <c r="D19" s="1528"/>
      <c r="E19" s="1529"/>
      <c r="F19" s="808">
        <f>SUM('1b.mell '!D93)</f>
        <v>0</v>
      </c>
    </row>
    <row r="20" spans="1:6" ht="13.5">
      <c r="A20" s="1530">
        <v>1211</v>
      </c>
      <c r="B20" s="1530"/>
      <c r="C20" s="1527" t="s">
        <v>1108</v>
      </c>
      <c r="D20" s="1528"/>
      <c r="E20" s="1529"/>
      <c r="F20" s="808">
        <f>SUM('1b.mell '!D94)</f>
        <v>0</v>
      </c>
    </row>
    <row r="21" spans="1:6" ht="13.5">
      <c r="A21" s="1530">
        <v>1231</v>
      </c>
      <c r="B21" s="1530"/>
      <c r="C21" s="861" t="s">
        <v>832</v>
      </c>
      <c r="D21" s="862"/>
      <c r="E21" s="863"/>
      <c r="F21" s="808">
        <f>SUM('1b.mell '!D112)</f>
        <v>0</v>
      </c>
    </row>
    <row r="22" spans="1:6" ht="13.5">
      <c r="A22" s="1530">
        <v>1241</v>
      </c>
      <c r="B22" s="1530"/>
      <c r="C22" s="1527" t="s">
        <v>320</v>
      </c>
      <c r="D22" s="1528"/>
      <c r="E22" s="1529"/>
      <c r="F22" s="808">
        <f>SUM('1b.mell '!D115)</f>
        <v>8000</v>
      </c>
    </row>
    <row r="23" spans="1:6" ht="13.5">
      <c r="A23" s="1530">
        <v>1250</v>
      </c>
      <c r="B23" s="1530"/>
      <c r="C23" s="1527" t="s">
        <v>655</v>
      </c>
      <c r="D23" s="1528"/>
      <c r="E23" s="1529"/>
      <c r="F23" s="808">
        <f>SUM('1b.mell '!D117)</f>
        <v>17000</v>
      </c>
    </row>
    <row r="24" spans="1:6" ht="13.5">
      <c r="A24" s="1530">
        <v>1260</v>
      </c>
      <c r="B24" s="1530"/>
      <c r="C24" s="1527" t="s">
        <v>659</v>
      </c>
      <c r="D24" s="1528"/>
      <c r="E24" s="1529"/>
      <c r="F24" s="808">
        <f>SUM('1b.mell '!D119)</f>
        <v>6750</v>
      </c>
    </row>
    <row r="25" spans="1:6" ht="13.5">
      <c r="A25" s="1530">
        <v>1262</v>
      </c>
      <c r="B25" s="1530"/>
      <c r="C25" s="1527" t="s">
        <v>356</v>
      </c>
      <c r="D25" s="1528"/>
      <c r="E25" s="1529"/>
      <c r="F25" s="808">
        <f>SUM('1b.mell '!D121)</f>
        <v>0</v>
      </c>
    </row>
    <row r="26" spans="1:6" ht="13.5">
      <c r="A26" s="1530">
        <v>1270</v>
      </c>
      <c r="B26" s="1530"/>
      <c r="C26" s="1527" t="s">
        <v>975</v>
      </c>
      <c r="D26" s="1528"/>
      <c r="E26" s="1529"/>
      <c r="F26" s="808">
        <f>SUM('1b.mell '!D122)</f>
        <v>500</v>
      </c>
    </row>
    <row r="27" spans="1:6" ht="13.5">
      <c r="A27" s="1530">
        <v>3030</v>
      </c>
      <c r="B27" s="1530"/>
      <c r="C27" s="1527" t="s">
        <v>975</v>
      </c>
      <c r="D27" s="1528"/>
      <c r="E27" s="1529"/>
      <c r="F27" s="808">
        <f>SUM('3b.m.'!D27)</f>
        <v>25000</v>
      </c>
    </row>
    <row r="28" spans="1:6" ht="13.5">
      <c r="A28" s="1530">
        <v>1560</v>
      </c>
      <c r="B28" s="1530"/>
      <c r="C28" s="861" t="s">
        <v>830</v>
      </c>
      <c r="D28" s="862"/>
      <c r="E28" s="863"/>
      <c r="F28" s="808">
        <f>SUM('1b.mell '!D268)</f>
        <v>27000</v>
      </c>
    </row>
    <row r="29" spans="1:6" ht="13.5">
      <c r="A29" s="1530">
        <v>1530</v>
      </c>
      <c r="B29" s="1530"/>
      <c r="C29" s="861" t="s">
        <v>831</v>
      </c>
      <c r="D29" s="862"/>
      <c r="E29" s="863"/>
      <c r="F29" s="808">
        <f>SUM('1b.mell '!D256)</f>
        <v>0</v>
      </c>
    </row>
    <row r="30" spans="1:6" ht="13.5">
      <c r="A30" s="1530">
        <v>1401</v>
      </c>
      <c r="B30" s="1530"/>
      <c r="C30" s="861" t="s">
        <v>832</v>
      </c>
      <c r="D30" s="862"/>
      <c r="E30" s="863"/>
      <c r="F30" s="808">
        <f>SUM('1b.mell '!D198)</f>
        <v>10000</v>
      </c>
    </row>
    <row r="31" spans="1:6" ht="13.5">
      <c r="A31" s="1530">
        <v>1411</v>
      </c>
      <c r="B31" s="1530"/>
      <c r="C31" s="1527" t="s">
        <v>320</v>
      </c>
      <c r="D31" s="1528"/>
      <c r="E31" s="1529"/>
      <c r="F31" s="808">
        <f>SUM('1b.mell '!D201)</f>
        <v>40315</v>
      </c>
    </row>
    <row r="32" spans="1:6" ht="13.5">
      <c r="A32" s="1530">
        <v>1420</v>
      </c>
      <c r="B32" s="1530"/>
      <c r="C32" s="1527" t="s">
        <v>655</v>
      </c>
      <c r="D32" s="1528"/>
      <c r="E32" s="1529"/>
      <c r="F32" s="808">
        <f>SUM('1b.mell '!D203)</f>
        <v>9843</v>
      </c>
    </row>
    <row r="33" spans="1:6" ht="13.5">
      <c r="A33" s="1530">
        <v>1422</v>
      </c>
      <c r="B33" s="1530"/>
      <c r="C33" s="1527" t="s">
        <v>359</v>
      </c>
      <c r="D33" s="1528"/>
      <c r="E33" s="1529"/>
      <c r="F33" s="808">
        <f>SUM('1b.mell '!D205)</f>
        <v>65032</v>
      </c>
    </row>
    <row r="34" spans="1:6" ht="13.5">
      <c r="A34" s="1530">
        <v>1572</v>
      </c>
      <c r="B34" s="1530"/>
      <c r="C34" s="1527" t="s">
        <v>1140</v>
      </c>
      <c r="D34" s="1528"/>
      <c r="E34" s="1529"/>
      <c r="F34" s="808">
        <v>2000000</v>
      </c>
    </row>
    <row r="35" spans="1:6" ht="18" customHeight="1">
      <c r="A35" s="1510" t="s">
        <v>303</v>
      </c>
      <c r="B35" s="1506" t="s">
        <v>319</v>
      </c>
      <c r="C35" s="1506"/>
      <c r="D35" s="1506"/>
      <c r="E35" s="1506"/>
      <c r="F35" s="1507">
        <f>SUM(F38:F45)</f>
        <v>7719781</v>
      </c>
    </row>
    <row r="36" spans="1:6" ht="18.75" customHeight="1">
      <c r="A36" s="1510"/>
      <c r="B36" s="1506"/>
      <c r="C36" s="1506"/>
      <c r="D36" s="1506"/>
      <c r="E36" s="1506"/>
      <c r="F36" s="1508"/>
    </row>
    <row r="37" spans="1:6" ht="21.75" customHeight="1">
      <c r="A37" s="1510"/>
      <c r="B37" s="1506"/>
      <c r="C37" s="1506"/>
      <c r="D37" s="1506"/>
      <c r="E37" s="1506"/>
      <c r="F37" s="1509"/>
    </row>
    <row r="38" spans="1:6" ht="13.5">
      <c r="A38" s="1530">
        <v>1041</v>
      </c>
      <c r="B38" s="1530"/>
      <c r="C38" s="1527" t="s">
        <v>955</v>
      </c>
      <c r="D38" s="1528"/>
      <c r="E38" s="1529"/>
      <c r="F38" s="808">
        <f>SUM('1b.mell '!D22)</f>
        <v>2950000</v>
      </c>
    </row>
    <row r="39" spans="1:6" ht="13.5">
      <c r="A39" s="1530">
        <v>1042</v>
      </c>
      <c r="B39" s="1530"/>
      <c r="C39" s="1527" t="s">
        <v>958</v>
      </c>
      <c r="D39" s="1528"/>
      <c r="E39" s="1529"/>
      <c r="F39" s="808">
        <f>SUM('1b.mell '!D23)</f>
        <v>475000</v>
      </c>
    </row>
    <row r="40" spans="1:6" ht="13.5">
      <c r="A40" s="1530">
        <v>1051</v>
      </c>
      <c r="B40" s="1530"/>
      <c r="C40" s="1527" t="s">
        <v>304</v>
      </c>
      <c r="D40" s="1528"/>
      <c r="E40" s="1529"/>
      <c r="F40" s="808">
        <f>SUM('1b.mell '!D25)</f>
        <v>3976121</v>
      </c>
    </row>
    <row r="41" spans="1:6" ht="13.5">
      <c r="A41" s="1530">
        <v>1052</v>
      </c>
      <c r="B41" s="1530"/>
      <c r="C41" s="1527" t="s">
        <v>306</v>
      </c>
      <c r="D41" s="1528"/>
      <c r="E41" s="1529"/>
      <c r="F41" s="808">
        <f>SUM('1b.mell '!D26)</f>
        <v>190000</v>
      </c>
    </row>
    <row r="42" spans="1:6" ht="13.5">
      <c r="A42" s="1530">
        <v>1053</v>
      </c>
      <c r="B42" s="1530"/>
      <c r="C42" s="1527" t="s">
        <v>305</v>
      </c>
      <c r="D42" s="1528"/>
      <c r="E42" s="1529"/>
      <c r="F42" s="808">
        <f>SUM('1b.mell '!D27)</f>
        <v>105000</v>
      </c>
    </row>
    <row r="43" spans="1:6" ht="13.5">
      <c r="A43" s="1530">
        <v>1075</v>
      </c>
      <c r="B43" s="1530"/>
      <c r="C43" s="1527" t="s">
        <v>307</v>
      </c>
      <c r="D43" s="1528"/>
      <c r="E43" s="1529"/>
      <c r="F43" s="808">
        <f>SUM('1b.mell '!D32)</f>
        <v>17000</v>
      </c>
    </row>
    <row r="44" spans="1:6" ht="13.5">
      <c r="A44" s="1530">
        <v>1073</v>
      </c>
      <c r="B44" s="1530"/>
      <c r="C44" s="861" t="s">
        <v>403</v>
      </c>
      <c r="D44" s="862"/>
      <c r="E44" s="863"/>
      <c r="F44" s="808">
        <f>SUM('1b.mell '!D30)</f>
        <v>0</v>
      </c>
    </row>
    <row r="45" spans="1:6" ht="13.5">
      <c r="A45" s="1530">
        <v>1076</v>
      </c>
      <c r="B45" s="1530"/>
      <c r="C45" s="1527" t="s">
        <v>308</v>
      </c>
      <c r="D45" s="1528"/>
      <c r="E45" s="1529"/>
      <c r="F45" s="808">
        <f>SUM('1b.mell '!D33)</f>
        <v>6660</v>
      </c>
    </row>
    <row r="46" spans="1:6" ht="12">
      <c r="A46" s="1510" t="s">
        <v>182</v>
      </c>
      <c r="B46" s="1506" t="s">
        <v>183</v>
      </c>
      <c r="C46" s="1506"/>
      <c r="D46" s="1506"/>
      <c r="E46" s="1506"/>
      <c r="F46" s="1507">
        <f>SUM(F49:F60)</f>
        <v>3101715</v>
      </c>
    </row>
    <row r="47" spans="1:6" ht="12">
      <c r="A47" s="1510"/>
      <c r="B47" s="1506"/>
      <c r="C47" s="1506"/>
      <c r="D47" s="1506"/>
      <c r="E47" s="1506"/>
      <c r="F47" s="1508"/>
    </row>
    <row r="48" spans="1:6" ht="12">
      <c r="A48" s="1522"/>
      <c r="B48" s="1506"/>
      <c r="C48" s="1506"/>
      <c r="D48" s="1506"/>
      <c r="E48" s="1506"/>
      <c r="F48" s="1509"/>
    </row>
    <row r="49" spans="1:6" ht="13.5">
      <c r="A49" s="1530">
        <v>1091</v>
      </c>
      <c r="B49" s="1530"/>
      <c r="C49" s="1527" t="s">
        <v>317</v>
      </c>
      <c r="D49" s="1528"/>
      <c r="E49" s="1529"/>
      <c r="F49" s="808">
        <f>SUM('1b.mell '!D41)</f>
        <v>130000</v>
      </c>
    </row>
    <row r="50" spans="1:6" ht="13.5">
      <c r="A50" s="1530">
        <v>1094</v>
      </c>
      <c r="B50" s="1530"/>
      <c r="C50" s="1527" t="s">
        <v>321</v>
      </c>
      <c r="D50" s="1528"/>
      <c r="E50" s="1529"/>
      <c r="F50" s="808">
        <f>SUM('1b.mell '!D44)</f>
        <v>12000</v>
      </c>
    </row>
    <row r="51" spans="1:6" ht="13.5">
      <c r="A51" s="1530">
        <v>1095</v>
      </c>
      <c r="B51" s="1530"/>
      <c r="C51" s="1527" t="s">
        <v>322</v>
      </c>
      <c r="D51" s="1528"/>
      <c r="E51" s="1529"/>
      <c r="F51" s="808">
        <f>SUM('1b.mell '!D45)</f>
        <v>280000</v>
      </c>
    </row>
    <row r="52" spans="1:6" ht="13.5">
      <c r="A52" s="1530">
        <v>1096</v>
      </c>
      <c r="B52" s="1530"/>
      <c r="C52" s="1527" t="s">
        <v>963</v>
      </c>
      <c r="D52" s="1528"/>
      <c r="E52" s="1529"/>
      <c r="F52" s="808">
        <f>SUM('1b.mell '!D46)</f>
        <v>300000</v>
      </c>
    </row>
    <row r="53" spans="1:6" ht="13.5">
      <c r="A53" s="1530">
        <v>1097</v>
      </c>
      <c r="B53" s="1530"/>
      <c r="C53" s="1527" t="s">
        <v>323</v>
      </c>
      <c r="D53" s="1528"/>
      <c r="E53" s="1529"/>
      <c r="F53" s="808">
        <f>SUM('1b.mell '!D47)</f>
        <v>5000</v>
      </c>
    </row>
    <row r="54" spans="1:6" ht="13.5">
      <c r="A54" s="1530">
        <v>1102</v>
      </c>
      <c r="B54" s="1530"/>
      <c r="C54" s="1527" t="s">
        <v>326</v>
      </c>
      <c r="D54" s="1528"/>
      <c r="E54" s="1529"/>
      <c r="F54" s="808">
        <f>SUM('1b.mell '!D51)</f>
        <v>115500</v>
      </c>
    </row>
    <row r="55" spans="1:6" ht="13.5">
      <c r="A55" s="1530">
        <v>1181</v>
      </c>
      <c r="B55" s="1530"/>
      <c r="C55" s="1527" t="s">
        <v>349</v>
      </c>
      <c r="D55" s="1528"/>
      <c r="E55" s="1529"/>
      <c r="F55" s="808">
        <f>SUM('1b.mell '!D77)</f>
        <v>65745</v>
      </c>
    </row>
    <row r="56" spans="1:6" ht="13.5">
      <c r="A56" s="1530">
        <v>1193</v>
      </c>
      <c r="B56" s="1530"/>
      <c r="C56" s="1527" t="s">
        <v>350</v>
      </c>
      <c r="D56" s="1528"/>
      <c r="E56" s="1529"/>
      <c r="F56" s="808">
        <f>SUM('1b.mell '!D84)</f>
        <v>1520225</v>
      </c>
    </row>
    <row r="57" spans="1:6" ht="13.5">
      <c r="A57" s="1530">
        <v>1194</v>
      </c>
      <c r="B57" s="1530"/>
      <c r="C57" s="1527" t="s">
        <v>352</v>
      </c>
      <c r="D57" s="1528"/>
      <c r="E57" s="1529"/>
      <c r="F57" s="808">
        <f>SUM('1b.mell '!D85)</f>
        <v>250000</v>
      </c>
    </row>
    <row r="58" spans="1:6" ht="13.5">
      <c r="A58" s="1530">
        <v>1195</v>
      </c>
      <c r="B58" s="1530"/>
      <c r="C58" s="1527" t="s">
        <v>351</v>
      </c>
      <c r="D58" s="1528"/>
      <c r="E58" s="1529"/>
      <c r="F58" s="808">
        <f>SUM('1b.mell '!D86)</f>
        <v>400000</v>
      </c>
    </row>
    <row r="59" spans="1:6" ht="13.5">
      <c r="A59" s="1530">
        <v>1242</v>
      </c>
      <c r="B59" s="1530"/>
      <c r="C59" s="1527" t="s">
        <v>321</v>
      </c>
      <c r="D59" s="1528"/>
      <c r="E59" s="1529"/>
      <c r="F59" s="808">
        <f>SUM('1b.mell '!D116)</f>
        <v>0</v>
      </c>
    </row>
    <row r="60" spans="1:6" ht="13.5">
      <c r="A60" s="1530">
        <v>1412</v>
      </c>
      <c r="B60" s="1530"/>
      <c r="C60" s="1527" t="s">
        <v>321</v>
      </c>
      <c r="D60" s="1528"/>
      <c r="E60" s="1529"/>
      <c r="F60" s="808">
        <f>SUM('1b.mell '!D202)</f>
        <v>23245</v>
      </c>
    </row>
    <row r="61" spans="1:6" ht="12">
      <c r="A61" s="1510" t="s">
        <v>345</v>
      </c>
      <c r="B61" s="1506" t="s">
        <v>346</v>
      </c>
      <c r="C61" s="1506"/>
      <c r="D61" s="1506"/>
      <c r="E61" s="1506"/>
      <c r="F61" s="1507">
        <f>SUM(F64:F67)</f>
        <v>1725244</v>
      </c>
    </row>
    <row r="62" spans="1:6" ht="12">
      <c r="A62" s="1510"/>
      <c r="B62" s="1506"/>
      <c r="C62" s="1506"/>
      <c r="D62" s="1506"/>
      <c r="E62" s="1506"/>
      <c r="F62" s="1508"/>
    </row>
    <row r="63" spans="1:6" ht="12">
      <c r="A63" s="1522"/>
      <c r="B63" s="1506"/>
      <c r="C63" s="1506"/>
      <c r="D63" s="1506"/>
      <c r="E63" s="1506"/>
      <c r="F63" s="1509"/>
    </row>
    <row r="64" spans="1:6" ht="13.5">
      <c r="A64" s="1530">
        <v>1010</v>
      </c>
      <c r="B64" s="1530"/>
      <c r="C64" s="1527" t="s">
        <v>638</v>
      </c>
      <c r="D64" s="1528"/>
      <c r="E64" s="1529"/>
      <c r="F64" s="808">
        <f>SUM('1b.mell '!D10)</f>
        <v>1421744</v>
      </c>
    </row>
    <row r="65" spans="1:6" ht="13.5">
      <c r="A65" s="1530">
        <v>1165</v>
      </c>
      <c r="B65" s="1530"/>
      <c r="C65" s="1527" t="s">
        <v>402</v>
      </c>
      <c r="D65" s="1528"/>
      <c r="E65" s="1529"/>
      <c r="F65" s="808">
        <f>SUM('1b.mell '!D72)</f>
        <v>300000</v>
      </c>
    </row>
    <row r="66" spans="1:6" ht="13.5">
      <c r="A66" s="1530">
        <v>1185</v>
      </c>
      <c r="B66" s="1530"/>
      <c r="C66" s="1527" t="s">
        <v>1106</v>
      </c>
      <c r="D66" s="1528"/>
      <c r="E66" s="1529"/>
      <c r="F66" s="808">
        <f>SUM('1b.mell '!D79)</f>
        <v>3500</v>
      </c>
    </row>
    <row r="67" spans="1:6" ht="13.5">
      <c r="A67" s="1530">
        <v>1030</v>
      </c>
      <c r="B67" s="1530"/>
      <c r="C67" s="1527" t="s">
        <v>401</v>
      </c>
      <c r="D67" s="1528"/>
      <c r="E67" s="1529"/>
      <c r="F67" s="808">
        <f>SUM('1b.mell '!D18)</f>
        <v>0</v>
      </c>
    </row>
    <row r="68" spans="1:6" ht="12">
      <c r="A68" s="1510" t="s">
        <v>353</v>
      </c>
      <c r="B68" s="1506" t="s">
        <v>354</v>
      </c>
      <c r="C68" s="1506"/>
      <c r="D68" s="1506"/>
      <c r="E68" s="1506"/>
      <c r="F68" s="1507">
        <f>SUM(F71:F71)</f>
        <v>1657396</v>
      </c>
    </row>
    <row r="69" spans="1:6" ht="12">
      <c r="A69" s="1510"/>
      <c r="B69" s="1506"/>
      <c r="C69" s="1506"/>
      <c r="D69" s="1506"/>
      <c r="E69" s="1506"/>
      <c r="F69" s="1508"/>
    </row>
    <row r="70" spans="1:6" ht="12">
      <c r="A70" s="1522"/>
      <c r="B70" s="1506"/>
      <c r="C70" s="1506"/>
      <c r="D70" s="1506"/>
      <c r="E70" s="1506"/>
      <c r="F70" s="1509"/>
    </row>
    <row r="71" spans="1:6" ht="13.5">
      <c r="A71" s="1530">
        <v>1581</v>
      </c>
      <c r="B71" s="1530"/>
      <c r="C71" s="1527" t="s">
        <v>355</v>
      </c>
      <c r="D71" s="1528"/>
      <c r="E71" s="1529"/>
      <c r="F71" s="808">
        <f>SUM('1b.mell '!D278++'1b.mell '!D273)</f>
        <v>1657396</v>
      </c>
    </row>
    <row r="72" spans="1:6" ht="12">
      <c r="A72" s="1510" t="s">
        <v>187</v>
      </c>
      <c r="B72" s="1506" t="s">
        <v>188</v>
      </c>
      <c r="C72" s="1506"/>
      <c r="D72" s="1506"/>
      <c r="E72" s="1506"/>
      <c r="F72" s="1507">
        <f>SUM(F75:F80)</f>
        <v>1207000</v>
      </c>
    </row>
    <row r="73" spans="1:6" ht="12">
      <c r="A73" s="1510"/>
      <c r="B73" s="1506"/>
      <c r="C73" s="1506"/>
      <c r="D73" s="1506"/>
      <c r="E73" s="1506"/>
      <c r="F73" s="1508"/>
    </row>
    <row r="74" spans="1:6" ht="12">
      <c r="A74" s="1510"/>
      <c r="B74" s="1506"/>
      <c r="C74" s="1506"/>
      <c r="D74" s="1506"/>
      <c r="E74" s="1506"/>
      <c r="F74" s="1509"/>
    </row>
    <row r="75" spans="1:6" ht="13.5">
      <c r="A75" s="1530">
        <v>1077</v>
      </c>
      <c r="B75" s="1530"/>
      <c r="C75" s="1527" t="s">
        <v>312</v>
      </c>
      <c r="D75" s="1528"/>
      <c r="E75" s="1529"/>
      <c r="F75" s="808">
        <f>SUM('1b.mell '!D34)</f>
        <v>326000</v>
      </c>
    </row>
    <row r="76" spans="1:6" ht="13.5">
      <c r="A76" s="1530">
        <v>1079</v>
      </c>
      <c r="B76" s="1530"/>
      <c r="C76" s="1527" t="s">
        <v>314</v>
      </c>
      <c r="D76" s="1528"/>
      <c r="E76" s="1529"/>
      <c r="F76" s="808">
        <f>SUM('1b.mell '!D36)</f>
        <v>60000</v>
      </c>
    </row>
    <row r="77" spans="1:6" ht="13.5">
      <c r="A77" s="1530">
        <v>1082</v>
      </c>
      <c r="B77" s="1530"/>
      <c r="C77" s="1527" t="s">
        <v>316</v>
      </c>
      <c r="D77" s="1528"/>
      <c r="E77" s="1529"/>
      <c r="F77" s="808">
        <f>SUM('1b.mell '!D37)</f>
        <v>75000</v>
      </c>
    </row>
    <row r="78" spans="1:6" ht="13.5">
      <c r="A78" s="1530">
        <v>1092</v>
      </c>
      <c r="B78" s="1530"/>
      <c r="C78" s="1527" t="s">
        <v>318</v>
      </c>
      <c r="D78" s="1528"/>
      <c r="E78" s="1529"/>
      <c r="F78" s="808">
        <f>SUM('1b.mell '!D42)</f>
        <v>669000</v>
      </c>
    </row>
    <row r="79" spans="1:6" ht="13.5">
      <c r="A79" s="1530">
        <v>1098</v>
      </c>
      <c r="B79" s="1530"/>
      <c r="C79" s="1527" t="s">
        <v>324</v>
      </c>
      <c r="D79" s="1528"/>
      <c r="E79" s="1529"/>
      <c r="F79" s="808">
        <f>SUM('1b.mell '!D48)</f>
        <v>5000</v>
      </c>
    </row>
    <row r="80" spans="1:6" ht="13.5">
      <c r="A80" s="1530">
        <v>1103</v>
      </c>
      <c r="B80" s="1530"/>
      <c r="C80" s="1527" t="s">
        <v>327</v>
      </c>
      <c r="D80" s="1528"/>
      <c r="E80" s="1529"/>
      <c r="F80" s="808">
        <f>SUM('1b.mell '!D52)</f>
        <v>72000</v>
      </c>
    </row>
    <row r="81" spans="1:6" ht="12">
      <c r="A81" s="1510" t="s">
        <v>357</v>
      </c>
      <c r="B81" s="1506" t="s">
        <v>358</v>
      </c>
      <c r="C81" s="1506"/>
      <c r="D81" s="1506"/>
      <c r="E81" s="1506"/>
      <c r="F81" s="1507">
        <f>SUM(F84)</f>
        <v>177792</v>
      </c>
    </row>
    <row r="82" spans="1:6" ht="12">
      <c r="A82" s="1510"/>
      <c r="B82" s="1506"/>
      <c r="C82" s="1506"/>
      <c r="D82" s="1506"/>
      <c r="E82" s="1506"/>
      <c r="F82" s="1508"/>
    </row>
    <row r="83" spans="1:6" ht="12">
      <c r="A83" s="1510"/>
      <c r="B83" s="1506"/>
      <c r="C83" s="1506"/>
      <c r="D83" s="1506"/>
      <c r="E83" s="1506"/>
      <c r="F83" s="1509"/>
    </row>
    <row r="84" spans="1:6" ht="13.5">
      <c r="A84" s="1530">
        <v>1421</v>
      </c>
      <c r="B84" s="1530"/>
      <c r="C84" s="1527" t="s">
        <v>658</v>
      </c>
      <c r="D84" s="1528"/>
      <c r="E84" s="1529"/>
      <c r="F84" s="808">
        <f>SUM('1b.mell '!D204)</f>
        <v>177792</v>
      </c>
    </row>
    <row r="85" spans="1:6" ht="12">
      <c r="A85" s="1540" t="s">
        <v>573</v>
      </c>
      <c r="B85" s="1541"/>
      <c r="C85" s="1541"/>
      <c r="D85" s="1541"/>
      <c r="E85" s="1541"/>
      <c r="F85" s="1531">
        <f>SUM(F81+F72+F68+F61+F46+F35+F5)</f>
        <v>18540943</v>
      </c>
    </row>
    <row r="86" spans="1:6" ht="12">
      <c r="A86" s="1542"/>
      <c r="B86" s="1543"/>
      <c r="C86" s="1543"/>
      <c r="D86" s="1543"/>
      <c r="E86" s="1543"/>
      <c r="F86" s="1539"/>
    </row>
  </sheetData>
  <sheetProtection/>
  <mergeCells count="139">
    <mergeCell ref="A18:B18"/>
    <mergeCell ref="C18:E18"/>
    <mergeCell ref="A21:B21"/>
    <mergeCell ref="A59:B59"/>
    <mergeCell ref="C59:E59"/>
    <mergeCell ref="A31:B31"/>
    <mergeCell ref="C31:E31"/>
    <mergeCell ref="C50:E50"/>
    <mergeCell ref="C54:E54"/>
    <mergeCell ref="A39:B39"/>
    <mergeCell ref="C40:E40"/>
    <mergeCell ref="A84:B84"/>
    <mergeCell ref="A51:B51"/>
    <mergeCell ref="C56:E56"/>
    <mergeCell ref="C57:E57"/>
    <mergeCell ref="C55:E55"/>
    <mergeCell ref="C42:E42"/>
    <mergeCell ref="C45:E45"/>
    <mergeCell ref="A80:B80"/>
    <mergeCell ref="C52:E52"/>
    <mergeCell ref="A85:E86"/>
    <mergeCell ref="A75:B75"/>
    <mergeCell ref="C75:E75"/>
    <mergeCell ref="B72:E74"/>
    <mergeCell ref="B46:E48"/>
    <mergeCell ref="A54:B54"/>
    <mergeCell ref="C53:E53"/>
    <mergeCell ref="A57:B57"/>
    <mergeCell ref="A61:A63"/>
    <mergeCell ref="F85:F86"/>
    <mergeCell ref="A17:B17"/>
    <mergeCell ref="C17:E17"/>
    <mergeCell ref="A81:A83"/>
    <mergeCell ref="B81:E83"/>
    <mergeCell ref="F81:F83"/>
    <mergeCell ref="F68:F70"/>
    <mergeCell ref="A71:B71"/>
    <mergeCell ref="C80:E80"/>
    <mergeCell ref="F72:F74"/>
    <mergeCell ref="B61:E63"/>
    <mergeCell ref="C51:E51"/>
    <mergeCell ref="C39:E39"/>
    <mergeCell ref="A56:B56"/>
    <mergeCell ref="A49:B49"/>
    <mergeCell ref="C49:E49"/>
    <mergeCell ref="A50:B50"/>
    <mergeCell ref="C41:E41"/>
    <mergeCell ref="A45:B45"/>
    <mergeCell ref="C58:E58"/>
    <mergeCell ref="F61:F63"/>
    <mergeCell ref="A22:B22"/>
    <mergeCell ref="A32:B32"/>
    <mergeCell ref="F46:F48"/>
    <mergeCell ref="A35:A37"/>
    <mergeCell ref="A28:B28"/>
    <mergeCell ref="A29:B29"/>
    <mergeCell ref="A34:B34"/>
    <mergeCell ref="A23:B23"/>
    <mergeCell ref="A30:B30"/>
    <mergeCell ref="C84:E84"/>
    <mergeCell ref="A68:A70"/>
    <mergeCell ref="B68:E70"/>
    <mergeCell ref="A33:B33"/>
    <mergeCell ref="C33:E33"/>
    <mergeCell ref="A46:A48"/>
    <mergeCell ref="A40:B40"/>
    <mergeCell ref="A43:B43"/>
    <mergeCell ref="C43:E43"/>
    <mergeCell ref="A44:B44"/>
    <mergeCell ref="C13:E13"/>
    <mergeCell ref="C24:E24"/>
    <mergeCell ref="C32:E32"/>
    <mergeCell ref="A38:B38"/>
    <mergeCell ref="A25:B25"/>
    <mergeCell ref="B35:E37"/>
    <mergeCell ref="C25:E25"/>
    <mergeCell ref="A27:B27"/>
    <mergeCell ref="C23:E23"/>
    <mergeCell ref="A15:B15"/>
    <mergeCell ref="A1:F1"/>
    <mergeCell ref="A2:F2"/>
    <mergeCell ref="C11:E11"/>
    <mergeCell ref="A16:B16"/>
    <mergeCell ref="C16:E16"/>
    <mergeCell ref="C15:E15"/>
    <mergeCell ref="A11:B11"/>
    <mergeCell ref="C14:E14"/>
    <mergeCell ref="A5:A7"/>
    <mergeCell ref="B5:E7"/>
    <mergeCell ref="A8:B8"/>
    <mergeCell ref="F35:F37"/>
    <mergeCell ref="F5:F7"/>
    <mergeCell ref="A9:B9"/>
    <mergeCell ref="C9:E9"/>
    <mergeCell ref="A24:B24"/>
    <mergeCell ref="A26:B26"/>
    <mergeCell ref="C10:E10"/>
    <mergeCell ref="C26:E26"/>
    <mergeCell ref="A10:B10"/>
    <mergeCell ref="A58:B58"/>
    <mergeCell ref="A19:B19"/>
    <mergeCell ref="C19:E19"/>
    <mergeCell ref="A20:B20"/>
    <mergeCell ref="C20:E20"/>
    <mergeCell ref="A42:B42"/>
    <mergeCell ref="C27:E27"/>
    <mergeCell ref="A41:B41"/>
    <mergeCell ref="A53:B53"/>
    <mergeCell ref="A52:B52"/>
    <mergeCell ref="A14:B14"/>
    <mergeCell ref="A12:B12"/>
    <mergeCell ref="C12:E12"/>
    <mergeCell ref="A13:B13"/>
    <mergeCell ref="C77:E77"/>
    <mergeCell ref="C64:E64"/>
    <mergeCell ref="C60:E60"/>
    <mergeCell ref="A67:B67"/>
    <mergeCell ref="A60:B60"/>
    <mergeCell ref="C22:E22"/>
    <mergeCell ref="A79:B79"/>
    <mergeCell ref="C79:E79"/>
    <mergeCell ref="A55:B55"/>
    <mergeCell ref="A77:B77"/>
    <mergeCell ref="A66:B66"/>
    <mergeCell ref="C66:E66"/>
    <mergeCell ref="A65:B65"/>
    <mergeCell ref="A76:B76"/>
    <mergeCell ref="C76:E76"/>
    <mergeCell ref="C67:E67"/>
    <mergeCell ref="A3:F3"/>
    <mergeCell ref="C34:E34"/>
    <mergeCell ref="C38:E38"/>
    <mergeCell ref="A78:B78"/>
    <mergeCell ref="C78:E78"/>
    <mergeCell ref="A72:A74"/>
    <mergeCell ref="C71:E71"/>
    <mergeCell ref="A64:B64"/>
    <mergeCell ref="C65:E65"/>
    <mergeCell ref="C8:E8"/>
  </mergeCells>
  <printOptions/>
  <pageMargins left="0.7086614173228347" right="0.7086614173228347" top="0.7480314960629921" bottom="0.7480314960629921" header="0.31496062992125984" footer="0.31496062992125984"/>
  <pageSetup firstPageNumber="72" useFirstPageNumber="1" horizontalDpi="600" verticalDpi="600" orientation="portrait" paperSize="9" scale="95" r:id="rId1"/>
  <headerFooter>
    <oddFooter>&amp;C&amp;P.oldal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79"/>
  <sheetViews>
    <sheetView showZeros="0" zoomScalePageLayoutView="0" workbookViewId="0" topLeftCell="A1">
      <selection activeCell="E8" sqref="E8"/>
    </sheetView>
  </sheetViews>
  <sheetFormatPr defaultColWidth="9.125" defaultRowHeight="12.75"/>
  <cols>
    <col min="1" max="1" width="8.00390625" style="18" customWidth="1"/>
    <col min="2" max="2" width="71.50390625" style="18" customWidth="1"/>
    <col min="3" max="4" width="12.125" style="18" customWidth="1"/>
    <col min="5" max="7" width="9.125" style="18" customWidth="1"/>
    <col min="8" max="8" width="9.875" style="18" bestFit="1" customWidth="1"/>
    <col min="9" max="16384" width="9.125" style="18" customWidth="1"/>
  </cols>
  <sheetData>
    <row r="1" spans="1:5" ht="12.75">
      <c r="A1" s="1254" t="s">
        <v>719</v>
      </c>
      <c r="B1" s="1254"/>
      <c r="C1" s="1244"/>
      <c r="D1" s="1244"/>
      <c r="E1" s="1244"/>
    </row>
    <row r="2" spans="1:5" ht="12.75">
      <c r="A2" s="1254" t="s">
        <v>1160</v>
      </c>
      <c r="B2" s="1254"/>
      <c r="C2" s="1244"/>
      <c r="D2" s="1244"/>
      <c r="E2" s="1244"/>
    </row>
    <row r="3" spans="1:2" ht="9" customHeight="1">
      <c r="A3" s="96"/>
      <c r="B3" s="96"/>
    </row>
    <row r="4" spans="1:5" ht="12" customHeight="1">
      <c r="A4" s="85"/>
      <c r="B4" s="84"/>
      <c r="C4" s="80"/>
      <c r="D4" s="80"/>
      <c r="E4" s="80" t="s">
        <v>608</v>
      </c>
    </row>
    <row r="5" spans="1:5" s="20" customFormat="1" ht="12" customHeight="1">
      <c r="A5" s="89"/>
      <c r="B5" s="19"/>
      <c r="C5" s="1237" t="s">
        <v>1074</v>
      </c>
      <c r="D5" s="1237" t="s">
        <v>1128</v>
      </c>
      <c r="E5" s="1251" t="s">
        <v>1222</v>
      </c>
    </row>
    <row r="6" spans="1:5" s="20" customFormat="1" ht="12" customHeight="1">
      <c r="A6" s="1" t="s">
        <v>616</v>
      </c>
      <c r="B6" s="1" t="s">
        <v>587</v>
      </c>
      <c r="C6" s="1255"/>
      <c r="D6" s="1255"/>
      <c r="E6" s="1252"/>
    </row>
    <row r="7" spans="1:5" s="20" customFormat="1" ht="12.75" customHeight="1" thickBot="1">
      <c r="A7" s="21"/>
      <c r="B7" s="21"/>
      <c r="C7" s="1256"/>
      <c r="D7" s="1256"/>
      <c r="E7" s="1253"/>
    </row>
    <row r="8" spans="1:5" ht="12" customHeight="1">
      <c r="A8" s="2" t="s">
        <v>588</v>
      </c>
      <c r="B8" s="3" t="s">
        <v>589</v>
      </c>
      <c r="C8" s="14" t="s">
        <v>590</v>
      </c>
      <c r="D8" s="14" t="s">
        <v>591</v>
      </c>
      <c r="E8" s="14" t="s">
        <v>592</v>
      </c>
    </row>
    <row r="9" spans="1:5" ht="15" customHeight="1">
      <c r="A9" s="2"/>
      <c r="B9" s="107" t="s">
        <v>720</v>
      </c>
      <c r="C9" s="7"/>
      <c r="D9" s="7"/>
      <c r="E9" s="5"/>
    </row>
    <row r="10" spans="1:5" ht="11.25">
      <c r="A10" s="2"/>
      <c r="B10" s="94"/>
      <c r="C10" s="7"/>
      <c r="D10" s="7"/>
      <c r="E10" s="5"/>
    </row>
    <row r="11" spans="1:5" ht="11.25">
      <c r="A11" s="4">
        <v>1710</v>
      </c>
      <c r="B11" s="4" t="s">
        <v>775</v>
      </c>
      <c r="C11" s="322">
        <f>SUM(C12:C19)</f>
        <v>1683576</v>
      </c>
      <c r="D11" s="322">
        <f>SUM(D12:D19)</f>
        <v>1941550</v>
      </c>
      <c r="E11" s="201">
        <f>SUM(D11/C11)</f>
        <v>1.1532297918240697</v>
      </c>
    </row>
    <row r="12" spans="1:5" ht="11.25">
      <c r="A12" s="7">
        <v>1711</v>
      </c>
      <c r="B12" s="7" t="s">
        <v>721</v>
      </c>
      <c r="C12" s="319">
        <f>SUM('3a.m.'!C43)</f>
        <v>975623</v>
      </c>
      <c r="D12" s="950">
        <f>SUM('3a.m.'!D43)</f>
        <v>1213231</v>
      </c>
      <c r="E12" s="1153">
        <f>SUM(D12/C12)</f>
        <v>1.2435448938780655</v>
      </c>
    </row>
    <row r="13" spans="1:5" ht="11.25">
      <c r="A13" s="7">
        <v>1712</v>
      </c>
      <c r="B13" s="7" t="s">
        <v>519</v>
      </c>
      <c r="C13" s="319">
        <f>SUM('3a.m.'!C44)</f>
        <v>285571</v>
      </c>
      <c r="D13" s="950">
        <f>SUM('3a.m.'!D44)</f>
        <v>295963</v>
      </c>
      <c r="E13" s="1153">
        <f>SUM(D13/C13)</f>
        <v>1.0363902497102297</v>
      </c>
    </row>
    <row r="14" spans="1:5" ht="11.25">
      <c r="A14" s="7">
        <v>1713</v>
      </c>
      <c r="B14" s="7" t="s">
        <v>520</v>
      </c>
      <c r="C14" s="319">
        <f>SUM('3a.m.'!C45)</f>
        <v>294082</v>
      </c>
      <c r="D14" s="950">
        <f>SUM('3a.m.'!D45)</f>
        <v>309356</v>
      </c>
      <c r="E14" s="1153">
        <f>SUM(D14/C14)</f>
        <v>1.0519378948728586</v>
      </c>
    </row>
    <row r="15" spans="1:5" ht="11.25">
      <c r="A15" s="7">
        <v>1714</v>
      </c>
      <c r="B15" s="7" t="s">
        <v>534</v>
      </c>
      <c r="C15" s="319">
        <f>SUM('3a.m.'!C46)</f>
        <v>0</v>
      </c>
      <c r="D15" s="950">
        <f>SUM('3a.m.'!D46)</f>
        <v>0</v>
      </c>
      <c r="E15" s="1153"/>
    </row>
    <row r="16" spans="1:5" ht="11.25">
      <c r="A16" s="7">
        <v>1715</v>
      </c>
      <c r="B16" s="5" t="s">
        <v>739</v>
      </c>
      <c r="C16" s="319">
        <f>SUM('3a.m.'!C47)</f>
        <v>0</v>
      </c>
      <c r="D16" s="950">
        <f>SUM('3a.m.'!D47)</f>
        <v>0</v>
      </c>
      <c r="E16" s="1153"/>
    </row>
    <row r="17" spans="1:5" ht="11.25">
      <c r="A17" s="7">
        <v>1716</v>
      </c>
      <c r="B17" s="44" t="s">
        <v>689</v>
      </c>
      <c r="C17" s="319">
        <f>SUM('3a.m.'!C51)</f>
        <v>121300</v>
      </c>
      <c r="D17" s="950">
        <f>SUM('3a.m.'!D51)</f>
        <v>113000</v>
      </c>
      <c r="E17" s="1153">
        <f>SUM(D17/C17)</f>
        <v>0.9315746084089035</v>
      </c>
    </row>
    <row r="18" spans="1:5" ht="11.25">
      <c r="A18" s="7">
        <v>1717</v>
      </c>
      <c r="B18" s="45" t="s">
        <v>690</v>
      </c>
      <c r="C18" s="319">
        <f>SUM('3a.m.'!C50)</f>
        <v>0</v>
      </c>
      <c r="D18" s="950">
        <f>SUM('3a.m.'!D50)</f>
        <v>0</v>
      </c>
      <c r="E18" s="1153"/>
    </row>
    <row r="19" spans="1:5" ht="11.25">
      <c r="A19" s="7">
        <v>1718</v>
      </c>
      <c r="B19" s="45" t="s">
        <v>1012</v>
      </c>
      <c r="C19" s="319">
        <f>SUM('3a.m.'!C52)</f>
        <v>7000</v>
      </c>
      <c r="D19" s="950">
        <f>SUM('3a.m.'!D52)</f>
        <v>10000</v>
      </c>
      <c r="E19" s="1153">
        <f>SUM(D19/C19)</f>
        <v>1.4285714285714286</v>
      </c>
    </row>
    <row r="20" spans="1:5" ht="11.25">
      <c r="A20" s="7"/>
      <c r="B20" s="7"/>
      <c r="C20" s="319"/>
      <c r="D20" s="950"/>
      <c r="E20" s="201"/>
    </row>
    <row r="21" spans="1:5" ht="12.75">
      <c r="A21" s="7"/>
      <c r="B21" s="108" t="s">
        <v>767</v>
      </c>
      <c r="C21" s="319"/>
      <c r="D21" s="950"/>
      <c r="E21" s="201"/>
    </row>
    <row r="22" spans="1:5" ht="6.75" customHeight="1">
      <c r="A22" s="7"/>
      <c r="B22" s="7"/>
      <c r="C22" s="319"/>
      <c r="D22" s="950"/>
      <c r="E22" s="201"/>
    </row>
    <row r="23" spans="1:5" ht="11.25">
      <c r="A23" s="75">
        <v>1740</v>
      </c>
      <c r="B23" s="75" t="s">
        <v>480</v>
      </c>
      <c r="C23" s="323">
        <f>SUM(C24:C31)</f>
        <v>543627</v>
      </c>
      <c r="D23" s="323">
        <f>SUM(D24:D31)</f>
        <v>641506</v>
      </c>
      <c r="E23" s="201">
        <f>SUM(D23/C23)</f>
        <v>1.1800480844402503</v>
      </c>
    </row>
    <row r="24" spans="1:5" ht="11.25">
      <c r="A24" s="7">
        <v>1741</v>
      </c>
      <c r="B24" s="7" t="s">
        <v>721</v>
      </c>
      <c r="C24" s="319">
        <f>SUM('3b.m.'!C36)</f>
        <v>286574</v>
      </c>
      <c r="D24" s="950">
        <f>SUM('3b.m.'!D36)</f>
        <v>320113</v>
      </c>
      <c r="E24" s="1153">
        <f>SUM(D24/C24)</f>
        <v>1.1170343436599273</v>
      </c>
    </row>
    <row r="25" spans="1:5" ht="11.25">
      <c r="A25" s="7">
        <v>1742</v>
      </c>
      <c r="B25" s="7" t="s">
        <v>519</v>
      </c>
      <c r="C25" s="319">
        <f>SUM('3b.m.'!C37)</f>
        <v>81948</v>
      </c>
      <c r="D25" s="950">
        <f>SUM('3b.m.'!D37)</f>
        <v>76918</v>
      </c>
      <c r="E25" s="1153">
        <f>SUM(D25/C25)</f>
        <v>0.9386196124371553</v>
      </c>
    </row>
    <row r="26" spans="1:5" ht="11.25">
      <c r="A26" s="7">
        <v>1743</v>
      </c>
      <c r="B26" s="7" t="s">
        <v>520</v>
      </c>
      <c r="C26" s="319">
        <f>SUM('3b.m.'!C38)</f>
        <v>158405</v>
      </c>
      <c r="D26" s="319">
        <f>SUM('3b.m.'!D38)</f>
        <v>231475</v>
      </c>
      <c r="E26" s="1153">
        <f>SUM(D26/C26)</f>
        <v>1.46128594425681</v>
      </c>
    </row>
    <row r="27" spans="1:5" ht="11.25">
      <c r="A27" s="7">
        <v>1744</v>
      </c>
      <c r="B27" s="7" t="s">
        <v>534</v>
      </c>
      <c r="C27" s="319">
        <f>SUM('3b.m.'!C39)</f>
        <v>0</v>
      </c>
      <c r="D27" s="319">
        <f>SUM('3b.m.'!D39)</f>
        <v>0</v>
      </c>
      <c r="E27" s="1153"/>
    </row>
    <row r="28" spans="1:5" ht="11.25">
      <c r="A28" s="7">
        <v>1745</v>
      </c>
      <c r="B28" s="7" t="s">
        <v>739</v>
      </c>
      <c r="C28" s="319">
        <f>SUM('3b.m.'!C40)</f>
        <v>0</v>
      </c>
      <c r="D28" s="319">
        <f>SUM('3b.m.'!D40)</f>
        <v>0</v>
      </c>
      <c r="E28" s="1153"/>
    </row>
    <row r="29" spans="1:5" ht="11.25">
      <c r="A29" s="7">
        <v>1746</v>
      </c>
      <c r="B29" s="7" t="s">
        <v>689</v>
      </c>
      <c r="C29" s="319">
        <f>SUM('3b.m.'!C44)</f>
        <v>16700</v>
      </c>
      <c r="D29" s="319">
        <f>SUM('3b.m.'!D44)</f>
        <v>13000</v>
      </c>
      <c r="E29" s="1153">
        <f>SUM(D29/C29)</f>
        <v>0.7784431137724551</v>
      </c>
    </row>
    <row r="30" spans="1:5" ht="11.25">
      <c r="A30" s="7">
        <v>1747</v>
      </c>
      <c r="B30" s="7" t="s">
        <v>690</v>
      </c>
      <c r="C30" s="319">
        <f>SUM('3b.m.'!C45)</f>
        <v>0</v>
      </c>
      <c r="D30" s="319">
        <f>SUM('3b.m.'!D45)</f>
        <v>0</v>
      </c>
      <c r="E30" s="201"/>
    </row>
    <row r="31" spans="1:5" ht="11.25">
      <c r="A31" s="7">
        <v>1748</v>
      </c>
      <c r="B31" s="5" t="s">
        <v>521</v>
      </c>
      <c r="C31" s="319"/>
      <c r="D31" s="319"/>
      <c r="E31" s="201"/>
    </row>
    <row r="32" spans="1:5" ht="7.5" customHeight="1">
      <c r="A32" s="7"/>
      <c r="B32" s="7"/>
      <c r="C32" s="319"/>
      <c r="D32" s="319"/>
      <c r="E32" s="201"/>
    </row>
    <row r="33" spans="1:5" ht="12.75">
      <c r="A33" s="7"/>
      <c r="B33" s="108" t="s">
        <v>768</v>
      </c>
      <c r="C33" s="319"/>
      <c r="D33" s="319"/>
      <c r="E33" s="201"/>
    </row>
    <row r="34" spans="1:5" ht="7.5" customHeight="1">
      <c r="A34" s="2"/>
      <c r="B34" s="94"/>
      <c r="C34" s="319"/>
      <c r="D34" s="319"/>
      <c r="E34" s="201"/>
    </row>
    <row r="35" spans="1:5" ht="11.25">
      <c r="A35" s="8">
        <v>1750</v>
      </c>
      <c r="B35" s="8" t="s">
        <v>442</v>
      </c>
      <c r="C35" s="324">
        <f>SUM(C36:C44)</f>
        <v>4262688</v>
      </c>
      <c r="D35" s="324">
        <f>SUM(D36:D44)</f>
        <v>4546504</v>
      </c>
      <c r="E35" s="201">
        <f aca="true" t="shared" si="0" ref="E35:E43">SUM(D35/C35)</f>
        <v>1.0665814622135141</v>
      </c>
    </row>
    <row r="36" spans="1:5" ht="11.25">
      <c r="A36" s="7">
        <v>1751</v>
      </c>
      <c r="B36" s="7" t="s">
        <v>721</v>
      </c>
      <c r="C36" s="319">
        <f>SUM('3c.m.'!C801)</f>
        <v>135688</v>
      </c>
      <c r="D36" s="319">
        <f>SUM('3c.m.'!D801)</f>
        <v>191049</v>
      </c>
      <c r="E36" s="1153">
        <f t="shared" si="0"/>
        <v>1.4080021814751489</v>
      </c>
    </row>
    <row r="37" spans="1:5" ht="11.25">
      <c r="A37" s="7">
        <v>1752</v>
      </c>
      <c r="B37" s="7" t="s">
        <v>519</v>
      </c>
      <c r="C37" s="319">
        <f>SUM('3c.m.'!C802)</f>
        <v>40293</v>
      </c>
      <c r="D37" s="319">
        <f>SUM('3c.m.'!D802)</f>
        <v>54694</v>
      </c>
      <c r="E37" s="1153">
        <f t="shared" si="0"/>
        <v>1.3574069937706301</v>
      </c>
    </row>
    <row r="38" spans="1:5" ht="11.25">
      <c r="A38" s="7">
        <v>1753</v>
      </c>
      <c r="B38" s="7" t="s">
        <v>520</v>
      </c>
      <c r="C38" s="319">
        <f>SUM('3c.m.'!C803)</f>
        <v>2814988</v>
      </c>
      <c r="D38" s="319">
        <f>SUM('3c.m.'!D803)</f>
        <v>3254711</v>
      </c>
      <c r="E38" s="1153">
        <f t="shared" si="0"/>
        <v>1.156207770690319</v>
      </c>
    </row>
    <row r="39" spans="1:5" ht="11.25">
      <c r="A39" s="7">
        <v>1754</v>
      </c>
      <c r="B39" s="7" t="s">
        <v>534</v>
      </c>
      <c r="C39" s="319">
        <f>SUM('3c.m.'!C804)</f>
        <v>220705</v>
      </c>
      <c r="D39" s="319">
        <f>SUM('3c.m.'!D804)</f>
        <v>298343</v>
      </c>
      <c r="E39" s="1153">
        <f t="shared" si="0"/>
        <v>1.3517727283024852</v>
      </c>
    </row>
    <row r="40" spans="1:5" ht="11.25">
      <c r="A40" s="7">
        <v>1755</v>
      </c>
      <c r="B40" s="7" t="s">
        <v>739</v>
      </c>
      <c r="C40" s="319">
        <f>SUM('3c.m.'!C805)</f>
        <v>117750</v>
      </c>
      <c r="D40" s="319">
        <f>SUM('3c.m.'!D805)</f>
        <v>100850</v>
      </c>
      <c r="E40" s="1153">
        <f t="shared" si="0"/>
        <v>0.8564755838641189</v>
      </c>
    </row>
    <row r="41" spans="1:5" ht="11.25">
      <c r="A41" s="7">
        <v>1756</v>
      </c>
      <c r="B41" s="7" t="s">
        <v>689</v>
      </c>
      <c r="C41" s="319">
        <f>SUM('3c.m.'!C808)</f>
        <v>276764</v>
      </c>
      <c r="D41" s="319">
        <f>SUM('3c.m.'!D808)</f>
        <v>36857</v>
      </c>
      <c r="E41" s="1153">
        <f t="shared" si="0"/>
        <v>0.13317122169068232</v>
      </c>
    </row>
    <row r="42" spans="1:5" ht="11.25">
      <c r="A42" s="5">
        <v>1757</v>
      </c>
      <c r="B42" s="5" t="s">
        <v>690</v>
      </c>
      <c r="C42" s="319">
        <f>SUM('3c.m.'!C809)</f>
        <v>4000</v>
      </c>
      <c r="D42" s="950">
        <f>SUM('3c.m.'!D809)</f>
        <v>0</v>
      </c>
      <c r="E42" s="1153">
        <f t="shared" si="0"/>
        <v>0</v>
      </c>
    </row>
    <row r="43" spans="1:5" ht="11.25">
      <c r="A43" s="7">
        <v>1758</v>
      </c>
      <c r="B43" s="7" t="s">
        <v>811</v>
      </c>
      <c r="C43" s="319">
        <f>SUM('3c.m.'!C810)</f>
        <v>652500</v>
      </c>
      <c r="D43" s="950">
        <f>SUM('3c.m.'!D810)</f>
        <v>610000</v>
      </c>
      <c r="E43" s="1153">
        <f t="shared" si="0"/>
        <v>0.9348659003831418</v>
      </c>
    </row>
    <row r="44" spans="1:5" ht="11.25">
      <c r="A44" s="7"/>
      <c r="B44" s="7"/>
      <c r="C44" s="319"/>
      <c r="D44" s="950"/>
      <c r="E44" s="201"/>
    </row>
    <row r="45" spans="1:5" ht="11.25">
      <c r="A45" s="7"/>
      <c r="B45" s="7"/>
      <c r="C45" s="319"/>
      <c r="D45" s="950"/>
      <c r="E45" s="201"/>
    </row>
    <row r="46" spans="1:5" ht="11.25">
      <c r="A46" s="4">
        <v>1760</v>
      </c>
      <c r="B46" s="4" t="s">
        <v>778</v>
      </c>
      <c r="C46" s="322">
        <f>SUM(C47:C53)</f>
        <v>1106220</v>
      </c>
      <c r="D46" s="322">
        <f>SUM(D47:D53)</f>
        <v>1176321</v>
      </c>
      <c r="E46" s="201">
        <f aca="true" t="shared" si="1" ref="E46:E52">SUM(D46/C46)</f>
        <v>1.0633698540977383</v>
      </c>
    </row>
    <row r="47" spans="1:5" ht="11.25">
      <c r="A47" s="7">
        <v>1761</v>
      </c>
      <c r="B47" s="7" t="s">
        <v>721</v>
      </c>
      <c r="C47" s="5">
        <f>SUM('3d.m.'!C54)</f>
        <v>787</v>
      </c>
      <c r="D47" s="982">
        <f>SUM('3d.m.'!D54)</f>
        <v>787</v>
      </c>
      <c r="E47" s="1153">
        <f t="shared" si="1"/>
        <v>1</v>
      </c>
    </row>
    <row r="48" spans="1:5" ht="11.25">
      <c r="A48" s="5">
        <v>1762</v>
      </c>
      <c r="B48" s="5" t="s">
        <v>519</v>
      </c>
      <c r="C48" s="5">
        <f>SUM('3d.m.'!C55)</f>
        <v>213</v>
      </c>
      <c r="D48" s="982">
        <f>SUM('3d.m.'!D55)</f>
        <v>213</v>
      </c>
      <c r="E48" s="1153">
        <f t="shared" si="1"/>
        <v>1</v>
      </c>
    </row>
    <row r="49" spans="1:5" ht="11.25">
      <c r="A49" s="7">
        <v>1763</v>
      </c>
      <c r="B49" s="7" t="s">
        <v>520</v>
      </c>
      <c r="C49" s="5">
        <f>SUM('3d.m.'!C56)</f>
        <v>400</v>
      </c>
      <c r="D49" s="982">
        <f>SUM('3d.m.'!D56)</f>
        <v>0</v>
      </c>
      <c r="E49" s="1153">
        <f t="shared" si="1"/>
        <v>0</v>
      </c>
    </row>
    <row r="50" spans="1:5" ht="11.25">
      <c r="A50" s="7">
        <v>1764</v>
      </c>
      <c r="B50" s="7" t="s">
        <v>739</v>
      </c>
      <c r="C50" s="5">
        <f>SUM('3d.m.'!C57)</f>
        <v>909220</v>
      </c>
      <c r="D50" s="982">
        <f>SUM('3d.m.'!D57)</f>
        <v>979321</v>
      </c>
      <c r="E50" s="1153">
        <f t="shared" si="1"/>
        <v>1.0771001517784475</v>
      </c>
    </row>
    <row r="51" spans="1:5" ht="11.25">
      <c r="A51" s="7">
        <v>1765</v>
      </c>
      <c r="B51" s="7" t="s">
        <v>1019</v>
      </c>
      <c r="C51" s="5">
        <f>SUM('3d.m.'!C58)</f>
        <v>9600</v>
      </c>
      <c r="D51" s="982">
        <f>SUM('3d.m.'!D58)</f>
        <v>0</v>
      </c>
      <c r="E51" s="1153">
        <f t="shared" si="1"/>
        <v>0</v>
      </c>
    </row>
    <row r="52" spans="1:5" ht="11.25">
      <c r="A52" s="7">
        <v>1766</v>
      </c>
      <c r="B52" s="7" t="s">
        <v>780</v>
      </c>
      <c r="C52" s="5">
        <f>SUM('3d.m.'!C59)</f>
        <v>186000</v>
      </c>
      <c r="D52" s="982">
        <f>SUM('3d.m.'!D59)</f>
        <v>196000</v>
      </c>
      <c r="E52" s="1153">
        <f t="shared" si="1"/>
        <v>1.053763440860215</v>
      </c>
    </row>
    <row r="53" spans="1:5" ht="11.25">
      <c r="A53" s="7"/>
      <c r="B53" s="7"/>
      <c r="C53" s="5"/>
      <c r="D53" s="982"/>
      <c r="E53" s="201"/>
    </row>
    <row r="54" spans="1:5" ht="11.25">
      <c r="A54" s="2"/>
      <c r="B54" s="94"/>
      <c r="C54" s="319"/>
      <c r="D54" s="950"/>
      <c r="E54" s="201"/>
    </row>
    <row r="55" spans="1:5" ht="11.25">
      <c r="A55" s="4">
        <v>1770</v>
      </c>
      <c r="B55" s="22" t="s">
        <v>769</v>
      </c>
      <c r="C55" s="322">
        <f>SUM(C56:C62)</f>
        <v>1726802</v>
      </c>
      <c r="D55" s="322">
        <f>SUM(D56:D62)</f>
        <v>2989643</v>
      </c>
      <c r="E55" s="201">
        <f>SUM(D55/C55)</f>
        <v>1.731317777023654</v>
      </c>
    </row>
    <row r="56" spans="1:5" ht="11.25">
      <c r="A56" s="73">
        <v>1771</v>
      </c>
      <c r="B56" s="7" t="s">
        <v>721</v>
      </c>
      <c r="C56" s="194">
        <f>SUM('4.mell.'!C63)</f>
        <v>100</v>
      </c>
      <c r="D56" s="982">
        <f>SUM('4.mell.'!D63)</f>
        <v>0</v>
      </c>
      <c r="E56" s="201">
        <f>SUM(D56/C56)</f>
        <v>0</v>
      </c>
    </row>
    <row r="57" spans="1:5" ht="11.25">
      <c r="A57" s="73">
        <v>1772</v>
      </c>
      <c r="B57" s="7" t="s">
        <v>519</v>
      </c>
      <c r="C57" s="194">
        <f>SUM('4.mell.'!C64)</f>
        <v>27</v>
      </c>
      <c r="D57" s="982">
        <f>SUM('4.mell.'!D64)</f>
        <v>0</v>
      </c>
      <c r="E57" s="201">
        <f>SUM(D57/C57)</f>
        <v>0</v>
      </c>
    </row>
    <row r="58" spans="1:5" ht="11.25">
      <c r="A58" s="7">
        <v>1773</v>
      </c>
      <c r="B58" s="7" t="s">
        <v>520</v>
      </c>
      <c r="C58" s="194">
        <f>SUM('4.mell.'!C65)</f>
        <v>20602</v>
      </c>
      <c r="D58" s="982">
        <f>SUM('4.mell.'!D65)</f>
        <v>0</v>
      </c>
      <c r="E58" s="1153">
        <f>SUM(D58/C58)</f>
        <v>0</v>
      </c>
    </row>
    <row r="59" spans="1:5" ht="11.25">
      <c r="A59" s="7">
        <v>1774</v>
      </c>
      <c r="B59" s="7" t="s">
        <v>714</v>
      </c>
      <c r="C59" s="194">
        <f>SUM('4.mell.'!C66)</f>
        <v>0</v>
      </c>
      <c r="D59" s="982">
        <f>SUM('4.mell.'!D66)</f>
        <v>0</v>
      </c>
      <c r="E59" s="1153"/>
    </row>
    <row r="60" spans="1:5" ht="11.25">
      <c r="A60" s="7">
        <v>1775</v>
      </c>
      <c r="B60" s="7" t="s">
        <v>689</v>
      </c>
      <c r="C60" s="194">
        <f>SUM('4.mell.'!C69)</f>
        <v>0</v>
      </c>
      <c r="D60" s="194">
        <f>SUM('4.mell.'!D69)</f>
        <v>0</v>
      </c>
      <c r="E60" s="1153"/>
    </row>
    <row r="61" spans="1:5" ht="11.25">
      <c r="A61" s="7">
        <v>1776</v>
      </c>
      <c r="B61" s="7" t="s">
        <v>690</v>
      </c>
      <c r="C61" s="325">
        <f>SUM('4.mell.'!C70)</f>
        <v>1676073</v>
      </c>
      <c r="D61" s="325">
        <f>SUM('4.mell.'!D70)</f>
        <v>2949643</v>
      </c>
      <c r="E61" s="1153">
        <f>SUM(D61/C61)</f>
        <v>1.7598535385988558</v>
      </c>
    </row>
    <row r="62" spans="1:5" ht="11.25">
      <c r="A62" s="7">
        <v>1777</v>
      </c>
      <c r="B62" s="7" t="s">
        <v>521</v>
      </c>
      <c r="C62" s="325">
        <f>SUM('4.mell.'!C71)</f>
        <v>30000</v>
      </c>
      <c r="D62" s="976">
        <f>SUM('4.mell.'!D71)</f>
        <v>40000</v>
      </c>
      <c r="E62" s="1153">
        <f>SUM(D62/C62)</f>
        <v>1.3333333333333333</v>
      </c>
    </row>
    <row r="63" spans="1:5" ht="11.25">
      <c r="A63" s="7"/>
      <c r="B63" s="7"/>
      <c r="C63" s="319"/>
      <c r="D63" s="950"/>
      <c r="E63" s="201"/>
    </row>
    <row r="64" spans="1:5" ht="11.25">
      <c r="A64" s="4">
        <v>1780</v>
      </c>
      <c r="B64" s="4" t="s">
        <v>770</v>
      </c>
      <c r="C64" s="322">
        <f>SUM(C65:C71)</f>
        <v>86522</v>
      </c>
      <c r="D64" s="322">
        <f>SUM(D65:D71)</f>
        <v>478528</v>
      </c>
      <c r="E64" s="201">
        <f>SUM(D64/C64)</f>
        <v>5.530708952636323</v>
      </c>
    </row>
    <row r="65" spans="1:5" ht="11.25">
      <c r="A65" s="73">
        <v>1781</v>
      </c>
      <c r="B65" s="7" t="s">
        <v>721</v>
      </c>
      <c r="C65" s="325">
        <f>SUM('5.mell. '!C35)</f>
        <v>0</v>
      </c>
      <c r="D65" s="976">
        <f>SUM('5.mell. '!D35)</f>
        <v>0</v>
      </c>
      <c r="E65" s="201"/>
    </row>
    <row r="66" spans="1:5" ht="11.25">
      <c r="A66" s="73">
        <v>1782</v>
      </c>
      <c r="B66" s="7" t="s">
        <v>519</v>
      </c>
      <c r="C66" s="325">
        <f>SUM('5.mell. '!C36)</f>
        <v>0</v>
      </c>
      <c r="D66" s="976">
        <f>SUM('5.mell. '!D36)</f>
        <v>0</v>
      </c>
      <c r="E66" s="201"/>
    </row>
    <row r="67" spans="1:5" ht="11.25">
      <c r="A67" s="7">
        <v>1783</v>
      </c>
      <c r="B67" s="7" t="s">
        <v>520</v>
      </c>
      <c r="C67" s="194">
        <f>SUM('5.mell. '!C37)</f>
        <v>0</v>
      </c>
      <c r="D67" s="982">
        <f>SUM('5.mell. '!D37)</f>
        <v>0</v>
      </c>
      <c r="E67" s="201"/>
    </row>
    <row r="68" spans="1:5" ht="11.25">
      <c r="A68" s="7">
        <v>1784</v>
      </c>
      <c r="B68" s="7" t="s">
        <v>714</v>
      </c>
      <c r="C68" s="5">
        <f>SUM('5.mell. '!C38)</f>
        <v>0</v>
      </c>
      <c r="D68" s="982">
        <f>SUM('5.mell. '!D38)</f>
        <v>0</v>
      </c>
      <c r="E68" s="201"/>
    </row>
    <row r="69" spans="1:5" ht="11.25">
      <c r="A69" s="7">
        <v>1785</v>
      </c>
      <c r="B69" s="7" t="s">
        <v>689</v>
      </c>
      <c r="C69" s="5">
        <f>SUM('5.mell. '!C42)</f>
        <v>86522</v>
      </c>
      <c r="D69" s="982">
        <f>SUM('5.mell. '!D42)</f>
        <v>478528</v>
      </c>
      <c r="E69" s="1153">
        <f>SUM(D69/C69)</f>
        <v>5.530708952636323</v>
      </c>
    </row>
    <row r="70" spans="1:5" ht="11.25">
      <c r="A70" s="7">
        <v>1786</v>
      </c>
      <c r="B70" s="7" t="s">
        <v>690</v>
      </c>
      <c r="C70" s="5">
        <f>SUM('5.mell. '!C41)</f>
        <v>0</v>
      </c>
      <c r="D70" s="982">
        <f>SUM('5.mell. '!D41)</f>
        <v>0</v>
      </c>
      <c r="E70" s="201"/>
    </row>
    <row r="71" spans="1:5" ht="11.25">
      <c r="A71" s="5">
        <v>1787</v>
      </c>
      <c r="B71" s="7" t="s">
        <v>521</v>
      </c>
      <c r="C71" s="5">
        <f>SUM('5.mell. '!C43)</f>
        <v>0</v>
      </c>
      <c r="D71" s="982">
        <f>SUM('5.mell. '!D43)</f>
        <v>0</v>
      </c>
      <c r="E71" s="201"/>
    </row>
    <row r="72" spans="1:5" ht="11.25">
      <c r="A72" s="5"/>
      <c r="B72" s="7"/>
      <c r="C72" s="7"/>
      <c r="D72" s="950"/>
      <c r="E72" s="201"/>
    </row>
    <row r="73" spans="1:5" ht="11.25">
      <c r="A73" s="74">
        <v>1790</v>
      </c>
      <c r="B73" s="134" t="s">
        <v>485</v>
      </c>
      <c r="C73" s="974">
        <f>SUM(C74:C78)</f>
        <v>62785</v>
      </c>
      <c r="D73" s="323">
        <f>SUM(D74:D78)</f>
        <v>47437</v>
      </c>
      <c r="E73" s="201">
        <f aca="true" t="shared" si="2" ref="E73:E78">SUM(D73/C73)</f>
        <v>0.755546707016007</v>
      </c>
    </row>
    <row r="74" spans="1:5" ht="11.25">
      <c r="A74" s="5">
        <v>1791</v>
      </c>
      <c r="B74" s="82" t="s">
        <v>765</v>
      </c>
      <c r="C74" s="975">
        <v>739</v>
      </c>
      <c r="D74" s="975"/>
      <c r="E74" s="201">
        <f t="shared" si="2"/>
        <v>0</v>
      </c>
    </row>
    <row r="75" spans="1:5" ht="11.25">
      <c r="A75" s="5">
        <v>1792</v>
      </c>
      <c r="B75" s="82" t="s">
        <v>817</v>
      </c>
      <c r="C75" s="975">
        <v>12127</v>
      </c>
      <c r="D75" s="975"/>
      <c r="E75" s="201">
        <f t="shared" si="2"/>
        <v>0</v>
      </c>
    </row>
    <row r="76" spans="1:5" ht="11.25">
      <c r="A76" s="5">
        <v>1793</v>
      </c>
      <c r="B76" s="5" t="s">
        <v>522</v>
      </c>
      <c r="C76" s="976">
        <v>2483</v>
      </c>
      <c r="D76" s="976"/>
      <c r="E76" s="201">
        <f t="shared" si="2"/>
        <v>0</v>
      </c>
    </row>
    <row r="77" spans="1:5" ht="11.25">
      <c r="A77" s="5">
        <v>1794</v>
      </c>
      <c r="B77" s="5" t="s">
        <v>823</v>
      </c>
      <c r="C77" s="976">
        <v>29314</v>
      </c>
      <c r="D77" s="976">
        <v>29315</v>
      </c>
      <c r="E77" s="1153">
        <f t="shared" si="2"/>
        <v>1.000034113392918</v>
      </c>
    </row>
    <row r="78" spans="1:5" ht="11.25">
      <c r="A78" s="5">
        <v>1795</v>
      </c>
      <c r="B78" s="5" t="s">
        <v>860</v>
      </c>
      <c r="C78" s="976">
        <v>18122</v>
      </c>
      <c r="D78" s="325">
        <v>18122</v>
      </c>
      <c r="E78" s="1153">
        <f t="shared" si="2"/>
        <v>1</v>
      </c>
    </row>
    <row r="79" spans="1:5" s="20" customFormat="1" ht="12">
      <c r="A79" s="5"/>
      <c r="B79" s="70"/>
      <c r="C79" s="950"/>
      <c r="D79" s="319"/>
      <c r="E79" s="1153"/>
    </row>
    <row r="80" spans="1:5" s="24" customFormat="1" ht="13.5" customHeight="1">
      <c r="A80" s="4">
        <v>1801</v>
      </c>
      <c r="B80" s="8" t="s">
        <v>1097</v>
      </c>
      <c r="C80" s="1026">
        <v>45000</v>
      </c>
      <c r="D80" s="322">
        <v>30000</v>
      </c>
      <c r="E80" s="201">
        <f>SUM(D80/C80)</f>
        <v>0.6666666666666666</v>
      </c>
    </row>
    <row r="81" spans="1:5" s="24" customFormat="1" ht="11.25" customHeight="1">
      <c r="A81" s="4"/>
      <c r="B81" s="8"/>
      <c r="C81" s="1026"/>
      <c r="D81" s="322"/>
      <c r="E81" s="201"/>
    </row>
    <row r="82" spans="1:5" s="24" customFormat="1" ht="13.5" customHeight="1">
      <c r="A82" s="4">
        <v>1802</v>
      </c>
      <c r="B82" s="8" t="s">
        <v>1103</v>
      </c>
      <c r="C82" s="1026"/>
      <c r="D82" s="322"/>
      <c r="E82" s="201"/>
    </row>
    <row r="83" spans="1:5" s="24" customFormat="1" ht="13.5" customHeight="1">
      <c r="A83" s="4"/>
      <c r="B83" s="8"/>
      <c r="C83" s="1026"/>
      <c r="D83" s="322"/>
      <c r="E83" s="201"/>
    </row>
    <row r="84" spans="1:5" s="24" customFormat="1" ht="13.5" customHeight="1">
      <c r="A84" s="4">
        <v>1803</v>
      </c>
      <c r="B84" s="8" t="s">
        <v>1180</v>
      </c>
      <c r="C84" s="1026"/>
      <c r="D84" s="322">
        <v>114787</v>
      </c>
      <c r="E84" s="201"/>
    </row>
    <row r="85" spans="1:5" s="24" customFormat="1" ht="10.5" customHeight="1">
      <c r="A85" s="4"/>
      <c r="B85" s="8"/>
      <c r="C85" s="1026"/>
      <c r="D85" s="322"/>
      <c r="E85" s="201"/>
    </row>
    <row r="86" spans="1:5" s="24" customFormat="1" ht="11.25">
      <c r="A86" s="4">
        <v>1804</v>
      </c>
      <c r="B86" s="8" t="s">
        <v>443</v>
      </c>
      <c r="C86" s="1026">
        <v>187000</v>
      </c>
      <c r="D86" s="322">
        <v>197000</v>
      </c>
      <c r="E86" s="201">
        <f>SUM(D86/C86)</f>
        <v>1.053475935828877</v>
      </c>
    </row>
    <row r="87" spans="1:5" s="24" customFormat="1" ht="11.25">
      <c r="A87" s="4"/>
      <c r="B87" s="8"/>
      <c r="C87" s="1027"/>
      <c r="D87" s="326"/>
      <c r="E87" s="201"/>
    </row>
    <row r="88" spans="1:5" s="24" customFormat="1" ht="11.25">
      <c r="A88" s="4">
        <v>1806</v>
      </c>
      <c r="B88" s="4" t="s">
        <v>851</v>
      </c>
      <c r="C88" s="983">
        <f>SUM(C89:C90)</f>
        <v>12000</v>
      </c>
      <c r="D88" s="327">
        <f>SUM(D89:D90)</f>
        <v>6837</v>
      </c>
      <c r="E88" s="201">
        <f>SUM(D88/C88)</f>
        <v>0.56975</v>
      </c>
    </row>
    <row r="89" spans="1:5" s="24" customFormat="1" ht="12">
      <c r="A89" s="19"/>
      <c r="B89" s="79" t="s">
        <v>852</v>
      </c>
      <c r="C89" s="1035"/>
      <c r="D89" s="1192"/>
      <c r="E89" s="201"/>
    </row>
    <row r="90" spans="1:5" s="24" customFormat="1" ht="12">
      <c r="A90" s="19"/>
      <c r="B90" s="79" t="s">
        <v>853</v>
      </c>
      <c r="C90" s="1035">
        <v>12000</v>
      </c>
      <c r="D90" s="1192">
        <v>6837</v>
      </c>
      <c r="E90" s="1153">
        <f>SUM(D90/C90)</f>
        <v>0.56975</v>
      </c>
    </row>
    <row r="91" spans="1:5" s="24" customFormat="1" ht="11.25">
      <c r="A91" s="4"/>
      <c r="B91" s="4"/>
      <c r="C91" s="1026"/>
      <c r="D91" s="322"/>
      <c r="E91" s="201"/>
    </row>
    <row r="92" spans="1:5" s="24" customFormat="1" ht="12">
      <c r="A92" s="74">
        <v>1812</v>
      </c>
      <c r="B92" s="104" t="s">
        <v>444</v>
      </c>
      <c r="C92" s="1026">
        <f>SUM('6.mell. '!C12)</f>
        <v>78000</v>
      </c>
      <c r="D92" s="322">
        <f>SUM('6.mell. '!D12)</f>
        <v>79033</v>
      </c>
      <c r="E92" s="201">
        <f>SUM(D92/C92)</f>
        <v>1.0132435897435896</v>
      </c>
    </row>
    <row r="93" spans="1:5" s="24" customFormat="1" ht="12">
      <c r="A93" s="74">
        <v>1813</v>
      </c>
      <c r="B93" s="98" t="s">
        <v>445</v>
      </c>
      <c r="C93" s="1026">
        <f>SUM('6.mell. '!C14)</f>
        <v>21183</v>
      </c>
      <c r="D93" s="322">
        <f>SUM('6.mell. '!D14)</f>
        <v>219597</v>
      </c>
      <c r="E93" s="201">
        <f>SUM(D93/C93)</f>
        <v>10.366661945900015</v>
      </c>
    </row>
    <row r="94" spans="1:5" s="24" customFormat="1" ht="11.25">
      <c r="A94" s="19">
        <v>1816</v>
      </c>
      <c r="B94" s="74" t="s">
        <v>482</v>
      </c>
      <c r="C94" s="983">
        <f>SUM(C92+C93)</f>
        <v>99183</v>
      </c>
      <c r="D94" s="327">
        <f>SUM(D92+D93)</f>
        <v>298630</v>
      </c>
      <c r="E94" s="201">
        <f>SUM(D94/C94)</f>
        <v>3.0108990451992783</v>
      </c>
    </row>
    <row r="95" spans="1:5" ht="11.25">
      <c r="A95" s="5"/>
      <c r="B95" s="5"/>
      <c r="C95" s="983"/>
      <c r="D95" s="327"/>
      <c r="E95" s="201"/>
    </row>
    <row r="96" spans="1:6" s="26" customFormat="1" ht="13.5" customHeight="1">
      <c r="A96" s="87"/>
      <c r="B96" s="87" t="s">
        <v>471</v>
      </c>
      <c r="C96" s="1036"/>
      <c r="D96" s="1193"/>
      <c r="E96" s="201"/>
      <c r="F96" s="1071"/>
    </row>
    <row r="97" spans="1:6" s="20" customFormat="1" ht="12" customHeight="1">
      <c r="A97" s="5">
        <v>1821</v>
      </c>
      <c r="B97" s="7" t="s">
        <v>721</v>
      </c>
      <c r="C97" s="1037">
        <f>SUM(C12+C24+C36+C47+C56+C65)</f>
        <v>1398772</v>
      </c>
      <c r="D97" s="1194">
        <f>SUM(D12+D24+D36+D47+D56+D65)</f>
        <v>1725180</v>
      </c>
      <c r="E97" s="1153">
        <f aca="true" t="shared" si="3" ref="E97:E103">SUM(D97/C97)</f>
        <v>1.2333532555698856</v>
      </c>
      <c r="F97" s="1070"/>
    </row>
    <row r="98" spans="1:6" s="20" customFormat="1" ht="12" customHeight="1">
      <c r="A98" s="5">
        <v>1822</v>
      </c>
      <c r="B98" s="7" t="s">
        <v>519</v>
      </c>
      <c r="C98" s="982">
        <f>SUM(C13+C25+C37+C48+C57+C66)</f>
        <v>408052</v>
      </c>
      <c r="D98" s="194">
        <f>SUM(D13+D25+D37+D48+D57+D66)</f>
        <v>427788</v>
      </c>
      <c r="E98" s="1153">
        <f t="shared" si="3"/>
        <v>1.0483663846764628</v>
      </c>
      <c r="F98" s="1070"/>
    </row>
    <row r="99" spans="1:6" s="20" customFormat="1" ht="11.25">
      <c r="A99" s="182">
        <v>1823</v>
      </c>
      <c r="B99" s="7" t="s">
        <v>520</v>
      </c>
      <c r="C99" s="982">
        <f>SUM(C14+C26+C38+C49+C58+C67+C80+C86)</f>
        <v>3520477</v>
      </c>
      <c r="D99" s="194">
        <f>SUM(D14+D26+D38+D49+D58+D67+D80+D86+D82)</f>
        <v>4022542</v>
      </c>
      <c r="E99" s="1153">
        <f t="shared" si="3"/>
        <v>1.1426127766208953</v>
      </c>
      <c r="F99" s="1070"/>
    </row>
    <row r="100" spans="1:6" s="20" customFormat="1" ht="11.25">
      <c r="A100" s="182">
        <v>1824</v>
      </c>
      <c r="B100" s="7" t="s">
        <v>534</v>
      </c>
      <c r="C100" s="1037">
        <f>SUM(C15+C27+C39)</f>
        <v>220705</v>
      </c>
      <c r="D100" s="1037">
        <f>SUM(D15+D27+D39)</f>
        <v>298343</v>
      </c>
      <c r="E100" s="1153">
        <f t="shared" si="3"/>
        <v>1.3517727283024852</v>
      </c>
      <c r="F100" s="1070"/>
    </row>
    <row r="101" spans="1:6" s="20" customFormat="1" ht="11.25">
      <c r="A101" s="5">
        <v>1825</v>
      </c>
      <c r="B101" s="7" t="s">
        <v>739</v>
      </c>
      <c r="C101" s="982">
        <f>SUM(C16+C28+C40+C50+C59+C68+C92+C93+C90)</f>
        <v>1138153</v>
      </c>
      <c r="D101" s="982">
        <f>SUM(D16+D28+D40+D50+D59+D68+D92+D93+D90+D84)</f>
        <v>1500425</v>
      </c>
      <c r="E101" s="1153">
        <f t="shared" si="3"/>
        <v>1.3182981549932216</v>
      </c>
      <c r="F101" s="1070"/>
    </row>
    <row r="102" spans="1:6" s="20" customFormat="1" ht="12" thickBot="1">
      <c r="A102" s="103"/>
      <c r="B102" s="204" t="s">
        <v>492</v>
      </c>
      <c r="C102" s="292">
        <f>SUM(C94)</f>
        <v>99183</v>
      </c>
      <c r="D102" s="292">
        <f>SUM(D94)</f>
        <v>298630</v>
      </c>
      <c r="E102" s="1154">
        <f t="shared" si="3"/>
        <v>3.0108990451992783</v>
      </c>
      <c r="F102" s="1072"/>
    </row>
    <row r="103" spans="1:5" s="20" customFormat="1" ht="17.25" customHeight="1" thickBot="1">
      <c r="A103" s="192">
        <v>1820</v>
      </c>
      <c r="B103" s="192" t="s">
        <v>460</v>
      </c>
      <c r="C103" s="192">
        <f>SUM(C97:C102)-C102</f>
        <v>6686159</v>
      </c>
      <c r="D103" s="192">
        <f>SUM(D97:D102)-D102</f>
        <v>7974278</v>
      </c>
      <c r="E103" s="1141">
        <f t="shared" si="3"/>
        <v>1.1926545569735927</v>
      </c>
    </row>
    <row r="104" spans="1:5" s="20" customFormat="1" ht="11.25">
      <c r="A104" s="75"/>
      <c r="B104" s="75"/>
      <c r="C104" s="75"/>
      <c r="D104" s="75"/>
      <c r="E104" s="1142"/>
    </row>
    <row r="105" spans="1:6" s="20" customFormat="1" ht="11.25">
      <c r="A105" s="5"/>
      <c r="B105" s="104" t="s">
        <v>472</v>
      </c>
      <c r="C105" s="74"/>
      <c r="D105" s="74"/>
      <c r="E105" s="201"/>
      <c r="F105" s="1070"/>
    </row>
    <row r="106" spans="1:6" s="20" customFormat="1" ht="11.25">
      <c r="A106" s="5">
        <v>1831</v>
      </c>
      <c r="B106" s="7" t="s">
        <v>689</v>
      </c>
      <c r="C106" s="6">
        <f>SUM(C17+C29+C41+C60+C69+C51)</f>
        <v>510886</v>
      </c>
      <c r="D106" s="6">
        <f>SUM(D17+D29+D41+D60+D69+D51)</f>
        <v>641385</v>
      </c>
      <c r="E106" s="1153">
        <f>SUM(D106/C106)</f>
        <v>1.2554366336129783</v>
      </c>
      <c r="F106" s="1070"/>
    </row>
    <row r="107" spans="1:6" s="20" customFormat="1" ht="11.25">
      <c r="A107" s="5">
        <v>1832</v>
      </c>
      <c r="B107" s="7" t="s">
        <v>690</v>
      </c>
      <c r="C107" s="6">
        <f>SUM(C18+C42+C30+C61+C70)</f>
        <v>1680073</v>
      </c>
      <c r="D107" s="6">
        <f>SUM(D18+D42+D30+D61+D70)</f>
        <v>2949643</v>
      </c>
      <c r="E107" s="1153">
        <f>SUM(D107/C107)</f>
        <v>1.7556635931891054</v>
      </c>
      <c r="F107" s="1070"/>
    </row>
    <row r="108" spans="1:6" s="20" customFormat="1" ht="12" thickBot="1">
      <c r="A108" s="5">
        <v>1833</v>
      </c>
      <c r="B108" s="7" t="s">
        <v>521</v>
      </c>
      <c r="C108" s="5">
        <f>SUM(C43+C62+C52+C71+C73+C19)</f>
        <v>938285</v>
      </c>
      <c r="D108" s="5">
        <f>SUM(D43+D62+D52+D71+D73+D19)</f>
        <v>903437</v>
      </c>
      <c r="E108" s="1154">
        <f>SUM(D108/C108)</f>
        <v>0.962859898644868</v>
      </c>
      <c r="F108" s="1070"/>
    </row>
    <row r="109" spans="1:6" s="20" customFormat="1" ht="18.75" customHeight="1" thickBot="1">
      <c r="A109" s="176">
        <v>1830</v>
      </c>
      <c r="B109" s="176" t="s">
        <v>473</v>
      </c>
      <c r="C109" s="191">
        <f>SUM(C106:C108)</f>
        <v>3129244</v>
      </c>
      <c r="D109" s="191">
        <f>SUM(D106:D108)</f>
        <v>4494465</v>
      </c>
      <c r="E109" s="1141">
        <f>SUM(D109/C109)</f>
        <v>1.4362782192759658</v>
      </c>
      <c r="F109" s="1072"/>
    </row>
    <row r="110" spans="1:5" s="20" customFormat="1" ht="11.25">
      <c r="A110" s="75"/>
      <c r="B110" s="73"/>
      <c r="C110" s="73"/>
      <c r="D110" s="73"/>
      <c r="E110" s="1142"/>
    </row>
    <row r="111" spans="1:5" s="20" customFormat="1" ht="11.25">
      <c r="A111" s="79">
        <v>1841</v>
      </c>
      <c r="B111" s="133" t="s">
        <v>483</v>
      </c>
      <c r="C111" s="75"/>
      <c r="D111" s="75"/>
      <c r="E111" s="201"/>
    </row>
    <row r="112" spans="1:5" s="20" customFormat="1" ht="11.25">
      <c r="A112" s="79">
        <v>1842</v>
      </c>
      <c r="B112" s="129" t="s">
        <v>484</v>
      </c>
      <c r="C112" s="75"/>
      <c r="D112" s="75"/>
      <c r="E112" s="201"/>
    </row>
    <row r="113" spans="1:5" s="20" customFormat="1" ht="11.25">
      <c r="A113" s="79">
        <v>1843</v>
      </c>
      <c r="B113" s="129" t="s">
        <v>1064</v>
      </c>
      <c r="C113" s="75"/>
      <c r="D113" s="974"/>
      <c r="E113" s="201"/>
    </row>
    <row r="114" spans="1:5" s="20" customFormat="1" ht="11.25">
      <c r="A114" s="79">
        <v>1844</v>
      </c>
      <c r="B114" s="129" t="s">
        <v>1211</v>
      </c>
      <c r="C114" s="75"/>
      <c r="D114" s="974">
        <v>2000000</v>
      </c>
      <c r="E114" s="201"/>
    </row>
    <row r="115" spans="1:5" s="20" customFormat="1" ht="11.25">
      <c r="A115" s="79">
        <v>1845</v>
      </c>
      <c r="B115" s="129" t="s">
        <v>477</v>
      </c>
      <c r="C115" s="75">
        <f>SUM(C116:C119)</f>
        <v>5881759</v>
      </c>
      <c r="D115" s="75">
        <f>SUM(D116:D119)</f>
        <v>6213779</v>
      </c>
      <c r="E115" s="201">
        <f aca="true" t="shared" si="4" ref="E115:E120">SUM(D115/C115)</f>
        <v>1.0564490996655933</v>
      </c>
    </row>
    <row r="116" spans="1:5" s="20" customFormat="1" ht="11.25">
      <c r="A116" s="79">
        <v>1846</v>
      </c>
      <c r="B116" s="73" t="s">
        <v>845</v>
      </c>
      <c r="C116" s="73">
        <f>SUM('2.mell'!C529)</f>
        <v>3543210</v>
      </c>
      <c r="D116" s="73">
        <f>SUM('2.mell'!D529)</f>
        <v>3318479</v>
      </c>
      <c r="E116" s="1153">
        <f t="shared" si="4"/>
        <v>0.9365741799103073</v>
      </c>
    </row>
    <row r="117" spans="1:5" s="20" customFormat="1" ht="11.25">
      <c r="A117" s="79">
        <v>1847</v>
      </c>
      <c r="B117" s="79" t="s">
        <v>846</v>
      </c>
      <c r="C117" s="73">
        <f>SUM('2.mell'!C530)</f>
        <v>307538</v>
      </c>
      <c r="D117" s="73">
        <f>SUM('2.mell'!D530)</f>
        <v>379494</v>
      </c>
      <c r="E117" s="1153">
        <f t="shared" si="4"/>
        <v>1.2339743381305726</v>
      </c>
    </row>
    <row r="118" spans="1:5" s="20" customFormat="1" ht="11.25">
      <c r="A118" s="79">
        <v>1848</v>
      </c>
      <c r="B118" s="73" t="s">
        <v>474</v>
      </c>
      <c r="C118" s="73">
        <f>SUM('3b.m.'!C30)</f>
        <v>509927</v>
      </c>
      <c r="D118" s="73">
        <f>SUM('3b.m.'!D30)</f>
        <v>616506</v>
      </c>
      <c r="E118" s="1153">
        <f t="shared" si="4"/>
        <v>1.2090083482537697</v>
      </c>
    </row>
    <row r="119" spans="1:5" s="20" customFormat="1" ht="12" thickBot="1">
      <c r="A119" s="175">
        <v>1849</v>
      </c>
      <c r="B119" s="73" t="s">
        <v>812</v>
      </c>
      <c r="C119" s="972">
        <v>1521084</v>
      </c>
      <c r="D119" s="972">
        <v>1899300</v>
      </c>
      <c r="E119" s="1154">
        <f t="shared" si="4"/>
        <v>1.24864898979938</v>
      </c>
    </row>
    <row r="120" spans="1:5" s="20" customFormat="1" ht="18.75" customHeight="1" thickBot="1">
      <c r="A120" s="191">
        <v>1840</v>
      </c>
      <c r="B120" s="176" t="s">
        <v>462</v>
      </c>
      <c r="C120" s="973">
        <f>SUM(C115+C113)</f>
        <v>5881759</v>
      </c>
      <c r="D120" s="973">
        <f>SUM(D115+D113+D114)</f>
        <v>8213779</v>
      </c>
      <c r="E120" s="1155">
        <f t="shared" si="4"/>
        <v>1.396483432932223</v>
      </c>
    </row>
    <row r="121" spans="1:5" s="20" customFormat="1" ht="11.25">
      <c r="A121" s="195"/>
      <c r="B121" s="195"/>
      <c r="C121" s="974"/>
      <c r="D121" s="974"/>
      <c r="E121" s="1142"/>
    </row>
    <row r="122" spans="1:5" s="20" customFormat="1" ht="11.25">
      <c r="A122" s="75">
        <v>1851</v>
      </c>
      <c r="B122" s="125" t="s">
        <v>493</v>
      </c>
      <c r="C122" s="974">
        <v>48000</v>
      </c>
      <c r="D122" s="323">
        <v>48000</v>
      </c>
      <c r="E122" s="201">
        <f>SUM(D122/C122)</f>
        <v>1</v>
      </c>
    </row>
    <row r="123" spans="1:5" s="20" customFormat="1" ht="11.25">
      <c r="A123" s="74">
        <v>1862</v>
      </c>
      <c r="B123" s="134" t="s">
        <v>477</v>
      </c>
      <c r="C123" s="977">
        <f>SUM(C124:C125)</f>
        <v>145000</v>
      </c>
      <c r="D123" s="977">
        <f>SUM(D124:D125)</f>
        <v>0</v>
      </c>
      <c r="E123" s="201">
        <f>SUM(D123/C123)</f>
        <v>0</v>
      </c>
    </row>
    <row r="124" spans="1:5" s="20" customFormat="1" ht="11.25">
      <c r="A124" s="79">
        <v>1863</v>
      </c>
      <c r="B124" s="73" t="s">
        <v>759</v>
      </c>
      <c r="C124" s="976">
        <f>SUM('3b.m.'!C33)</f>
        <v>16700</v>
      </c>
      <c r="D124" s="976">
        <f>SUM('3b.m.'!D33)</f>
        <v>0</v>
      </c>
      <c r="E124" s="201">
        <f>SUM(D124/C124)</f>
        <v>0</v>
      </c>
    </row>
    <row r="125" spans="1:5" s="20" customFormat="1" ht="12" thickBot="1">
      <c r="A125" s="175">
        <v>1864</v>
      </c>
      <c r="B125" s="175" t="s">
        <v>812</v>
      </c>
      <c r="C125" s="972">
        <v>128300</v>
      </c>
      <c r="D125" s="972"/>
      <c r="E125" s="1156">
        <f>SUM(D125/C125)</f>
        <v>0</v>
      </c>
    </row>
    <row r="126" spans="1:5" s="20" customFormat="1" ht="18.75" customHeight="1" thickBot="1">
      <c r="A126" s="191">
        <v>1865</v>
      </c>
      <c r="B126" s="176" t="s">
        <v>465</v>
      </c>
      <c r="C126" s="978">
        <f>SUM(C122+C123)</f>
        <v>193000</v>
      </c>
      <c r="D126" s="978">
        <f>SUM(D122+D123)</f>
        <v>48000</v>
      </c>
      <c r="E126" s="1155">
        <f>SUM(D126/C126)</f>
        <v>0.24870466321243523</v>
      </c>
    </row>
    <row r="127" spans="1:5" s="20" customFormat="1" ht="18.75" customHeight="1" thickBot="1">
      <c r="A127" s="191"/>
      <c r="B127" s="237"/>
      <c r="C127" s="978"/>
      <c r="D127" s="978"/>
      <c r="E127" s="1141"/>
    </row>
    <row r="128" spans="1:5" s="20" customFormat="1" ht="18" customHeight="1" thickBot="1">
      <c r="A128" s="101">
        <v>1870</v>
      </c>
      <c r="B128" s="174" t="s">
        <v>475</v>
      </c>
      <c r="C128" s="979">
        <f>SUM(C126+C120+C109+C103)</f>
        <v>15890162</v>
      </c>
      <c r="D128" s="979">
        <f>SUM(D126+D120+D109+D103)</f>
        <v>20730522</v>
      </c>
      <c r="E128" s="1141">
        <f>SUM(D128/C128)</f>
        <v>1.3046136345243051</v>
      </c>
    </row>
    <row r="129" spans="1:5" ht="7.5" customHeight="1">
      <c r="A129" s="8"/>
      <c r="B129" s="63"/>
      <c r="C129" s="980"/>
      <c r="D129" s="980"/>
      <c r="E129" s="1142"/>
    </row>
    <row r="130" spans="1:5" s="29" customFormat="1" ht="12" customHeight="1">
      <c r="A130" s="15"/>
      <c r="B130" s="28" t="s">
        <v>843</v>
      </c>
      <c r="C130" s="981"/>
      <c r="D130" s="981"/>
      <c r="E130" s="201"/>
    </row>
    <row r="131" spans="1:5" s="29" customFormat="1" ht="9" customHeight="1">
      <c r="A131" s="15"/>
      <c r="B131" s="28"/>
      <c r="C131" s="981"/>
      <c r="D131" s="981"/>
      <c r="E131" s="201"/>
    </row>
    <row r="132" spans="1:5" s="29" customFormat="1" ht="12" customHeight="1">
      <c r="A132" s="15"/>
      <c r="B132" s="87" t="s">
        <v>471</v>
      </c>
      <c r="C132" s="981"/>
      <c r="D132" s="981"/>
      <c r="E132" s="201"/>
    </row>
    <row r="133" spans="1:5" s="20" customFormat="1" ht="11.25">
      <c r="A133" s="5">
        <v>1911</v>
      </c>
      <c r="B133" s="7" t="s">
        <v>721</v>
      </c>
      <c r="C133" s="982">
        <f>SUM('2.mell'!C533)</f>
        <v>1983233</v>
      </c>
      <c r="D133" s="982">
        <f>SUM('2.mell'!D533)</f>
        <v>2016138</v>
      </c>
      <c r="E133" s="1153">
        <f>SUM(D133/C133)</f>
        <v>1.0165915956420652</v>
      </c>
    </row>
    <row r="134" spans="1:5" s="20" customFormat="1" ht="11.25">
      <c r="A134" s="5">
        <v>1912</v>
      </c>
      <c r="B134" s="7" t="s">
        <v>519</v>
      </c>
      <c r="C134" s="982">
        <f>SUM('2.mell'!C534)</f>
        <v>567082</v>
      </c>
      <c r="D134" s="982">
        <f>SUM('2.mell'!D534)</f>
        <v>495680</v>
      </c>
      <c r="E134" s="1153">
        <f>SUM(D134/C134)</f>
        <v>0.874088756123453</v>
      </c>
    </row>
    <row r="135" spans="1:5" s="20" customFormat="1" ht="11.25">
      <c r="A135" s="5">
        <v>1913</v>
      </c>
      <c r="B135" s="5" t="s">
        <v>520</v>
      </c>
      <c r="C135" s="982">
        <f>SUM('2.mell'!C535)</f>
        <v>1694432</v>
      </c>
      <c r="D135" s="982">
        <f>SUM('2.mell'!D535)</f>
        <v>1454480</v>
      </c>
      <c r="E135" s="1153">
        <f>SUM(D135/C135)</f>
        <v>0.8583879435704708</v>
      </c>
    </row>
    <row r="136" spans="1:5" s="27" customFormat="1" ht="12">
      <c r="A136" s="99">
        <v>1914</v>
      </c>
      <c r="B136" s="23" t="s">
        <v>593</v>
      </c>
      <c r="C136" s="982"/>
      <c r="D136" s="982"/>
      <c r="E136" s="1153"/>
    </row>
    <row r="137" spans="1:5" s="27" customFormat="1" ht="12">
      <c r="A137" s="79">
        <v>1915</v>
      </c>
      <c r="B137" s="7" t="s">
        <v>683</v>
      </c>
      <c r="C137" s="982">
        <f>SUM('2.mell'!C536)</f>
        <v>807</v>
      </c>
      <c r="D137" s="982">
        <f>SUM('2.mell'!D536)</f>
        <v>600</v>
      </c>
      <c r="E137" s="1153">
        <f>SUM(D137/C137)</f>
        <v>0.7434944237918215</v>
      </c>
    </row>
    <row r="138" spans="1:5" s="20" customFormat="1" ht="11.25">
      <c r="A138" s="5">
        <v>1916</v>
      </c>
      <c r="B138" s="7" t="s">
        <v>739</v>
      </c>
      <c r="C138" s="982">
        <f>SUM('2.mell'!C537)</f>
        <v>0</v>
      </c>
      <c r="D138" s="982">
        <f>SUM('2.mell'!D537)</f>
        <v>0</v>
      </c>
      <c r="E138" s="201"/>
    </row>
    <row r="139" spans="1:5" s="20" customFormat="1" ht="11.25">
      <c r="A139" s="74">
        <v>1910</v>
      </c>
      <c r="B139" s="75" t="s">
        <v>460</v>
      </c>
      <c r="C139" s="983">
        <f>SUM(C133:C138)</f>
        <v>4245554</v>
      </c>
      <c r="D139" s="983">
        <f>SUM(D133:D138)</f>
        <v>3966898</v>
      </c>
      <c r="E139" s="201">
        <f>SUM(D139/C139)</f>
        <v>0.9343652206520044</v>
      </c>
    </row>
    <row r="140" spans="1:5" s="20" customFormat="1" ht="11.25">
      <c r="A140" s="5"/>
      <c r="B140" s="98" t="s">
        <v>472</v>
      </c>
      <c r="C140" s="983"/>
      <c r="D140" s="983"/>
      <c r="E140" s="201"/>
    </row>
    <row r="141" spans="1:5" s="20" customFormat="1" ht="11.25">
      <c r="A141" s="5">
        <v>1921</v>
      </c>
      <c r="B141" s="7" t="s">
        <v>689</v>
      </c>
      <c r="C141" s="982">
        <f>SUM('2.mell'!C539)</f>
        <v>46368</v>
      </c>
      <c r="D141" s="982">
        <f>SUM('2.mell'!D539)</f>
        <v>57302</v>
      </c>
      <c r="E141" s="1153">
        <f>SUM(D141/C141)</f>
        <v>1.2358091787439613</v>
      </c>
    </row>
    <row r="142" spans="1:5" s="20" customFormat="1" ht="11.25">
      <c r="A142" s="5">
        <v>1922</v>
      </c>
      <c r="B142" s="7" t="s">
        <v>690</v>
      </c>
      <c r="C142" s="982">
        <f>SUM('2.mell'!C540)</f>
        <v>0</v>
      </c>
      <c r="D142" s="982">
        <f>SUM('2.mell'!D540)</f>
        <v>0</v>
      </c>
      <c r="E142" s="201"/>
    </row>
    <row r="143" spans="1:5" s="20" customFormat="1" ht="11.25">
      <c r="A143" s="5">
        <v>1923</v>
      </c>
      <c r="B143" s="7" t="s">
        <v>521</v>
      </c>
      <c r="C143" s="982">
        <f>SUM('2.mell'!C541)</f>
        <v>0</v>
      </c>
      <c r="D143" s="982">
        <f>SUM('2.mell'!D541)</f>
        <v>0</v>
      </c>
      <c r="E143" s="201"/>
    </row>
    <row r="144" spans="1:5" s="20" customFormat="1" ht="12" thickBot="1">
      <c r="A144" s="100">
        <v>1920</v>
      </c>
      <c r="B144" s="100" t="s">
        <v>467</v>
      </c>
      <c r="C144" s="984">
        <f>SUM(C141:C143)</f>
        <v>46368</v>
      </c>
      <c r="D144" s="984">
        <f>SUM(D141:D143)</f>
        <v>57302</v>
      </c>
      <c r="E144" s="1156">
        <f>SUM(D144/C144)</f>
        <v>1.2358091787439613</v>
      </c>
    </row>
    <row r="145" spans="1:5" s="20" customFormat="1" ht="16.5" customHeight="1" thickBot="1">
      <c r="A145" s="101"/>
      <c r="B145" s="176"/>
      <c r="C145" s="979"/>
      <c r="D145" s="979"/>
      <c r="E145" s="1141"/>
    </row>
    <row r="146" spans="1:5" s="31" customFormat="1" ht="13.5" thickBot="1">
      <c r="A146" s="30">
        <v>1940</v>
      </c>
      <c r="B146" s="102" t="s">
        <v>844</v>
      </c>
      <c r="C146" s="985">
        <f>SUM(C139+C144)</f>
        <v>4291922</v>
      </c>
      <c r="D146" s="1199">
        <f>SUM(D139+D144)</f>
        <v>4024200</v>
      </c>
      <c r="E146" s="1141">
        <f>SUM(D146/C146)</f>
        <v>0.937621885952261</v>
      </c>
    </row>
    <row r="147" spans="1:5" s="31" customFormat="1" ht="12.75">
      <c r="A147" s="97"/>
      <c r="B147" s="209"/>
      <c r="C147" s="986"/>
      <c r="D147" s="986"/>
      <c r="E147" s="1142"/>
    </row>
    <row r="148" spans="1:5" ht="14.25" customHeight="1">
      <c r="A148" s="15"/>
      <c r="B148" s="15" t="s">
        <v>815</v>
      </c>
      <c r="C148" s="987"/>
      <c r="D148" s="987"/>
      <c r="E148" s="201"/>
    </row>
    <row r="149" spans="1:5" ht="14.25" customHeight="1">
      <c r="A149" s="15"/>
      <c r="B149" s="87" t="s">
        <v>471</v>
      </c>
      <c r="C149" s="981"/>
      <c r="D149" s="981"/>
      <c r="E149" s="201"/>
    </row>
    <row r="150" spans="1:5" ht="11.25">
      <c r="A150" s="5">
        <v>1951</v>
      </c>
      <c r="B150" s="7" t="s">
        <v>581</v>
      </c>
      <c r="C150" s="950">
        <f aca="true" t="shared" si="5" ref="C150:D152">SUM(C97+C133)</f>
        <v>3382005</v>
      </c>
      <c r="D150" s="950">
        <f t="shared" si="5"/>
        <v>3741318</v>
      </c>
      <c r="E150" s="1153">
        <f aca="true" t="shared" si="6" ref="E150:E155">SUM(D150/C150)</f>
        <v>1.1062425986951527</v>
      </c>
    </row>
    <row r="151" spans="1:5" ht="11.25">
      <c r="A151" s="5">
        <v>1952</v>
      </c>
      <c r="B151" s="7" t="s">
        <v>756</v>
      </c>
      <c r="C151" s="950">
        <f t="shared" si="5"/>
        <v>975134</v>
      </c>
      <c r="D151" s="950">
        <f t="shared" si="5"/>
        <v>923468</v>
      </c>
      <c r="E151" s="1153">
        <f t="shared" si="6"/>
        <v>0.9470165126023705</v>
      </c>
    </row>
    <row r="152" spans="1:5" ht="11.25">
      <c r="A152" s="5">
        <v>1953</v>
      </c>
      <c r="B152" s="7" t="s">
        <v>757</v>
      </c>
      <c r="C152" s="950">
        <f t="shared" si="5"/>
        <v>5214909</v>
      </c>
      <c r="D152" s="950">
        <f t="shared" si="5"/>
        <v>5477022</v>
      </c>
      <c r="E152" s="1153">
        <f t="shared" si="6"/>
        <v>1.0502622385165301</v>
      </c>
    </row>
    <row r="153" spans="1:5" ht="11.25">
      <c r="A153" s="5">
        <v>1954</v>
      </c>
      <c r="B153" s="7" t="s">
        <v>586</v>
      </c>
      <c r="C153" s="950">
        <f>SUM(C137+C100)</f>
        <v>221512</v>
      </c>
      <c r="D153" s="950">
        <f>SUM(D137+D100)</f>
        <v>298943</v>
      </c>
      <c r="E153" s="1153">
        <f t="shared" si="6"/>
        <v>1.3495566831593773</v>
      </c>
    </row>
    <row r="154" spans="1:5" ht="12" thickBot="1">
      <c r="A154" s="5">
        <v>1955</v>
      </c>
      <c r="B154" s="7" t="s">
        <v>509</v>
      </c>
      <c r="C154" s="7">
        <f>SUM(C101+C138)</f>
        <v>1138153</v>
      </c>
      <c r="D154" s="7">
        <f>SUM(D101+D138)</f>
        <v>1500425</v>
      </c>
      <c r="E154" s="1154">
        <f t="shared" si="6"/>
        <v>1.3182981549932216</v>
      </c>
    </row>
    <row r="155" spans="1:5" ht="18" customHeight="1" thickBot="1">
      <c r="A155" s="176">
        <v>1950</v>
      </c>
      <c r="B155" s="176" t="s">
        <v>460</v>
      </c>
      <c r="C155" s="176">
        <f>SUM(C150:C154)</f>
        <v>10931713</v>
      </c>
      <c r="D155" s="176">
        <f>SUM(D150:D154)</f>
        <v>11941176</v>
      </c>
      <c r="E155" s="1141">
        <f t="shared" si="6"/>
        <v>1.0923426182154619</v>
      </c>
    </row>
    <row r="156" spans="1:5" ht="11.25">
      <c r="A156" s="7"/>
      <c r="B156" s="98" t="s">
        <v>472</v>
      </c>
      <c r="C156" s="7"/>
      <c r="D156" s="7"/>
      <c r="E156" s="1142"/>
    </row>
    <row r="157" spans="1:5" ht="11.25">
      <c r="A157" s="7">
        <v>1961</v>
      </c>
      <c r="B157" s="98" t="s">
        <v>691</v>
      </c>
      <c r="C157" s="7">
        <f>SUM(C106+C141)</f>
        <v>557254</v>
      </c>
      <c r="D157" s="79">
        <f>SUM(D106+D141)</f>
        <v>698687</v>
      </c>
      <c r="E157" s="1153">
        <f>SUM(D157/C157)</f>
        <v>1.2538034720253242</v>
      </c>
    </row>
    <row r="158" spans="1:5" ht="11.25">
      <c r="A158" s="5">
        <v>1962</v>
      </c>
      <c r="B158" s="7" t="s">
        <v>690</v>
      </c>
      <c r="C158" s="7">
        <f>SUM(C107+C142)</f>
        <v>1680073</v>
      </c>
      <c r="D158" s="73">
        <f>SUM(D107+D142)</f>
        <v>2949643</v>
      </c>
      <c r="E158" s="1153">
        <f>SUM(D158/C158)</f>
        <v>1.7556635931891054</v>
      </c>
    </row>
    <row r="159" spans="1:5" ht="12" thickBot="1">
      <c r="A159" s="5">
        <v>1963</v>
      </c>
      <c r="B159" s="7" t="s">
        <v>521</v>
      </c>
      <c r="C159" s="7">
        <f>SUM(C143+C108)</f>
        <v>938285</v>
      </c>
      <c r="D159" s="81">
        <f>SUM(D143+D108)</f>
        <v>903437</v>
      </c>
      <c r="E159" s="1154">
        <f>SUM(D159/C159)</f>
        <v>0.962859898644868</v>
      </c>
    </row>
    <row r="160" spans="1:5" ht="17.25" customHeight="1" thickBot="1">
      <c r="A160" s="176">
        <v>1960</v>
      </c>
      <c r="B160" s="176" t="s">
        <v>467</v>
      </c>
      <c r="C160" s="176">
        <f>SUM(C157:C159)</f>
        <v>3175612</v>
      </c>
      <c r="D160" s="192">
        <f>SUM(D157:D159)</f>
        <v>4551767</v>
      </c>
      <c r="E160" s="1142">
        <f>SUM(D160/C160)</f>
        <v>1.4333511146827762</v>
      </c>
    </row>
    <row r="161" spans="1:5" ht="11.25">
      <c r="A161" s="7">
        <v>1971</v>
      </c>
      <c r="B161" s="133" t="s">
        <v>483</v>
      </c>
      <c r="C161" s="73"/>
      <c r="D161" s="73"/>
      <c r="E161" s="201"/>
    </row>
    <row r="162" spans="1:5" ht="11.25">
      <c r="A162" s="5">
        <v>1972</v>
      </c>
      <c r="B162" s="129" t="s">
        <v>485</v>
      </c>
      <c r="C162" s="73"/>
      <c r="D162" s="73"/>
      <c r="E162" s="201"/>
    </row>
    <row r="163" spans="1:5" ht="11.25">
      <c r="A163" s="5">
        <v>1973</v>
      </c>
      <c r="B163" s="129" t="s">
        <v>476</v>
      </c>
      <c r="C163" s="73"/>
      <c r="D163" s="73"/>
      <c r="E163" s="201"/>
    </row>
    <row r="164" spans="1:5" ht="12">
      <c r="A164" s="223">
        <v>1974</v>
      </c>
      <c r="B164" s="860" t="s">
        <v>477</v>
      </c>
      <c r="C164" s="223">
        <f>SUM(C115)</f>
        <v>5881759</v>
      </c>
      <c r="D164" s="223">
        <f>SUM(D115)</f>
        <v>6213779</v>
      </c>
      <c r="E164" s="1157">
        <f>SUM(D164/C164)</f>
        <v>1.0564490996655933</v>
      </c>
    </row>
    <row r="165" spans="1:5" ht="12">
      <c r="A165" s="223">
        <v>1975</v>
      </c>
      <c r="B165" s="129" t="s">
        <v>1064</v>
      </c>
      <c r="C165" s="79">
        <f>SUM(C113)</f>
        <v>0</v>
      </c>
      <c r="D165" s="79">
        <f>SUM(D113)</f>
        <v>0</v>
      </c>
      <c r="E165" s="201"/>
    </row>
    <row r="166" spans="1:5" ht="12" thickBot="1">
      <c r="A166" s="859">
        <v>1976</v>
      </c>
      <c r="B166" s="129" t="s">
        <v>1211</v>
      </c>
      <c r="C166" s="81"/>
      <c r="D166" s="81">
        <v>2000000</v>
      </c>
      <c r="E166" s="1140"/>
    </row>
    <row r="167" spans="1:5" ht="17.25" customHeight="1" thickBot="1">
      <c r="A167" s="191">
        <v>1970</v>
      </c>
      <c r="B167" s="176" t="s">
        <v>427</v>
      </c>
      <c r="C167" s="191">
        <f>SUM(C161:C164)</f>
        <v>5881759</v>
      </c>
      <c r="D167" s="191">
        <f>SUM(D164:D166)</f>
        <v>8213779</v>
      </c>
      <c r="E167" s="1155">
        <f>SUM(D167/C167)</f>
        <v>1.396483432932223</v>
      </c>
    </row>
    <row r="168" spans="1:5" ht="12" customHeight="1">
      <c r="A168" s="7">
        <v>1981</v>
      </c>
      <c r="B168" s="133" t="s">
        <v>483</v>
      </c>
      <c r="C168" s="73">
        <f>SUM(C122)</f>
        <v>48000</v>
      </c>
      <c r="D168" s="73">
        <f>SUM(D122)</f>
        <v>48000</v>
      </c>
      <c r="E168" s="1158">
        <f>SUM(D168/C168)</f>
        <v>1</v>
      </c>
    </row>
    <row r="169" spans="1:5" ht="12" customHeight="1">
      <c r="A169" s="5">
        <v>1982</v>
      </c>
      <c r="B169" s="129" t="s">
        <v>485</v>
      </c>
      <c r="C169" s="73"/>
      <c r="D169" s="73"/>
      <c r="E169" s="201"/>
    </row>
    <row r="170" spans="1:5" ht="12" customHeight="1" thickBot="1">
      <c r="A170" s="204">
        <v>1985</v>
      </c>
      <c r="B170" s="205" t="s">
        <v>477</v>
      </c>
      <c r="C170" s="70">
        <f>SUM(C123)</f>
        <v>145000</v>
      </c>
      <c r="D170" s="70">
        <f>SUM(D123)</f>
        <v>0</v>
      </c>
      <c r="E170" s="1156">
        <f>SUM(D170/C170)</f>
        <v>0</v>
      </c>
    </row>
    <row r="171" spans="1:5" ht="17.25" customHeight="1" thickBot="1">
      <c r="A171" s="191">
        <v>1980</v>
      </c>
      <c r="B171" s="176" t="s">
        <v>426</v>
      </c>
      <c r="C171" s="191">
        <f>SUM(C168:C170)</f>
        <v>193000</v>
      </c>
      <c r="D171" s="191">
        <f>SUM(D168:D170)</f>
        <v>48000</v>
      </c>
      <c r="E171" s="1155">
        <f>SUM(D171/C171)</f>
        <v>0.24870466321243523</v>
      </c>
    </row>
    <row r="172" spans="1:8" ht="26.25" customHeight="1" thickBot="1">
      <c r="A172" s="32"/>
      <c r="B172" s="196" t="s">
        <v>457</v>
      </c>
      <c r="C172" s="193">
        <f>SUM(C168+C169+C160+C155+C165)</f>
        <v>14155325</v>
      </c>
      <c r="D172" s="193">
        <f>SUM(D168+D169+D160+D155+D165+D166)</f>
        <v>18540943</v>
      </c>
      <c r="E172" s="1155">
        <f>SUM(D172/C172)</f>
        <v>1.3098210744013294</v>
      </c>
      <c r="H172" s="608"/>
    </row>
    <row r="173" ht="11.25">
      <c r="E173" s="827"/>
    </row>
    <row r="174" ht="11.25">
      <c r="E174" s="827"/>
    </row>
    <row r="175" ht="11.25">
      <c r="E175" s="827"/>
    </row>
    <row r="176" ht="11.25">
      <c r="E176" s="827"/>
    </row>
    <row r="177" ht="11.25">
      <c r="E177" s="827"/>
    </row>
    <row r="178" ht="11.25">
      <c r="E178" s="827"/>
    </row>
    <row r="179" ht="11.25">
      <c r="E179" s="827"/>
    </row>
    <row r="180" ht="11.25">
      <c r="E180" s="827"/>
    </row>
    <row r="181" ht="11.25">
      <c r="E181" s="827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</sheetData>
  <sheetProtection/>
  <mergeCells count="5">
    <mergeCell ref="E5:E7"/>
    <mergeCell ref="A2:E2"/>
    <mergeCell ref="A1:E1"/>
    <mergeCell ref="C5:C7"/>
    <mergeCell ref="D5:D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  <rowBreaks count="2" manualBreakCount="2">
    <brk id="129" max="255" man="1"/>
    <brk id="1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543"/>
  <sheetViews>
    <sheetView zoomScaleSheetLayoutView="100" zoomScalePageLayoutView="0" workbookViewId="0" topLeftCell="A1">
      <selection activeCell="D511" sqref="D511"/>
    </sheetView>
  </sheetViews>
  <sheetFormatPr defaultColWidth="9.125" defaultRowHeight="12.75"/>
  <cols>
    <col min="1" max="1" width="8.50390625" style="239" customWidth="1"/>
    <col min="2" max="2" width="61.875" style="239" customWidth="1"/>
    <col min="3" max="4" width="10.875" style="239" customWidth="1"/>
    <col min="5" max="5" width="7.875" style="239" bestFit="1" customWidth="1"/>
    <col min="6" max="7" width="6.875" style="239" bestFit="1" customWidth="1"/>
    <col min="8" max="16384" width="9.125" style="239" customWidth="1"/>
  </cols>
  <sheetData>
    <row r="1" spans="1:5" ht="12.75">
      <c r="A1" s="1263" t="s">
        <v>723</v>
      </c>
      <c r="B1" s="1259"/>
      <c r="C1" s="1259"/>
      <c r="D1" s="1259"/>
      <c r="E1" s="1259"/>
    </row>
    <row r="2" spans="1:5" ht="12">
      <c r="A2" s="1257" t="s">
        <v>1161</v>
      </c>
      <c r="B2" s="1258"/>
      <c r="C2" s="1259"/>
      <c r="D2" s="1259"/>
      <c r="E2" s="1259"/>
    </row>
    <row r="3" spans="1:2" ht="12">
      <c r="A3" s="240"/>
      <c r="B3" s="240"/>
    </row>
    <row r="4" spans="1:5" ht="12">
      <c r="A4" s="328"/>
      <c r="B4" s="329"/>
      <c r="C4" s="330"/>
      <c r="D4" s="330"/>
      <c r="E4" s="330" t="s">
        <v>608</v>
      </c>
    </row>
    <row r="5" spans="1:5" ht="12" customHeight="1">
      <c r="A5" s="1264" t="s">
        <v>724</v>
      </c>
      <c r="B5" s="1264" t="s">
        <v>587</v>
      </c>
      <c r="C5" s="1267" t="s">
        <v>1076</v>
      </c>
      <c r="D5" s="1267" t="s">
        <v>1130</v>
      </c>
      <c r="E5" s="1260" t="s">
        <v>1136</v>
      </c>
    </row>
    <row r="6" spans="1:5" ht="12">
      <c r="A6" s="1265"/>
      <c r="B6" s="1265"/>
      <c r="C6" s="1268"/>
      <c r="D6" s="1268"/>
      <c r="E6" s="1261"/>
    </row>
    <row r="7" spans="1:5" ht="12.75" thickBot="1">
      <c r="A7" s="1266"/>
      <c r="B7" s="1266"/>
      <c r="C7" s="1269"/>
      <c r="D7" s="1269"/>
      <c r="E7" s="1262"/>
    </row>
    <row r="8" spans="1:5" ht="12.75" thickBot="1">
      <c r="A8" s="331" t="s">
        <v>726</v>
      </c>
      <c r="B8" s="332" t="s">
        <v>728</v>
      </c>
      <c r="C8" s="331" t="s">
        <v>590</v>
      </c>
      <c r="D8" s="331" t="s">
        <v>591</v>
      </c>
      <c r="E8" s="331" t="s">
        <v>592</v>
      </c>
    </row>
    <row r="9" spans="1:5" ht="13.5">
      <c r="A9" s="241">
        <v>2305</v>
      </c>
      <c r="B9" s="333" t="s">
        <v>779</v>
      </c>
      <c r="C9" s="334"/>
      <c r="D9" s="334"/>
      <c r="E9" s="335"/>
    </row>
    <row r="10" spans="1:5" ht="12.75" customHeight="1">
      <c r="A10" s="241"/>
      <c r="B10" s="336" t="s">
        <v>618</v>
      </c>
      <c r="C10" s="334"/>
      <c r="D10" s="334"/>
      <c r="E10" s="335"/>
    </row>
    <row r="11" spans="1:5" ht="12.75" customHeight="1" thickBot="1">
      <c r="A11" s="241"/>
      <c r="B11" s="337" t="s">
        <v>619</v>
      </c>
      <c r="C11" s="620"/>
      <c r="D11" s="620"/>
      <c r="E11" s="1107"/>
    </row>
    <row r="12" spans="1:5" ht="13.5" customHeight="1" thickBot="1">
      <c r="A12" s="241"/>
      <c r="B12" s="338" t="s">
        <v>620</v>
      </c>
      <c r="C12" s="619"/>
      <c r="D12" s="619"/>
      <c r="E12" s="1107"/>
    </row>
    <row r="13" spans="1:5" ht="12">
      <c r="A13" s="339"/>
      <c r="B13" s="336" t="s">
        <v>621</v>
      </c>
      <c r="C13" s="340"/>
      <c r="D13" s="340"/>
      <c r="E13" s="341"/>
    </row>
    <row r="14" spans="1:5" ht="12.75">
      <c r="A14" s="339"/>
      <c r="B14" s="342" t="s">
        <v>622</v>
      </c>
      <c r="C14" s="343"/>
      <c r="D14" s="343"/>
      <c r="E14" s="341"/>
    </row>
    <row r="15" spans="1:5" ht="12.75">
      <c r="A15" s="339"/>
      <c r="B15" s="342" t="s">
        <v>623</v>
      </c>
      <c r="C15" s="343"/>
      <c r="D15" s="343"/>
      <c r="E15" s="341"/>
    </row>
    <row r="16" spans="1:5" ht="12">
      <c r="A16" s="339"/>
      <c r="B16" s="344" t="s">
        <v>624</v>
      </c>
      <c r="C16" s="340"/>
      <c r="D16" s="340"/>
      <c r="E16" s="341"/>
    </row>
    <row r="17" spans="1:5" ht="12">
      <c r="A17" s="339"/>
      <c r="B17" s="344" t="s">
        <v>625</v>
      </c>
      <c r="C17" s="340"/>
      <c r="D17" s="340"/>
      <c r="E17" s="341"/>
    </row>
    <row r="18" spans="1:5" ht="12">
      <c r="A18" s="339"/>
      <c r="B18" s="344" t="s">
        <v>626</v>
      </c>
      <c r="C18" s="340"/>
      <c r="D18" s="340"/>
      <c r="E18" s="341"/>
    </row>
    <row r="19" spans="1:5" ht="12">
      <c r="A19" s="339"/>
      <c r="B19" s="345" t="s">
        <v>627</v>
      </c>
      <c r="C19" s="340"/>
      <c r="D19" s="340"/>
      <c r="E19" s="341"/>
    </row>
    <row r="20" spans="1:5" ht="12.75" thickBot="1">
      <c r="A20" s="339"/>
      <c r="B20" s="346" t="s">
        <v>628</v>
      </c>
      <c r="C20" s="347"/>
      <c r="D20" s="347"/>
      <c r="E20" s="1107"/>
    </row>
    <row r="21" spans="1:5" ht="12.75" thickBot="1">
      <c r="A21" s="339"/>
      <c r="B21" s="348" t="s">
        <v>808</v>
      </c>
      <c r="C21" s="883"/>
      <c r="D21" s="883"/>
      <c r="E21" s="1107"/>
    </row>
    <row r="22" spans="1:5" ht="18.75" customHeight="1" thickBot="1">
      <c r="A22" s="350"/>
      <c r="B22" s="351" t="s">
        <v>468</v>
      </c>
      <c r="C22" s="884"/>
      <c r="D22" s="884"/>
      <c r="E22" s="1135"/>
    </row>
    <row r="23" spans="1:5" ht="18.75" customHeight="1" thickBot="1">
      <c r="A23" s="339"/>
      <c r="B23" s="353" t="s">
        <v>469</v>
      </c>
      <c r="C23" s="885"/>
      <c r="D23" s="885"/>
      <c r="E23" s="1135"/>
    </row>
    <row r="24" spans="1:5" ht="12.75" customHeight="1">
      <c r="A24" s="339"/>
      <c r="B24" s="355" t="s">
        <v>629</v>
      </c>
      <c r="C24" s="356"/>
      <c r="D24" s="356"/>
      <c r="E24" s="341"/>
    </row>
    <row r="25" spans="1:6" ht="12">
      <c r="A25" s="339"/>
      <c r="B25" s="357" t="s">
        <v>633</v>
      </c>
      <c r="C25" s="875">
        <v>127228</v>
      </c>
      <c r="D25" s="1104">
        <v>130352</v>
      </c>
      <c r="E25" s="341">
        <f>SUM(D25/C25)</f>
        <v>1.024554343383532</v>
      </c>
      <c r="F25" s="873"/>
    </row>
    <row r="26" spans="1:5" ht="12.75" thickBot="1">
      <c r="A26" s="339"/>
      <c r="B26" s="358" t="s">
        <v>634</v>
      </c>
      <c r="C26" s="876"/>
      <c r="D26" s="876"/>
      <c r="E26" s="1107"/>
    </row>
    <row r="27" spans="1:5" ht="18.75" customHeight="1" thickBot="1">
      <c r="A27" s="339"/>
      <c r="B27" s="359" t="s">
        <v>461</v>
      </c>
      <c r="C27" s="360">
        <f>SUM(C24:C26)</f>
        <v>127228</v>
      </c>
      <c r="D27" s="360">
        <f>SUM(D24:D26)</f>
        <v>130352</v>
      </c>
      <c r="E27" s="1178">
        <f>SUM(D27/C27)</f>
        <v>1.024554343383532</v>
      </c>
    </row>
    <row r="28" spans="1:5" ht="14.25" thickBot="1">
      <c r="A28" s="361"/>
      <c r="B28" s="362" t="s">
        <v>478</v>
      </c>
      <c r="C28" s="363">
        <f>SUM(C22+C23+C27)</f>
        <v>127228</v>
      </c>
      <c r="D28" s="363">
        <f>SUM(D22+D23+D27)</f>
        <v>130352</v>
      </c>
      <c r="E28" s="1177">
        <f>SUM(D28/C28)</f>
        <v>1.024554343383532</v>
      </c>
    </row>
    <row r="29" spans="1:6" ht="12">
      <c r="A29" s="334"/>
      <c r="B29" s="364" t="s">
        <v>784</v>
      </c>
      <c r="C29" s="340">
        <v>92757</v>
      </c>
      <c r="D29" s="340">
        <v>98233</v>
      </c>
      <c r="E29" s="341">
        <f>SUM(D29/C29)</f>
        <v>1.0590359757215089</v>
      </c>
      <c r="F29" s="873"/>
    </row>
    <row r="30" spans="1:6" ht="12">
      <c r="A30" s="334"/>
      <c r="B30" s="364" t="s">
        <v>785</v>
      </c>
      <c r="C30" s="340">
        <v>26600</v>
      </c>
      <c r="D30" s="340">
        <v>24288</v>
      </c>
      <c r="E30" s="341">
        <f>SUM(D30/C30)</f>
        <v>0.9130827067669173</v>
      </c>
      <c r="F30" s="873"/>
    </row>
    <row r="31" spans="1:5" ht="12">
      <c r="A31" s="334"/>
      <c r="B31" s="364" t="s">
        <v>786</v>
      </c>
      <c r="C31" s="340">
        <v>5731</v>
      </c>
      <c r="D31" s="340">
        <v>5926</v>
      </c>
      <c r="E31" s="341">
        <f>SUM(D31/C31)</f>
        <v>1.0340254754842086</v>
      </c>
    </row>
    <row r="32" spans="1:5" ht="12">
      <c r="A32" s="334"/>
      <c r="B32" s="365" t="s">
        <v>788</v>
      </c>
      <c r="C32" s="340"/>
      <c r="D32" s="340"/>
      <c r="E32" s="341"/>
    </row>
    <row r="33" spans="1:5" ht="12.75" thickBot="1">
      <c r="A33" s="334"/>
      <c r="B33" s="366" t="s">
        <v>787</v>
      </c>
      <c r="C33" s="347"/>
      <c r="D33" s="347"/>
      <c r="E33" s="1107"/>
    </row>
    <row r="34" spans="1:5" ht="12.75" thickBot="1">
      <c r="A34" s="334"/>
      <c r="B34" s="367" t="s">
        <v>460</v>
      </c>
      <c r="C34" s="349">
        <f>SUM(C29:C33)</f>
        <v>125088</v>
      </c>
      <c r="D34" s="349">
        <f>SUM(D29:D33)</f>
        <v>128447</v>
      </c>
      <c r="E34" s="1138">
        <f>SUM(D34/C34)</f>
        <v>1.0268530954208237</v>
      </c>
    </row>
    <row r="35" spans="1:5" ht="12">
      <c r="A35" s="334"/>
      <c r="B35" s="364" t="s">
        <v>692</v>
      </c>
      <c r="C35" s="340">
        <v>2140</v>
      </c>
      <c r="D35" s="340">
        <v>1905</v>
      </c>
      <c r="E35" s="341">
        <f>SUM(D35/C35)</f>
        <v>0.8901869158878505</v>
      </c>
    </row>
    <row r="36" spans="1:5" ht="12">
      <c r="A36" s="334"/>
      <c r="B36" s="364" t="s">
        <v>693</v>
      </c>
      <c r="C36" s="340"/>
      <c r="D36" s="340"/>
      <c r="E36" s="341"/>
    </row>
    <row r="37" spans="1:5" ht="12.75" thickBot="1">
      <c r="A37" s="334"/>
      <c r="B37" s="366" t="s">
        <v>791</v>
      </c>
      <c r="C37" s="347"/>
      <c r="D37" s="347"/>
      <c r="E37" s="1107"/>
    </row>
    <row r="38" spans="1:5" ht="12.75" thickBot="1">
      <c r="A38" s="334"/>
      <c r="B38" s="368" t="s">
        <v>467</v>
      </c>
      <c r="C38" s="349">
        <f>SUM(C35:C37)</f>
        <v>2140</v>
      </c>
      <c r="D38" s="349">
        <f>SUM(D35:D37)</f>
        <v>1905</v>
      </c>
      <c r="E38" s="1138">
        <f>SUM(D38/C38)</f>
        <v>0.8901869158878505</v>
      </c>
    </row>
    <row r="39" spans="1:5" ht="14.25" thickBot="1">
      <c r="A39" s="331"/>
      <c r="B39" s="369" t="s">
        <v>525</v>
      </c>
      <c r="C39" s="363">
        <f>SUM(C34+C38)</f>
        <v>127228</v>
      </c>
      <c r="D39" s="363">
        <f>SUM(D34+D38)</f>
        <v>130352</v>
      </c>
      <c r="E39" s="1138">
        <f>SUM(D39/C39)</f>
        <v>1.024554343383532</v>
      </c>
    </row>
    <row r="40" spans="1:5" ht="13.5">
      <c r="A40" s="241">
        <v>2309</v>
      </c>
      <c r="B40" s="370" t="s">
        <v>792</v>
      </c>
      <c r="C40" s="334"/>
      <c r="D40" s="334"/>
      <c r="E40" s="341"/>
    </row>
    <row r="41" spans="1:5" ht="12" customHeight="1">
      <c r="A41" s="334"/>
      <c r="B41" s="336" t="s">
        <v>618</v>
      </c>
      <c r="C41" s="334"/>
      <c r="D41" s="334"/>
      <c r="E41" s="341"/>
    </row>
    <row r="42" spans="1:5" ht="12.75" thickBot="1">
      <c r="A42" s="334"/>
      <c r="B42" s="337" t="s">
        <v>619</v>
      </c>
      <c r="C42" s="617"/>
      <c r="D42" s="617"/>
      <c r="E42" s="1107"/>
    </row>
    <row r="43" spans="1:5" ht="12.75" thickBot="1">
      <c r="A43" s="334"/>
      <c r="B43" s="338" t="s">
        <v>620</v>
      </c>
      <c r="C43" s="618"/>
      <c r="D43" s="618"/>
      <c r="E43" s="1107"/>
    </row>
    <row r="44" spans="1:5" ht="12">
      <c r="A44" s="334"/>
      <c r="B44" s="336" t="s">
        <v>621</v>
      </c>
      <c r="C44" s="340"/>
      <c r="D44" s="340"/>
      <c r="E44" s="341"/>
    </row>
    <row r="45" spans="1:5" ht="12.75">
      <c r="A45" s="334"/>
      <c r="B45" s="342" t="s">
        <v>622</v>
      </c>
      <c r="C45" s="343"/>
      <c r="D45" s="343"/>
      <c r="E45" s="341"/>
    </row>
    <row r="46" spans="1:5" ht="12.75">
      <c r="A46" s="334"/>
      <c r="B46" s="342" t="s">
        <v>623</v>
      </c>
      <c r="C46" s="343"/>
      <c r="D46" s="343"/>
      <c r="E46" s="341"/>
    </row>
    <row r="47" spans="1:5" ht="12">
      <c r="A47" s="334"/>
      <c r="B47" s="344" t="s">
        <v>624</v>
      </c>
      <c r="C47" s="340"/>
      <c r="D47" s="340"/>
      <c r="E47" s="341"/>
    </row>
    <row r="48" spans="1:5" ht="12">
      <c r="A48" s="334"/>
      <c r="B48" s="344" t="s">
        <v>625</v>
      </c>
      <c r="C48" s="340"/>
      <c r="D48" s="340"/>
      <c r="E48" s="341"/>
    </row>
    <row r="49" spans="1:5" ht="12">
      <c r="A49" s="334"/>
      <c r="B49" s="344" t="s">
        <v>626</v>
      </c>
      <c r="C49" s="340"/>
      <c r="D49" s="340"/>
      <c r="E49" s="341"/>
    </row>
    <row r="50" spans="1:5" ht="12">
      <c r="A50" s="334"/>
      <c r="B50" s="344" t="s">
        <v>813</v>
      </c>
      <c r="C50" s="340"/>
      <c r="D50" s="340"/>
      <c r="E50" s="341"/>
    </row>
    <row r="51" spans="1:5" ht="12">
      <c r="A51" s="334"/>
      <c r="B51" s="345" t="s">
        <v>627</v>
      </c>
      <c r="C51" s="340"/>
      <c r="D51" s="340"/>
      <c r="E51" s="341"/>
    </row>
    <row r="52" spans="1:5" ht="12.75" thickBot="1">
      <c r="A52" s="334"/>
      <c r="B52" s="346" t="s">
        <v>628</v>
      </c>
      <c r="C52" s="347"/>
      <c r="D52" s="347"/>
      <c r="E52" s="1107"/>
    </row>
    <row r="53" spans="1:5" ht="12.75" thickBot="1">
      <c r="A53" s="334"/>
      <c r="B53" s="348" t="s">
        <v>808</v>
      </c>
      <c r="C53" s="883"/>
      <c r="D53" s="883"/>
      <c r="E53" s="1107"/>
    </row>
    <row r="54" spans="1:5" ht="13.5" thickBot="1">
      <c r="A54" s="334"/>
      <c r="B54" s="351" t="s">
        <v>468</v>
      </c>
      <c r="C54" s="884"/>
      <c r="D54" s="884"/>
      <c r="E54" s="1135"/>
    </row>
    <row r="55" spans="1:5" ht="12.75" thickBot="1">
      <c r="A55" s="334"/>
      <c r="B55" s="353" t="s">
        <v>469</v>
      </c>
      <c r="C55" s="885"/>
      <c r="D55" s="885"/>
      <c r="E55" s="1135"/>
    </row>
    <row r="56" spans="1:5" ht="12">
      <c r="A56" s="334"/>
      <c r="B56" s="355" t="s">
        <v>629</v>
      </c>
      <c r="C56" s="356"/>
      <c r="D56" s="356"/>
      <c r="E56" s="341"/>
    </row>
    <row r="57" spans="1:6" ht="12">
      <c r="A57" s="334"/>
      <c r="B57" s="357" t="s">
        <v>633</v>
      </c>
      <c r="C57" s="875">
        <v>149661</v>
      </c>
      <c r="D57" s="340">
        <v>140545</v>
      </c>
      <c r="E57" s="341">
        <f>SUM(D57/C57)</f>
        <v>0.9390890078243497</v>
      </c>
      <c r="F57" s="873"/>
    </row>
    <row r="58" spans="1:6" ht="12.75" thickBot="1">
      <c r="A58" s="334"/>
      <c r="B58" s="358" t="s">
        <v>634</v>
      </c>
      <c r="C58" s="876"/>
      <c r="D58" s="347"/>
      <c r="E58" s="1107"/>
      <c r="F58" s="873"/>
    </row>
    <row r="59" spans="1:5" ht="13.5" thickBot="1">
      <c r="A59" s="334"/>
      <c r="B59" s="359" t="s">
        <v>461</v>
      </c>
      <c r="C59" s="360">
        <f>SUM(C57:C58)</f>
        <v>149661</v>
      </c>
      <c r="D59" s="360">
        <f>SUM(D56:D58)</f>
        <v>140545</v>
      </c>
      <c r="E59" s="1137">
        <f>SUM(D59/C59)</f>
        <v>0.9390890078243497</v>
      </c>
    </row>
    <row r="60" spans="1:5" ht="14.25" thickBot="1">
      <c r="A60" s="334"/>
      <c r="B60" s="362" t="s">
        <v>478</v>
      </c>
      <c r="C60" s="363">
        <f>SUM(C54+C55+C59)</f>
        <v>149661</v>
      </c>
      <c r="D60" s="363">
        <f>SUM(D54+D55+D59)</f>
        <v>140545</v>
      </c>
      <c r="E60" s="1137">
        <f>SUM(D60/C60)</f>
        <v>0.9390890078243497</v>
      </c>
    </row>
    <row r="61" spans="1:6" ht="12">
      <c r="A61" s="334"/>
      <c r="B61" s="364" t="s">
        <v>784</v>
      </c>
      <c r="C61" s="340">
        <v>110354</v>
      </c>
      <c r="D61" s="340">
        <v>106618</v>
      </c>
      <c r="E61" s="341">
        <f>SUM(D61/C61)</f>
        <v>0.9661453141707596</v>
      </c>
      <c r="F61" s="873"/>
    </row>
    <row r="62" spans="1:6" ht="12">
      <c r="A62" s="334"/>
      <c r="B62" s="364" t="s">
        <v>785</v>
      </c>
      <c r="C62" s="340">
        <v>31726</v>
      </c>
      <c r="D62" s="340">
        <v>26629</v>
      </c>
      <c r="E62" s="341">
        <f>SUM(D62/C62)</f>
        <v>0.8393431255121983</v>
      </c>
      <c r="F62" s="873"/>
    </row>
    <row r="63" spans="1:5" ht="12">
      <c r="A63" s="334"/>
      <c r="B63" s="364" t="s">
        <v>786</v>
      </c>
      <c r="C63" s="340">
        <v>6586</v>
      </c>
      <c r="D63" s="340">
        <v>6282</v>
      </c>
      <c r="E63" s="341">
        <f>SUM(D63/C63)</f>
        <v>0.9538414819313695</v>
      </c>
    </row>
    <row r="64" spans="1:5" ht="12">
      <c r="A64" s="334"/>
      <c r="B64" s="365" t="s">
        <v>788</v>
      </c>
      <c r="C64" s="340"/>
      <c r="D64" s="340"/>
      <c r="E64" s="341"/>
    </row>
    <row r="65" spans="1:5" ht="12.75" thickBot="1">
      <c r="A65" s="334"/>
      <c r="B65" s="366" t="s">
        <v>787</v>
      </c>
      <c r="C65" s="347"/>
      <c r="D65" s="347"/>
      <c r="E65" s="1107"/>
    </row>
    <row r="66" spans="1:5" ht="12.75" thickBot="1">
      <c r="A66" s="334"/>
      <c r="B66" s="367" t="s">
        <v>460</v>
      </c>
      <c r="C66" s="883">
        <f>SUM(C61:C65)</f>
        <v>148666</v>
      </c>
      <c r="D66" s="883">
        <f>SUM(D61:D65)</f>
        <v>139529</v>
      </c>
      <c r="E66" s="1137">
        <f>SUM(D66/C66)</f>
        <v>0.9385400831393863</v>
      </c>
    </row>
    <row r="67" spans="1:5" ht="12">
      <c r="A67" s="334"/>
      <c r="B67" s="364" t="s">
        <v>692</v>
      </c>
      <c r="C67" s="340">
        <v>995</v>
      </c>
      <c r="D67" s="340">
        <v>1016</v>
      </c>
      <c r="E67" s="341">
        <f>SUM(D67/C67)</f>
        <v>1.0211055276381908</v>
      </c>
    </row>
    <row r="68" spans="1:5" ht="12">
      <c r="A68" s="334"/>
      <c r="B68" s="364" t="s">
        <v>693</v>
      </c>
      <c r="C68" s="340"/>
      <c r="D68" s="340"/>
      <c r="E68" s="341"/>
    </row>
    <row r="69" spans="1:5" ht="12.75" thickBot="1">
      <c r="A69" s="334"/>
      <c r="B69" s="366" t="s">
        <v>791</v>
      </c>
      <c r="C69" s="347"/>
      <c r="D69" s="347"/>
      <c r="E69" s="1107"/>
    </row>
    <row r="70" spans="1:5" ht="12.75" thickBot="1">
      <c r="A70" s="334"/>
      <c r="B70" s="368" t="s">
        <v>467</v>
      </c>
      <c r="C70" s="883">
        <f>SUM(C67:C69)</f>
        <v>995</v>
      </c>
      <c r="D70" s="883">
        <f>SUM(D67:D69)</f>
        <v>1016</v>
      </c>
      <c r="E70" s="1138">
        <f>SUM(D70/C70)</f>
        <v>1.0211055276381908</v>
      </c>
    </row>
    <row r="71" spans="1:5" ht="14.25" thickBot="1">
      <c r="A71" s="331"/>
      <c r="B71" s="369" t="s">
        <v>525</v>
      </c>
      <c r="C71" s="363">
        <f>SUM(C66+C70)</f>
        <v>149661</v>
      </c>
      <c r="D71" s="363">
        <f>SUM(D66+D70)</f>
        <v>140545</v>
      </c>
      <c r="E71" s="1138">
        <f>SUM(D71/C71)</f>
        <v>0.9390890078243497</v>
      </c>
    </row>
    <row r="72" spans="1:5" ht="13.5">
      <c r="A72" s="241">
        <v>2310</v>
      </c>
      <c r="B72" s="370" t="s">
        <v>793</v>
      </c>
      <c r="C72" s="340"/>
      <c r="D72" s="340"/>
      <c r="E72" s="341"/>
    </row>
    <row r="73" spans="1:5" ht="12" customHeight="1">
      <c r="A73" s="334"/>
      <c r="B73" s="336" t="s">
        <v>618</v>
      </c>
      <c r="C73" s="334"/>
      <c r="D73" s="334"/>
      <c r="E73" s="341"/>
    </row>
    <row r="74" spans="1:5" ht="12.75" thickBot="1">
      <c r="A74" s="334"/>
      <c r="B74" s="337" t="s">
        <v>619</v>
      </c>
      <c r="C74" s="617"/>
      <c r="D74" s="617"/>
      <c r="E74" s="1107"/>
    </row>
    <row r="75" spans="1:5" ht="12.75" thickBot="1">
      <c r="A75" s="334"/>
      <c r="B75" s="338" t="s">
        <v>620</v>
      </c>
      <c r="C75" s="618"/>
      <c r="D75" s="618"/>
      <c r="E75" s="1107"/>
    </row>
    <row r="76" spans="1:5" ht="12">
      <c r="A76" s="334"/>
      <c r="B76" s="336" t="s">
        <v>621</v>
      </c>
      <c r="C76" s="340"/>
      <c r="D76" s="340"/>
      <c r="E76" s="341"/>
    </row>
    <row r="77" spans="1:5" ht="12.75">
      <c r="A77" s="334"/>
      <c r="B77" s="342" t="s">
        <v>622</v>
      </c>
      <c r="C77" s="343"/>
      <c r="D77" s="343"/>
      <c r="E77" s="341"/>
    </row>
    <row r="78" spans="1:5" ht="12.75">
      <c r="A78" s="334"/>
      <c r="B78" s="342" t="s">
        <v>623</v>
      </c>
      <c r="C78" s="343"/>
      <c r="D78" s="343"/>
      <c r="E78" s="341"/>
    </row>
    <row r="79" spans="1:5" ht="12">
      <c r="A79" s="334"/>
      <c r="B79" s="344" t="s">
        <v>624</v>
      </c>
      <c r="C79" s="340"/>
      <c r="D79" s="340"/>
      <c r="E79" s="341"/>
    </row>
    <row r="80" spans="1:5" ht="12">
      <c r="A80" s="334"/>
      <c r="B80" s="344" t="s">
        <v>625</v>
      </c>
      <c r="C80" s="340"/>
      <c r="D80" s="340"/>
      <c r="E80" s="341"/>
    </row>
    <row r="81" spans="1:5" ht="12">
      <c r="A81" s="334"/>
      <c r="B81" s="344" t="s">
        <v>626</v>
      </c>
      <c r="C81" s="340"/>
      <c r="D81" s="340"/>
      <c r="E81" s="341"/>
    </row>
    <row r="82" spans="1:5" ht="12">
      <c r="A82" s="334"/>
      <c r="B82" s="345" t="s">
        <v>627</v>
      </c>
      <c r="C82" s="340"/>
      <c r="D82" s="340"/>
      <c r="E82" s="341"/>
    </row>
    <row r="83" spans="1:5" ht="12.75" thickBot="1">
      <c r="A83" s="334"/>
      <c r="B83" s="346" t="s">
        <v>628</v>
      </c>
      <c r="C83" s="347"/>
      <c r="D83" s="347"/>
      <c r="E83" s="1107"/>
    </row>
    <row r="84" spans="1:5" ht="12.75" thickBot="1">
      <c r="A84" s="334"/>
      <c r="B84" s="348" t="s">
        <v>808</v>
      </c>
      <c r="C84" s="883"/>
      <c r="D84" s="883"/>
      <c r="E84" s="1107"/>
    </row>
    <row r="85" spans="1:5" ht="13.5" thickBot="1">
      <c r="A85" s="334"/>
      <c r="B85" s="351" t="s">
        <v>468</v>
      </c>
      <c r="C85" s="352"/>
      <c r="D85" s="352"/>
      <c r="E85" s="1135"/>
    </row>
    <row r="86" spans="1:5" ht="12.75" thickBot="1">
      <c r="A86" s="334"/>
      <c r="B86" s="353" t="s">
        <v>469</v>
      </c>
      <c r="C86" s="885"/>
      <c r="D86" s="885"/>
      <c r="E86" s="1107"/>
    </row>
    <row r="87" spans="1:5" ht="12">
      <c r="A87" s="334"/>
      <c r="B87" s="355" t="s">
        <v>629</v>
      </c>
      <c r="C87" s="356"/>
      <c r="D87" s="356"/>
      <c r="E87" s="341"/>
    </row>
    <row r="88" spans="1:6" ht="12">
      <c r="A88" s="334"/>
      <c r="B88" s="357" t="s">
        <v>633</v>
      </c>
      <c r="C88" s="875">
        <v>62806</v>
      </c>
      <c r="D88" s="340">
        <v>74027</v>
      </c>
      <c r="E88" s="341">
        <f>SUM(D88/C88)</f>
        <v>1.178661274400535</v>
      </c>
      <c r="F88" s="873"/>
    </row>
    <row r="89" spans="1:6" ht="12.75" thickBot="1">
      <c r="A89" s="334"/>
      <c r="B89" s="358" t="s">
        <v>634</v>
      </c>
      <c r="C89" s="876"/>
      <c r="D89" s="347"/>
      <c r="E89" s="1107"/>
      <c r="F89" s="873"/>
    </row>
    <row r="90" spans="1:5" ht="13.5" thickBot="1">
      <c r="A90" s="334"/>
      <c r="B90" s="359" t="s">
        <v>461</v>
      </c>
      <c r="C90" s="360">
        <f>SUM(C87:C89)</f>
        <v>62806</v>
      </c>
      <c r="D90" s="360">
        <f>SUM(D87:D89)</f>
        <v>74027</v>
      </c>
      <c r="E90" s="1138">
        <f>SUM(D90/C90)</f>
        <v>1.178661274400535</v>
      </c>
    </row>
    <row r="91" spans="1:5" ht="14.25" thickBot="1">
      <c r="A91" s="334"/>
      <c r="B91" s="362" t="s">
        <v>478</v>
      </c>
      <c r="C91" s="363">
        <f>SUM(C85+C86+C90)</f>
        <v>62806</v>
      </c>
      <c r="D91" s="363">
        <f>SUM(D85+D86+D90)</f>
        <v>74027</v>
      </c>
      <c r="E91" s="1137">
        <f>SUM(D91/C91)</f>
        <v>1.178661274400535</v>
      </c>
    </row>
    <row r="92" spans="1:5" ht="12">
      <c r="A92" s="334"/>
      <c r="B92" s="364" t="s">
        <v>784</v>
      </c>
      <c r="C92" s="340">
        <v>46291</v>
      </c>
      <c r="D92" s="340">
        <v>57096</v>
      </c>
      <c r="E92" s="341">
        <f>SUM(D92/C92)</f>
        <v>1.2334147026419822</v>
      </c>
    </row>
    <row r="93" spans="1:5" ht="12">
      <c r="A93" s="334"/>
      <c r="B93" s="364" t="s">
        <v>785</v>
      </c>
      <c r="C93" s="340">
        <v>12558</v>
      </c>
      <c r="D93" s="340">
        <v>13077</v>
      </c>
      <c r="E93" s="341">
        <f>SUM(D93/C93)</f>
        <v>1.0413282369804109</v>
      </c>
    </row>
    <row r="94" spans="1:5" ht="12">
      <c r="A94" s="334"/>
      <c r="B94" s="364" t="s">
        <v>786</v>
      </c>
      <c r="C94" s="340">
        <v>3137</v>
      </c>
      <c r="D94" s="340">
        <v>2679</v>
      </c>
      <c r="E94" s="341">
        <f>SUM(D94/C94)</f>
        <v>0.8540006375518011</v>
      </c>
    </row>
    <row r="95" spans="1:5" ht="12">
      <c r="A95" s="334"/>
      <c r="B95" s="365" t="s">
        <v>788</v>
      </c>
      <c r="C95" s="340"/>
      <c r="D95" s="340"/>
      <c r="E95" s="341"/>
    </row>
    <row r="96" spans="1:5" ht="12.75" thickBot="1">
      <c r="A96" s="334"/>
      <c r="B96" s="366" t="s">
        <v>787</v>
      </c>
      <c r="C96" s="347"/>
      <c r="D96" s="347"/>
      <c r="E96" s="1107"/>
    </row>
    <row r="97" spans="1:5" ht="12.75" thickBot="1">
      <c r="A97" s="334"/>
      <c r="B97" s="367" t="s">
        <v>460</v>
      </c>
      <c r="C97" s="883">
        <f>SUM(C92:C96)</f>
        <v>61986</v>
      </c>
      <c r="D97" s="883">
        <f>SUM(D92:D96)</f>
        <v>72852</v>
      </c>
      <c r="E97" s="1138">
        <f>SUM(D97/C97)</f>
        <v>1.1752976478559676</v>
      </c>
    </row>
    <row r="98" spans="1:5" ht="12">
      <c r="A98" s="334"/>
      <c r="B98" s="364" t="s">
        <v>692</v>
      </c>
      <c r="C98" s="340">
        <v>820</v>
      </c>
      <c r="D98" s="340">
        <v>1175</v>
      </c>
      <c r="E98" s="341">
        <f>SUM(D98/C98)</f>
        <v>1.4329268292682926</v>
      </c>
    </row>
    <row r="99" spans="1:5" ht="12">
      <c r="A99" s="334"/>
      <c r="B99" s="364" t="s">
        <v>693</v>
      </c>
      <c r="C99" s="340"/>
      <c r="D99" s="340"/>
      <c r="E99" s="341"/>
    </row>
    <row r="100" spans="1:5" ht="12.75" thickBot="1">
      <c r="A100" s="334"/>
      <c r="B100" s="366" t="s">
        <v>791</v>
      </c>
      <c r="C100" s="347"/>
      <c r="D100" s="347"/>
      <c r="E100" s="1107"/>
    </row>
    <row r="101" spans="1:5" ht="12.75" thickBot="1">
      <c r="A101" s="334"/>
      <c r="B101" s="368" t="s">
        <v>467</v>
      </c>
      <c r="C101" s="883">
        <f>SUM(C98:C100)</f>
        <v>820</v>
      </c>
      <c r="D101" s="883">
        <f>SUM(D98:D100)</f>
        <v>1175</v>
      </c>
      <c r="E101" s="1138">
        <f>SUM(D101/C101)</f>
        <v>1.4329268292682926</v>
      </c>
    </row>
    <row r="102" spans="1:5" ht="14.25" thickBot="1">
      <c r="A102" s="331"/>
      <c r="B102" s="369" t="s">
        <v>525</v>
      </c>
      <c r="C102" s="363">
        <f>SUM(C97+C101)</f>
        <v>62806</v>
      </c>
      <c r="D102" s="363">
        <f>SUM(D97+D101)</f>
        <v>74027</v>
      </c>
      <c r="E102" s="1137">
        <f>SUM(D102/C102)</f>
        <v>1.178661274400535</v>
      </c>
    </row>
    <row r="103" spans="1:5" ht="13.5">
      <c r="A103" s="242">
        <v>2315</v>
      </c>
      <c r="B103" s="245" t="s">
        <v>635</v>
      </c>
      <c r="C103" s="340"/>
      <c r="D103" s="340"/>
      <c r="E103" s="341"/>
    </row>
    <row r="104" spans="1:5" ht="12" customHeight="1">
      <c r="A104" s="334"/>
      <c r="B104" s="336" t="s">
        <v>618</v>
      </c>
      <c r="C104" s="334"/>
      <c r="D104" s="334"/>
      <c r="E104" s="341"/>
    </row>
    <row r="105" spans="1:5" ht="12.75" thickBot="1">
      <c r="A105" s="334"/>
      <c r="B105" s="337" t="s">
        <v>619</v>
      </c>
      <c r="C105" s="617"/>
      <c r="D105" s="617"/>
      <c r="E105" s="1107"/>
    </row>
    <row r="106" spans="1:5" ht="12.75" thickBot="1">
      <c r="A106" s="334"/>
      <c r="B106" s="338" t="s">
        <v>620</v>
      </c>
      <c r="C106" s="618"/>
      <c r="D106" s="618"/>
      <c r="E106" s="1107"/>
    </row>
    <row r="107" spans="1:5" ht="12">
      <c r="A107" s="334"/>
      <c r="B107" s="336" t="s">
        <v>621</v>
      </c>
      <c r="C107" s="340"/>
      <c r="D107" s="340"/>
      <c r="E107" s="341"/>
    </row>
    <row r="108" spans="1:5" ht="12.75">
      <c r="A108" s="334"/>
      <c r="B108" s="342" t="s">
        <v>622</v>
      </c>
      <c r="C108" s="343"/>
      <c r="D108" s="343"/>
      <c r="E108" s="341"/>
    </row>
    <row r="109" spans="1:5" ht="12.75">
      <c r="A109" s="334"/>
      <c r="B109" s="342" t="s">
        <v>623</v>
      </c>
      <c r="C109" s="343"/>
      <c r="D109" s="343"/>
      <c r="E109" s="341"/>
    </row>
    <row r="110" spans="1:5" ht="12">
      <c r="A110" s="334"/>
      <c r="B110" s="344" t="s">
        <v>624</v>
      </c>
      <c r="C110" s="340"/>
      <c r="D110" s="340"/>
      <c r="E110" s="341"/>
    </row>
    <row r="111" spans="1:5" ht="12">
      <c r="A111" s="334"/>
      <c r="B111" s="344" t="s">
        <v>625</v>
      </c>
      <c r="C111" s="340"/>
      <c r="D111" s="340"/>
      <c r="E111" s="341"/>
    </row>
    <row r="112" spans="1:5" ht="12">
      <c r="A112" s="334"/>
      <c r="B112" s="344" t="s">
        <v>626</v>
      </c>
      <c r="C112" s="340"/>
      <c r="D112" s="340"/>
      <c r="E112" s="341"/>
    </row>
    <row r="113" spans="1:5" ht="12">
      <c r="A113" s="334"/>
      <c r="B113" s="344" t="s">
        <v>813</v>
      </c>
      <c r="C113" s="340"/>
      <c r="D113" s="340"/>
      <c r="E113" s="341"/>
    </row>
    <row r="114" spans="1:5" ht="12">
      <c r="A114" s="334"/>
      <c r="B114" s="345" t="s">
        <v>627</v>
      </c>
      <c r="C114" s="340"/>
      <c r="D114" s="340"/>
      <c r="E114" s="341"/>
    </row>
    <row r="115" spans="1:5" ht="12.75" thickBot="1">
      <c r="A115" s="334"/>
      <c r="B115" s="346" t="s">
        <v>628</v>
      </c>
      <c r="C115" s="347"/>
      <c r="D115" s="347"/>
      <c r="E115" s="1107"/>
    </row>
    <row r="116" spans="1:5" ht="12.75" thickBot="1">
      <c r="A116" s="334"/>
      <c r="B116" s="348" t="s">
        <v>808</v>
      </c>
      <c r="C116" s="883"/>
      <c r="D116" s="883"/>
      <c r="E116" s="1107"/>
    </row>
    <row r="117" spans="1:5" ht="13.5" thickBot="1">
      <c r="A117" s="334"/>
      <c r="B117" s="351" t="s">
        <v>468</v>
      </c>
      <c r="C117" s="884"/>
      <c r="D117" s="884"/>
      <c r="E117" s="1135"/>
    </row>
    <row r="118" spans="1:5" ht="12.75" thickBot="1">
      <c r="A118" s="334"/>
      <c r="B118" s="353" t="s">
        <v>469</v>
      </c>
      <c r="C118" s="885"/>
      <c r="D118" s="885"/>
      <c r="E118" s="1135"/>
    </row>
    <row r="119" spans="1:5" ht="12">
      <c r="A119" s="334"/>
      <c r="B119" s="355" t="s">
        <v>629</v>
      </c>
      <c r="C119" s="356"/>
      <c r="D119" s="356"/>
      <c r="E119" s="341"/>
    </row>
    <row r="120" spans="1:6" ht="12">
      <c r="A120" s="334"/>
      <c r="B120" s="357" t="s">
        <v>633</v>
      </c>
      <c r="C120" s="875">
        <v>224460</v>
      </c>
      <c r="D120" s="340">
        <v>248212</v>
      </c>
      <c r="E120" s="341">
        <f>SUM(D120/C120)</f>
        <v>1.1058184086251448</v>
      </c>
      <c r="F120" s="873"/>
    </row>
    <row r="121" spans="1:6" ht="12.75" thickBot="1">
      <c r="A121" s="334"/>
      <c r="B121" s="358" t="s">
        <v>634</v>
      </c>
      <c r="C121" s="876"/>
      <c r="D121" s="347"/>
      <c r="E121" s="1107"/>
      <c r="F121" s="873"/>
    </row>
    <row r="122" spans="1:5" ht="13.5" thickBot="1">
      <c r="A122" s="334"/>
      <c r="B122" s="359" t="s">
        <v>461</v>
      </c>
      <c r="C122" s="360">
        <f>SUM(C119:C121)</f>
        <v>224460</v>
      </c>
      <c r="D122" s="360">
        <f>SUM(D119:D121)</f>
        <v>248212</v>
      </c>
      <c r="E122" s="1138">
        <f>SUM(D122/C122)</f>
        <v>1.1058184086251448</v>
      </c>
    </row>
    <row r="123" spans="1:5" ht="14.25" thickBot="1">
      <c r="A123" s="334"/>
      <c r="B123" s="362" t="s">
        <v>478</v>
      </c>
      <c r="C123" s="363">
        <f>SUM(C117+C118+C122)</f>
        <v>224460</v>
      </c>
      <c r="D123" s="363">
        <f>SUM(D117+D118+D122)</f>
        <v>248212</v>
      </c>
      <c r="E123" s="1137">
        <f>SUM(D123/C123)</f>
        <v>1.1058184086251448</v>
      </c>
    </row>
    <row r="124" spans="1:6" ht="12">
      <c r="A124" s="334"/>
      <c r="B124" s="364" t="s">
        <v>784</v>
      </c>
      <c r="C124" s="340">
        <v>163938</v>
      </c>
      <c r="D124" s="340">
        <v>189343</v>
      </c>
      <c r="E124" s="341">
        <f>SUM(D124/C124)</f>
        <v>1.1549671217167465</v>
      </c>
      <c r="F124" s="873"/>
    </row>
    <row r="125" spans="1:6" ht="12">
      <c r="A125" s="334"/>
      <c r="B125" s="364" t="s">
        <v>785</v>
      </c>
      <c r="C125" s="340">
        <v>47291</v>
      </c>
      <c r="D125" s="340">
        <v>46692</v>
      </c>
      <c r="E125" s="341">
        <f>SUM(D125/C125)</f>
        <v>0.9873337421496691</v>
      </c>
      <c r="F125" s="873"/>
    </row>
    <row r="126" spans="1:5" ht="12">
      <c r="A126" s="334"/>
      <c r="B126" s="364" t="s">
        <v>786</v>
      </c>
      <c r="C126" s="340">
        <v>10077</v>
      </c>
      <c r="D126" s="340">
        <v>9637</v>
      </c>
      <c r="E126" s="341">
        <f>SUM(D126/C126)</f>
        <v>0.9563362111739605</v>
      </c>
    </row>
    <row r="127" spans="1:5" ht="12">
      <c r="A127" s="334"/>
      <c r="B127" s="365" t="s">
        <v>788</v>
      </c>
      <c r="C127" s="340"/>
      <c r="D127" s="340"/>
      <c r="E127" s="341"/>
    </row>
    <row r="128" spans="1:5" ht="12.75" thickBot="1">
      <c r="A128" s="334"/>
      <c r="B128" s="366" t="s">
        <v>787</v>
      </c>
      <c r="C128" s="347"/>
      <c r="D128" s="347"/>
      <c r="E128" s="1107"/>
    </row>
    <row r="129" spans="1:5" ht="12.75" thickBot="1">
      <c r="A129" s="334"/>
      <c r="B129" s="367" t="s">
        <v>460</v>
      </c>
      <c r="C129" s="349">
        <f>SUM(C124:C128)</f>
        <v>221306</v>
      </c>
      <c r="D129" s="349">
        <f>SUM(D124:D128)</f>
        <v>245672</v>
      </c>
      <c r="E129" s="1138">
        <f>SUM(D129/C129)</f>
        <v>1.1101009462011875</v>
      </c>
    </row>
    <row r="130" spans="1:5" ht="12">
      <c r="A130" s="334"/>
      <c r="B130" s="364" t="s">
        <v>692</v>
      </c>
      <c r="C130" s="340">
        <v>3154</v>
      </c>
      <c r="D130" s="340">
        <v>2540</v>
      </c>
      <c r="E130" s="341">
        <f>SUM(D130/C130)</f>
        <v>0.8053265694356373</v>
      </c>
    </row>
    <row r="131" spans="1:5" ht="12">
      <c r="A131" s="334"/>
      <c r="B131" s="364" t="s">
        <v>693</v>
      </c>
      <c r="C131" s="340"/>
      <c r="D131" s="340"/>
      <c r="E131" s="341"/>
    </row>
    <row r="132" spans="1:5" ht="12.75" thickBot="1">
      <c r="A132" s="334"/>
      <c r="B132" s="366" t="s">
        <v>791</v>
      </c>
      <c r="C132" s="347"/>
      <c r="D132" s="347"/>
      <c r="E132" s="1107"/>
    </row>
    <row r="133" spans="1:5" ht="12.75" thickBot="1">
      <c r="A133" s="334"/>
      <c r="B133" s="368" t="s">
        <v>467</v>
      </c>
      <c r="C133" s="349">
        <f>SUM(C130:C132)</f>
        <v>3154</v>
      </c>
      <c r="D133" s="349">
        <f>SUM(D130:D132)</f>
        <v>2540</v>
      </c>
      <c r="E133" s="1138">
        <f>SUM(D133/C133)</f>
        <v>0.8053265694356373</v>
      </c>
    </row>
    <row r="134" spans="1:5" ht="14.25" thickBot="1">
      <c r="A134" s="331"/>
      <c r="B134" s="369" t="s">
        <v>525</v>
      </c>
      <c r="C134" s="363">
        <f>SUM(C129+C133)</f>
        <v>224460</v>
      </c>
      <c r="D134" s="363">
        <f>SUM(D129+D133)</f>
        <v>248212</v>
      </c>
      <c r="E134" s="1138">
        <f>SUM(D134/C134)</f>
        <v>1.1058184086251448</v>
      </c>
    </row>
    <row r="135" spans="1:5" ht="13.5">
      <c r="A135" s="242">
        <v>2325</v>
      </c>
      <c r="B135" s="371" t="s">
        <v>794</v>
      </c>
      <c r="C135" s="340"/>
      <c r="D135" s="340"/>
      <c r="E135" s="341"/>
    </row>
    <row r="136" spans="1:5" ht="12" customHeight="1">
      <c r="A136" s="334"/>
      <c r="B136" s="336" t="s">
        <v>618</v>
      </c>
      <c r="C136" s="334"/>
      <c r="D136" s="334"/>
      <c r="E136" s="341"/>
    </row>
    <row r="137" spans="1:5" ht="12.75" thickBot="1">
      <c r="A137" s="334"/>
      <c r="B137" s="337" t="s">
        <v>619</v>
      </c>
      <c r="C137" s="617"/>
      <c r="D137" s="617"/>
      <c r="E137" s="1107"/>
    </row>
    <row r="138" spans="1:5" ht="12.75" thickBot="1">
      <c r="A138" s="334"/>
      <c r="B138" s="338" t="s">
        <v>620</v>
      </c>
      <c r="C138" s="618"/>
      <c r="D138" s="618"/>
      <c r="E138" s="1107"/>
    </row>
    <row r="139" spans="1:5" ht="12">
      <c r="A139" s="334"/>
      <c r="B139" s="336" t="s">
        <v>621</v>
      </c>
      <c r="C139" s="605"/>
      <c r="D139" s="605"/>
      <c r="E139" s="341"/>
    </row>
    <row r="140" spans="1:5" ht="12.75">
      <c r="A140" s="334"/>
      <c r="B140" s="342" t="s">
        <v>622</v>
      </c>
      <c r="C140" s="343"/>
      <c r="D140" s="343"/>
      <c r="E140" s="341"/>
    </row>
    <row r="141" spans="1:5" ht="12.75">
      <c r="A141" s="334"/>
      <c r="B141" s="342" t="s">
        <v>623</v>
      </c>
      <c r="C141" s="343"/>
      <c r="D141" s="343"/>
      <c r="E141" s="341"/>
    </row>
    <row r="142" spans="1:5" ht="12">
      <c r="A142" s="334"/>
      <c r="B142" s="344" t="s">
        <v>624</v>
      </c>
      <c r="C142" s="340"/>
      <c r="D142" s="340"/>
      <c r="E142" s="341"/>
    </row>
    <row r="143" spans="1:5" ht="12">
      <c r="A143" s="334"/>
      <c r="B143" s="344" t="s">
        <v>625</v>
      </c>
      <c r="C143" s="340"/>
      <c r="D143" s="340"/>
      <c r="E143" s="341"/>
    </row>
    <row r="144" spans="1:5" ht="12">
      <c r="A144" s="334"/>
      <c r="B144" s="344" t="s">
        <v>626</v>
      </c>
      <c r="C144" s="340"/>
      <c r="D144" s="340"/>
      <c r="E144" s="341"/>
    </row>
    <row r="145" spans="1:5" ht="12">
      <c r="A145" s="334"/>
      <c r="B145" s="345" t="s">
        <v>627</v>
      </c>
      <c r="C145" s="340"/>
      <c r="D145" s="340"/>
      <c r="E145" s="341"/>
    </row>
    <row r="146" spans="1:5" ht="12.75" thickBot="1">
      <c r="A146" s="334"/>
      <c r="B146" s="346" t="s">
        <v>628</v>
      </c>
      <c r="C146" s="347"/>
      <c r="D146" s="347"/>
      <c r="E146" s="1107"/>
    </row>
    <row r="147" spans="1:5" ht="12.75" thickBot="1">
      <c r="A147" s="334"/>
      <c r="B147" s="348" t="s">
        <v>808</v>
      </c>
      <c r="C147" s="883"/>
      <c r="D147" s="883"/>
      <c r="E147" s="1135"/>
    </row>
    <row r="148" spans="1:5" ht="13.5" thickBot="1">
      <c r="A148" s="334"/>
      <c r="B148" s="351" t="s">
        <v>468</v>
      </c>
      <c r="C148" s="884"/>
      <c r="D148" s="884"/>
      <c r="E148" s="1135"/>
    </row>
    <row r="149" spans="1:5" ht="12.75" thickBot="1">
      <c r="A149" s="334"/>
      <c r="B149" s="353" t="s">
        <v>469</v>
      </c>
      <c r="C149" s="885"/>
      <c r="D149" s="885"/>
      <c r="E149" s="1135"/>
    </row>
    <row r="150" spans="1:5" ht="12">
      <c r="A150" s="334"/>
      <c r="B150" s="355" t="s">
        <v>629</v>
      </c>
      <c r="C150" s="356"/>
      <c r="D150" s="356"/>
      <c r="E150" s="341"/>
    </row>
    <row r="151" spans="1:6" ht="12">
      <c r="A151" s="334"/>
      <c r="B151" s="357" t="s">
        <v>633</v>
      </c>
      <c r="C151" s="875">
        <v>112113</v>
      </c>
      <c r="D151" s="340">
        <v>123145</v>
      </c>
      <c r="E151" s="341">
        <f>SUM(D151/C151)</f>
        <v>1.0984007207014352</v>
      </c>
      <c r="F151" s="873"/>
    </row>
    <row r="152" spans="1:6" ht="12.75" thickBot="1">
      <c r="A152" s="334"/>
      <c r="B152" s="358" t="s">
        <v>634</v>
      </c>
      <c r="C152" s="876"/>
      <c r="D152" s="347"/>
      <c r="E152" s="1107"/>
      <c r="F152" s="873"/>
    </row>
    <row r="153" spans="1:5" ht="13.5" thickBot="1">
      <c r="A153" s="334"/>
      <c r="B153" s="359" t="s">
        <v>461</v>
      </c>
      <c r="C153" s="360">
        <f>SUM(C150:C152)</f>
        <v>112113</v>
      </c>
      <c r="D153" s="360">
        <f>SUM(D150:D152)</f>
        <v>123145</v>
      </c>
      <c r="E153" s="1138">
        <f>SUM(D153/C153)</f>
        <v>1.0984007207014352</v>
      </c>
    </row>
    <row r="154" spans="1:5" ht="14.25" thickBot="1">
      <c r="A154" s="334"/>
      <c r="B154" s="362" t="s">
        <v>478</v>
      </c>
      <c r="C154" s="363">
        <f>SUM(C148+C149+C153)</f>
        <v>112113</v>
      </c>
      <c r="D154" s="363">
        <f>SUM(D148+D149+D153)</f>
        <v>123145</v>
      </c>
      <c r="E154" s="1138">
        <f>SUM(D154/C154)</f>
        <v>1.0984007207014352</v>
      </c>
    </row>
    <row r="155" spans="1:6" ht="12">
      <c r="A155" s="334"/>
      <c r="B155" s="364" t="s">
        <v>784</v>
      </c>
      <c r="C155" s="340">
        <v>82652</v>
      </c>
      <c r="D155" s="340">
        <v>94593</v>
      </c>
      <c r="E155" s="341">
        <f>SUM(D155/C155)</f>
        <v>1.1444732129894013</v>
      </c>
      <c r="F155" s="873"/>
    </row>
    <row r="156" spans="1:6" ht="12">
      <c r="A156" s="334"/>
      <c r="B156" s="364" t="s">
        <v>785</v>
      </c>
      <c r="C156" s="340">
        <v>23857</v>
      </c>
      <c r="D156" s="340">
        <v>23550</v>
      </c>
      <c r="E156" s="341">
        <f>SUM(D156/C156)</f>
        <v>0.9871316594710148</v>
      </c>
      <c r="F156" s="873"/>
    </row>
    <row r="157" spans="1:5" ht="12">
      <c r="A157" s="334"/>
      <c r="B157" s="364" t="s">
        <v>786</v>
      </c>
      <c r="C157" s="340">
        <v>4787</v>
      </c>
      <c r="D157" s="340">
        <v>3732</v>
      </c>
      <c r="E157" s="341">
        <f>SUM(D157/C157)</f>
        <v>0.7796114476707751</v>
      </c>
    </row>
    <row r="158" spans="1:5" ht="12">
      <c r="A158" s="334"/>
      <c r="B158" s="365" t="s">
        <v>788</v>
      </c>
      <c r="C158" s="340"/>
      <c r="D158" s="340"/>
      <c r="E158" s="341"/>
    </row>
    <row r="159" spans="1:5" ht="12.75" thickBot="1">
      <c r="A159" s="334"/>
      <c r="B159" s="366" t="s">
        <v>787</v>
      </c>
      <c r="C159" s="347"/>
      <c r="D159" s="347"/>
      <c r="E159" s="1107"/>
    </row>
    <row r="160" spans="1:5" ht="12.75" thickBot="1">
      <c r="A160" s="334"/>
      <c r="B160" s="367" t="s">
        <v>460</v>
      </c>
      <c r="C160" s="883">
        <f>SUM(C155:C159)</f>
        <v>111296</v>
      </c>
      <c r="D160" s="883">
        <f>SUM(D155:D159)</f>
        <v>121875</v>
      </c>
      <c r="E160" s="1138">
        <f>SUM(D160/C160)</f>
        <v>1.0950528320874064</v>
      </c>
    </row>
    <row r="161" spans="1:5" ht="12">
      <c r="A161" s="334"/>
      <c r="B161" s="364" t="s">
        <v>692</v>
      </c>
      <c r="C161" s="340">
        <v>817</v>
      </c>
      <c r="D161" s="340">
        <v>1270</v>
      </c>
      <c r="E161" s="341">
        <f>SUM(D161/C161)</f>
        <v>1.5544675642594858</v>
      </c>
    </row>
    <row r="162" spans="1:5" ht="12">
      <c r="A162" s="334"/>
      <c r="B162" s="364" t="s">
        <v>693</v>
      </c>
      <c r="C162" s="340"/>
      <c r="D162" s="340"/>
      <c r="E162" s="341"/>
    </row>
    <row r="163" spans="1:5" ht="12.75" thickBot="1">
      <c r="A163" s="334"/>
      <c r="B163" s="366" t="s">
        <v>791</v>
      </c>
      <c r="C163" s="347"/>
      <c r="D163" s="347"/>
      <c r="E163" s="1107"/>
    </row>
    <row r="164" spans="1:5" ht="12.75" thickBot="1">
      <c r="A164" s="334"/>
      <c r="B164" s="368" t="s">
        <v>467</v>
      </c>
      <c r="C164" s="883">
        <f>SUM(C161:C163)</f>
        <v>817</v>
      </c>
      <c r="D164" s="883">
        <f>SUM(D161:D163)</f>
        <v>1270</v>
      </c>
      <c r="E164" s="1138">
        <f>SUM(D164/C164)</f>
        <v>1.5544675642594858</v>
      </c>
    </row>
    <row r="165" spans="1:5" ht="14.25" thickBot="1">
      <c r="A165" s="331"/>
      <c r="B165" s="369" t="s">
        <v>525</v>
      </c>
      <c r="C165" s="363">
        <f>SUM(C160+C164)</f>
        <v>112113</v>
      </c>
      <c r="D165" s="363">
        <f>SUM(D160+D164)</f>
        <v>123145</v>
      </c>
      <c r="E165" s="1137">
        <f>SUM(D165/C165)</f>
        <v>1.0984007207014352</v>
      </c>
    </row>
    <row r="166" spans="1:5" ht="13.5">
      <c r="A166" s="242">
        <v>2330</v>
      </c>
      <c r="B166" s="245" t="s">
        <v>795</v>
      </c>
      <c r="C166" s="340"/>
      <c r="D166" s="340"/>
      <c r="E166" s="341"/>
    </row>
    <row r="167" spans="1:5" ht="12" customHeight="1">
      <c r="A167" s="334"/>
      <c r="B167" s="336" t="s">
        <v>618</v>
      </c>
      <c r="C167" s="334"/>
      <c r="D167" s="334"/>
      <c r="E167" s="341"/>
    </row>
    <row r="168" spans="1:5" ht="12.75" thickBot="1">
      <c r="A168" s="334"/>
      <c r="B168" s="337" t="s">
        <v>619</v>
      </c>
      <c r="C168" s="617"/>
      <c r="D168" s="617"/>
      <c r="E168" s="1107"/>
    </row>
    <row r="169" spans="1:5" ht="12.75" thickBot="1">
      <c r="A169" s="334"/>
      <c r="B169" s="338" t="s">
        <v>636</v>
      </c>
      <c r="C169" s="618"/>
      <c r="D169" s="618"/>
      <c r="E169" s="1107"/>
    </row>
    <row r="170" spans="1:5" ht="12">
      <c r="A170" s="334"/>
      <c r="B170" s="336" t="s">
        <v>621</v>
      </c>
      <c r="C170" s="340"/>
      <c r="D170" s="340"/>
      <c r="E170" s="341"/>
    </row>
    <row r="171" spans="1:5" ht="12.75">
      <c r="A171" s="334"/>
      <c r="B171" s="342" t="s">
        <v>622</v>
      </c>
      <c r="C171" s="343"/>
      <c r="D171" s="343"/>
      <c r="E171" s="341"/>
    </row>
    <row r="172" spans="1:5" ht="12.75">
      <c r="A172" s="334"/>
      <c r="B172" s="342" t="s">
        <v>623</v>
      </c>
      <c r="C172" s="343"/>
      <c r="D172" s="343"/>
      <c r="E172" s="341"/>
    </row>
    <row r="173" spans="1:5" ht="12">
      <c r="A173" s="334"/>
      <c r="B173" s="344" t="s">
        <v>624</v>
      </c>
      <c r="C173" s="340"/>
      <c r="D173" s="340"/>
      <c r="E173" s="341"/>
    </row>
    <row r="174" spans="1:5" ht="12">
      <c r="A174" s="334"/>
      <c r="B174" s="344" t="s">
        <v>625</v>
      </c>
      <c r="C174" s="340"/>
      <c r="D174" s="340"/>
      <c r="E174" s="341"/>
    </row>
    <row r="175" spans="1:5" ht="12">
      <c r="A175" s="334"/>
      <c r="B175" s="344" t="s">
        <v>626</v>
      </c>
      <c r="C175" s="340"/>
      <c r="D175" s="340"/>
      <c r="E175" s="341"/>
    </row>
    <row r="176" spans="1:5" ht="12">
      <c r="A176" s="334"/>
      <c r="B176" s="345" t="s">
        <v>627</v>
      </c>
      <c r="C176" s="340"/>
      <c r="D176" s="340"/>
      <c r="E176" s="341"/>
    </row>
    <row r="177" spans="1:5" ht="12.75" thickBot="1">
      <c r="A177" s="334"/>
      <c r="B177" s="346" t="s">
        <v>628</v>
      </c>
      <c r="C177" s="347"/>
      <c r="D177" s="347"/>
      <c r="E177" s="1107"/>
    </row>
    <row r="178" spans="1:5" ht="12.75" thickBot="1">
      <c r="A178" s="334"/>
      <c r="B178" s="348" t="s">
        <v>808</v>
      </c>
      <c r="C178" s="883"/>
      <c r="D178" s="883"/>
      <c r="E178" s="1107"/>
    </row>
    <row r="179" spans="1:5" ht="13.5" thickBot="1">
      <c r="A179" s="334"/>
      <c r="B179" s="351" t="s">
        <v>468</v>
      </c>
      <c r="C179" s="884"/>
      <c r="D179" s="884"/>
      <c r="E179" s="1135"/>
    </row>
    <row r="180" spans="1:5" ht="12.75" thickBot="1">
      <c r="A180" s="334"/>
      <c r="B180" s="353" t="s">
        <v>469</v>
      </c>
      <c r="C180" s="885"/>
      <c r="D180" s="885"/>
      <c r="E180" s="1135"/>
    </row>
    <row r="181" spans="1:5" ht="12">
      <c r="A181" s="334"/>
      <c r="B181" s="355" t="s">
        <v>629</v>
      </c>
      <c r="C181" s="356"/>
      <c r="D181" s="356"/>
      <c r="E181" s="341"/>
    </row>
    <row r="182" spans="1:6" ht="12">
      <c r="A182" s="334"/>
      <c r="B182" s="357" t="s">
        <v>633</v>
      </c>
      <c r="C182" s="875">
        <v>95519</v>
      </c>
      <c r="D182" s="340">
        <v>104075</v>
      </c>
      <c r="E182" s="341">
        <f>SUM(D182/C182)</f>
        <v>1.0895738020707921</v>
      </c>
      <c r="F182" s="873"/>
    </row>
    <row r="183" spans="1:6" ht="12.75" thickBot="1">
      <c r="A183" s="334"/>
      <c r="B183" s="358" t="s">
        <v>634</v>
      </c>
      <c r="C183" s="876"/>
      <c r="D183" s="347"/>
      <c r="E183" s="1107"/>
      <c r="F183" s="873"/>
    </row>
    <row r="184" spans="1:5" ht="13.5" thickBot="1">
      <c r="A184" s="334"/>
      <c r="B184" s="359" t="s">
        <v>461</v>
      </c>
      <c r="C184" s="360">
        <f>SUM(C181:C183)</f>
        <v>95519</v>
      </c>
      <c r="D184" s="360">
        <f>SUM(D181:D183)</f>
        <v>104075</v>
      </c>
      <c r="E184" s="1138">
        <f>SUM(D184/C184)</f>
        <v>1.0895738020707921</v>
      </c>
    </row>
    <row r="185" spans="1:5" ht="14.25" thickBot="1">
      <c r="A185" s="334"/>
      <c r="B185" s="362" t="s">
        <v>478</v>
      </c>
      <c r="C185" s="363">
        <f>SUM(C179+C180+C184)</f>
        <v>95519</v>
      </c>
      <c r="D185" s="363">
        <f>SUM(D179+D180+D184)</f>
        <v>104075</v>
      </c>
      <c r="E185" s="1137">
        <f>SUM(D185/C185)</f>
        <v>1.0895738020707921</v>
      </c>
    </row>
    <row r="186" spans="1:6" ht="12">
      <c r="A186" s="334"/>
      <c r="B186" s="364" t="s">
        <v>784</v>
      </c>
      <c r="C186" s="340">
        <v>69438</v>
      </c>
      <c r="D186" s="340">
        <v>80038</v>
      </c>
      <c r="E186" s="341">
        <f>SUM(D186/C186)</f>
        <v>1.1526541663066332</v>
      </c>
      <c r="F186" s="873"/>
    </row>
    <row r="187" spans="1:6" ht="12">
      <c r="A187" s="334"/>
      <c r="B187" s="364" t="s">
        <v>785</v>
      </c>
      <c r="C187" s="340">
        <v>19859</v>
      </c>
      <c r="D187" s="340">
        <v>18379</v>
      </c>
      <c r="E187" s="341">
        <f>SUM(D187/C187)</f>
        <v>0.9254745959011028</v>
      </c>
      <c r="F187" s="873"/>
    </row>
    <row r="188" spans="1:5" ht="12">
      <c r="A188" s="334"/>
      <c r="B188" s="364" t="s">
        <v>786</v>
      </c>
      <c r="C188" s="340">
        <v>4717</v>
      </c>
      <c r="D188" s="340">
        <v>4642</v>
      </c>
      <c r="E188" s="341">
        <f>SUM(D188/C188)</f>
        <v>0.9841000635997456</v>
      </c>
    </row>
    <row r="189" spans="1:5" ht="12">
      <c r="A189" s="334"/>
      <c r="B189" s="365" t="s">
        <v>788</v>
      </c>
      <c r="C189" s="340"/>
      <c r="D189" s="340"/>
      <c r="E189" s="341"/>
    </row>
    <row r="190" spans="1:5" ht="12.75" thickBot="1">
      <c r="A190" s="334"/>
      <c r="B190" s="366" t="s">
        <v>787</v>
      </c>
      <c r="C190" s="347"/>
      <c r="D190" s="347"/>
      <c r="E190" s="1107"/>
    </row>
    <row r="191" spans="1:5" ht="12.75" thickBot="1">
      <c r="A191" s="334"/>
      <c r="B191" s="367" t="s">
        <v>460</v>
      </c>
      <c r="C191" s="883">
        <f>SUM(C186:C190)</f>
        <v>94014</v>
      </c>
      <c r="D191" s="883">
        <f>SUM(D186:D190)</f>
        <v>103059</v>
      </c>
      <c r="E191" s="1138">
        <f>SUM(D191/C191)</f>
        <v>1.0962090752441125</v>
      </c>
    </row>
    <row r="192" spans="1:5" ht="12">
      <c r="A192" s="334"/>
      <c r="B192" s="364" t="s">
        <v>692</v>
      </c>
      <c r="C192" s="340">
        <v>1505</v>
      </c>
      <c r="D192" s="340">
        <v>1016</v>
      </c>
      <c r="E192" s="341">
        <f>SUM(D192/C192)</f>
        <v>0.6750830564784053</v>
      </c>
    </row>
    <row r="193" spans="1:5" ht="12">
      <c r="A193" s="334"/>
      <c r="B193" s="364" t="s">
        <v>693</v>
      </c>
      <c r="C193" s="340"/>
      <c r="D193" s="340"/>
      <c r="E193" s="341"/>
    </row>
    <row r="194" spans="1:5" ht="12.75" thickBot="1">
      <c r="A194" s="334"/>
      <c r="B194" s="366" t="s">
        <v>791</v>
      </c>
      <c r="C194" s="347"/>
      <c r="D194" s="347"/>
      <c r="E194" s="1107"/>
    </row>
    <row r="195" spans="1:5" ht="12.75" thickBot="1">
      <c r="A195" s="334"/>
      <c r="B195" s="368" t="s">
        <v>467</v>
      </c>
      <c r="C195" s="883">
        <f>SUM(C192:C194)</f>
        <v>1505</v>
      </c>
      <c r="D195" s="883">
        <f>SUM(D192:D194)</f>
        <v>1016</v>
      </c>
      <c r="E195" s="1138">
        <f>SUM(D195/C195)</f>
        <v>0.6750830564784053</v>
      </c>
    </row>
    <row r="196" spans="1:5" ht="14.25" thickBot="1">
      <c r="A196" s="331"/>
      <c r="B196" s="369" t="s">
        <v>525</v>
      </c>
      <c r="C196" s="363">
        <f>SUM(C191+C195)</f>
        <v>95519</v>
      </c>
      <c r="D196" s="363">
        <f>SUM(D191+D195)</f>
        <v>104075</v>
      </c>
      <c r="E196" s="1137">
        <f>SUM(D196/C196)</f>
        <v>1.0895738020707921</v>
      </c>
    </row>
    <row r="197" spans="1:5" ht="13.5">
      <c r="A197" s="243">
        <v>2335</v>
      </c>
      <c r="B197" s="245" t="s">
        <v>796</v>
      </c>
      <c r="C197" s="340"/>
      <c r="D197" s="340"/>
      <c r="E197" s="341"/>
    </row>
    <row r="198" spans="1:5" ht="12" customHeight="1">
      <c r="A198" s="334"/>
      <c r="B198" s="336" t="s">
        <v>618</v>
      </c>
      <c r="C198" s="334"/>
      <c r="D198" s="334"/>
      <c r="E198" s="341"/>
    </row>
    <row r="199" spans="1:5" ht="12.75" thickBot="1">
      <c r="A199" s="334"/>
      <c r="B199" s="337" t="s">
        <v>619</v>
      </c>
      <c r="C199" s="617"/>
      <c r="D199" s="617"/>
      <c r="E199" s="1107"/>
    </row>
    <row r="200" spans="1:5" ht="12.75" thickBot="1">
      <c r="A200" s="334"/>
      <c r="B200" s="338" t="s">
        <v>636</v>
      </c>
      <c r="C200" s="618"/>
      <c r="D200" s="618"/>
      <c r="E200" s="1107"/>
    </row>
    <row r="201" spans="1:5" ht="12">
      <c r="A201" s="334"/>
      <c r="B201" s="336" t="s">
        <v>621</v>
      </c>
      <c r="C201" s="340"/>
      <c r="D201" s="340"/>
      <c r="E201" s="341"/>
    </row>
    <row r="202" spans="1:5" ht="12.75">
      <c r="A202" s="334"/>
      <c r="B202" s="342" t="s">
        <v>622</v>
      </c>
      <c r="C202" s="343"/>
      <c r="D202" s="343"/>
      <c r="E202" s="341"/>
    </row>
    <row r="203" spans="1:5" ht="12.75">
      <c r="A203" s="334"/>
      <c r="B203" s="342" t="s">
        <v>623</v>
      </c>
      <c r="C203" s="343"/>
      <c r="D203" s="343"/>
      <c r="E203" s="341"/>
    </row>
    <row r="204" spans="1:5" ht="12">
      <c r="A204" s="334"/>
      <c r="B204" s="344" t="s">
        <v>624</v>
      </c>
      <c r="C204" s="340"/>
      <c r="D204" s="340"/>
      <c r="E204" s="341"/>
    </row>
    <row r="205" spans="1:5" ht="12">
      <c r="A205" s="334"/>
      <c r="B205" s="344" t="s">
        <v>625</v>
      </c>
      <c r="C205" s="340"/>
      <c r="D205" s="340"/>
      <c r="E205" s="341"/>
    </row>
    <row r="206" spans="1:5" ht="12">
      <c r="A206" s="334"/>
      <c r="B206" s="344" t="s">
        <v>626</v>
      </c>
      <c r="C206" s="340"/>
      <c r="D206" s="340"/>
      <c r="E206" s="341"/>
    </row>
    <row r="207" spans="1:5" ht="12">
      <c r="A207" s="334"/>
      <c r="B207" s="345" t="s">
        <v>627</v>
      </c>
      <c r="C207" s="340"/>
      <c r="D207" s="340"/>
      <c r="E207" s="341"/>
    </row>
    <row r="208" spans="1:5" ht="12.75" thickBot="1">
      <c r="A208" s="334"/>
      <c r="B208" s="346" t="s">
        <v>628</v>
      </c>
      <c r="C208" s="347"/>
      <c r="D208" s="347"/>
      <c r="E208" s="1107"/>
    </row>
    <row r="209" spans="1:5" ht="12.75" thickBot="1">
      <c r="A209" s="334"/>
      <c r="B209" s="348" t="s">
        <v>808</v>
      </c>
      <c r="C209" s="883"/>
      <c r="D209" s="883"/>
      <c r="E209" s="1107"/>
    </row>
    <row r="210" spans="1:5" ht="13.5" thickBot="1">
      <c r="A210" s="334"/>
      <c r="B210" s="351" t="s">
        <v>468</v>
      </c>
      <c r="C210" s="884"/>
      <c r="D210" s="884"/>
      <c r="E210" s="1135"/>
    </row>
    <row r="211" spans="1:5" ht="12.75" thickBot="1">
      <c r="A211" s="334"/>
      <c r="B211" s="353" t="s">
        <v>469</v>
      </c>
      <c r="C211" s="885"/>
      <c r="D211" s="885"/>
      <c r="E211" s="1135"/>
    </row>
    <row r="212" spans="1:5" ht="12">
      <c r="A212" s="334"/>
      <c r="B212" s="355" t="s">
        <v>629</v>
      </c>
      <c r="C212" s="356"/>
      <c r="D212" s="356"/>
      <c r="E212" s="341"/>
    </row>
    <row r="213" spans="1:6" ht="12">
      <c r="A213" s="334"/>
      <c r="B213" s="357" t="s">
        <v>633</v>
      </c>
      <c r="C213" s="875">
        <v>63586</v>
      </c>
      <c r="D213" s="340">
        <v>72523</v>
      </c>
      <c r="E213" s="341">
        <f>SUM(D213/C213)</f>
        <v>1.1405498065611928</v>
      </c>
      <c r="F213" s="873"/>
    </row>
    <row r="214" spans="1:6" ht="12.75" thickBot="1">
      <c r="A214" s="334"/>
      <c r="B214" s="358" t="s">
        <v>634</v>
      </c>
      <c r="C214" s="347"/>
      <c r="D214" s="347"/>
      <c r="E214" s="1107"/>
      <c r="F214" s="873"/>
    </row>
    <row r="215" spans="1:5" ht="13.5" thickBot="1">
      <c r="A215" s="334"/>
      <c r="B215" s="359" t="s">
        <v>461</v>
      </c>
      <c r="C215" s="360">
        <f>SUM(C212:C214)</f>
        <v>63586</v>
      </c>
      <c r="D215" s="360">
        <f>SUM(D212:D214)</f>
        <v>72523</v>
      </c>
      <c r="E215" s="1138">
        <f>SUM(D215/C215)</f>
        <v>1.1405498065611928</v>
      </c>
    </row>
    <row r="216" spans="1:5" ht="14.25" thickBot="1">
      <c r="A216" s="334"/>
      <c r="B216" s="362" t="s">
        <v>478</v>
      </c>
      <c r="C216" s="363">
        <f>SUM(C210+C211+C215)</f>
        <v>63586</v>
      </c>
      <c r="D216" s="363">
        <f>SUM(D210+D211+D215)</f>
        <v>72523</v>
      </c>
      <c r="E216" s="1137">
        <f>SUM(D216/C216)</f>
        <v>1.1405498065611928</v>
      </c>
    </row>
    <row r="217" spans="1:6" ht="12">
      <c r="A217" s="334"/>
      <c r="B217" s="364" t="s">
        <v>784</v>
      </c>
      <c r="C217" s="340">
        <v>47067</v>
      </c>
      <c r="D217" s="340">
        <v>55921</v>
      </c>
      <c r="E217" s="341">
        <f>SUM(D217/C217)</f>
        <v>1.188114815050885</v>
      </c>
      <c r="F217" s="873"/>
    </row>
    <row r="218" spans="1:6" ht="12">
      <c r="A218" s="334"/>
      <c r="B218" s="364" t="s">
        <v>785</v>
      </c>
      <c r="C218" s="340">
        <v>12768</v>
      </c>
      <c r="D218" s="340">
        <v>12912</v>
      </c>
      <c r="E218" s="341">
        <f>SUM(D218/C218)</f>
        <v>1.0112781954887218</v>
      </c>
      <c r="F218" s="873"/>
    </row>
    <row r="219" spans="1:5" ht="12">
      <c r="A219" s="334"/>
      <c r="B219" s="364" t="s">
        <v>786</v>
      </c>
      <c r="C219" s="340">
        <v>2509</v>
      </c>
      <c r="D219" s="340">
        <v>2674</v>
      </c>
      <c r="E219" s="341">
        <f>SUM(D219/C219)</f>
        <v>1.0657632522917497</v>
      </c>
    </row>
    <row r="220" spans="1:5" ht="12">
      <c r="A220" s="334"/>
      <c r="B220" s="365" t="s">
        <v>788</v>
      </c>
      <c r="C220" s="340"/>
      <c r="D220" s="340"/>
      <c r="E220" s="341"/>
    </row>
    <row r="221" spans="1:5" ht="12.75" thickBot="1">
      <c r="A221" s="334"/>
      <c r="B221" s="366" t="s">
        <v>787</v>
      </c>
      <c r="C221" s="347"/>
      <c r="D221" s="347"/>
      <c r="E221" s="1107"/>
    </row>
    <row r="222" spans="1:5" ht="12.75" thickBot="1">
      <c r="A222" s="334"/>
      <c r="B222" s="367" t="s">
        <v>460</v>
      </c>
      <c r="C222" s="349">
        <f>SUM(C217:C221)</f>
        <v>62344</v>
      </c>
      <c r="D222" s="349">
        <f>SUM(D217:D221)</f>
        <v>71507</v>
      </c>
      <c r="E222" s="1138">
        <f>SUM(D222/C222)</f>
        <v>1.1469748492236622</v>
      </c>
    </row>
    <row r="223" spans="1:5" ht="12">
      <c r="A223" s="334"/>
      <c r="B223" s="364" t="s">
        <v>692</v>
      </c>
      <c r="C223" s="340">
        <v>1242</v>
      </c>
      <c r="D223" s="340">
        <v>1016</v>
      </c>
      <c r="E223" s="341">
        <f>SUM(D223/C223)</f>
        <v>0.8180354267310789</v>
      </c>
    </row>
    <row r="224" spans="1:5" ht="12">
      <c r="A224" s="334"/>
      <c r="B224" s="364" t="s">
        <v>693</v>
      </c>
      <c r="C224" s="340"/>
      <c r="D224" s="340"/>
      <c r="E224" s="341"/>
    </row>
    <row r="225" spans="1:5" ht="12.75" thickBot="1">
      <c r="A225" s="334"/>
      <c r="B225" s="366" t="s">
        <v>791</v>
      </c>
      <c r="C225" s="347"/>
      <c r="D225" s="347"/>
      <c r="E225" s="1107"/>
    </row>
    <row r="226" spans="1:5" ht="12.75" thickBot="1">
      <c r="A226" s="334"/>
      <c r="B226" s="368" t="s">
        <v>467</v>
      </c>
      <c r="C226" s="349">
        <f>SUM(C223:C225)</f>
        <v>1242</v>
      </c>
      <c r="D226" s="349">
        <f>SUM(D223:D225)</f>
        <v>1016</v>
      </c>
      <c r="E226" s="1138">
        <f>SUM(D226/C226)</f>
        <v>0.8180354267310789</v>
      </c>
    </row>
    <row r="227" spans="1:5" ht="14.25" thickBot="1">
      <c r="A227" s="331"/>
      <c r="B227" s="369" t="s">
        <v>525</v>
      </c>
      <c r="C227" s="363">
        <f>SUM(C222+C226)</f>
        <v>63586</v>
      </c>
      <c r="D227" s="363">
        <f>SUM(D222+D226)</f>
        <v>72523</v>
      </c>
      <c r="E227" s="1137">
        <f>SUM(D227/C227)</f>
        <v>1.1405498065611928</v>
      </c>
    </row>
    <row r="228" spans="1:5" ht="13.5">
      <c r="A228" s="242">
        <v>2345</v>
      </c>
      <c r="B228" s="372" t="s">
        <v>797</v>
      </c>
      <c r="C228" s="340"/>
      <c r="D228" s="340"/>
      <c r="E228" s="341"/>
    </row>
    <row r="229" spans="1:5" ht="12" customHeight="1">
      <c r="A229" s="334"/>
      <c r="B229" s="336" t="s">
        <v>618</v>
      </c>
      <c r="C229" s="334"/>
      <c r="D229" s="334"/>
      <c r="E229" s="341"/>
    </row>
    <row r="230" spans="1:5" ht="12.75" thickBot="1">
      <c r="A230" s="334"/>
      <c r="B230" s="337" t="s">
        <v>619</v>
      </c>
      <c r="C230" s="617"/>
      <c r="D230" s="617"/>
      <c r="E230" s="1107"/>
    </row>
    <row r="231" spans="1:5" ht="12.75" thickBot="1">
      <c r="A231" s="334"/>
      <c r="B231" s="338" t="s">
        <v>636</v>
      </c>
      <c r="C231" s="618"/>
      <c r="D231" s="618"/>
      <c r="E231" s="1107"/>
    </row>
    <row r="232" spans="1:5" ht="12">
      <c r="A232" s="334"/>
      <c r="B232" s="336" t="s">
        <v>621</v>
      </c>
      <c r="C232" s="340"/>
      <c r="D232" s="340"/>
      <c r="E232" s="341"/>
    </row>
    <row r="233" spans="1:5" ht="12.75">
      <c r="A233" s="334"/>
      <c r="B233" s="342" t="s">
        <v>622</v>
      </c>
      <c r="C233" s="343"/>
      <c r="D233" s="343"/>
      <c r="E233" s="341"/>
    </row>
    <row r="234" spans="1:5" ht="12.75">
      <c r="A234" s="334"/>
      <c r="B234" s="342" t="s">
        <v>623</v>
      </c>
      <c r="C234" s="343"/>
      <c r="D234" s="343"/>
      <c r="E234" s="341"/>
    </row>
    <row r="235" spans="1:5" ht="12">
      <c r="A235" s="334"/>
      <c r="B235" s="344" t="s">
        <v>624</v>
      </c>
      <c r="C235" s="340"/>
      <c r="D235" s="340"/>
      <c r="E235" s="341"/>
    </row>
    <row r="236" spans="1:5" ht="12">
      <c r="A236" s="334"/>
      <c r="B236" s="344" t="s">
        <v>625</v>
      </c>
      <c r="C236" s="340"/>
      <c r="D236" s="340"/>
      <c r="E236" s="341"/>
    </row>
    <row r="237" spans="1:5" ht="12">
      <c r="A237" s="334"/>
      <c r="B237" s="344" t="s">
        <v>626</v>
      </c>
      <c r="C237" s="340"/>
      <c r="D237" s="340"/>
      <c r="E237" s="341"/>
    </row>
    <row r="238" spans="1:5" ht="12">
      <c r="A238" s="334"/>
      <c r="B238" s="345" t="s">
        <v>627</v>
      </c>
      <c r="C238" s="340"/>
      <c r="D238" s="340"/>
      <c r="E238" s="341"/>
    </row>
    <row r="239" spans="1:5" ht="12.75" thickBot="1">
      <c r="A239" s="334"/>
      <c r="B239" s="346" t="s">
        <v>628</v>
      </c>
      <c r="C239" s="340"/>
      <c r="D239" s="340"/>
      <c r="E239" s="1107"/>
    </row>
    <row r="240" spans="1:5" ht="12.75" thickBot="1">
      <c r="A240" s="334"/>
      <c r="B240" s="348" t="s">
        <v>808</v>
      </c>
      <c r="C240" s="349"/>
      <c r="D240" s="349"/>
      <c r="E240" s="1135"/>
    </row>
    <row r="241" spans="1:5" ht="13.5" thickBot="1">
      <c r="A241" s="334"/>
      <c r="B241" s="351" t="s">
        <v>468</v>
      </c>
      <c r="C241" s="884"/>
      <c r="D241" s="884"/>
      <c r="E241" s="1135"/>
    </row>
    <row r="242" spans="1:5" ht="12.75" thickBot="1">
      <c r="A242" s="334"/>
      <c r="B242" s="353" t="s">
        <v>469</v>
      </c>
      <c r="C242" s="885"/>
      <c r="D242" s="885"/>
      <c r="E242" s="1135"/>
    </row>
    <row r="243" spans="1:5" ht="12">
      <c r="A243" s="334"/>
      <c r="B243" s="355" t="s">
        <v>629</v>
      </c>
      <c r="C243" s="356"/>
      <c r="D243" s="356"/>
      <c r="E243" s="341"/>
    </row>
    <row r="244" spans="1:6" ht="12">
      <c r="A244" s="334"/>
      <c r="B244" s="357" t="s">
        <v>633</v>
      </c>
      <c r="C244" s="875">
        <v>60178</v>
      </c>
      <c r="D244" s="340">
        <v>65192</v>
      </c>
      <c r="E244" s="341">
        <f>SUM(D244/C244)</f>
        <v>1.083319485526272</v>
      </c>
      <c r="F244" s="873"/>
    </row>
    <row r="245" spans="1:6" ht="12.75" thickBot="1">
      <c r="A245" s="334"/>
      <c r="B245" s="358" t="s">
        <v>634</v>
      </c>
      <c r="C245" s="347"/>
      <c r="D245" s="347"/>
      <c r="E245" s="1107"/>
      <c r="F245" s="873"/>
    </row>
    <row r="246" spans="1:5" ht="13.5" thickBot="1">
      <c r="A246" s="334"/>
      <c r="B246" s="359" t="s">
        <v>461</v>
      </c>
      <c r="C246" s="360">
        <f>SUM(C243:C245)</f>
        <v>60178</v>
      </c>
      <c r="D246" s="360">
        <f>SUM(D243:D245)</f>
        <v>65192</v>
      </c>
      <c r="E246" s="1138">
        <f>SUM(D246/C246)</f>
        <v>1.083319485526272</v>
      </c>
    </row>
    <row r="247" spans="1:5" ht="14.25" thickBot="1">
      <c r="A247" s="334"/>
      <c r="B247" s="362" t="s">
        <v>478</v>
      </c>
      <c r="C247" s="363">
        <f>SUM(C241+C242+C246)</f>
        <v>60178</v>
      </c>
      <c r="D247" s="363">
        <f>SUM(D241+D242+D246)</f>
        <v>65192</v>
      </c>
      <c r="E247" s="1138">
        <f>SUM(D247/C247)</f>
        <v>1.083319485526272</v>
      </c>
    </row>
    <row r="248" spans="1:6" ht="12">
      <c r="A248" s="334"/>
      <c r="B248" s="364" t="s">
        <v>784</v>
      </c>
      <c r="C248" s="340">
        <v>44641</v>
      </c>
      <c r="D248" s="340">
        <v>50087</v>
      </c>
      <c r="E248" s="341">
        <f>SUM(D248/C248)</f>
        <v>1.1219954750117604</v>
      </c>
      <c r="F248" s="873"/>
    </row>
    <row r="249" spans="1:6" ht="12">
      <c r="A249" s="334"/>
      <c r="B249" s="364" t="s">
        <v>785</v>
      </c>
      <c r="C249" s="340">
        <v>12075</v>
      </c>
      <c r="D249" s="340">
        <v>11579</v>
      </c>
      <c r="E249" s="341">
        <f>SUM(D249/C249)</f>
        <v>0.9589233954451346</v>
      </c>
      <c r="F249" s="873"/>
    </row>
    <row r="250" spans="1:5" ht="12">
      <c r="A250" s="334"/>
      <c r="B250" s="364" t="s">
        <v>786</v>
      </c>
      <c r="C250" s="340">
        <v>2694</v>
      </c>
      <c r="D250" s="340">
        <v>2764</v>
      </c>
      <c r="E250" s="341">
        <f>SUM(D250/C250)</f>
        <v>1.0259836674090572</v>
      </c>
    </row>
    <row r="251" spans="1:5" ht="12">
      <c r="A251" s="334"/>
      <c r="B251" s="365" t="s">
        <v>788</v>
      </c>
      <c r="C251" s="340"/>
      <c r="D251" s="340"/>
      <c r="E251" s="341"/>
    </row>
    <row r="252" spans="1:5" ht="12.75" thickBot="1">
      <c r="A252" s="334"/>
      <c r="B252" s="366" t="s">
        <v>787</v>
      </c>
      <c r="C252" s="340"/>
      <c r="D252" s="340"/>
      <c r="E252" s="1107"/>
    </row>
    <row r="253" spans="1:5" ht="12.75" thickBot="1">
      <c r="A253" s="334"/>
      <c r="B253" s="367" t="s">
        <v>460</v>
      </c>
      <c r="C253" s="349">
        <f>SUM(C248:C252)</f>
        <v>59410</v>
      </c>
      <c r="D253" s="349">
        <f>SUM(D248:D252)</f>
        <v>64430</v>
      </c>
      <c r="E253" s="1138">
        <f>SUM(D253/C253)</f>
        <v>1.0844975593334456</v>
      </c>
    </row>
    <row r="254" spans="1:5" ht="12">
      <c r="A254" s="334"/>
      <c r="B254" s="364" t="s">
        <v>692</v>
      </c>
      <c r="C254" s="340">
        <v>768</v>
      </c>
      <c r="D254" s="340">
        <v>762</v>
      </c>
      <c r="E254" s="341">
        <f>SUM(D254/C254)</f>
        <v>0.9921875</v>
      </c>
    </row>
    <row r="255" spans="1:5" ht="12">
      <c r="A255" s="334"/>
      <c r="B255" s="364" t="s">
        <v>693</v>
      </c>
      <c r="C255" s="340"/>
      <c r="D255" s="340"/>
      <c r="E255" s="341"/>
    </row>
    <row r="256" spans="1:5" ht="12.75" thickBot="1">
      <c r="A256" s="334"/>
      <c r="B256" s="366" t="s">
        <v>791</v>
      </c>
      <c r="C256" s="340"/>
      <c r="D256" s="340"/>
      <c r="E256" s="1107"/>
    </row>
    <row r="257" spans="1:5" ht="12.75" thickBot="1">
      <c r="A257" s="334"/>
      <c r="B257" s="368" t="s">
        <v>467</v>
      </c>
      <c r="C257" s="349">
        <f>SUM(C254:C256)</f>
        <v>768</v>
      </c>
      <c r="D257" s="349">
        <f>SUM(D254:D256)</f>
        <v>762</v>
      </c>
      <c r="E257" s="1138">
        <f>SUM(D257/C257)</f>
        <v>0.9921875</v>
      </c>
    </row>
    <row r="258" spans="1:5" ht="14.25" thickBot="1">
      <c r="A258" s="331"/>
      <c r="B258" s="369" t="s">
        <v>525</v>
      </c>
      <c r="C258" s="363">
        <f>SUM(C253+C257)</f>
        <v>60178</v>
      </c>
      <c r="D258" s="363">
        <f>SUM(D253+D257)</f>
        <v>65192</v>
      </c>
      <c r="E258" s="1138">
        <f>SUM(D258/C258)</f>
        <v>1.083319485526272</v>
      </c>
    </row>
    <row r="259" spans="1:5" ht="13.5">
      <c r="A259" s="242">
        <v>2360</v>
      </c>
      <c r="B259" s="371" t="s">
        <v>798</v>
      </c>
      <c r="C259" s="340"/>
      <c r="D259" s="340"/>
      <c r="E259" s="341"/>
    </row>
    <row r="260" spans="1:5" ht="12.75" customHeight="1">
      <c r="A260" s="334"/>
      <c r="B260" s="336" t="s">
        <v>618</v>
      </c>
      <c r="C260" s="334"/>
      <c r="D260" s="334"/>
      <c r="E260" s="341"/>
    </row>
    <row r="261" spans="1:5" ht="12.75" thickBot="1">
      <c r="A261" s="334"/>
      <c r="B261" s="337" t="s">
        <v>619</v>
      </c>
      <c r="C261" s="617"/>
      <c r="D261" s="617"/>
      <c r="E261" s="1107"/>
    </row>
    <row r="262" spans="1:5" ht="12.75" thickBot="1">
      <c r="A262" s="334"/>
      <c r="B262" s="338" t="s">
        <v>636</v>
      </c>
      <c r="C262" s="618"/>
      <c r="D262" s="618"/>
      <c r="E262" s="1107"/>
    </row>
    <row r="263" spans="1:5" ht="12">
      <c r="A263" s="334"/>
      <c r="B263" s="336" t="s">
        <v>621</v>
      </c>
      <c r="C263" s="340"/>
      <c r="D263" s="340"/>
      <c r="E263" s="341"/>
    </row>
    <row r="264" spans="1:5" ht="12.75">
      <c r="A264" s="334"/>
      <c r="B264" s="342" t="s">
        <v>622</v>
      </c>
      <c r="C264" s="343"/>
      <c r="D264" s="343"/>
      <c r="E264" s="341"/>
    </row>
    <row r="265" spans="1:5" ht="12.75">
      <c r="A265" s="334"/>
      <c r="B265" s="342" t="s">
        <v>623</v>
      </c>
      <c r="C265" s="343"/>
      <c r="D265" s="343"/>
      <c r="E265" s="341"/>
    </row>
    <row r="266" spans="1:5" ht="12">
      <c r="A266" s="334"/>
      <c r="B266" s="344" t="s">
        <v>624</v>
      </c>
      <c r="C266" s="340"/>
      <c r="D266" s="340"/>
      <c r="E266" s="341"/>
    </row>
    <row r="267" spans="1:5" ht="12">
      <c r="A267" s="334"/>
      <c r="B267" s="344" t="s">
        <v>625</v>
      </c>
      <c r="C267" s="340"/>
      <c r="D267" s="340"/>
      <c r="E267" s="341"/>
    </row>
    <row r="268" spans="1:5" ht="12">
      <c r="A268" s="334"/>
      <c r="B268" s="344" t="s">
        <v>626</v>
      </c>
      <c r="C268" s="340"/>
      <c r="D268" s="340"/>
      <c r="E268" s="341"/>
    </row>
    <row r="269" spans="1:5" ht="12">
      <c r="A269" s="334"/>
      <c r="B269" s="345" t="s">
        <v>627</v>
      </c>
      <c r="C269" s="340"/>
      <c r="D269" s="340"/>
      <c r="E269" s="341"/>
    </row>
    <row r="270" spans="1:5" ht="12.75" thickBot="1">
      <c r="A270" s="334"/>
      <c r="B270" s="346" t="s">
        <v>628</v>
      </c>
      <c r="C270" s="340"/>
      <c r="D270" s="347"/>
      <c r="E270" s="1107"/>
    </row>
    <row r="271" spans="1:5" ht="12.75" thickBot="1">
      <c r="A271" s="334"/>
      <c r="B271" s="348" t="s">
        <v>808</v>
      </c>
      <c r="C271" s="349">
        <f>SUM(C263+C266+C267+C268+C270)</f>
        <v>0</v>
      </c>
      <c r="D271" s="883"/>
      <c r="E271" s="1107"/>
    </row>
    <row r="272" spans="1:5" ht="13.5" thickBot="1">
      <c r="A272" s="334"/>
      <c r="B272" s="351" t="s">
        <v>468</v>
      </c>
      <c r="C272" s="884"/>
      <c r="D272" s="884"/>
      <c r="E272" s="1135"/>
    </row>
    <row r="273" spans="1:5" ht="12.75" thickBot="1">
      <c r="A273" s="334"/>
      <c r="B273" s="353" t="s">
        <v>469</v>
      </c>
      <c r="C273" s="885"/>
      <c r="D273" s="885"/>
      <c r="E273" s="1135"/>
    </row>
    <row r="274" spans="1:5" ht="12">
      <c r="A274" s="334"/>
      <c r="B274" s="355" t="s">
        <v>629</v>
      </c>
      <c r="C274" s="606"/>
      <c r="D274" s="606"/>
      <c r="E274" s="341"/>
    </row>
    <row r="275" spans="1:6" ht="12">
      <c r="A275" s="334"/>
      <c r="B275" s="357" t="s">
        <v>633</v>
      </c>
      <c r="C275" s="875">
        <v>58569</v>
      </c>
      <c r="D275" s="340">
        <v>65736</v>
      </c>
      <c r="E275" s="341">
        <f>SUM(D275/C275)</f>
        <v>1.122368488449521</v>
      </c>
      <c r="F275" s="873"/>
    </row>
    <row r="276" spans="1:6" ht="12.75" thickBot="1">
      <c r="A276" s="334"/>
      <c r="B276" s="358" t="s">
        <v>634</v>
      </c>
      <c r="C276" s="876"/>
      <c r="D276" s="347"/>
      <c r="E276" s="1107"/>
      <c r="F276" s="873"/>
    </row>
    <row r="277" spans="1:5" ht="13.5" thickBot="1">
      <c r="A277" s="334"/>
      <c r="B277" s="359" t="s">
        <v>461</v>
      </c>
      <c r="C277" s="360">
        <f>SUM(C274:C276)</f>
        <v>58569</v>
      </c>
      <c r="D277" s="360">
        <f>SUM(D274:D276)</f>
        <v>65736</v>
      </c>
      <c r="E277" s="1138">
        <f>SUM(D277/C277)</f>
        <v>1.122368488449521</v>
      </c>
    </row>
    <row r="278" spans="1:5" ht="14.25" thickBot="1">
      <c r="A278" s="334"/>
      <c r="B278" s="362" t="s">
        <v>478</v>
      </c>
      <c r="C278" s="363">
        <f>SUM(C272+C273+C277)</f>
        <v>58569</v>
      </c>
      <c r="D278" s="363">
        <f>SUM(D272+D273+D277)</f>
        <v>65736</v>
      </c>
      <c r="E278" s="1138">
        <f>SUM(D278/C278)</f>
        <v>1.122368488449521</v>
      </c>
    </row>
    <row r="279" spans="1:5" ht="12">
      <c r="A279" s="334"/>
      <c r="B279" s="364" t="s">
        <v>784</v>
      </c>
      <c r="C279" s="340">
        <v>43182</v>
      </c>
      <c r="D279" s="340">
        <v>50676</v>
      </c>
      <c r="E279" s="341">
        <f>SUM(D279/C279)</f>
        <v>1.1735445324440739</v>
      </c>
    </row>
    <row r="280" spans="1:5" ht="12">
      <c r="A280" s="334"/>
      <c r="B280" s="364" t="s">
        <v>785</v>
      </c>
      <c r="C280" s="340">
        <v>11719</v>
      </c>
      <c r="D280" s="340">
        <v>11698</v>
      </c>
      <c r="E280" s="341">
        <f>SUM(D280/C280)</f>
        <v>0.9982080382285178</v>
      </c>
    </row>
    <row r="281" spans="1:5" ht="12">
      <c r="A281" s="334"/>
      <c r="B281" s="364" t="s">
        <v>786</v>
      </c>
      <c r="C281" s="340">
        <v>3070</v>
      </c>
      <c r="D281" s="340">
        <v>2346</v>
      </c>
      <c r="E281" s="341">
        <f>SUM(D281/C281)</f>
        <v>0.7641693811074919</v>
      </c>
    </row>
    <row r="282" spans="1:5" ht="12">
      <c r="A282" s="334"/>
      <c r="B282" s="365" t="s">
        <v>788</v>
      </c>
      <c r="C282" s="340"/>
      <c r="D282" s="340"/>
      <c r="E282" s="341"/>
    </row>
    <row r="283" spans="1:5" ht="12.75" thickBot="1">
      <c r="A283" s="334"/>
      <c r="B283" s="366" t="s">
        <v>787</v>
      </c>
      <c r="C283" s="340"/>
      <c r="D283" s="340"/>
      <c r="E283" s="1137"/>
    </row>
    <row r="284" spans="1:5" ht="12.75" thickBot="1">
      <c r="A284" s="334"/>
      <c r="B284" s="367" t="s">
        <v>460</v>
      </c>
      <c r="C284" s="349">
        <f>SUM(C279:C283)</f>
        <v>57971</v>
      </c>
      <c r="D284" s="349">
        <f>SUM(D279:D283)</f>
        <v>64720</v>
      </c>
      <c r="E284" s="1138">
        <f>SUM(D284/C284)</f>
        <v>1.1164202791050697</v>
      </c>
    </row>
    <row r="285" spans="1:5" ht="12">
      <c r="A285" s="334"/>
      <c r="B285" s="364" t="s">
        <v>692</v>
      </c>
      <c r="C285" s="340">
        <v>598</v>
      </c>
      <c r="D285" s="340">
        <v>1016</v>
      </c>
      <c r="E285" s="341">
        <f>SUM(D285/C285)</f>
        <v>1.6989966555183946</v>
      </c>
    </row>
    <row r="286" spans="1:5" ht="12">
      <c r="A286" s="334"/>
      <c r="B286" s="364" t="s">
        <v>693</v>
      </c>
      <c r="C286" s="340"/>
      <c r="D286" s="340"/>
      <c r="E286" s="341"/>
    </row>
    <row r="287" spans="1:5" ht="12.75" thickBot="1">
      <c r="A287" s="334"/>
      <c r="B287" s="366" t="s">
        <v>791</v>
      </c>
      <c r="C287" s="340"/>
      <c r="D287" s="340"/>
      <c r="E287" s="1107"/>
    </row>
    <row r="288" spans="1:5" ht="12.75" thickBot="1">
      <c r="A288" s="334"/>
      <c r="B288" s="368" t="s">
        <v>467</v>
      </c>
      <c r="C288" s="349">
        <f>SUM(C285:C287)</f>
        <v>598</v>
      </c>
      <c r="D288" s="349">
        <f>SUM(D285:D287)</f>
        <v>1016</v>
      </c>
      <c r="E288" s="1138">
        <f>SUM(D288/C288)</f>
        <v>1.6989966555183946</v>
      </c>
    </row>
    <row r="289" spans="1:5" ht="14.25" thickBot="1">
      <c r="A289" s="331"/>
      <c r="B289" s="369" t="s">
        <v>525</v>
      </c>
      <c r="C289" s="363">
        <f>SUM(C284+C288)</f>
        <v>58569</v>
      </c>
      <c r="D289" s="363">
        <f>SUM(D284+D288)</f>
        <v>65736</v>
      </c>
      <c r="E289" s="1138">
        <f>SUM(D289/C289)</f>
        <v>1.122368488449521</v>
      </c>
    </row>
    <row r="290" spans="1:5" ht="13.5">
      <c r="A290" s="371">
        <v>2499</v>
      </c>
      <c r="B290" s="245" t="s">
        <v>799</v>
      </c>
      <c r="C290" s="373"/>
      <c r="D290" s="373"/>
      <c r="E290" s="341"/>
    </row>
    <row r="291" spans="1:5" ht="12.75" customHeight="1">
      <c r="A291" s="371"/>
      <c r="B291" s="336" t="s">
        <v>618</v>
      </c>
      <c r="C291" s="334"/>
      <c r="D291" s="334"/>
      <c r="E291" s="341"/>
    </row>
    <row r="292" spans="1:5" ht="12.75" customHeight="1" thickBot="1">
      <c r="A292" s="371"/>
      <c r="B292" s="337" t="s">
        <v>619</v>
      </c>
      <c r="C292" s="379">
        <f>C42+C74+C105+C137+C168+C199+C230+C261+C11</f>
        <v>0</v>
      </c>
      <c r="D292" s="379">
        <f>D42+D74+D105+D137+D168+D199+D230+D261+D11</f>
        <v>0</v>
      </c>
      <c r="E292" s="1107"/>
    </row>
    <row r="293" spans="1:5" ht="12.75" customHeight="1" thickBot="1">
      <c r="A293" s="371"/>
      <c r="B293" s="338" t="s">
        <v>636</v>
      </c>
      <c r="C293" s="380">
        <f>SUM(C292)</f>
        <v>0</v>
      </c>
      <c r="D293" s="380">
        <f>SUM(D292)</f>
        <v>0</v>
      </c>
      <c r="E293" s="1107"/>
    </row>
    <row r="294" spans="1:5" ht="12.75" customHeight="1">
      <c r="A294" s="371"/>
      <c r="B294" s="336" t="s">
        <v>621</v>
      </c>
      <c r="C294" s="340">
        <f aca="true" t="shared" si="0" ref="C294:C299">SUM(C13+C44+C76+C107+C139+C170+C201+C232+C263)</f>
        <v>0</v>
      </c>
      <c r="D294" s="340">
        <f aca="true" t="shared" si="1" ref="D294:D299">SUM(D13+D44+D76+D107+D139+D170+D201+D232+D263)</f>
        <v>0</v>
      </c>
      <c r="E294" s="341"/>
    </row>
    <row r="295" spans="1:5" ht="12.75" customHeight="1">
      <c r="A295" s="371"/>
      <c r="B295" s="342" t="s">
        <v>622</v>
      </c>
      <c r="C295" s="343">
        <f t="shared" si="0"/>
        <v>0</v>
      </c>
      <c r="D295" s="343">
        <f t="shared" si="1"/>
        <v>0</v>
      </c>
      <c r="E295" s="341"/>
    </row>
    <row r="296" spans="1:5" ht="12.75" customHeight="1">
      <c r="A296" s="371"/>
      <c r="B296" s="342" t="s">
        <v>623</v>
      </c>
      <c r="C296" s="343">
        <f t="shared" si="0"/>
        <v>0</v>
      </c>
      <c r="D296" s="343">
        <f t="shared" si="1"/>
        <v>0</v>
      </c>
      <c r="E296" s="341"/>
    </row>
    <row r="297" spans="1:5" ht="12.75" customHeight="1">
      <c r="A297" s="371"/>
      <c r="B297" s="344" t="s">
        <v>624</v>
      </c>
      <c r="C297" s="340">
        <f t="shared" si="0"/>
        <v>0</v>
      </c>
      <c r="D297" s="340">
        <f t="shared" si="1"/>
        <v>0</v>
      </c>
      <c r="E297" s="341"/>
    </row>
    <row r="298" spans="1:5" ht="12.75" customHeight="1">
      <c r="A298" s="371"/>
      <c r="B298" s="344" t="s">
        <v>625</v>
      </c>
      <c r="C298" s="340">
        <f t="shared" si="0"/>
        <v>0</v>
      </c>
      <c r="D298" s="340">
        <f t="shared" si="1"/>
        <v>0</v>
      </c>
      <c r="E298" s="341"/>
    </row>
    <row r="299" spans="1:5" ht="13.5" customHeight="1">
      <c r="A299" s="371"/>
      <c r="B299" s="344" t="s">
        <v>626</v>
      </c>
      <c r="C299" s="340">
        <f t="shared" si="0"/>
        <v>0</v>
      </c>
      <c r="D299" s="340">
        <f t="shared" si="1"/>
        <v>0</v>
      </c>
      <c r="E299" s="341"/>
    </row>
    <row r="300" spans="1:5" ht="12.75" customHeight="1">
      <c r="A300" s="371"/>
      <c r="B300" s="344" t="s">
        <v>813</v>
      </c>
      <c r="C300" s="340">
        <f>C113+C50</f>
        <v>0</v>
      </c>
      <c r="D300" s="340">
        <f>D113+D50</f>
        <v>0</v>
      </c>
      <c r="E300" s="341"/>
    </row>
    <row r="301" spans="1:5" ht="12.75" customHeight="1">
      <c r="A301" s="371"/>
      <c r="B301" s="345" t="s">
        <v>627</v>
      </c>
      <c r="C301" s="340">
        <f>SUM(C19+C51+C82+C114+C145+C176+C207+C238+C269)</f>
        <v>0</v>
      </c>
      <c r="D301" s="340">
        <f>SUM(D19+D51+D82+D114+D145+D176+D207+D238+D269)</f>
        <v>0</v>
      </c>
      <c r="E301" s="341"/>
    </row>
    <row r="302" spans="1:5" ht="12.75" customHeight="1" thickBot="1">
      <c r="A302" s="371"/>
      <c r="B302" s="346" t="s">
        <v>628</v>
      </c>
      <c r="C302" s="340">
        <f>SUM(C20+C52+C83+C115+C146+C177+C208+C239+C270)</f>
        <v>0</v>
      </c>
      <c r="D302" s="340">
        <f>SUM(D20+D52+D83+D115+D146+D177+D208+D239+D270)</f>
        <v>0</v>
      </c>
      <c r="E302" s="1107"/>
    </row>
    <row r="303" spans="1:5" ht="12.75" customHeight="1" thickBot="1">
      <c r="A303" s="371"/>
      <c r="B303" s="348" t="s">
        <v>808</v>
      </c>
      <c r="C303" s="349">
        <f>SUM(C294+C297+C298+C299+C302+C300)</f>
        <v>0</v>
      </c>
      <c r="D303" s="349">
        <f>SUM(D294+D297+D298+D299+D302+D300)</f>
        <v>0</v>
      </c>
      <c r="E303" s="1107"/>
    </row>
    <row r="304" spans="1:5" ht="12.75" customHeight="1" thickBot="1">
      <c r="A304" s="371"/>
      <c r="B304" s="351" t="s">
        <v>468</v>
      </c>
      <c r="C304" s="352">
        <f>SUM(C303+C293)</f>
        <v>0</v>
      </c>
      <c r="D304" s="352">
        <f>SUM(D303+D293)</f>
        <v>0</v>
      </c>
      <c r="E304" s="1135"/>
    </row>
    <row r="305" spans="1:5" ht="12.75" customHeight="1" thickBot="1">
      <c r="A305" s="371"/>
      <c r="B305" s="353" t="s">
        <v>469</v>
      </c>
      <c r="C305" s="354"/>
      <c r="D305" s="354"/>
      <c r="E305" s="1135"/>
    </row>
    <row r="306" spans="1:5" ht="12.75" customHeight="1">
      <c r="A306" s="371"/>
      <c r="B306" s="355" t="s">
        <v>629</v>
      </c>
      <c r="C306" s="356">
        <f aca="true" t="shared" si="2" ref="C306:D308">SUM(C24+C56+C87+C119+C150+C181+C212+C243+C274)</f>
        <v>0</v>
      </c>
      <c r="D306" s="356">
        <f t="shared" si="2"/>
        <v>0</v>
      </c>
      <c r="E306" s="341"/>
    </row>
    <row r="307" spans="1:5" ht="12.75" customHeight="1">
      <c r="A307" s="371"/>
      <c r="B307" s="357" t="s">
        <v>633</v>
      </c>
      <c r="C307" s="340">
        <f t="shared" si="2"/>
        <v>954120</v>
      </c>
      <c r="D307" s="340">
        <f t="shared" si="2"/>
        <v>1023807</v>
      </c>
      <c r="E307" s="341">
        <f>SUM(D307/C307)</f>
        <v>1.0730379826436927</v>
      </c>
    </row>
    <row r="308" spans="1:5" ht="12.75" customHeight="1" thickBot="1">
      <c r="A308" s="371"/>
      <c r="B308" s="358" t="s">
        <v>634</v>
      </c>
      <c r="C308" s="347">
        <f t="shared" si="2"/>
        <v>0</v>
      </c>
      <c r="D308" s="347">
        <f t="shared" si="2"/>
        <v>0</v>
      </c>
      <c r="E308" s="1107"/>
    </row>
    <row r="309" spans="1:5" ht="12.75" customHeight="1" thickBot="1">
      <c r="A309" s="371"/>
      <c r="B309" s="359" t="s">
        <v>461</v>
      </c>
      <c r="C309" s="360">
        <f>SUM(C306:C308)</f>
        <v>954120</v>
      </c>
      <c r="D309" s="360">
        <f>SUM(D306:D308)</f>
        <v>1023807</v>
      </c>
      <c r="E309" s="1138">
        <f>SUM(D309/C309)</f>
        <v>1.0730379826436927</v>
      </c>
    </row>
    <row r="310" spans="1:5" ht="12.75" customHeight="1" thickBot="1">
      <c r="A310" s="371"/>
      <c r="B310" s="374" t="s">
        <v>478</v>
      </c>
      <c r="C310" s="375">
        <f>SUM(C304+C305+C309)</f>
        <v>954120</v>
      </c>
      <c r="D310" s="375">
        <f>SUM(D304+D305+D309)</f>
        <v>1023807</v>
      </c>
      <c r="E310" s="1138">
        <f>SUM(D310/C310)</f>
        <v>1.0730379826436927</v>
      </c>
    </row>
    <row r="311" spans="1:5" ht="13.5">
      <c r="A311" s="371"/>
      <c r="B311" s="364" t="s">
        <v>784</v>
      </c>
      <c r="C311" s="340">
        <f aca="true" t="shared" si="3" ref="C311:D315">SUM(C29+C61+C92+C124+C155+C186+C217+C248+C279)</f>
        <v>700320</v>
      </c>
      <c r="D311" s="340">
        <f t="shared" si="3"/>
        <v>782605</v>
      </c>
      <c r="E311" s="341">
        <f>SUM(D311/C311)</f>
        <v>1.1174962874114691</v>
      </c>
    </row>
    <row r="312" spans="1:5" ht="12">
      <c r="A312" s="334"/>
      <c r="B312" s="364" t="s">
        <v>785</v>
      </c>
      <c r="C312" s="340">
        <f t="shared" si="3"/>
        <v>198453</v>
      </c>
      <c r="D312" s="340">
        <f t="shared" si="3"/>
        <v>188804</v>
      </c>
      <c r="E312" s="341">
        <f>SUM(D312/C312)</f>
        <v>0.9513789159145994</v>
      </c>
    </row>
    <row r="313" spans="1:5" ht="12">
      <c r="A313" s="334"/>
      <c r="B313" s="364" t="s">
        <v>786</v>
      </c>
      <c r="C313" s="340">
        <f t="shared" si="3"/>
        <v>43308</v>
      </c>
      <c r="D313" s="340">
        <f t="shared" si="3"/>
        <v>40682</v>
      </c>
      <c r="E313" s="341">
        <f>SUM(D313/C313)</f>
        <v>0.939364551584003</v>
      </c>
    </row>
    <row r="314" spans="1:5" ht="12">
      <c r="A314" s="334"/>
      <c r="B314" s="365" t="s">
        <v>788</v>
      </c>
      <c r="C314" s="340">
        <f t="shared" si="3"/>
        <v>0</v>
      </c>
      <c r="D314" s="340">
        <f t="shared" si="3"/>
        <v>0</v>
      </c>
      <c r="E314" s="341"/>
    </row>
    <row r="315" spans="1:5" ht="12.75" thickBot="1">
      <c r="A315" s="334"/>
      <c r="B315" s="366" t="s">
        <v>787</v>
      </c>
      <c r="C315" s="340">
        <f t="shared" si="3"/>
        <v>0</v>
      </c>
      <c r="D315" s="340">
        <f t="shared" si="3"/>
        <v>0</v>
      </c>
      <c r="E315" s="1107"/>
    </row>
    <row r="316" spans="1:5" ht="12.75" thickBot="1">
      <c r="A316" s="334"/>
      <c r="B316" s="367" t="s">
        <v>460</v>
      </c>
      <c r="C316" s="349">
        <f>SUM(C311:C315)</f>
        <v>942081</v>
      </c>
      <c r="D316" s="349">
        <f>SUM(D311:D315)</f>
        <v>1012091</v>
      </c>
      <c r="E316" s="1138">
        <f>SUM(D316/C316)</f>
        <v>1.0743142044049292</v>
      </c>
    </row>
    <row r="317" spans="1:5" ht="12">
      <c r="A317" s="334"/>
      <c r="B317" s="364" t="s">
        <v>692</v>
      </c>
      <c r="C317" s="340">
        <f>SUM(C285+C254+C223+C192+C161+C130+C98+C67+C35)</f>
        <v>12039</v>
      </c>
      <c r="D317" s="340">
        <f>SUM(D285+D254+D223+D192+D161+D130+D98+D67+D35)</f>
        <v>11716</v>
      </c>
      <c r="E317" s="341">
        <f>SUM(D317/C317)</f>
        <v>0.9731705291137137</v>
      </c>
    </row>
    <row r="318" spans="1:5" ht="12">
      <c r="A318" s="334"/>
      <c r="B318" s="364" t="s">
        <v>693</v>
      </c>
      <c r="C318" s="340">
        <f>C36+C68+C99+C131+C162+C193+C224+C255</f>
        <v>0</v>
      </c>
      <c r="D318" s="340">
        <f>D36+D68+D99+D131+D162+D193+D224+D255</f>
        <v>0</v>
      </c>
      <c r="E318" s="341"/>
    </row>
    <row r="319" spans="1:5" ht="12.75" thickBot="1">
      <c r="A319" s="334"/>
      <c r="B319" s="366" t="s">
        <v>791</v>
      </c>
      <c r="C319" s="347"/>
      <c r="D319" s="347"/>
      <c r="E319" s="1107"/>
    </row>
    <row r="320" spans="1:5" ht="12.75" thickBot="1">
      <c r="A320" s="334"/>
      <c r="B320" s="368" t="s">
        <v>467</v>
      </c>
      <c r="C320" s="349">
        <f>SUM(C317:C319)</f>
        <v>12039</v>
      </c>
      <c r="D320" s="349">
        <f>SUM(D317:D319)</f>
        <v>11716</v>
      </c>
      <c r="E320" s="1138">
        <f>SUM(D320/C320)</f>
        <v>0.9731705291137137</v>
      </c>
    </row>
    <row r="321" spans="1:5" ht="14.25" thickBot="1">
      <c r="A321" s="331"/>
      <c r="B321" s="369" t="s">
        <v>525</v>
      </c>
      <c r="C321" s="363">
        <f>SUM(C316+C320)</f>
        <v>954120</v>
      </c>
      <c r="D321" s="363">
        <f>SUM(D316+D320)</f>
        <v>1023807</v>
      </c>
      <c r="E321" s="1138">
        <f>SUM(D321/C321)</f>
        <v>1.0730379826436927</v>
      </c>
    </row>
    <row r="322" spans="1:5" ht="13.5">
      <c r="A322" s="244">
        <v>2795</v>
      </c>
      <c r="B322" s="376" t="s">
        <v>415</v>
      </c>
      <c r="C322" s="377"/>
      <c r="D322" s="377"/>
      <c r="E322" s="341"/>
    </row>
    <row r="323" spans="1:5" ht="12" customHeight="1">
      <c r="A323" s="334"/>
      <c r="B323" s="336" t="s">
        <v>618</v>
      </c>
      <c r="C323" s="334"/>
      <c r="D323" s="334"/>
      <c r="E323" s="341"/>
    </row>
    <row r="324" spans="1:5" ht="12.75" thickBot="1">
      <c r="A324" s="334"/>
      <c r="B324" s="337" t="s">
        <v>619</v>
      </c>
      <c r="C324" s="347"/>
      <c r="D324" s="347"/>
      <c r="E324" s="1107"/>
    </row>
    <row r="325" spans="1:5" ht="12.75" thickBot="1">
      <c r="A325" s="334"/>
      <c r="B325" s="338" t="s">
        <v>636</v>
      </c>
      <c r="C325" s="378"/>
      <c r="D325" s="378"/>
      <c r="E325" s="1135"/>
    </row>
    <row r="326" spans="1:5" ht="12">
      <c r="A326" s="334"/>
      <c r="B326" s="336" t="s">
        <v>621</v>
      </c>
      <c r="C326" s="340">
        <f>SUM(C327:C328)</f>
        <v>59457</v>
      </c>
      <c r="D326" s="340">
        <f>SUM(D327:D328)</f>
        <v>22752</v>
      </c>
      <c r="E326" s="341">
        <f>SUM(D326/C326)</f>
        <v>0.38266310106463497</v>
      </c>
    </row>
    <row r="327" spans="1:5" ht="12.75">
      <c r="A327" s="334"/>
      <c r="B327" s="342" t="s">
        <v>622</v>
      </c>
      <c r="C327" s="343"/>
      <c r="D327" s="343"/>
      <c r="E327" s="341"/>
    </row>
    <row r="328" spans="1:5" ht="12.75">
      <c r="A328" s="334"/>
      <c r="B328" s="342" t="s">
        <v>623</v>
      </c>
      <c r="C328" s="343">
        <v>59457</v>
      </c>
      <c r="D328" s="343">
        <v>22752</v>
      </c>
      <c r="E328" s="341">
        <f>SUM(D328/C328)</f>
        <v>0.38266310106463497</v>
      </c>
    </row>
    <row r="329" spans="1:5" ht="12">
      <c r="A329" s="334"/>
      <c r="B329" s="344" t="s">
        <v>624</v>
      </c>
      <c r="C329" s="340">
        <v>27715</v>
      </c>
      <c r="D329" s="340">
        <v>4942</v>
      </c>
      <c r="E329" s="341">
        <f>SUM(D329/C329)</f>
        <v>0.17831499188165253</v>
      </c>
    </row>
    <row r="330" spans="1:5" ht="12">
      <c r="A330" s="334"/>
      <c r="B330" s="344" t="s">
        <v>625</v>
      </c>
      <c r="C330" s="340">
        <v>146187</v>
      </c>
      <c r="D330" s="340">
        <v>125025</v>
      </c>
      <c r="E330" s="341">
        <f>SUM(D330/C330)</f>
        <v>0.8552402060374725</v>
      </c>
    </row>
    <row r="331" spans="1:5" ht="12">
      <c r="A331" s="334"/>
      <c r="B331" s="344" t="s">
        <v>626</v>
      </c>
      <c r="C331" s="340">
        <v>57991</v>
      </c>
      <c r="D331" s="340">
        <v>41234</v>
      </c>
      <c r="E331" s="341">
        <f>SUM(D331/C331)</f>
        <v>0.7110413684882136</v>
      </c>
    </row>
    <row r="332" spans="1:5" ht="12">
      <c r="A332" s="334"/>
      <c r="B332" s="345" t="s">
        <v>627</v>
      </c>
      <c r="C332" s="340"/>
      <c r="D332" s="340"/>
      <c r="E332" s="341"/>
    </row>
    <row r="333" spans="1:5" ht="12.75" thickBot="1">
      <c r="A333" s="334"/>
      <c r="B333" s="346" t="s">
        <v>628</v>
      </c>
      <c r="C333" s="340">
        <v>7200</v>
      </c>
      <c r="D333" s="340"/>
      <c r="E333" s="1107">
        <f>SUM(D333/C333)</f>
        <v>0</v>
      </c>
    </row>
    <row r="334" spans="1:5" ht="12.75" thickBot="1">
      <c r="A334" s="334"/>
      <c r="B334" s="348" t="s">
        <v>808</v>
      </c>
      <c r="C334" s="349">
        <f>SUM(C326+C329+C330+C331+C333)</f>
        <v>298550</v>
      </c>
      <c r="D334" s="349">
        <f>SUM(D326+D329+D330+D331+D333)</f>
        <v>193953</v>
      </c>
      <c r="E334" s="1138">
        <f>SUM(D334/C334)</f>
        <v>0.6496499748785798</v>
      </c>
    </row>
    <row r="335" spans="1:5" ht="13.5" thickBot="1">
      <c r="A335" s="334"/>
      <c r="B335" s="351" t="s">
        <v>468</v>
      </c>
      <c r="C335" s="352">
        <f>SUM(C334+C325)</f>
        <v>298550</v>
      </c>
      <c r="D335" s="352">
        <f>SUM(D334+D325)</f>
        <v>193953</v>
      </c>
      <c r="E335" s="1137">
        <f>SUM(D335/C335)</f>
        <v>0.6496499748785798</v>
      </c>
    </row>
    <row r="336" spans="1:5" ht="12.75" thickBot="1">
      <c r="A336" s="334"/>
      <c r="B336" s="353" t="s">
        <v>469</v>
      </c>
      <c r="C336" s="885"/>
      <c r="D336" s="885"/>
      <c r="E336" s="1135"/>
    </row>
    <row r="337" spans="1:5" ht="12">
      <c r="A337" s="334"/>
      <c r="B337" s="355" t="s">
        <v>629</v>
      </c>
      <c r="C337" s="356"/>
      <c r="D337" s="356"/>
      <c r="E337" s="341"/>
    </row>
    <row r="338" spans="1:6" ht="12">
      <c r="A338" s="334"/>
      <c r="B338" s="357" t="s">
        <v>633</v>
      </c>
      <c r="C338" s="875">
        <v>1332598</v>
      </c>
      <c r="D338" s="340">
        <v>828937</v>
      </c>
      <c r="E338" s="341">
        <f aca="true" t="shared" si="4" ref="E338:E344">SUM(D338/C338)</f>
        <v>0.6220458082632572</v>
      </c>
      <c r="F338" s="873"/>
    </row>
    <row r="339" spans="1:6" ht="12.75" thickBot="1">
      <c r="A339" s="334"/>
      <c r="B339" s="358" t="s">
        <v>634</v>
      </c>
      <c r="C339" s="347">
        <v>301420</v>
      </c>
      <c r="D339" s="347">
        <v>368994</v>
      </c>
      <c r="E339" s="1107">
        <f t="shared" si="4"/>
        <v>1.224185521863181</v>
      </c>
      <c r="F339" s="873"/>
    </row>
    <row r="340" spans="1:5" ht="13.5" thickBot="1">
      <c r="A340" s="334"/>
      <c r="B340" s="359" t="s">
        <v>461</v>
      </c>
      <c r="C340" s="360">
        <f>SUM(C337:C339)</f>
        <v>1634018</v>
      </c>
      <c r="D340" s="360">
        <f>SUM(D337:D339)</f>
        <v>1197931</v>
      </c>
      <c r="E340" s="1138">
        <f t="shared" si="4"/>
        <v>0.7331198309932938</v>
      </c>
    </row>
    <row r="341" spans="1:5" ht="14.25" thickBot="1">
      <c r="A341" s="334"/>
      <c r="B341" s="362" t="s">
        <v>478</v>
      </c>
      <c r="C341" s="363">
        <f>SUM(C335+C336+C340)</f>
        <v>1932568</v>
      </c>
      <c r="D341" s="363">
        <f>SUM(D335+D336+D340)</f>
        <v>1391884</v>
      </c>
      <c r="E341" s="1137">
        <f t="shared" si="4"/>
        <v>0.7202251098020872</v>
      </c>
    </row>
    <row r="342" spans="1:6" ht="12">
      <c r="A342" s="334"/>
      <c r="B342" s="364" t="s">
        <v>784</v>
      </c>
      <c r="C342" s="340">
        <v>537703</v>
      </c>
      <c r="D342" s="340">
        <v>369258</v>
      </c>
      <c r="E342" s="341">
        <f t="shared" si="4"/>
        <v>0.6867322666974147</v>
      </c>
      <c r="F342" s="873"/>
    </row>
    <row r="343" spans="1:6" ht="12">
      <c r="A343" s="334"/>
      <c r="B343" s="364" t="s">
        <v>785</v>
      </c>
      <c r="C343" s="340">
        <v>153808</v>
      </c>
      <c r="D343" s="340">
        <v>92376</v>
      </c>
      <c r="E343" s="341">
        <f t="shared" si="4"/>
        <v>0.6005929470508686</v>
      </c>
      <c r="F343" s="873"/>
    </row>
    <row r="344" spans="1:5" ht="12">
      <c r="A344" s="334"/>
      <c r="B344" s="364" t="s">
        <v>786</v>
      </c>
      <c r="C344" s="340">
        <v>1216057</v>
      </c>
      <c r="D344" s="340">
        <v>905250</v>
      </c>
      <c r="E344" s="341">
        <f t="shared" si="4"/>
        <v>0.7444141187460785</v>
      </c>
    </row>
    <row r="345" spans="1:5" ht="12">
      <c r="A345" s="334"/>
      <c r="B345" s="365" t="s">
        <v>788</v>
      </c>
      <c r="C345" s="340"/>
      <c r="D345" s="340"/>
      <c r="E345" s="341"/>
    </row>
    <row r="346" spans="1:5" ht="12.75" thickBot="1">
      <c r="A346" s="334"/>
      <c r="B346" s="366" t="s">
        <v>787</v>
      </c>
      <c r="C346" s="340"/>
      <c r="D346" s="340"/>
      <c r="E346" s="1107"/>
    </row>
    <row r="347" spans="1:5" ht="12.75" thickBot="1">
      <c r="A347" s="334"/>
      <c r="B347" s="367" t="s">
        <v>460</v>
      </c>
      <c r="C347" s="349">
        <f>SUM(C342:C346)</f>
        <v>1907568</v>
      </c>
      <c r="D347" s="349">
        <f>SUM(D342:D346)</f>
        <v>1366884</v>
      </c>
      <c r="E347" s="1138">
        <f>SUM(D347/C347)</f>
        <v>0.716558466067789</v>
      </c>
    </row>
    <row r="348" spans="1:5" ht="12">
      <c r="A348" s="334"/>
      <c r="B348" s="364" t="s">
        <v>692</v>
      </c>
      <c r="C348" s="340">
        <v>25000</v>
      </c>
      <c r="D348" s="340">
        <v>25000</v>
      </c>
      <c r="E348" s="341">
        <f>SUM(D348/C348)</f>
        <v>1</v>
      </c>
    </row>
    <row r="349" spans="1:5" ht="12">
      <c r="A349" s="334"/>
      <c r="B349" s="364" t="s">
        <v>693</v>
      </c>
      <c r="C349" s="340"/>
      <c r="D349" s="340"/>
      <c r="E349" s="341"/>
    </row>
    <row r="350" spans="1:5" ht="12.75" thickBot="1">
      <c r="A350" s="334"/>
      <c r="B350" s="366" t="s">
        <v>791</v>
      </c>
      <c r="C350" s="340"/>
      <c r="D350" s="340"/>
      <c r="E350" s="1107"/>
    </row>
    <row r="351" spans="1:5" ht="12.75" thickBot="1">
      <c r="A351" s="334"/>
      <c r="B351" s="368" t="s">
        <v>467</v>
      </c>
      <c r="C351" s="349">
        <f>SUM(C348:C350)</f>
        <v>25000</v>
      </c>
      <c r="D351" s="349">
        <f>SUM(D348:D350)</f>
        <v>25000</v>
      </c>
      <c r="E351" s="1138">
        <f>SUM(D351/C351)</f>
        <v>1</v>
      </c>
    </row>
    <row r="352" spans="1:5" ht="14.25" thickBot="1">
      <c r="A352" s="331"/>
      <c r="B352" s="369" t="s">
        <v>525</v>
      </c>
      <c r="C352" s="363">
        <f>SUM(C347+C351)</f>
        <v>1932568</v>
      </c>
      <c r="D352" s="363">
        <f>SUM(D347+D351)</f>
        <v>1391884</v>
      </c>
      <c r="E352" s="1137">
        <f>SUM(D352/C352)</f>
        <v>0.7202251098020872</v>
      </c>
    </row>
    <row r="353" spans="1:5" ht="13.5">
      <c r="A353" s="242">
        <v>2799</v>
      </c>
      <c r="B353" s="245" t="s">
        <v>490</v>
      </c>
      <c r="C353" s="373"/>
      <c r="D353" s="373"/>
      <c r="E353" s="341"/>
    </row>
    <row r="354" spans="1:5" ht="12">
      <c r="A354" s="334"/>
      <c r="B354" s="336" t="s">
        <v>618</v>
      </c>
      <c r="C354" s="334"/>
      <c r="D354" s="334"/>
      <c r="E354" s="341"/>
    </row>
    <row r="355" spans="1:5" ht="12.75" thickBot="1">
      <c r="A355" s="334"/>
      <c r="B355" s="337" t="s">
        <v>619</v>
      </c>
      <c r="C355" s="379">
        <f>C292+C324</f>
        <v>0</v>
      </c>
      <c r="D355" s="379">
        <f>D292+D324</f>
        <v>0</v>
      </c>
      <c r="E355" s="1107"/>
    </row>
    <row r="356" spans="1:5" ht="12.75" thickBot="1">
      <c r="A356" s="334"/>
      <c r="B356" s="338" t="s">
        <v>636</v>
      </c>
      <c r="C356" s="380">
        <f>SUM(C355)</f>
        <v>0</v>
      </c>
      <c r="D356" s="380">
        <f>SUM(D355)</f>
        <v>0</v>
      </c>
      <c r="E356" s="1135"/>
    </row>
    <row r="357" spans="1:5" ht="12">
      <c r="A357" s="334"/>
      <c r="B357" s="336" t="s">
        <v>621</v>
      </c>
      <c r="C357" s="340">
        <f>SUM(C358:C359)</f>
        <v>59457</v>
      </c>
      <c r="D357" s="340">
        <f>SUM(D358:D359)</f>
        <v>22752</v>
      </c>
      <c r="E357" s="341">
        <f>SUM(D357/C357)</f>
        <v>0.38266310106463497</v>
      </c>
    </row>
    <row r="358" spans="1:5" ht="12.75">
      <c r="A358" s="334"/>
      <c r="B358" s="342" t="s">
        <v>622</v>
      </c>
      <c r="C358" s="343">
        <f aca="true" t="shared" si="5" ref="C358:D362">SUM(C327+C295)</f>
        <v>0</v>
      </c>
      <c r="D358" s="343">
        <f t="shared" si="5"/>
        <v>0</v>
      </c>
      <c r="E358" s="341"/>
    </row>
    <row r="359" spans="1:5" ht="12.75">
      <c r="A359" s="334"/>
      <c r="B359" s="342" t="s">
        <v>623</v>
      </c>
      <c r="C359" s="343">
        <f t="shared" si="5"/>
        <v>59457</v>
      </c>
      <c r="D359" s="343">
        <f t="shared" si="5"/>
        <v>22752</v>
      </c>
      <c r="E359" s="341">
        <f>SUM(D359/C359)</f>
        <v>0.38266310106463497</v>
      </c>
    </row>
    <row r="360" spans="1:5" ht="12">
      <c r="A360" s="334"/>
      <c r="B360" s="344" t="s">
        <v>624</v>
      </c>
      <c r="C360" s="340">
        <f t="shared" si="5"/>
        <v>27715</v>
      </c>
      <c r="D360" s="340">
        <f t="shared" si="5"/>
        <v>4942</v>
      </c>
      <c r="E360" s="341">
        <f>SUM(D360/C360)</f>
        <v>0.17831499188165253</v>
      </c>
    </row>
    <row r="361" spans="1:5" ht="12">
      <c r="A361" s="334"/>
      <c r="B361" s="344" t="s">
        <v>625</v>
      </c>
      <c r="C361" s="340">
        <f t="shared" si="5"/>
        <v>146187</v>
      </c>
      <c r="D361" s="340">
        <f t="shared" si="5"/>
        <v>125025</v>
      </c>
      <c r="E361" s="341">
        <f>SUM(D361/C361)</f>
        <v>0.8552402060374725</v>
      </c>
    </row>
    <row r="362" spans="1:5" ht="12">
      <c r="A362" s="334"/>
      <c r="B362" s="344" t="s">
        <v>626</v>
      </c>
      <c r="C362" s="340">
        <f t="shared" si="5"/>
        <v>57991</v>
      </c>
      <c r="D362" s="340">
        <f t="shared" si="5"/>
        <v>41234</v>
      </c>
      <c r="E362" s="341">
        <f>SUM(D362/C362)</f>
        <v>0.7110413684882136</v>
      </c>
    </row>
    <row r="363" spans="1:5" ht="12">
      <c r="A363" s="334"/>
      <c r="B363" s="344" t="s">
        <v>813</v>
      </c>
      <c r="C363" s="340">
        <f>C300</f>
        <v>0</v>
      </c>
      <c r="D363" s="340">
        <f>D300</f>
        <v>0</v>
      </c>
      <c r="E363" s="341"/>
    </row>
    <row r="364" spans="1:5" ht="12">
      <c r="A364" s="334"/>
      <c r="B364" s="345" t="s">
        <v>627</v>
      </c>
      <c r="C364" s="340">
        <f>SUM(C332+C301)</f>
        <v>0</v>
      </c>
      <c r="D364" s="340">
        <f>SUM(D332+D301)</f>
        <v>0</v>
      </c>
      <c r="E364" s="341"/>
    </row>
    <row r="365" spans="1:5" ht="12.75" thickBot="1">
      <c r="A365" s="334"/>
      <c r="B365" s="346" t="s">
        <v>628</v>
      </c>
      <c r="C365" s="340">
        <f>SUM(C333+C302)</f>
        <v>7200</v>
      </c>
      <c r="D365" s="340">
        <f>SUM(D333+D302)</f>
        <v>0</v>
      </c>
      <c r="E365" s="1107">
        <f>SUM(D365/C365)</f>
        <v>0</v>
      </c>
    </row>
    <row r="366" spans="1:5" ht="12.75" thickBot="1">
      <c r="A366" s="334"/>
      <c r="B366" s="348" t="s">
        <v>808</v>
      </c>
      <c r="C366" s="349">
        <f>SUM(C357+C360+C361+C362+C365+C363)</f>
        <v>298550</v>
      </c>
      <c r="D366" s="349">
        <f>SUM(D357+D360+D361+D362+D365+D363)</f>
        <v>193953</v>
      </c>
      <c r="E366" s="1138">
        <f>SUM(D366/C366)</f>
        <v>0.6496499748785798</v>
      </c>
    </row>
    <row r="367" spans="1:5" ht="13.5" thickBot="1">
      <c r="A367" s="334"/>
      <c r="B367" s="351" t="s">
        <v>468</v>
      </c>
      <c r="C367" s="352">
        <f>SUM(C366+C356)</f>
        <v>298550</v>
      </c>
      <c r="D367" s="352">
        <f>SUM(D366+D356)</f>
        <v>193953</v>
      </c>
      <c r="E367" s="1137">
        <f>SUM(D367/C367)</f>
        <v>0.6496499748785798</v>
      </c>
    </row>
    <row r="368" spans="1:5" ht="12.75" thickBot="1">
      <c r="A368" s="334"/>
      <c r="B368" s="353" t="s">
        <v>469</v>
      </c>
      <c r="C368" s="354"/>
      <c r="D368" s="354"/>
      <c r="E368" s="1135"/>
    </row>
    <row r="369" spans="1:5" ht="12">
      <c r="A369" s="334"/>
      <c r="B369" s="355" t="s">
        <v>629</v>
      </c>
      <c r="C369" s="356">
        <f aca="true" t="shared" si="6" ref="C369:D371">SUM(C337+C306)</f>
        <v>0</v>
      </c>
      <c r="D369" s="356">
        <f t="shared" si="6"/>
        <v>0</v>
      </c>
      <c r="E369" s="341"/>
    </row>
    <row r="370" spans="1:5" ht="12">
      <c r="A370" s="334"/>
      <c r="B370" s="357" t="s">
        <v>633</v>
      </c>
      <c r="C370" s="340">
        <f t="shared" si="6"/>
        <v>2286718</v>
      </c>
      <c r="D370" s="340">
        <f t="shared" si="6"/>
        <v>1852744</v>
      </c>
      <c r="E370" s="341">
        <f aca="true" t="shared" si="7" ref="E370:E376">SUM(D370/C370)</f>
        <v>0.8102197122688499</v>
      </c>
    </row>
    <row r="371" spans="1:5" ht="12.75" thickBot="1">
      <c r="A371" s="334"/>
      <c r="B371" s="358" t="s">
        <v>634</v>
      </c>
      <c r="C371" s="347">
        <f t="shared" si="6"/>
        <v>301420</v>
      </c>
      <c r="D371" s="347">
        <f t="shared" si="6"/>
        <v>368994</v>
      </c>
      <c r="E371" s="1107">
        <f t="shared" si="7"/>
        <v>1.224185521863181</v>
      </c>
    </row>
    <row r="372" spans="1:5" ht="13.5" thickBot="1">
      <c r="A372" s="334"/>
      <c r="B372" s="359" t="s">
        <v>461</v>
      </c>
      <c r="C372" s="360">
        <f>SUM(C369:C371)</f>
        <v>2588138</v>
      </c>
      <c r="D372" s="360">
        <f>SUM(D369:D371)</f>
        <v>2221738</v>
      </c>
      <c r="E372" s="1138">
        <f t="shared" si="7"/>
        <v>0.8584310419305308</v>
      </c>
    </row>
    <row r="373" spans="1:5" ht="14.25" thickBot="1">
      <c r="A373" s="334"/>
      <c r="B373" s="362" t="s">
        <v>478</v>
      </c>
      <c r="C373" s="363">
        <f>SUM(C367+C368+C372)</f>
        <v>2886688</v>
      </c>
      <c r="D373" s="363">
        <f>SUM(D367+D368+D372)</f>
        <v>2415691</v>
      </c>
      <c r="E373" s="1137">
        <f t="shared" si="7"/>
        <v>0.8368382727887461</v>
      </c>
    </row>
    <row r="374" spans="1:5" ht="12">
      <c r="A374" s="334"/>
      <c r="B374" s="364" t="s">
        <v>784</v>
      </c>
      <c r="C374" s="340">
        <f aca="true" t="shared" si="8" ref="C374:D378">SUM(C342+C311)</f>
        <v>1238023</v>
      </c>
      <c r="D374" s="340">
        <f t="shared" si="8"/>
        <v>1151863</v>
      </c>
      <c r="E374" s="341">
        <f t="shared" si="7"/>
        <v>0.9304051701785832</v>
      </c>
    </row>
    <row r="375" spans="1:5" ht="12">
      <c r="A375" s="334"/>
      <c r="B375" s="364" t="s">
        <v>785</v>
      </c>
      <c r="C375" s="340">
        <f t="shared" si="8"/>
        <v>352261</v>
      </c>
      <c r="D375" s="340">
        <f t="shared" si="8"/>
        <v>281180</v>
      </c>
      <c r="E375" s="341">
        <f t="shared" si="7"/>
        <v>0.798214959930279</v>
      </c>
    </row>
    <row r="376" spans="1:5" ht="12">
      <c r="A376" s="334"/>
      <c r="B376" s="364" t="s">
        <v>786</v>
      </c>
      <c r="C376" s="340">
        <f t="shared" si="8"/>
        <v>1259365</v>
      </c>
      <c r="D376" s="340">
        <f t="shared" si="8"/>
        <v>945932</v>
      </c>
      <c r="E376" s="341">
        <f t="shared" si="7"/>
        <v>0.7511182222786881</v>
      </c>
    </row>
    <row r="377" spans="1:5" ht="12">
      <c r="A377" s="334"/>
      <c r="B377" s="365" t="s">
        <v>788</v>
      </c>
      <c r="C377" s="340">
        <f t="shared" si="8"/>
        <v>0</v>
      </c>
      <c r="D377" s="340">
        <f t="shared" si="8"/>
        <v>0</v>
      </c>
      <c r="E377" s="341"/>
    </row>
    <row r="378" spans="1:5" ht="12.75" thickBot="1">
      <c r="A378" s="334"/>
      <c r="B378" s="366" t="s">
        <v>787</v>
      </c>
      <c r="C378" s="340">
        <f t="shared" si="8"/>
        <v>0</v>
      </c>
      <c r="D378" s="340">
        <f t="shared" si="8"/>
        <v>0</v>
      </c>
      <c r="E378" s="1107"/>
    </row>
    <row r="379" spans="1:5" ht="12.75" thickBot="1">
      <c r="A379" s="334"/>
      <c r="B379" s="367" t="s">
        <v>460</v>
      </c>
      <c r="C379" s="349">
        <f>SUM(C374:C378)</f>
        <v>2849649</v>
      </c>
      <c r="D379" s="349">
        <f>SUM(D374:D378)</f>
        <v>2378975</v>
      </c>
      <c r="E379" s="1138">
        <f>SUM(D379/C379)</f>
        <v>0.834830886189843</v>
      </c>
    </row>
    <row r="380" spans="1:5" ht="12">
      <c r="A380" s="334"/>
      <c r="B380" s="364" t="s">
        <v>692</v>
      </c>
      <c r="C380" s="340">
        <f>SUM(C348+C317)</f>
        <v>37039</v>
      </c>
      <c r="D380" s="340">
        <f>SUM(D348+D317)</f>
        <v>36716</v>
      </c>
      <c r="E380" s="341">
        <f>SUM(D380/C380)</f>
        <v>0.991279462188504</v>
      </c>
    </row>
    <row r="381" spans="1:5" ht="12">
      <c r="A381" s="334"/>
      <c r="B381" s="364" t="s">
        <v>693</v>
      </c>
      <c r="C381" s="340">
        <f>SUM(C349+C318)</f>
        <v>0</v>
      </c>
      <c r="D381" s="340">
        <f>SUM(D349+D318)</f>
        <v>0</v>
      </c>
      <c r="E381" s="341"/>
    </row>
    <row r="382" spans="1:5" ht="12.75" thickBot="1">
      <c r="A382" s="334"/>
      <c r="B382" s="366" t="s">
        <v>791</v>
      </c>
      <c r="C382" s="347"/>
      <c r="D382" s="347"/>
      <c r="E382" s="1107"/>
    </row>
    <row r="383" spans="1:5" ht="12.75" thickBot="1">
      <c r="A383" s="334"/>
      <c r="B383" s="368" t="s">
        <v>467</v>
      </c>
      <c r="C383" s="349">
        <f>SUM(C380:C382)</f>
        <v>37039</v>
      </c>
      <c r="D383" s="349">
        <f>SUM(D380:D382)</f>
        <v>36716</v>
      </c>
      <c r="E383" s="1138">
        <f>SUM(D383/C383)</f>
        <v>0.991279462188504</v>
      </c>
    </row>
    <row r="384" spans="1:5" ht="14.25" thickBot="1">
      <c r="A384" s="331"/>
      <c r="B384" s="369" t="s">
        <v>525</v>
      </c>
      <c r="C384" s="363">
        <f>SUM(C379+C383)</f>
        <v>2886688</v>
      </c>
      <c r="D384" s="363">
        <f>SUM(D379+D383)</f>
        <v>2415691</v>
      </c>
      <c r="E384" s="1137">
        <f>SUM(D384/C384)</f>
        <v>0.8368382727887461</v>
      </c>
    </row>
    <row r="385" spans="1:5" ht="13.5">
      <c r="A385" s="242">
        <v>2850</v>
      </c>
      <c r="B385" s="245" t="s">
        <v>800</v>
      </c>
      <c r="C385" s="340"/>
      <c r="D385" s="340"/>
      <c r="E385" s="341"/>
    </row>
    <row r="386" spans="1:5" ht="12" customHeight="1">
      <c r="A386" s="334"/>
      <c r="B386" s="336" t="s">
        <v>618</v>
      </c>
      <c r="C386" s="334"/>
      <c r="D386" s="334"/>
      <c r="E386" s="341"/>
    </row>
    <row r="387" spans="1:5" ht="12.75" thickBot="1">
      <c r="A387" s="334"/>
      <c r="B387" s="337" t="s">
        <v>619</v>
      </c>
      <c r="C387" s="331"/>
      <c r="D387" s="620"/>
      <c r="E387" s="1107"/>
    </row>
    <row r="388" spans="1:5" ht="12.75" thickBot="1">
      <c r="A388" s="334"/>
      <c r="B388" s="338" t="s">
        <v>636</v>
      </c>
      <c r="C388" s="331"/>
      <c r="D388" s="1090"/>
      <c r="E388" s="1135"/>
    </row>
    <row r="389" spans="1:5" ht="12">
      <c r="A389" s="334"/>
      <c r="B389" s="336" t="s">
        <v>621</v>
      </c>
      <c r="C389" s="340">
        <f>SUM(C390)</f>
        <v>945</v>
      </c>
      <c r="D389" s="340">
        <f>SUM(D390)</f>
        <v>945</v>
      </c>
      <c r="E389" s="341">
        <f>SUM(D389/C389)</f>
        <v>1</v>
      </c>
    </row>
    <row r="390" spans="1:5" ht="12.75">
      <c r="A390" s="334"/>
      <c r="B390" s="342" t="s">
        <v>622</v>
      </c>
      <c r="C390" s="343">
        <v>945</v>
      </c>
      <c r="D390" s="343">
        <v>945</v>
      </c>
      <c r="E390" s="341">
        <f>SUM(D390/C390)</f>
        <v>1</v>
      </c>
    </row>
    <row r="391" spans="1:5" ht="12.75">
      <c r="A391" s="334"/>
      <c r="B391" s="342" t="s">
        <v>623</v>
      </c>
      <c r="C391" s="343"/>
      <c r="D391" s="343"/>
      <c r="E391" s="341"/>
    </row>
    <row r="392" spans="1:5" ht="12">
      <c r="A392" s="334"/>
      <c r="B392" s="344" t="s">
        <v>624</v>
      </c>
      <c r="C392" s="340">
        <v>3300</v>
      </c>
      <c r="D392" s="340">
        <v>3850</v>
      </c>
      <c r="E392" s="341">
        <f>SUM(D392/C392)</f>
        <v>1.1666666666666667</v>
      </c>
    </row>
    <row r="393" spans="1:5" ht="12">
      <c r="A393" s="334"/>
      <c r="B393" s="344" t="s">
        <v>625</v>
      </c>
      <c r="C393" s="340">
        <v>23846</v>
      </c>
      <c r="D393" s="340">
        <v>13362</v>
      </c>
      <c r="E393" s="341">
        <f>SUM(D393/C393)</f>
        <v>0.5603455506164556</v>
      </c>
    </row>
    <row r="394" spans="1:5" ht="12">
      <c r="A394" s="334"/>
      <c r="B394" s="344" t="s">
        <v>626</v>
      </c>
      <c r="C394" s="340">
        <v>8048</v>
      </c>
      <c r="D394" s="340">
        <v>3598</v>
      </c>
      <c r="E394" s="341">
        <f>SUM(D394/C394)</f>
        <v>0.4470675944333996</v>
      </c>
    </row>
    <row r="395" spans="1:5" ht="12">
      <c r="A395" s="334"/>
      <c r="B395" s="345" t="s">
        <v>627</v>
      </c>
      <c r="C395" s="340"/>
      <c r="D395" s="340"/>
      <c r="E395" s="341"/>
    </row>
    <row r="396" spans="1:5" ht="12.75" thickBot="1">
      <c r="A396" s="334"/>
      <c r="B396" s="346" t="s">
        <v>628</v>
      </c>
      <c r="C396" s="340"/>
      <c r="D396" s="340"/>
      <c r="E396" s="1107"/>
    </row>
    <row r="397" spans="1:5" ht="12.75" thickBot="1">
      <c r="A397" s="334"/>
      <c r="B397" s="348" t="s">
        <v>808</v>
      </c>
      <c r="C397" s="349">
        <f>SUM(C389+C392+C393+C394+C396)</f>
        <v>36139</v>
      </c>
      <c r="D397" s="349">
        <f>SUM(D389+D392+D393+D394+D396)</f>
        <v>21755</v>
      </c>
      <c r="E397" s="1138">
        <f>SUM(D397/C397)</f>
        <v>0.6019812391045685</v>
      </c>
    </row>
    <row r="398" spans="1:5" ht="13.5" thickBot="1">
      <c r="A398" s="334"/>
      <c r="B398" s="351" t="s">
        <v>468</v>
      </c>
      <c r="C398" s="352">
        <f>SUM(C397+C388)</f>
        <v>36139</v>
      </c>
      <c r="D398" s="352">
        <f>SUM(D397+D388)</f>
        <v>21755</v>
      </c>
      <c r="E398" s="1137">
        <f>SUM(D398/C398)</f>
        <v>0.6019812391045685</v>
      </c>
    </row>
    <row r="399" spans="1:5" ht="12.75" thickBot="1">
      <c r="A399" s="334"/>
      <c r="B399" s="353" t="s">
        <v>469</v>
      </c>
      <c r="C399" s="885"/>
      <c r="D399" s="885"/>
      <c r="E399" s="1135"/>
    </row>
    <row r="400" spans="1:5" ht="12">
      <c r="A400" s="334"/>
      <c r="B400" s="355" t="s">
        <v>629</v>
      </c>
      <c r="C400" s="356"/>
      <c r="D400" s="356"/>
      <c r="E400" s="341"/>
    </row>
    <row r="401" spans="1:6" ht="12">
      <c r="A401" s="334"/>
      <c r="B401" s="357" t="s">
        <v>633</v>
      </c>
      <c r="C401" s="875">
        <v>441699</v>
      </c>
      <c r="D401" s="340">
        <v>516718</v>
      </c>
      <c r="E401" s="341">
        <f aca="true" t="shared" si="9" ref="E401:E407">SUM(D401/C401)</f>
        <v>1.169841905913303</v>
      </c>
      <c r="F401" s="873"/>
    </row>
    <row r="402" spans="1:6" ht="12.75" thickBot="1">
      <c r="A402" s="334"/>
      <c r="B402" s="358" t="s">
        <v>634</v>
      </c>
      <c r="C402" s="876">
        <v>6118</v>
      </c>
      <c r="D402" s="347">
        <v>10500</v>
      </c>
      <c r="E402" s="1107">
        <f t="shared" si="9"/>
        <v>1.7162471395881007</v>
      </c>
      <c r="F402" s="873"/>
    </row>
    <row r="403" spans="1:5" ht="13.5" thickBot="1">
      <c r="A403" s="334"/>
      <c r="B403" s="359" t="s">
        <v>461</v>
      </c>
      <c r="C403" s="360">
        <f>SUM(C400:C402)</f>
        <v>447817</v>
      </c>
      <c r="D403" s="1062">
        <f>SUM(D400:D402)</f>
        <v>527218</v>
      </c>
      <c r="E403" s="1138">
        <f t="shared" si="9"/>
        <v>1.177306801662286</v>
      </c>
    </row>
    <row r="404" spans="1:5" ht="14.25" thickBot="1">
      <c r="A404" s="334"/>
      <c r="B404" s="362" t="s">
        <v>478</v>
      </c>
      <c r="C404" s="363">
        <f>SUM(C398+C399+C403)</f>
        <v>483956</v>
      </c>
      <c r="D404" s="890">
        <f>SUM(D398+D399+D403)</f>
        <v>548973</v>
      </c>
      <c r="E404" s="1137">
        <f t="shared" si="9"/>
        <v>1.13434485779699</v>
      </c>
    </row>
    <row r="405" spans="1:6" ht="12.75" customHeight="1">
      <c r="A405" s="334"/>
      <c r="B405" s="364" t="s">
        <v>784</v>
      </c>
      <c r="C405" s="340">
        <v>295062</v>
      </c>
      <c r="D405" s="340">
        <v>350400</v>
      </c>
      <c r="E405" s="341">
        <f t="shared" si="9"/>
        <v>1.1875470240152917</v>
      </c>
      <c r="F405" s="873"/>
    </row>
    <row r="406" spans="1:6" ht="12">
      <c r="A406" s="334"/>
      <c r="B406" s="364" t="s">
        <v>785</v>
      </c>
      <c r="C406" s="340">
        <v>85568</v>
      </c>
      <c r="D406" s="340">
        <v>87237</v>
      </c>
      <c r="E406" s="341">
        <f t="shared" si="9"/>
        <v>1.0195049551234106</v>
      </c>
      <c r="F406" s="873"/>
    </row>
    <row r="407" spans="1:5" ht="12">
      <c r="A407" s="334"/>
      <c r="B407" s="364" t="s">
        <v>786</v>
      </c>
      <c r="C407" s="340">
        <v>99881</v>
      </c>
      <c r="D407" s="340">
        <v>104391</v>
      </c>
      <c r="E407" s="341">
        <f t="shared" si="9"/>
        <v>1.0451537329422012</v>
      </c>
    </row>
    <row r="408" spans="1:5" ht="12">
      <c r="A408" s="334"/>
      <c r="B408" s="365" t="s">
        <v>788</v>
      </c>
      <c r="C408" s="340"/>
      <c r="D408" s="340"/>
      <c r="E408" s="341"/>
    </row>
    <row r="409" spans="1:5" ht="12.75" thickBot="1">
      <c r="A409" s="334"/>
      <c r="B409" s="366" t="s">
        <v>787</v>
      </c>
      <c r="C409" s="340"/>
      <c r="D409" s="340"/>
      <c r="E409" s="1107"/>
    </row>
    <row r="410" spans="1:5" ht="12.75" thickBot="1">
      <c r="A410" s="334"/>
      <c r="B410" s="367" t="s">
        <v>460</v>
      </c>
      <c r="C410" s="349">
        <f>SUM(C405:C409)</f>
        <v>480511</v>
      </c>
      <c r="D410" s="349">
        <f>SUM(D405:D409)</f>
        <v>542028</v>
      </c>
      <c r="E410" s="1138">
        <f>SUM(D410/C410)</f>
        <v>1.1280241243176534</v>
      </c>
    </row>
    <row r="411" spans="1:5" ht="12">
      <c r="A411" s="334"/>
      <c r="B411" s="364" t="s">
        <v>692</v>
      </c>
      <c r="C411" s="340">
        <v>3445</v>
      </c>
      <c r="D411" s="340">
        <v>6945</v>
      </c>
      <c r="E411" s="341">
        <f>SUM(D411/C411)</f>
        <v>2.015965166908563</v>
      </c>
    </row>
    <row r="412" spans="1:5" ht="12">
      <c r="A412" s="334"/>
      <c r="B412" s="364" t="s">
        <v>693</v>
      </c>
      <c r="C412" s="340"/>
      <c r="D412" s="340"/>
      <c r="E412" s="341"/>
    </row>
    <row r="413" spans="1:5" ht="12.75" thickBot="1">
      <c r="A413" s="334"/>
      <c r="B413" s="366" t="s">
        <v>791</v>
      </c>
      <c r="C413" s="340"/>
      <c r="D413" s="340"/>
      <c r="E413" s="1107"/>
    </row>
    <row r="414" spans="1:5" ht="12.75" thickBot="1">
      <c r="A414" s="334"/>
      <c r="B414" s="368" t="s">
        <v>467</v>
      </c>
      <c r="C414" s="349">
        <f>SUM(C411:C413)</f>
        <v>3445</v>
      </c>
      <c r="D414" s="349">
        <f>SUM(D411:D413)</f>
        <v>6945</v>
      </c>
      <c r="E414" s="1137">
        <f>SUM(D414/C414)</f>
        <v>2.015965166908563</v>
      </c>
    </row>
    <row r="415" spans="1:5" ht="14.25" thickBot="1">
      <c r="A415" s="331"/>
      <c r="B415" s="369" t="s">
        <v>525</v>
      </c>
      <c r="C415" s="363">
        <f>SUM(C410+C414)</f>
        <v>483956</v>
      </c>
      <c r="D415" s="363">
        <f>SUM(D410+D414)</f>
        <v>548973</v>
      </c>
      <c r="E415" s="1138">
        <f>SUM(D415/C415)</f>
        <v>1.13434485779699</v>
      </c>
    </row>
    <row r="416" spans="1:5" ht="13.5">
      <c r="A416" s="242">
        <v>2875</v>
      </c>
      <c r="B416" s="245" t="s">
        <v>760</v>
      </c>
      <c r="C416" s="340"/>
      <c r="D416" s="340"/>
      <c r="E416" s="341"/>
    </row>
    <row r="417" spans="1:5" ht="12" customHeight="1">
      <c r="A417" s="334"/>
      <c r="B417" s="336" t="s">
        <v>618</v>
      </c>
      <c r="C417" s="334"/>
      <c r="D417" s="334"/>
      <c r="E417" s="341"/>
    </row>
    <row r="418" spans="1:5" ht="12.75" thickBot="1">
      <c r="A418" s="334"/>
      <c r="B418" s="337" t="s">
        <v>619</v>
      </c>
      <c r="C418" s="347"/>
      <c r="D418" s="347"/>
      <c r="E418" s="1107"/>
    </row>
    <row r="419" spans="1:5" ht="12.75" thickBot="1">
      <c r="A419" s="334"/>
      <c r="B419" s="338" t="s">
        <v>636</v>
      </c>
      <c r="C419" s="378"/>
      <c r="D419" s="378"/>
      <c r="E419" s="1135"/>
    </row>
    <row r="420" spans="1:5" ht="12">
      <c r="A420" s="334"/>
      <c r="B420" s="336" t="s">
        <v>621</v>
      </c>
      <c r="C420" s="340">
        <v>493</v>
      </c>
      <c r="D420" s="340">
        <v>493</v>
      </c>
      <c r="E420" s="341">
        <f>SUM(D420/C420)</f>
        <v>1</v>
      </c>
    </row>
    <row r="421" spans="1:5" ht="12.75">
      <c r="A421" s="334"/>
      <c r="B421" s="342" t="s">
        <v>622</v>
      </c>
      <c r="C421" s="343"/>
      <c r="D421" s="343"/>
      <c r="E421" s="341"/>
    </row>
    <row r="422" spans="1:5" ht="12.75">
      <c r="A422" s="334"/>
      <c r="B422" s="342" t="s">
        <v>623</v>
      </c>
      <c r="C422" s="343">
        <v>493</v>
      </c>
      <c r="D422" s="343">
        <v>493</v>
      </c>
      <c r="E422" s="341">
        <f>SUM(D422/C422)</f>
        <v>1</v>
      </c>
    </row>
    <row r="423" spans="1:5" ht="12">
      <c r="A423" s="334"/>
      <c r="B423" s="344" t="s">
        <v>624</v>
      </c>
      <c r="C423" s="340">
        <v>1044</v>
      </c>
      <c r="D423" s="340">
        <v>1051</v>
      </c>
      <c r="E423" s="341">
        <f>SUM(D423/C423)</f>
        <v>1.0067049808429118</v>
      </c>
    </row>
    <row r="424" spans="1:5" ht="12">
      <c r="A424" s="334"/>
      <c r="B424" s="344" t="s">
        <v>625</v>
      </c>
      <c r="C424" s="340">
        <v>36129</v>
      </c>
      <c r="D424" s="340">
        <v>39405</v>
      </c>
      <c r="E424" s="341">
        <f>SUM(D424/C424)</f>
        <v>1.0906750809598937</v>
      </c>
    </row>
    <row r="425" spans="1:5" ht="12">
      <c r="A425" s="334"/>
      <c r="B425" s="344" t="s">
        <v>626</v>
      </c>
      <c r="C425" s="340">
        <v>8819</v>
      </c>
      <c r="D425" s="340">
        <v>9570</v>
      </c>
      <c r="E425" s="341">
        <f>SUM(D425/C425)</f>
        <v>1.0851570472842726</v>
      </c>
    </row>
    <row r="426" spans="1:5" ht="12">
      <c r="A426" s="334"/>
      <c r="B426" s="345" t="s">
        <v>627</v>
      </c>
      <c r="C426" s="340"/>
      <c r="D426" s="340"/>
      <c r="E426" s="341"/>
    </row>
    <row r="427" spans="1:5" ht="12.75" thickBot="1">
      <c r="A427" s="334"/>
      <c r="B427" s="346" t="s">
        <v>628</v>
      </c>
      <c r="C427" s="340"/>
      <c r="D427" s="340"/>
      <c r="E427" s="1107"/>
    </row>
    <row r="428" spans="1:5" ht="12.75" thickBot="1">
      <c r="A428" s="334"/>
      <c r="B428" s="348" t="s">
        <v>808</v>
      </c>
      <c r="C428" s="349">
        <f>SUM(C420+C423+C424+C425+C427)</f>
        <v>46485</v>
      </c>
      <c r="D428" s="349">
        <f>SUM(D420+D423+D424+D425+D427)</f>
        <v>50519</v>
      </c>
      <c r="E428" s="1138">
        <f>SUM(D428/C428)</f>
        <v>1.0867806819404109</v>
      </c>
    </row>
    <row r="429" spans="1:5" ht="13.5" thickBot="1">
      <c r="A429" s="334"/>
      <c r="B429" s="351" t="s">
        <v>468</v>
      </c>
      <c r="C429" s="352">
        <f>SUM(C428+C419)</f>
        <v>46485</v>
      </c>
      <c r="D429" s="352">
        <f>SUM(D428+D419)</f>
        <v>50519</v>
      </c>
      <c r="E429" s="1137">
        <f>SUM(D429/C429)</f>
        <v>1.0867806819404109</v>
      </c>
    </row>
    <row r="430" spans="1:5" ht="12.75" thickBot="1">
      <c r="A430" s="334"/>
      <c r="B430" s="353" t="s">
        <v>469</v>
      </c>
      <c r="C430" s="885"/>
      <c r="D430" s="885"/>
      <c r="E430" s="1135"/>
    </row>
    <row r="431" spans="1:5" ht="12">
      <c r="A431" s="334"/>
      <c r="B431" s="355" t="s">
        <v>629</v>
      </c>
      <c r="C431" s="356"/>
      <c r="D431" s="356"/>
      <c r="E431" s="341"/>
    </row>
    <row r="432" spans="1:6" ht="12">
      <c r="A432" s="334"/>
      <c r="B432" s="357" t="s">
        <v>633</v>
      </c>
      <c r="C432" s="875">
        <v>570650</v>
      </c>
      <c r="D432" s="340">
        <v>624017</v>
      </c>
      <c r="E432" s="341">
        <f>SUM(D432/C432)</f>
        <v>1.0935196705511259</v>
      </c>
      <c r="F432" s="873"/>
    </row>
    <row r="433" spans="1:5" ht="12.75" thickBot="1">
      <c r="A433" s="334"/>
      <c r="B433" s="358" t="s">
        <v>634</v>
      </c>
      <c r="C433" s="347"/>
      <c r="D433" s="347"/>
      <c r="E433" s="1107"/>
    </row>
    <row r="434" spans="1:5" ht="13.5" thickBot="1">
      <c r="A434" s="334"/>
      <c r="B434" s="359" t="s">
        <v>461</v>
      </c>
      <c r="C434" s="360">
        <f>SUM(C431:C433)</f>
        <v>570650</v>
      </c>
      <c r="D434" s="360">
        <f>SUM(D431:D433)</f>
        <v>624017</v>
      </c>
      <c r="E434" s="1138">
        <f aca="true" t="shared" si="10" ref="E434:E439">SUM(D434/C434)</f>
        <v>1.0935196705511259</v>
      </c>
    </row>
    <row r="435" spans="1:5" ht="14.25" thickBot="1">
      <c r="A435" s="334"/>
      <c r="B435" s="362" t="s">
        <v>478</v>
      </c>
      <c r="C435" s="363">
        <f>SUM(C429+C430+C434)</f>
        <v>617135</v>
      </c>
      <c r="D435" s="363">
        <f>SUM(D429+D430+D434)</f>
        <v>674536</v>
      </c>
      <c r="E435" s="1137">
        <f t="shared" si="10"/>
        <v>1.0930120638109977</v>
      </c>
    </row>
    <row r="436" spans="1:6" ht="12">
      <c r="A436" s="334"/>
      <c r="B436" s="364" t="s">
        <v>784</v>
      </c>
      <c r="C436" s="340">
        <v>352145</v>
      </c>
      <c r="D436" s="340">
        <v>401123</v>
      </c>
      <c r="E436" s="341">
        <f t="shared" si="10"/>
        <v>1.1390847520197647</v>
      </c>
      <c r="F436" s="873"/>
    </row>
    <row r="437" spans="1:6" ht="12">
      <c r="A437" s="334"/>
      <c r="B437" s="364" t="s">
        <v>785</v>
      </c>
      <c r="C437" s="340">
        <v>100979</v>
      </c>
      <c r="D437" s="340">
        <v>96486</v>
      </c>
      <c r="E437" s="341">
        <f t="shared" si="10"/>
        <v>0.9555056001742936</v>
      </c>
      <c r="F437" s="873"/>
    </row>
    <row r="438" spans="1:5" ht="12">
      <c r="A438" s="334"/>
      <c r="B438" s="364" t="s">
        <v>786</v>
      </c>
      <c r="C438" s="340">
        <v>162270</v>
      </c>
      <c r="D438" s="340">
        <v>169758</v>
      </c>
      <c r="E438" s="341">
        <f t="shared" si="10"/>
        <v>1.0461453133666112</v>
      </c>
    </row>
    <row r="439" spans="1:5" ht="12">
      <c r="A439" s="334"/>
      <c r="B439" s="365" t="s">
        <v>788</v>
      </c>
      <c r="C439" s="340">
        <v>807</v>
      </c>
      <c r="D439" s="340">
        <v>600</v>
      </c>
      <c r="E439" s="341">
        <f t="shared" si="10"/>
        <v>0.7434944237918215</v>
      </c>
    </row>
    <row r="440" spans="1:5" ht="12.75" thickBot="1">
      <c r="A440" s="334"/>
      <c r="B440" s="366" t="s">
        <v>787</v>
      </c>
      <c r="C440" s="340"/>
      <c r="D440" s="340"/>
      <c r="E440" s="1107"/>
    </row>
    <row r="441" spans="1:5" ht="12.75" thickBot="1">
      <c r="A441" s="334"/>
      <c r="B441" s="367" t="s">
        <v>460</v>
      </c>
      <c r="C441" s="349">
        <f>SUM(C436:C440)</f>
        <v>616201</v>
      </c>
      <c r="D441" s="349">
        <f>SUM(D436:D440)</f>
        <v>667967</v>
      </c>
      <c r="E441" s="1138">
        <f>SUM(D441/C441)</f>
        <v>1.0840083024857148</v>
      </c>
    </row>
    <row r="442" spans="1:5" ht="12">
      <c r="A442" s="334"/>
      <c r="B442" s="364" t="s">
        <v>692</v>
      </c>
      <c r="C442" s="340">
        <v>934</v>
      </c>
      <c r="D442" s="340">
        <v>6569</v>
      </c>
      <c r="E442" s="341">
        <f>SUM(D442/C442)</f>
        <v>7.033190578158458</v>
      </c>
    </row>
    <row r="443" spans="1:5" ht="12">
      <c r="A443" s="334"/>
      <c r="B443" s="364" t="s">
        <v>693</v>
      </c>
      <c r="C443" s="340"/>
      <c r="D443" s="340"/>
      <c r="E443" s="341"/>
    </row>
    <row r="444" spans="1:5" ht="12.75" thickBot="1">
      <c r="A444" s="334"/>
      <c r="B444" s="366" t="s">
        <v>791</v>
      </c>
      <c r="C444" s="340"/>
      <c r="D444" s="340"/>
      <c r="E444" s="1107"/>
    </row>
    <row r="445" spans="1:5" ht="12.75" thickBot="1">
      <c r="A445" s="334"/>
      <c r="B445" s="368" t="s">
        <v>467</v>
      </c>
      <c r="C445" s="349">
        <f>SUM(C442:C444)</f>
        <v>934</v>
      </c>
      <c r="D445" s="349">
        <f>SUM(D442:D444)</f>
        <v>6569</v>
      </c>
      <c r="E445" s="1138">
        <f>SUM(D445/C445)</f>
        <v>7.033190578158458</v>
      </c>
    </row>
    <row r="446" spans="1:5" ht="14.25" thickBot="1">
      <c r="A446" s="331"/>
      <c r="B446" s="369" t="s">
        <v>525</v>
      </c>
      <c r="C446" s="363">
        <f>SUM(C441+C445)</f>
        <v>617135</v>
      </c>
      <c r="D446" s="363">
        <f>SUM(D441+D445)</f>
        <v>674536</v>
      </c>
      <c r="E446" s="1138">
        <f>SUM(D446/C446)</f>
        <v>1.0930120638109977</v>
      </c>
    </row>
    <row r="447" spans="1:5" ht="13.5">
      <c r="A447" s="242">
        <v>2898</v>
      </c>
      <c r="B447" s="371" t="s">
        <v>801</v>
      </c>
      <c r="C447" s="373"/>
      <c r="D447" s="373"/>
      <c r="E447" s="341"/>
    </row>
    <row r="448" spans="1:5" ht="12">
      <c r="A448" s="334"/>
      <c r="B448" s="336" t="s">
        <v>618</v>
      </c>
      <c r="C448" s="334"/>
      <c r="D448" s="334"/>
      <c r="E448" s="341"/>
    </row>
    <row r="449" spans="1:5" ht="12.75" thickBot="1">
      <c r="A449" s="334"/>
      <c r="B449" s="337" t="s">
        <v>619</v>
      </c>
      <c r="C449" s="347">
        <f>SUM(C418+C387)</f>
        <v>0</v>
      </c>
      <c r="D449" s="347">
        <f>SUM(D418+D387)</f>
        <v>0</v>
      </c>
      <c r="E449" s="1107"/>
    </row>
    <row r="450" spans="1:5" ht="12.75" thickBot="1">
      <c r="A450" s="334"/>
      <c r="B450" s="338" t="s">
        <v>636</v>
      </c>
      <c r="C450" s="378">
        <f>SUM(C449)</f>
        <v>0</v>
      </c>
      <c r="D450" s="378">
        <f>SUM(D449)</f>
        <v>0</v>
      </c>
      <c r="E450" s="1135"/>
    </row>
    <row r="451" spans="1:5" ht="12">
      <c r="A451" s="334"/>
      <c r="B451" s="336" t="s">
        <v>621</v>
      </c>
      <c r="C451" s="340">
        <f aca="true" t="shared" si="11" ref="C451:C458">SUM(C420+C389)</f>
        <v>1438</v>
      </c>
      <c r="D451" s="340">
        <f aca="true" t="shared" si="12" ref="D451:D458">SUM(D420+D389)</f>
        <v>1438</v>
      </c>
      <c r="E451" s="341">
        <f aca="true" t="shared" si="13" ref="E451:E456">SUM(D451/C451)</f>
        <v>1</v>
      </c>
    </row>
    <row r="452" spans="1:5" ht="12.75">
      <c r="A452" s="334"/>
      <c r="B452" s="342" t="s">
        <v>622</v>
      </c>
      <c r="C452" s="343">
        <f t="shared" si="11"/>
        <v>945</v>
      </c>
      <c r="D452" s="343">
        <f t="shared" si="12"/>
        <v>945</v>
      </c>
      <c r="E452" s="341">
        <f t="shared" si="13"/>
        <v>1</v>
      </c>
    </row>
    <row r="453" spans="1:5" ht="12.75">
      <c r="A453" s="334"/>
      <c r="B453" s="342" t="s">
        <v>623</v>
      </c>
      <c r="C453" s="343">
        <f t="shared" si="11"/>
        <v>493</v>
      </c>
      <c r="D453" s="343">
        <f t="shared" si="12"/>
        <v>493</v>
      </c>
      <c r="E453" s="341">
        <f t="shared" si="13"/>
        <v>1</v>
      </c>
    </row>
    <row r="454" spans="1:5" ht="12">
      <c r="A454" s="334"/>
      <c r="B454" s="344" t="s">
        <v>624</v>
      </c>
      <c r="C454" s="340">
        <f t="shared" si="11"/>
        <v>4344</v>
      </c>
      <c r="D454" s="340">
        <f t="shared" si="12"/>
        <v>4901</v>
      </c>
      <c r="E454" s="341">
        <f t="shared" si="13"/>
        <v>1.1282228360957642</v>
      </c>
    </row>
    <row r="455" spans="1:5" ht="12">
      <c r="A455" s="334"/>
      <c r="B455" s="344" t="s">
        <v>625</v>
      </c>
      <c r="C455" s="340">
        <f t="shared" si="11"/>
        <v>59975</v>
      </c>
      <c r="D455" s="340">
        <f t="shared" si="12"/>
        <v>52767</v>
      </c>
      <c r="E455" s="341">
        <f t="shared" si="13"/>
        <v>0.8798165902459358</v>
      </c>
    </row>
    <row r="456" spans="1:5" ht="12">
      <c r="A456" s="334"/>
      <c r="B456" s="344" t="s">
        <v>626</v>
      </c>
      <c r="C456" s="340">
        <f t="shared" si="11"/>
        <v>16867</v>
      </c>
      <c r="D456" s="340">
        <f t="shared" si="12"/>
        <v>13168</v>
      </c>
      <c r="E456" s="341">
        <f t="shared" si="13"/>
        <v>0.7806960336752238</v>
      </c>
    </row>
    <row r="457" spans="1:5" ht="12">
      <c r="A457" s="334"/>
      <c r="B457" s="345" t="s">
        <v>627</v>
      </c>
      <c r="C457" s="340">
        <f t="shared" si="11"/>
        <v>0</v>
      </c>
      <c r="D457" s="340">
        <f t="shared" si="12"/>
        <v>0</v>
      </c>
      <c r="E457" s="341"/>
    </row>
    <row r="458" spans="1:5" ht="12.75" thickBot="1">
      <c r="A458" s="334"/>
      <c r="B458" s="346" t="s">
        <v>628</v>
      </c>
      <c r="C458" s="340">
        <f t="shared" si="11"/>
        <v>0</v>
      </c>
      <c r="D458" s="340">
        <f t="shared" si="12"/>
        <v>0</v>
      </c>
      <c r="E458" s="1107"/>
    </row>
    <row r="459" spans="1:5" ht="12.75" thickBot="1">
      <c r="A459" s="334"/>
      <c r="B459" s="348" t="s">
        <v>808</v>
      </c>
      <c r="C459" s="349">
        <f>SUM(C451+C454+C455+C456+C458)</f>
        <v>82624</v>
      </c>
      <c r="D459" s="349">
        <f>SUM(D451+D454+D455+D456+D458)</f>
        <v>72274</v>
      </c>
      <c r="E459" s="1138">
        <f>SUM(D459/C459)</f>
        <v>0.8747337335398916</v>
      </c>
    </row>
    <row r="460" spans="1:5" ht="13.5" thickBot="1">
      <c r="A460" s="334"/>
      <c r="B460" s="351" t="s">
        <v>468</v>
      </c>
      <c r="C460" s="352">
        <f>SUM(C459+C450)</f>
        <v>82624</v>
      </c>
      <c r="D460" s="352">
        <f>SUM(D459+D450)</f>
        <v>72274</v>
      </c>
      <c r="E460" s="1138">
        <f>SUM(D460/C460)</f>
        <v>0.8747337335398916</v>
      </c>
    </row>
    <row r="461" spans="1:5" ht="12.75" thickBot="1">
      <c r="A461" s="334"/>
      <c r="B461" s="353" t="s">
        <v>469</v>
      </c>
      <c r="C461" s="354"/>
      <c r="D461" s="354"/>
      <c r="E461" s="1135"/>
    </row>
    <row r="462" spans="1:5" ht="12">
      <c r="A462" s="334"/>
      <c r="B462" s="355" t="s">
        <v>629</v>
      </c>
      <c r="C462" s="356">
        <f aca="true" t="shared" si="14" ref="C462:D464">SUM(C431+C400)</f>
        <v>0</v>
      </c>
      <c r="D462" s="356">
        <f t="shared" si="14"/>
        <v>0</v>
      </c>
      <c r="E462" s="341"/>
    </row>
    <row r="463" spans="1:5" ht="12">
      <c r="A463" s="334"/>
      <c r="B463" s="357" t="s">
        <v>633</v>
      </c>
      <c r="C463" s="340">
        <f t="shared" si="14"/>
        <v>1012349</v>
      </c>
      <c r="D463" s="340">
        <f t="shared" si="14"/>
        <v>1140735</v>
      </c>
      <c r="E463" s="341">
        <f aca="true" t="shared" si="15" ref="E463:E470">SUM(D463/C463)</f>
        <v>1.126819901042032</v>
      </c>
    </row>
    <row r="464" spans="1:5" ht="12.75" thickBot="1">
      <c r="A464" s="334"/>
      <c r="B464" s="358" t="s">
        <v>634</v>
      </c>
      <c r="C464" s="347">
        <f t="shared" si="14"/>
        <v>6118</v>
      </c>
      <c r="D464" s="347">
        <f t="shared" si="14"/>
        <v>10500</v>
      </c>
      <c r="E464" s="1107">
        <f t="shared" si="15"/>
        <v>1.7162471395881007</v>
      </c>
    </row>
    <row r="465" spans="1:5" ht="13.5" thickBot="1">
      <c r="A465" s="334"/>
      <c r="B465" s="359" t="s">
        <v>461</v>
      </c>
      <c r="C465" s="360">
        <f>SUM(C462:C464)</f>
        <v>1018467</v>
      </c>
      <c r="D465" s="360">
        <f>SUM(D462:D464)</f>
        <v>1151235</v>
      </c>
      <c r="E465" s="1137">
        <f t="shared" si="15"/>
        <v>1.1303606302413334</v>
      </c>
    </row>
    <row r="466" spans="1:5" ht="14.25" thickBot="1">
      <c r="A466" s="334"/>
      <c r="B466" s="362" t="s">
        <v>478</v>
      </c>
      <c r="C466" s="363">
        <f>SUM(C460+C461+C465)</f>
        <v>1101091</v>
      </c>
      <c r="D466" s="363">
        <f>SUM(D460+D461+D465)</f>
        <v>1223509</v>
      </c>
      <c r="E466" s="1137">
        <f t="shared" si="15"/>
        <v>1.1111788217322638</v>
      </c>
    </row>
    <row r="467" spans="1:5" ht="12">
      <c r="A467" s="334"/>
      <c r="B467" s="364" t="s">
        <v>784</v>
      </c>
      <c r="C467" s="340">
        <f aca="true" t="shared" si="16" ref="C467:D471">SUM(C436+C405)</f>
        <v>647207</v>
      </c>
      <c r="D467" s="340">
        <f t="shared" si="16"/>
        <v>751523</v>
      </c>
      <c r="E467" s="341">
        <f t="shared" si="15"/>
        <v>1.1611787264352826</v>
      </c>
    </row>
    <row r="468" spans="1:5" ht="12">
      <c r="A468" s="334"/>
      <c r="B468" s="364" t="s">
        <v>785</v>
      </c>
      <c r="C468" s="340">
        <f t="shared" si="16"/>
        <v>186547</v>
      </c>
      <c r="D468" s="340">
        <f t="shared" si="16"/>
        <v>183723</v>
      </c>
      <c r="E468" s="341">
        <f t="shared" si="15"/>
        <v>0.9848617238551143</v>
      </c>
    </row>
    <row r="469" spans="1:5" ht="12">
      <c r="A469" s="334"/>
      <c r="B469" s="364" t="s">
        <v>786</v>
      </c>
      <c r="C469" s="340">
        <f t="shared" si="16"/>
        <v>262151</v>
      </c>
      <c r="D469" s="340">
        <f t="shared" si="16"/>
        <v>274149</v>
      </c>
      <c r="E469" s="341">
        <f t="shared" si="15"/>
        <v>1.0457675156684507</v>
      </c>
    </row>
    <row r="470" spans="1:5" ht="12">
      <c r="A470" s="334"/>
      <c r="B470" s="365" t="s">
        <v>788</v>
      </c>
      <c r="C470" s="340">
        <f t="shared" si="16"/>
        <v>807</v>
      </c>
      <c r="D470" s="340">
        <f t="shared" si="16"/>
        <v>600</v>
      </c>
      <c r="E470" s="341">
        <f t="shared" si="15"/>
        <v>0.7434944237918215</v>
      </c>
    </row>
    <row r="471" spans="1:5" ht="12.75" thickBot="1">
      <c r="A471" s="334"/>
      <c r="B471" s="366" t="s">
        <v>787</v>
      </c>
      <c r="C471" s="340">
        <f t="shared" si="16"/>
        <v>0</v>
      </c>
      <c r="D471" s="340">
        <f t="shared" si="16"/>
        <v>0</v>
      </c>
      <c r="E471" s="1107"/>
    </row>
    <row r="472" spans="1:5" ht="12.75" thickBot="1">
      <c r="A472" s="334"/>
      <c r="B472" s="367" t="s">
        <v>460</v>
      </c>
      <c r="C472" s="349">
        <f>SUM(C467:C471)</f>
        <v>1096712</v>
      </c>
      <c r="D472" s="349">
        <f>SUM(D467:D471)</f>
        <v>1209995</v>
      </c>
      <c r="E472" s="1138">
        <f>SUM(D472/C472)</f>
        <v>1.103293298514104</v>
      </c>
    </row>
    <row r="473" spans="1:5" ht="12">
      <c r="A473" s="334"/>
      <c r="B473" s="364" t="s">
        <v>692</v>
      </c>
      <c r="C473" s="340">
        <f>SUM(C442+C411)</f>
        <v>4379</v>
      </c>
      <c r="D473" s="340">
        <f>SUM(D442+D411)</f>
        <v>13514</v>
      </c>
      <c r="E473" s="341">
        <f>SUM(D473/C473)</f>
        <v>3.0860927152317883</v>
      </c>
    </row>
    <row r="474" spans="1:5" ht="12">
      <c r="A474" s="334"/>
      <c r="B474" s="364" t="s">
        <v>693</v>
      </c>
      <c r="C474" s="340">
        <f>SUM(C443)</f>
        <v>0</v>
      </c>
      <c r="D474" s="340">
        <f>SUM(D443)</f>
        <v>0</v>
      </c>
      <c r="E474" s="341"/>
    </row>
    <row r="475" spans="1:5" ht="12.75" thickBot="1">
      <c r="A475" s="334"/>
      <c r="B475" s="366" t="s">
        <v>791</v>
      </c>
      <c r="C475" s="347"/>
      <c r="D475" s="347"/>
      <c r="E475" s="1107"/>
    </row>
    <row r="476" spans="1:5" ht="12.75" thickBot="1">
      <c r="A476" s="334"/>
      <c r="B476" s="368" t="s">
        <v>467</v>
      </c>
      <c r="C476" s="349">
        <f>SUM(C473:C475)</f>
        <v>4379</v>
      </c>
      <c r="D476" s="349">
        <f>SUM(D473:D475)</f>
        <v>13514</v>
      </c>
      <c r="E476" s="1138">
        <f>SUM(D476/C476)</f>
        <v>3.0860927152317883</v>
      </c>
    </row>
    <row r="477" spans="1:5" ht="14.25" thickBot="1">
      <c r="A477" s="331"/>
      <c r="B477" s="369" t="s">
        <v>525</v>
      </c>
      <c r="C477" s="890">
        <f>SUM(C472+C476)</f>
        <v>1101091</v>
      </c>
      <c r="D477" s="890">
        <f>SUM(D472+D476)</f>
        <v>1223509</v>
      </c>
      <c r="E477" s="1138">
        <f>SUM(D477/C477)</f>
        <v>1.1111788217322638</v>
      </c>
    </row>
    <row r="478" spans="1:5" ht="13.5">
      <c r="A478" s="242">
        <v>2985</v>
      </c>
      <c r="B478" s="245" t="s">
        <v>802</v>
      </c>
      <c r="C478" s="340"/>
      <c r="D478" s="340"/>
      <c r="E478" s="341"/>
    </row>
    <row r="479" spans="1:5" ht="12" customHeight="1">
      <c r="A479" s="334"/>
      <c r="B479" s="336" t="s">
        <v>618</v>
      </c>
      <c r="C479" s="334"/>
      <c r="D479" s="334"/>
      <c r="E479" s="341"/>
    </row>
    <row r="480" spans="1:5" ht="12.75" thickBot="1">
      <c r="A480" s="334"/>
      <c r="B480" s="337" t="s">
        <v>619</v>
      </c>
      <c r="C480" s="379">
        <v>10000</v>
      </c>
      <c r="D480" s="379">
        <v>10000</v>
      </c>
      <c r="E480" s="1107">
        <f>SUM(D480/C480)</f>
        <v>1</v>
      </c>
    </row>
    <row r="481" spans="1:5" ht="12.75" thickBot="1">
      <c r="A481" s="334"/>
      <c r="B481" s="338" t="s">
        <v>636</v>
      </c>
      <c r="C481" s="380">
        <f>SUM(C480)</f>
        <v>10000</v>
      </c>
      <c r="D481" s="380">
        <f>SUM(D480)</f>
        <v>10000</v>
      </c>
      <c r="E481" s="1138">
        <f>SUM(D481/C481)</f>
        <v>1</v>
      </c>
    </row>
    <row r="482" spans="1:5" ht="12">
      <c r="A482" s="334"/>
      <c r="B482" s="336" t="s">
        <v>621</v>
      </c>
      <c r="C482" s="340">
        <f>SUM(C483:C484)</f>
        <v>39370</v>
      </c>
      <c r="D482" s="340">
        <v>39370</v>
      </c>
      <c r="E482" s="341">
        <f>SUM(D482/C482)</f>
        <v>1</v>
      </c>
    </row>
    <row r="483" spans="1:5" ht="12.75">
      <c r="A483" s="334"/>
      <c r="B483" s="342" t="s">
        <v>622</v>
      </c>
      <c r="C483" s="343">
        <v>39370</v>
      </c>
      <c r="D483" s="343">
        <v>39370</v>
      </c>
      <c r="E483" s="341">
        <f>SUM(D483/C483)</f>
        <v>1</v>
      </c>
    </row>
    <row r="484" spans="1:5" ht="12.75">
      <c r="A484" s="334"/>
      <c r="B484" s="342" t="s">
        <v>623</v>
      </c>
      <c r="C484" s="343"/>
      <c r="D484" s="343"/>
      <c r="E484" s="341"/>
    </row>
    <row r="485" spans="1:5" ht="12">
      <c r="A485" s="334"/>
      <c r="B485" s="344" t="s">
        <v>624</v>
      </c>
      <c r="C485" s="340"/>
      <c r="D485" s="340"/>
      <c r="E485" s="341"/>
    </row>
    <row r="486" spans="1:5" ht="12">
      <c r="A486" s="334"/>
      <c r="B486" s="344" t="s">
        <v>625</v>
      </c>
      <c r="C486" s="340"/>
      <c r="D486" s="340"/>
      <c r="E486" s="341"/>
    </row>
    <row r="487" spans="1:5" ht="12">
      <c r="A487" s="334"/>
      <c r="B487" s="344" t="s">
        <v>626</v>
      </c>
      <c r="C487" s="340">
        <v>10630</v>
      </c>
      <c r="D487" s="340">
        <v>10630</v>
      </c>
      <c r="E487" s="341">
        <f>SUM(D487/C487)</f>
        <v>1</v>
      </c>
    </row>
    <row r="488" spans="1:5" ht="12">
      <c r="A488" s="334"/>
      <c r="B488" s="345" t="s">
        <v>627</v>
      </c>
      <c r="C488" s="340"/>
      <c r="D488" s="340"/>
      <c r="E488" s="341"/>
    </row>
    <row r="489" spans="1:5" ht="12.75" thickBot="1">
      <c r="A489" s="334"/>
      <c r="B489" s="346" t="s">
        <v>628</v>
      </c>
      <c r="C489" s="340"/>
      <c r="D489" s="340"/>
      <c r="E489" s="1107"/>
    </row>
    <row r="490" spans="1:5" ht="12.75" thickBot="1">
      <c r="A490" s="334"/>
      <c r="B490" s="348" t="s">
        <v>808</v>
      </c>
      <c r="C490" s="349">
        <f>SUM(C482+C485+C486+C487+C489)</f>
        <v>50000</v>
      </c>
      <c r="D490" s="349">
        <f>SUM(D482+D485+D486+D487+D489)</f>
        <v>50000</v>
      </c>
      <c r="E490" s="1138">
        <f>SUM(D490/C490)</f>
        <v>1</v>
      </c>
    </row>
    <row r="491" spans="1:5" ht="13.5" thickBot="1">
      <c r="A491" s="334"/>
      <c r="B491" s="351" t="s">
        <v>468</v>
      </c>
      <c r="C491" s="352">
        <f>SUM(C490+C481)</f>
        <v>60000</v>
      </c>
      <c r="D491" s="352">
        <f>SUM(D490+D481)</f>
        <v>60000</v>
      </c>
      <c r="E491" s="1138">
        <f>SUM(D491/C491)</f>
        <v>1</v>
      </c>
    </row>
    <row r="492" spans="1:5" ht="12.75" thickBot="1">
      <c r="A492" s="334"/>
      <c r="B492" s="353" t="s">
        <v>469</v>
      </c>
      <c r="C492" s="885"/>
      <c r="D492" s="885"/>
      <c r="E492" s="1135"/>
    </row>
    <row r="493" spans="1:5" ht="12">
      <c r="A493" s="334"/>
      <c r="B493" s="355" t="s">
        <v>629</v>
      </c>
      <c r="C493" s="356"/>
      <c r="D493" s="356"/>
      <c r="E493" s="341"/>
    </row>
    <row r="494" spans="1:6" ht="12">
      <c r="A494" s="334"/>
      <c r="B494" s="357" t="s">
        <v>633</v>
      </c>
      <c r="C494" s="340">
        <v>244143</v>
      </c>
      <c r="D494" s="340">
        <v>325000</v>
      </c>
      <c r="E494" s="341">
        <f>SUM(D494/C494)</f>
        <v>1.3311870502123755</v>
      </c>
      <c r="F494" s="873"/>
    </row>
    <row r="495" spans="1:5" ht="12.75" thickBot="1">
      <c r="A495" s="334"/>
      <c r="B495" s="358" t="s">
        <v>634</v>
      </c>
      <c r="C495" s="347"/>
      <c r="D495" s="347"/>
      <c r="E495" s="1107"/>
    </row>
    <row r="496" spans="1:5" ht="13.5" thickBot="1">
      <c r="A496" s="334"/>
      <c r="B496" s="359" t="s">
        <v>461</v>
      </c>
      <c r="C496" s="360">
        <f>SUM(C493:C495)</f>
        <v>244143</v>
      </c>
      <c r="D496" s="360">
        <f>SUM(D493:D495)</f>
        <v>325000</v>
      </c>
      <c r="E496" s="1138">
        <f>SUM(D496/C496)</f>
        <v>1.3311870502123755</v>
      </c>
    </row>
    <row r="497" spans="1:5" ht="14.25" thickBot="1">
      <c r="A497" s="334"/>
      <c r="B497" s="362" t="s">
        <v>478</v>
      </c>
      <c r="C497" s="363">
        <f>SUM(C491+C492+C496)</f>
        <v>304143</v>
      </c>
      <c r="D497" s="363">
        <f>SUM(D491+D492+D496)</f>
        <v>385000</v>
      </c>
      <c r="E497" s="1137">
        <f>SUM(D497/C497)</f>
        <v>1.2658519183410435</v>
      </c>
    </row>
    <row r="498" spans="1:6" ht="12">
      <c r="A498" s="334"/>
      <c r="B498" s="364" t="s">
        <v>784</v>
      </c>
      <c r="C498" s="340">
        <v>98003</v>
      </c>
      <c r="D498" s="340">
        <v>112752</v>
      </c>
      <c r="E498" s="341">
        <f>SUM(D498/C498)</f>
        <v>1.1504953929981736</v>
      </c>
      <c r="F498" s="873"/>
    </row>
    <row r="499" spans="1:6" ht="12">
      <c r="A499" s="334"/>
      <c r="B499" s="364" t="s">
        <v>785</v>
      </c>
      <c r="C499" s="340">
        <v>28274</v>
      </c>
      <c r="D499" s="340">
        <v>30777</v>
      </c>
      <c r="E499" s="341">
        <f>SUM(D499/C499)</f>
        <v>1.08852656150527</v>
      </c>
      <c r="F499" s="873"/>
    </row>
    <row r="500" spans="1:6" ht="12">
      <c r="A500" s="334"/>
      <c r="B500" s="364" t="s">
        <v>786</v>
      </c>
      <c r="C500" s="340">
        <v>172916</v>
      </c>
      <c r="D500" s="340">
        <v>234399</v>
      </c>
      <c r="E500" s="341">
        <f>SUM(D500/C500)</f>
        <v>1.35556570820514</v>
      </c>
      <c r="F500" s="873"/>
    </row>
    <row r="501" spans="1:5" ht="12">
      <c r="A501" s="334"/>
      <c r="B501" s="364" t="s">
        <v>788</v>
      </c>
      <c r="C501" s="340"/>
      <c r="D501" s="340"/>
      <c r="E501" s="341"/>
    </row>
    <row r="502" spans="1:5" ht="12.75" thickBot="1">
      <c r="A502" s="334"/>
      <c r="B502" s="818" t="s">
        <v>787</v>
      </c>
      <c r="C502" s="347"/>
      <c r="D502" s="347"/>
      <c r="E502" s="1107"/>
    </row>
    <row r="503" spans="1:5" ht="12">
      <c r="A503" s="817"/>
      <c r="B503" s="813" t="s">
        <v>460</v>
      </c>
      <c r="C503" s="828">
        <f>SUM(C498:C502)</f>
        <v>299193</v>
      </c>
      <c r="D503" s="828">
        <f>SUM(D498:D502)</f>
        <v>377928</v>
      </c>
      <c r="E503" s="1136">
        <f>SUM(D503/C503)</f>
        <v>1.263157894736842</v>
      </c>
    </row>
    <row r="504" spans="1:5" ht="12.75">
      <c r="A504" s="334"/>
      <c r="B504" s="814" t="s">
        <v>338</v>
      </c>
      <c r="C504" s="343">
        <v>55512</v>
      </c>
      <c r="D504" s="343">
        <v>69789</v>
      </c>
      <c r="E504" s="341">
        <f>SUM(D504/C504)</f>
        <v>1.257187635105923</v>
      </c>
    </row>
    <row r="505" spans="1:5" ht="12.75">
      <c r="A505" s="334"/>
      <c r="B505" s="814" t="s">
        <v>336</v>
      </c>
      <c r="C505" s="343">
        <v>35035</v>
      </c>
      <c r="D505" s="343">
        <v>35215</v>
      </c>
      <c r="E505" s="341">
        <f>SUM(D505/C505)</f>
        <v>1.0051377194234337</v>
      </c>
    </row>
    <row r="506" spans="1:5" ht="13.5" thickBot="1">
      <c r="A506" s="334"/>
      <c r="B506" s="815" t="s">
        <v>337</v>
      </c>
      <c r="C506" s="816">
        <v>94316</v>
      </c>
      <c r="D506" s="816">
        <v>124762</v>
      </c>
      <c r="E506" s="1107">
        <f>SUM(D506/C506)</f>
        <v>1.3228084312311803</v>
      </c>
    </row>
    <row r="507" spans="1:5" ht="12">
      <c r="A507" s="334"/>
      <c r="B507" s="364" t="s">
        <v>692</v>
      </c>
      <c r="C507" s="340">
        <v>4950</v>
      </c>
      <c r="D507" s="340">
        <v>7072</v>
      </c>
      <c r="E507" s="341">
        <f>SUM(D507/C507)</f>
        <v>1.4286868686868688</v>
      </c>
    </row>
    <row r="508" spans="1:5" ht="12">
      <c r="A508" s="334"/>
      <c r="B508" s="364" t="s">
        <v>693</v>
      </c>
      <c r="C508" s="340"/>
      <c r="D508" s="340"/>
      <c r="E508" s="341"/>
    </row>
    <row r="509" spans="1:5" ht="12.75" thickBot="1">
      <c r="A509" s="334"/>
      <c r="B509" s="366" t="s">
        <v>791</v>
      </c>
      <c r="C509" s="347"/>
      <c r="D509" s="347"/>
      <c r="E509" s="1107"/>
    </row>
    <row r="510" spans="1:5" ht="12.75" thickBot="1">
      <c r="A510" s="334"/>
      <c r="B510" s="368" t="s">
        <v>467</v>
      </c>
      <c r="C510" s="349">
        <f>SUM(C507:C509)</f>
        <v>4950</v>
      </c>
      <c r="D510" s="349">
        <f>SUM(D507:D509)</f>
        <v>7072</v>
      </c>
      <c r="E510" s="1138">
        <f>SUM(D510/C510)</f>
        <v>1.4286868686868688</v>
      </c>
    </row>
    <row r="511" spans="1:5" ht="14.25" thickBot="1">
      <c r="A511" s="331"/>
      <c r="B511" s="369" t="s">
        <v>525</v>
      </c>
      <c r="C511" s="363">
        <f>SUM(C503+C510)</f>
        <v>304143</v>
      </c>
      <c r="D511" s="363">
        <f>SUM(D503+D510)</f>
        <v>385000</v>
      </c>
      <c r="E511" s="1137">
        <f>SUM(D511/C511)</f>
        <v>1.2658519183410435</v>
      </c>
    </row>
    <row r="512" spans="1:5" ht="13.5">
      <c r="A512" s="242">
        <v>2991</v>
      </c>
      <c r="B512" s="245" t="s">
        <v>637</v>
      </c>
      <c r="C512" s="373"/>
      <c r="D512" s="373"/>
      <c r="E512" s="341"/>
    </row>
    <row r="513" spans="1:5" ht="12">
      <c r="A513" s="334"/>
      <c r="B513" s="336" t="s">
        <v>618</v>
      </c>
      <c r="C513" s="334"/>
      <c r="D513" s="334"/>
      <c r="E513" s="341"/>
    </row>
    <row r="514" spans="1:5" ht="12.75" thickBot="1">
      <c r="A514" s="334"/>
      <c r="B514" s="337" t="s">
        <v>619</v>
      </c>
      <c r="C514" s="347">
        <f>SUM(C449+C480+C355)</f>
        <v>10000</v>
      </c>
      <c r="D514" s="347">
        <f>SUM(D449+D480+D355)</f>
        <v>10000</v>
      </c>
      <c r="E514" s="1107">
        <f aca="true" t="shared" si="17" ref="E514:E521">SUM(D514/C514)</f>
        <v>1</v>
      </c>
    </row>
    <row r="515" spans="1:5" ht="12.75" thickBot="1">
      <c r="A515" s="334"/>
      <c r="B515" s="338" t="s">
        <v>636</v>
      </c>
      <c r="C515" s="378">
        <f>SUM(C514)</f>
        <v>10000</v>
      </c>
      <c r="D515" s="378">
        <f>SUM(D514)</f>
        <v>10000</v>
      </c>
      <c r="E515" s="1138">
        <f t="shared" si="17"/>
        <v>1</v>
      </c>
    </row>
    <row r="516" spans="1:5" ht="12">
      <c r="A516" s="334"/>
      <c r="B516" s="336" t="s">
        <v>621</v>
      </c>
      <c r="C516" s="340">
        <f aca="true" t="shared" si="18" ref="C516:C521">SUM(C482+C451+C357)</f>
        <v>100265</v>
      </c>
      <c r="D516" s="340">
        <f aca="true" t="shared" si="19" ref="D516:D521">SUM(D482+D451+D357)</f>
        <v>63560</v>
      </c>
      <c r="E516" s="341">
        <f t="shared" si="17"/>
        <v>0.6339201117039844</v>
      </c>
    </row>
    <row r="517" spans="1:5" ht="12.75">
      <c r="A517" s="334"/>
      <c r="B517" s="342" t="s">
        <v>622</v>
      </c>
      <c r="C517" s="343">
        <f t="shared" si="18"/>
        <v>40315</v>
      </c>
      <c r="D517" s="343">
        <f t="shared" si="19"/>
        <v>40315</v>
      </c>
      <c r="E517" s="341">
        <f t="shared" si="17"/>
        <v>1</v>
      </c>
    </row>
    <row r="518" spans="1:5" ht="12.75">
      <c r="A518" s="334"/>
      <c r="B518" s="342" t="s">
        <v>623</v>
      </c>
      <c r="C518" s="343">
        <f t="shared" si="18"/>
        <v>59950</v>
      </c>
      <c r="D518" s="343">
        <f t="shared" si="19"/>
        <v>23245</v>
      </c>
      <c r="E518" s="341">
        <f t="shared" si="17"/>
        <v>0.3877397831526272</v>
      </c>
    </row>
    <row r="519" spans="1:5" ht="12">
      <c r="A519" s="334"/>
      <c r="B519" s="344" t="s">
        <v>624</v>
      </c>
      <c r="C519" s="340">
        <f t="shared" si="18"/>
        <v>32059</v>
      </c>
      <c r="D519" s="340">
        <f t="shared" si="19"/>
        <v>9843</v>
      </c>
      <c r="E519" s="341">
        <f t="shared" si="17"/>
        <v>0.3070276677376088</v>
      </c>
    </row>
    <row r="520" spans="1:5" ht="12">
      <c r="A520" s="334"/>
      <c r="B520" s="344" t="s">
        <v>625</v>
      </c>
      <c r="C520" s="340">
        <f t="shared" si="18"/>
        <v>206162</v>
      </c>
      <c r="D520" s="340">
        <f t="shared" si="19"/>
        <v>177792</v>
      </c>
      <c r="E520" s="341">
        <f t="shared" si="17"/>
        <v>0.8623897711508426</v>
      </c>
    </row>
    <row r="521" spans="1:5" ht="12">
      <c r="A521" s="334"/>
      <c r="B521" s="344" t="s">
        <v>626</v>
      </c>
      <c r="C521" s="340">
        <f t="shared" si="18"/>
        <v>85488</v>
      </c>
      <c r="D521" s="340">
        <f t="shared" si="19"/>
        <v>65032</v>
      </c>
      <c r="E521" s="341">
        <f t="shared" si="17"/>
        <v>0.7607149541456111</v>
      </c>
    </row>
    <row r="522" spans="1:5" ht="12">
      <c r="A522" s="334"/>
      <c r="B522" s="344" t="s">
        <v>813</v>
      </c>
      <c r="C522" s="340">
        <f>C363</f>
        <v>0</v>
      </c>
      <c r="D522" s="340">
        <f>D363</f>
        <v>0</v>
      </c>
      <c r="E522" s="341"/>
    </row>
    <row r="523" spans="1:5" ht="12">
      <c r="A523" s="334"/>
      <c r="B523" s="345" t="s">
        <v>627</v>
      </c>
      <c r="C523" s="340">
        <f>SUM(C488+C457+C364)</f>
        <v>0</v>
      </c>
      <c r="D523" s="340">
        <f>SUM(D488+D457+D364)</f>
        <v>0</v>
      </c>
      <c r="E523" s="341"/>
    </row>
    <row r="524" spans="1:5" ht="12.75" thickBot="1">
      <c r="A524" s="334"/>
      <c r="B524" s="346" t="s">
        <v>628</v>
      </c>
      <c r="C524" s="340">
        <f>SUM(C489+C458+C365)</f>
        <v>7200</v>
      </c>
      <c r="D524" s="340">
        <f>SUM(D489+D458+D365)</f>
        <v>0</v>
      </c>
      <c r="E524" s="1107">
        <f>SUM(D524/C524)</f>
        <v>0</v>
      </c>
    </row>
    <row r="525" spans="1:5" ht="12.75" thickBot="1">
      <c r="A525" s="334"/>
      <c r="B525" s="348" t="s">
        <v>808</v>
      </c>
      <c r="C525" s="349">
        <f>SUM(C516+C519+C520+C521+C524+C522)</f>
        <v>431174</v>
      </c>
      <c r="D525" s="349">
        <f>SUM(D516+D519+D520+D521+D524+D522)</f>
        <v>316227</v>
      </c>
      <c r="E525" s="1138">
        <f>SUM(D525/C525)</f>
        <v>0.7334092500939295</v>
      </c>
    </row>
    <row r="526" spans="1:5" ht="13.5" thickBot="1">
      <c r="A526" s="334"/>
      <c r="B526" s="351" t="s">
        <v>468</v>
      </c>
      <c r="C526" s="352">
        <f>SUM(C525+C515)</f>
        <v>441174</v>
      </c>
      <c r="D526" s="352">
        <f>SUM(D525+D515)</f>
        <v>326227</v>
      </c>
      <c r="E526" s="1135">
        <f>SUM(D526/C526)</f>
        <v>0.7394520075979092</v>
      </c>
    </row>
    <row r="527" spans="1:5" ht="12.75" thickBot="1">
      <c r="A527" s="334"/>
      <c r="B527" s="353" t="s">
        <v>469</v>
      </c>
      <c r="C527" s="354"/>
      <c r="D527" s="354"/>
      <c r="E527" s="1135"/>
    </row>
    <row r="528" spans="1:5" ht="12">
      <c r="A528" s="334"/>
      <c r="B528" s="355" t="s">
        <v>629</v>
      </c>
      <c r="C528" s="356">
        <f aca="true" t="shared" si="20" ref="C528:D530">SUM(C493+C462+C369)</f>
        <v>0</v>
      </c>
      <c r="D528" s="356">
        <f t="shared" si="20"/>
        <v>0</v>
      </c>
      <c r="E528" s="341"/>
    </row>
    <row r="529" spans="1:5" ht="12">
      <c r="A529" s="334"/>
      <c r="B529" s="357" t="s">
        <v>633</v>
      </c>
      <c r="C529" s="340">
        <f t="shared" si="20"/>
        <v>3543210</v>
      </c>
      <c r="D529" s="340">
        <f t="shared" si="20"/>
        <v>3318479</v>
      </c>
      <c r="E529" s="341">
        <f aca="true" t="shared" si="21" ref="E529:E536">SUM(D529/C529)</f>
        <v>0.9365741799103073</v>
      </c>
    </row>
    <row r="530" spans="1:5" ht="12.75" thickBot="1">
      <c r="A530" s="334"/>
      <c r="B530" s="358" t="s">
        <v>634</v>
      </c>
      <c r="C530" s="347">
        <f t="shared" si="20"/>
        <v>307538</v>
      </c>
      <c r="D530" s="347">
        <f t="shared" si="20"/>
        <v>379494</v>
      </c>
      <c r="E530" s="1107">
        <f t="shared" si="21"/>
        <v>1.2339743381305726</v>
      </c>
    </row>
    <row r="531" spans="1:5" ht="13.5" thickBot="1">
      <c r="A531" s="334"/>
      <c r="B531" s="359" t="s">
        <v>461</v>
      </c>
      <c r="C531" s="360">
        <f>SUM(C528:C530)</f>
        <v>3850748</v>
      </c>
      <c r="D531" s="360">
        <f>SUM(D528:D530)</f>
        <v>3697973</v>
      </c>
      <c r="E531" s="1138">
        <f t="shared" si="21"/>
        <v>0.9603258899309952</v>
      </c>
    </row>
    <row r="532" spans="1:5" ht="14.25" thickBot="1">
      <c r="A532" s="334"/>
      <c r="B532" s="362" t="s">
        <v>478</v>
      </c>
      <c r="C532" s="363">
        <f>SUM(C526+C527+C531)</f>
        <v>4291922</v>
      </c>
      <c r="D532" s="363">
        <f>SUM(D526+D527+D531)</f>
        <v>4024200</v>
      </c>
      <c r="E532" s="1137">
        <f t="shared" si="21"/>
        <v>0.937621885952261</v>
      </c>
    </row>
    <row r="533" spans="1:5" ht="12">
      <c r="A533" s="334"/>
      <c r="B533" s="364" t="s">
        <v>784</v>
      </c>
      <c r="C533" s="340">
        <f aca="true" t="shared" si="22" ref="C533:D535">SUM(C498+C467+C374)</f>
        <v>1983233</v>
      </c>
      <c r="D533" s="340">
        <f t="shared" si="22"/>
        <v>2016138</v>
      </c>
      <c r="E533" s="341">
        <f t="shared" si="21"/>
        <v>1.0165915956420652</v>
      </c>
    </row>
    <row r="534" spans="1:5" ht="12">
      <c r="A534" s="334"/>
      <c r="B534" s="364" t="s">
        <v>785</v>
      </c>
      <c r="C534" s="340">
        <f t="shared" si="22"/>
        <v>567082</v>
      </c>
      <c r="D534" s="340">
        <f t="shared" si="22"/>
        <v>495680</v>
      </c>
      <c r="E534" s="341">
        <f t="shared" si="21"/>
        <v>0.874088756123453</v>
      </c>
    </row>
    <row r="535" spans="1:5" ht="12">
      <c r="A535" s="334"/>
      <c r="B535" s="364" t="s">
        <v>786</v>
      </c>
      <c r="C535" s="340">
        <f t="shared" si="22"/>
        <v>1694432</v>
      </c>
      <c r="D535" s="340">
        <f t="shared" si="22"/>
        <v>1454480</v>
      </c>
      <c r="E535" s="341">
        <f t="shared" si="21"/>
        <v>0.8583879435704708</v>
      </c>
    </row>
    <row r="536" spans="1:5" ht="12">
      <c r="A536" s="334"/>
      <c r="B536" s="365" t="s">
        <v>788</v>
      </c>
      <c r="C536" s="340">
        <f>SUM(C439)</f>
        <v>807</v>
      </c>
      <c r="D536" s="340">
        <f>SUM(D439)</f>
        <v>600</v>
      </c>
      <c r="E536" s="341">
        <f t="shared" si="21"/>
        <v>0.7434944237918215</v>
      </c>
    </row>
    <row r="537" spans="1:5" ht="12.75" thickBot="1">
      <c r="A537" s="334"/>
      <c r="B537" s="366" t="s">
        <v>787</v>
      </c>
      <c r="C537" s="340">
        <f>SUM(C502+C471+C378)</f>
        <v>0</v>
      </c>
      <c r="D537" s="340">
        <f>SUM(D502+D471+D378)</f>
        <v>0</v>
      </c>
      <c r="E537" s="1107"/>
    </row>
    <row r="538" spans="1:5" ht="12.75" thickBot="1">
      <c r="A538" s="334"/>
      <c r="B538" s="367" t="s">
        <v>460</v>
      </c>
      <c r="C538" s="349">
        <f>SUM(C533:C537)</f>
        <v>4245554</v>
      </c>
      <c r="D538" s="349">
        <f>SUM(D533:D537)</f>
        <v>3966898</v>
      </c>
      <c r="E538" s="1138">
        <f>SUM(D538/C538)</f>
        <v>0.9343652206520044</v>
      </c>
    </row>
    <row r="539" spans="1:5" ht="12">
      <c r="A539" s="334"/>
      <c r="B539" s="364" t="s">
        <v>692</v>
      </c>
      <c r="C539" s="340">
        <f>SUM(C380+C473+C507)</f>
        <v>46368</v>
      </c>
      <c r="D539" s="340">
        <f>SUM(D380+D473+D507)</f>
        <v>57302</v>
      </c>
      <c r="E539" s="341">
        <f>SUM(D539/C539)</f>
        <v>1.2358091787439613</v>
      </c>
    </row>
    <row r="540" spans="1:5" ht="12">
      <c r="A540" s="334"/>
      <c r="B540" s="364" t="s">
        <v>693</v>
      </c>
      <c r="C540" s="340">
        <f>SUM(C508+C474+C381)</f>
        <v>0</v>
      </c>
      <c r="D540" s="340">
        <f>SUM(D508+D474+D381)</f>
        <v>0</v>
      </c>
      <c r="E540" s="341"/>
    </row>
    <row r="541" spans="1:5" ht="12.75" thickBot="1">
      <c r="A541" s="334"/>
      <c r="B541" s="366" t="s">
        <v>791</v>
      </c>
      <c r="C541" s="347"/>
      <c r="D541" s="347"/>
      <c r="E541" s="1107"/>
    </row>
    <row r="542" spans="1:5" ht="12.75" thickBot="1">
      <c r="A542" s="334"/>
      <c r="B542" s="368" t="s">
        <v>467</v>
      </c>
      <c r="C542" s="349">
        <f>SUM(C539:C541)</f>
        <v>46368</v>
      </c>
      <c r="D542" s="349">
        <f>SUM(D539:D541)</f>
        <v>57302</v>
      </c>
      <c r="E542" s="1138">
        <f>SUM(D542/C542)</f>
        <v>1.2358091787439613</v>
      </c>
    </row>
    <row r="543" spans="1:5" ht="14.25" thickBot="1">
      <c r="A543" s="331"/>
      <c r="B543" s="369" t="s">
        <v>525</v>
      </c>
      <c r="C543" s="363">
        <f>SUM(C538+C542)</f>
        <v>4291922</v>
      </c>
      <c r="D543" s="363">
        <f>SUM(D538+D542)</f>
        <v>4024200</v>
      </c>
      <c r="E543" s="1137">
        <f>SUM(D543/C543)</f>
        <v>0.937621885952261</v>
      </c>
    </row>
  </sheetData>
  <sheetProtection/>
  <mergeCells count="7">
    <mergeCell ref="A2:E2"/>
    <mergeCell ref="E5:E7"/>
    <mergeCell ref="A1:E1"/>
    <mergeCell ref="B5:B7"/>
    <mergeCell ref="A5:A7"/>
    <mergeCell ref="C5:C7"/>
    <mergeCell ref="D5:D7"/>
  </mergeCells>
  <printOptions horizontalCentered="1" verticalCentered="1"/>
  <pageMargins left="0" right="0" top="0.984251968503937" bottom="0.984251968503937" header="0.31496062992125984" footer="0.5118110236220472"/>
  <pageSetup firstPageNumber="14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1" max="255" man="1"/>
    <brk id="134" max="255" man="1"/>
    <brk id="196" max="255" man="1"/>
    <brk id="258" max="255" man="1"/>
    <brk id="321" max="255" man="1"/>
    <brk id="384" max="255" man="1"/>
    <brk id="446" max="255" man="1"/>
    <brk id="511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7"/>
  <sheetViews>
    <sheetView showZeros="0" zoomScalePageLayoutView="0" workbookViewId="0" topLeftCell="A1">
      <selection activeCell="E8" sqref="E8"/>
    </sheetView>
  </sheetViews>
  <sheetFormatPr defaultColWidth="9.125" defaultRowHeight="12.75"/>
  <cols>
    <col min="1" max="1" width="6.875" style="384" customWidth="1"/>
    <col min="2" max="2" width="50.125" style="381" customWidth="1"/>
    <col min="3" max="4" width="13.875" style="381" customWidth="1"/>
    <col min="5" max="5" width="8.875" style="381" customWidth="1"/>
    <col min="6" max="16384" width="9.125" style="381" customWidth="1"/>
  </cols>
  <sheetData>
    <row r="1" spans="1:5" ht="12">
      <c r="A1" s="1272" t="s">
        <v>774</v>
      </c>
      <c r="B1" s="1273"/>
      <c r="C1" s="1274"/>
      <c r="D1" s="1274"/>
      <c r="E1" s="1274"/>
    </row>
    <row r="2" spans="1:5" ht="12.75">
      <c r="A2" s="1272" t="s">
        <v>1162</v>
      </c>
      <c r="B2" s="1273"/>
      <c r="C2" s="1274"/>
      <c r="D2" s="1274"/>
      <c r="E2" s="1274"/>
    </row>
    <row r="3" spans="1:2" s="383" customFormat="1" ht="11.25" customHeight="1">
      <c r="A3" s="382"/>
      <c r="B3" s="382"/>
    </row>
    <row r="4" spans="3:5" ht="11.25" customHeight="1">
      <c r="C4" s="385"/>
      <c r="D4" s="385"/>
      <c r="E4" s="385" t="s">
        <v>608</v>
      </c>
    </row>
    <row r="5" spans="1:5" s="388" customFormat="1" ht="11.25" customHeight="1">
      <c r="A5" s="386"/>
      <c r="B5" s="387"/>
      <c r="C5" s="1267" t="s">
        <v>1074</v>
      </c>
      <c r="D5" s="1267" t="s">
        <v>1129</v>
      </c>
      <c r="E5" s="1270" t="s">
        <v>1142</v>
      </c>
    </row>
    <row r="6" spans="1:5" s="388" customFormat="1" ht="12" customHeight="1">
      <c r="A6" s="389" t="s">
        <v>724</v>
      </c>
      <c r="B6" s="390" t="s">
        <v>738</v>
      </c>
      <c r="C6" s="1268"/>
      <c r="D6" s="1268"/>
      <c r="E6" s="1270"/>
    </row>
    <row r="7" spans="1:5" s="388" customFormat="1" ht="12.75" customHeight="1" thickBot="1">
      <c r="A7" s="391"/>
      <c r="B7" s="392"/>
      <c r="C7" s="1275"/>
      <c r="D7" s="1275"/>
      <c r="E7" s="1271"/>
    </row>
    <row r="8" spans="1:5" s="388" customFormat="1" ht="12" customHeight="1">
      <c r="A8" s="393" t="s">
        <v>588</v>
      </c>
      <c r="B8" s="394" t="s">
        <v>589</v>
      </c>
      <c r="C8" s="395" t="s">
        <v>590</v>
      </c>
      <c r="D8" s="395" t="s">
        <v>591</v>
      </c>
      <c r="E8" s="395" t="s">
        <v>592</v>
      </c>
    </row>
    <row r="9" spans="1:5" ht="12" customHeight="1">
      <c r="A9" s="386">
        <v>3010</v>
      </c>
      <c r="B9" s="396" t="s">
        <v>448</v>
      </c>
      <c r="C9" s="397">
        <f>SUM(C19)</f>
        <v>9800</v>
      </c>
      <c r="D9" s="397">
        <f>SUM(D19)</f>
        <v>8720</v>
      </c>
      <c r="E9" s="398">
        <f>SUM(D9/C9)</f>
        <v>0.889795918367347</v>
      </c>
    </row>
    <row r="10" spans="1:5" ht="12" customHeight="1">
      <c r="A10" s="78">
        <v>3011</v>
      </c>
      <c r="B10" s="399" t="s">
        <v>528</v>
      </c>
      <c r="C10" s="397"/>
      <c r="D10" s="397"/>
      <c r="E10" s="398"/>
    </row>
    <row r="11" spans="1:5" ht="12" customHeight="1">
      <c r="A11" s="400"/>
      <c r="B11" s="401" t="s">
        <v>529</v>
      </c>
      <c r="C11" s="318">
        <v>3100</v>
      </c>
      <c r="D11" s="318">
        <v>2400</v>
      </c>
      <c r="E11" s="1108">
        <f>SUM(D11/C11)</f>
        <v>0.7741935483870968</v>
      </c>
    </row>
    <row r="12" spans="1:5" ht="12" customHeight="1">
      <c r="A12" s="400"/>
      <c r="B12" s="194" t="s">
        <v>748</v>
      </c>
      <c r="C12" s="318">
        <v>900</v>
      </c>
      <c r="D12" s="318">
        <v>520</v>
      </c>
      <c r="E12" s="1108">
        <f>SUM(D12/C12)</f>
        <v>0.5777777777777777</v>
      </c>
    </row>
    <row r="13" spans="1:5" ht="12" customHeight="1">
      <c r="A13" s="312"/>
      <c r="B13" s="402" t="s">
        <v>730</v>
      </c>
      <c r="C13" s="318">
        <v>4800</v>
      </c>
      <c r="D13" s="318">
        <v>4800</v>
      </c>
      <c r="E13" s="1108">
        <f>SUM(D13/C13)</f>
        <v>1</v>
      </c>
    </row>
    <row r="14" spans="1:5" ht="12" customHeight="1">
      <c r="A14" s="400"/>
      <c r="B14" s="319" t="s">
        <v>535</v>
      </c>
      <c r="C14" s="318"/>
      <c r="D14" s="318"/>
      <c r="E14" s="1108"/>
    </row>
    <row r="15" spans="1:5" ht="12" customHeight="1">
      <c r="A15" s="400"/>
      <c r="B15" s="194" t="s">
        <v>740</v>
      </c>
      <c r="C15" s="403"/>
      <c r="D15" s="403"/>
      <c r="E15" s="1108"/>
    </row>
    <row r="16" spans="1:5" ht="12" customHeight="1">
      <c r="A16" s="312"/>
      <c r="B16" s="401" t="s">
        <v>694</v>
      </c>
      <c r="C16" s="318">
        <v>1000</v>
      </c>
      <c r="D16" s="318">
        <v>1000</v>
      </c>
      <c r="E16" s="1108">
        <f>SUM(D16/C16)</f>
        <v>1</v>
      </c>
    </row>
    <row r="17" spans="1:5" ht="12" customHeight="1">
      <c r="A17" s="312"/>
      <c r="B17" s="77" t="s">
        <v>695</v>
      </c>
      <c r="C17" s="403"/>
      <c r="D17" s="403"/>
      <c r="E17" s="398"/>
    </row>
    <row r="18" spans="1:5" ht="12" customHeight="1" thickBot="1">
      <c r="A18" s="400"/>
      <c r="B18" s="404" t="s">
        <v>526</v>
      </c>
      <c r="C18" s="405"/>
      <c r="D18" s="405"/>
      <c r="E18" s="1110"/>
    </row>
    <row r="19" spans="1:5" ht="12" customHeight="1" thickBot="1">
      <c r="A19" s="391"/>
      <c r="B19" s="406" t="s">
        <v>722</v>
      </c>
      <c r="C19" s="407">
        <f>SUM(C11:C18)</f>
        <v>9800</v>
      </c>
      <c r="D19" s="407">
        <f>SUM(D11:D18)</f>
        <v>8720</v>
      </c>
      <c r="E19" s="1111">
        <f>SUM(D19/C19)</f>
        <v>0.889795918367347</v>
      </c>
    </row>
    <row r="20" spans="1:5" s="388" customFormat="1" ht="12" customHeight="1">
      <c r="A20" s="408">
        <v>3020</v>
      </c>
      <c r="B20" s="226" t="s">
        <v>499</v>
      </c>
      <c r="C20" s="409">
        <f>SUM(C30+C40)</f>
        <v>1673776</v>
      </c>
      <c r="D20" s="409">
        <f>SUM(D30+D40)</f>
        <v>1932830</v>
      </c>
      <c r="E20" s="1109">
        <f>SUM(D20/C20)</f>
        <v>1.1547722036879486</v>
      </c>
    </row>
    <row r="21" spans="1:5" s="388" customFormat="1" ht="12" customHeight="1">
      <c r="A21" s="389">
        <v>3021</v>
      </c>
      <c r="B21" s="410" t="s">
        <v>833</v>
      </c>
      <c r="C21" s="397"/>
      <c r="D21" s="397"/>
      <c r="E21" s="398"/>
    </row>
    <row r="22" spans="1:5" ht="12" customHeight="1">
      <c r="A22" s="400"/>
      <c r="B22" s="401" t="s">
        <v>529</v>
      </c>
      <c r="C22" s="318">
        <v>972523</v>
      </c>
      <c r="D22" s="318">
        <v>1210831</v>
      </c>
      <c r="E22" s="1108">
        <f>SUM(D22/C22)</f>
        <v>1.2450409913184572</v>
      </c>
    </row>
    <row r="23" spans="1:5" ht="12" customHeight="1">
      <c r="A23" s="400"/>
      <c r="B23" s="194" t="s">
        <v>748</v>
      </c>
      <c r="C23" s="318">
        <v>284671</v>
      </c>
      <c r="D23" s="318">
        <v>295443</v>
      </c>
      <c r="E23" s="1108">
        <f>SUM(D23/C23)</f>
        <v>1.037840173393145</v>
      </c>
    </row>
    <row r="24" spans="1:5" ht="12" customHeight="1">
      <c r="A24" s="312"/>
      <c r="B24" s="402" t="s">
        <v>730</v>
      </c>
      <c r="C24" s="318">
        <v>235000</v>
      </c>
      <c r="D24" s="318">
        <v>235000</v>
      </c>
      <c r="E24" s="1108">
        <f>SUM(D24/C24)</f>
        <v>1</v>
      </c>
    </row>
    <row r="25" spans="1:5" ht="12" customHeight="1">
      <c r="A25" s="400"/>
      <c r="B25" s="319" t="s">
        <v>535</v>
      </c>
      <c r="C25" s="318"/>
      <c r="D25" s="318"/>
      <c r="E25" s="1108"/>
    </row>
    <row r="26" spans="1:5" ht="12" customHeight="1">
      <c r="A26" s="400"/>
      <c r="B26" s="194" t="s">
        <v>740</v>
      </c>
      <c r="C26" s="318"/>
      <c r="D26" s="318"/>
      <c r="E26" s="1108"/>
    </row>
    <row r="27" spans="1:5" ht="12" customHeight="1">
      <c r="A27" s="312"/>
      <c r="B27" s="401" t="s">
        <v>694</v>
      </c>
      <c r="C27" s="403">
        <v>65000</v>
      </c>
      <c r="D27" s="403">
        <v>69000</v>
      </c>
      <c r="E27" s="1108">
        <f>SUM(D27/C27)</f>
        <v>1.0615384615384615</v>
      </c>
    </row>
    <row r="28" spans="1:5" ht="12" customHeight="1">
      <c r="A28" s="312"/>
      <c r="B28" s="77" t="s">
        <v>695</v>
      </c>
      <c r="C28" s="403"/>
      <c r="D28" s="403"/>
      <c r="E28" s="1108"/>
    </row>
    <row r="29" spans="1:5" ht="12" customHeight="1" thickBot="1">
      <c r="A29" s="400"/>
      <c r="B29" s="404" t="s">
        <v>717</v>
      </c>
      <c r="C29" s="405">
        <v>7000</v>
      </c>
      <c r="D29" s="405">
        <v>10000</v>
      </c>
      <c r="E29" s="1164">
        <f>SUM(D29/C29)</f>
        <v>1.4285714285714286</v>
      </c>
    </row>
    <row r="30" spans="1:5" ht="12" customHeight="1" thickBot="1">
      <c r="A30" s="391"/>
      <c r="B30" s="406" t="s">
        <v>722</v>
      </c>
      <c r="C30" s="407">
        <f>SUM(C22:C29)</f>
        <v>1564194</v>
      </c>
      <c r="D30" s="407">
        <f>SUM(D22:D29)</f>
        <v>1820274</v>
      </c>
      <c r="E30" s="1111">
        <f>SUM(D30/C30)</f>
        <v>1.1637137081461761</v>
      </c>
    </row>
    <row r="31" spans="1:5" ht="12" customHeight="1">
      <c r="A31" s="413">
        <v>3026</v>
      </c>
      <c r="B31" s="414" t="s">
        <v>744</v>
      </c>
      <c r="C31" s="397"/>
      <c r="D31" s="397"/>
      <c r="E31" s="398"/>
    </row>
    <row r="32" spans="1:5" ht="12" customHeight="1">
      <c r="A32" s="78"/>
      <c r="B32" s="401" t="s">
        <v>529</v>
      </c>
      <c r="C32" s="318"/>
      <c r="D32" s="318"/>
      <c r="E32" s="398"/>
    </row>
    <row r="33" spans="1:5" ht="12" customHeight="1">
      <c r="A33" s="78"/>
      <c r="B33" s="194" t="s">
        <v>748</v>
      </c>
      <c r="C33" s="318"/>
      <c r="D33" s="318"/>
      <c r="E33" s="398"/>
    </row>
    <row r="34" spans="1:5" ht="12" customHeight="1">
      <c r="A34" s="78"/>
      <c r="B34" s="402" t="s">
        <v>730</v>
      </c>
      <c r="C34" s="318">
        <v>54282</v>
      </c>
      <c r="D34" s="318">
        <v>69556</v>
      </c>
      <c r="E34" s="1108">
        <f>SUM(D34/C34)</f>
        <v>1.2813824103754468</v>
      </c>
    </row>
    <row r="35" spans="1:5" ht="12" customHeight="1">
      <c r="A35" s="78"/>
      <c r="B35" s="319" t="s">
        <v>535</v>
      </c>
      <c r="C35" s="415"/>
      <c r="D35" s="415"/>
      <c r="E35" s="398"/>
    </row>
    <row r="36" spans="1:5" ht="12" customHeight="1">
      <c r="A36" s="78"/>
      <c r="B36" s="194" t="s">
        <v>740</v>
      </c>
      <c r="C36" s="416"/>
      <c r="D36" s="416"/>
      <c r="E36" s="398"/>
    </row>
    <row r="37" spans="1:5" ht="12" customHeight="1">
      <c r="A37" s="78"/>
      <c r="B37" s="401" t="s">
        <v>694</v>
      </c>
      <c r="C37" s="417">
        <v>55300</v>
      </c>
      <c r="D37" s="417">
        <v>43000</v>
      </c>
      <c r="E37" s="398">
        <f>SUM(D37/C37)</f>
        <v>0.7775768535262206</v>
      </c>
    </row>
    <row r="38" spans="1:5" ht="12" customHeight="1">
      <c r="A38" s="78"/>
      <c r="B38" s="77" t="s">
        <v>695</v>
      </c>
      <c r="C38" s="417"/>
      <c r="D38" s="417"/>
      <c r="E38" s="398"/>
    </row>
    <row r="39" spans="1:5" ht="12" customHeight="1" thickBot="1">
      <c r="A39" s="78"/>
      <c r="B39" s="404" t="s">
        <v>526</v>
      </c>
      <c r="C39" s="418"/>
      <c r="D39" s="418"/>
      <c r="E39" s="1110"/>
    </row>
    <row r="40" spans="1:5" ht="12" customHeight="1" thickBot="1">
      <c r="A40" s="412"/>
      <c r="B40" s="406" t="s">
        <v>722</v>
      </c>
      <c r="C40" s="407">
        <f>SUM(C31:C37)</f>
        <v>109582</v>
      </c>
      <c r="D40" s="407">
        <f>SUM(D31:D37)</f>
        <v>112556</v>
      </c>
      <c r="E40" s="1111">
        <f>SUM(D40/C40)</f>
        <v>1.027139493712471</v>
      </c>
    </row>
    <row r="41" spans="1:5" ht="12" customHeight="1">
      <c r="A41" s="389">
        <v>3000</v>
      </c>
      <c r="B41" s="419" t="s">
        <v>531</v>
      </c>
      <c r="C41" s="318"/>
      <c r="D41" s="318"/>
      <c r="E41" s="1109"/>
    </row>
    <row r="42" spans="1:5" ht="12" customHeight="1">
      <c r="A42" s="389"/>
      <c r="B42" s="420" t="s">
        <v>471</v>
      </c>
      <c r="C42" s="318"/>
      <c r="D42" s="318"/>
      <c r="E42" s="398"/>
    </row>
    <row r="43" spans="1:5" ht="12" customHeight="1">
      <c r="A43" s="400"/>
      <c r="B43" s="401" t="s">
        <v>529</v>
      </c>
      <c r="C43" s="318">
        <f>SUM(C22+C11)</f>
        <v>975623</v>
      </c>
      <c r="D43" s="318">
        <f>SUM(D22+D11)</f>
        <v>1213231</v>
      </c>
      <c r="E43" s="1108">
        <f>SUM(D43/C43)</f>
        <v>1.2435448938780655</v>
      </c>
    </row>
    <row r="44" spans="1:5" ht="12" customHeight="1">
      <c r="A44" s="400"/>
      <c r="B44" s="194" t="s">
        <v>748</v>
      </c>
      <c r="C44" s="318">
        <f>SUM(C23+C12)</f>
        <v>285571</v>
      </c>
      <c r="D44" s="318">
        <f>SUM(D23+D12)</f>
        <v>295963</v>
      </c>
      <c r="E44" s="1108">
        <f>SUM(D44/C44)</f>
        <v>1.0363902497102297</v>
      </c>
    </row>
    <row r="45" spans="1:5" ht="12" customHeight="1">
      <c r="A45" s="312"/>
      <c r="B45" s="319" t="s">
        <v>745</v>
      </c>
      <c r="C45" s="318">
        <f>SUM(C24+C13+C34)</f>
        <v>294082</v>
      </c>
      <c r="D45" s="318">
        <f>SUM(D24+D13+D34)</f>
        <v>309356</v>
      </c>
      <c r="E45" s="1108">
        <f>SUM(D45/C45)</f>
        <v>1.0519378948728586</v>
      </c>
    </row>
    <row r="46" spans="1:5" ht="12" customHeight="1">
      <c r="A46" s="400"/>
      <c r="B46" s="319" t="s">
        <v>535</v>
      </c>
      <c r="C46" s="318">
        <f>SUM(C14)</f>
        <v>0</v>
      </c>
      <c r="D46" s="318">
        <f>SUM(D14)</f>
        <v>0</v>
      </c>
      <c r="E46" s="398"/>
    </row>
    <row r="47" spans="1:5" ht="12" customHeight="1">
      <c r="A47" s="400"/>
      <c r="B47" s="194" t="s">
        <v>740</v>
      </c>
      <c r="C47" s="318">
        <f>SUM(C25+C15)</f>
        <v>0</v>
      </c>
      <c r="D47" s="318"/>
      <c r="E47" s="398"/>
    </row>
    <row r="48" spans="1:5" ht="12" customHeight="1">
      <c r="A48" s="400"/>
      <c r="B48" s="323" t="s">
        <v>460</v>
      </c>
      <c r="C48" s="421">
        <f>SUM(C43:C47)</f>
        <v>1555276</v>
      </c>
      <c r="D48" s="421">
        <f>SUM(D43:D47)</f>
        <v>1818550</v>
      </c>
      <c r="E48" s="398">
        <f>SUM(D48/C48)</f>
        <v>1.1692779931021888</v>
      </c>
    </row>
    <row r="49" spans="1:5" ht="12" customHeight="1">
      <c r="A49" s="400"/>
      <c r="B49" s="422" t="s">
        <v>472</v>
      </c>
      <c r="C49" s="318"/>
      <c r="D49" s="318"/>
      <c r="E49" s="398"/>
    </row>
    <row r="50" spans="1:5" ht="12" customHeight="1">
      <c r="A50" s="400"/>
      <c r="B50" s="401" t="s">
        <v>696</v>
      </c>
      <c r="C50" s="318">
        <f>SUM(C28+C17)</f>
        <v>0</v>
      </c>
      <c r="D50" s="318">
        <f>SUM(D28+D17)</f>
        <v>0</v>
      </c>
      <c r="E50" s="398"/>
    </row>
    <row r="51" spans="1:5" ht="12" customHeight="1">
      <c r="A51" s="400"/>
      <c r="B51" s="77" t="s">
        <v>854</v>
      </c>
      <c r="C51" s="318">
        <f>SUM(C27+C16+C37)</f>
        <v>121300</v>
      </c>
      <c r="D51" s="318">
        <f>SUM(D27+D16+D37)</f>
        <v>113000</v>
      </c>
      <c r="E51" s="1108">
        <f>SUM(D51/C51)</f>
        <v>0.9315746084089035</v>
      </c>
    </row>
    <row r="52" spans="1:5" ht="12" customHeight="1">
      <c r="A52" s="400"/>
      <c r="B52" s="319" t="s">
        <v>697</v>
      </c>
      <c r="C52" s="318">
        <f>SUM(C29)</f>
        <v>7000</v>
      </c>
      <c r="D52" s="318">
        <f>SUM(D29)</f>
        <v>10000</v>
      </c>
      <c r="E52" s="1108">
        <f>SUM(D52/C52)</f>
        <v>1.4285714285714286</v>
      </c>
    </row>
    <row r="53" spans="1:5" ht="12" customHeight="1" thickBot="1">
      <c r="A53" s="400"/>
      <c r="B53" s="323" t="s">
        <v>473</v>
      </c>
      <c r="C53" s="421">
        <f>SUM(C50:C52)</f>
        <v>128300</v>
      </c>
      <c r="D53" s="421">
        <f>SUM(D50:D52)</f>
        <v>123000</v>
      </c>
      <c r="E53" s="1110">
        <f>SUM(D53/C53)</f>
        <v>0.9586905689789555</v>
      </c>
    </row>
    <row r="54" spans="1:5" ht="12" customHeight="1" thickBot="1">
      <c r="A54" s="391"/>
      <c r="B54" s="406" t="s">
        <v>699</v>
      </c>
      <c r="C54" s="407">
        <f>SUM(C48+C53)</f>
        <v>1683576</v>
      </c>
      <c r="D54" s="407">
        <f>SUM(D48+D53)</f>
        <v>1941550</v>
      </c>
      <c r="E54" s="1111">
        <f>SUM(D54/C54)</f>
        <v>1.1532297918240697</v>
      </c>
    </row>
    <row r="55" spans="1:5" ht="12" thickBot="1">
      <c r="A55" s="423"/>
      <c r="B55" s="424" t="s">
        <v>488</v>
      </c>
      <c r="C55" s="979">
        <f>SUM(C54)</f>
        <v>1683576</v>
      </c>
      <c r="D55" s="1200">
        <f>SUM(D54)</f>
        <v>1941550</v>
      </c>
      <c r="E55" s="1111">
        <f>SUM(D55/C55)</f>
        <v>1.1532297918240697</v>
      </c>
    </row>
    <row r="57" spans="3:4" ht="11.25">
      <c r="C57" s="425"/>
      <c r="D57" s="425"/>
    </row>
  </sheetData>
  <sheetProtection/>
  <mergeCells count="5">
    <mergeCell ref="E5:E7"/>
    <mergeCell ref="A2:E2"/>
    <mergeCell ref="A1:E1"/>
    <mergeCell ref="C5:C7"/>
    <mergeCell ref="D5:D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3" useFirstPageNumber="1" horizontalDpi="600" verticalDpi="600" orientation="landscape" paperSize="9" r:id="rId2"/>
  <headerFooter alignWithMargins="0">
    <oddFooter>&amp;C&amp;P. oldal</oddFooter>
  </headerFooter>
  <rowBreaks count="1" manualBreakCount="1">
    <brk id="3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52"/>
  <sheetViews>
    <sheetView zoomScalePageLayoutView="0" workbookViewId="0" topLeftCell="A1">
      <selection activeCell="D44" sqref="D44"/>
    </sheetView>
  </sheetViews>
  <sheetFormatPr defaultColWidth="9.125" defaultRowHeight="12.75"/>
  <cols>
    <col min="1" max="1" width="9.125" style="426" customWidth="1"/>
    <col min="2" max="2" width="60.00390625" style="426" customWidth="1"/>
    <col min="3" max="4" width="10.875" style="426" customWidth="1"/>
    <col min="5" max="5" width="9.50390625" style="426" customWidth="1"/>
    <col min="6" max="16384" width="9.125" style="426" customWidth="1"/>
  </cols>
  <sheetData>
    <row r="2" spans="1:5" ht="13.5">
      <c r="A2" s="1280" t="s">
        <v>772</v>
      </c>
      <c r="B2" s="1274"/>
      <c r="C2" s="1274"/>
      <c r="D2" s="1274"/>
      <c r="E2" s="1274"/>
    </row>
    <row r="3" spans="1:5" ht="12">
      <c r="A3" s="1279" t="s">
        <v>1163</v>
      </c>
      <c r="B3" s="1274"/>
      <c r="C3" s="1274"/>
      <c r="D3" s="1274"/>
      <c r="E3" s="1274"/>
    </row>
    <row r="4" ht="12.75">
      <c r="B4" s="427"/>
    </row>
    <row r="5" ht="12.75">
      <c r="B5" s="427"/>
    </row>
    <row r="6" spans="3:5" ht="12.75">
      <c r="C6" s="428"/>
      <c r="D6" s="428"/>
      <c r="E6" s="428" t="s">
        <v>608</v>
      </c>
    </row>
    <row r="7" spans="1:5" ht="12.75" customHeight="1">
      <c r="A7" s="429"/>
      <c r="B7" s="430" t="s">
        <v>587</v>
      </c>
      <c r="C7" s="1267" t="s">
        <v>1074</v>
      </c>
      <c r="D7" s="1267" t="s">
        <v>1128</v>
      </c>
      <c r="E7" s="1276" t="s">
        <v>1158</v>
      </c>
    </row>
    <row r="8" spans="1:5" ht="12">
      <c r="A8" s="431"/>
      <c r="B8" s="432" t="s">
        <v>725</v>
      </c>
      <c r="C8" s="1281"/>
      <c r="D8" s="1281"/>
      <c r="E8" s="1277"/>
    </row>
    <row r="9" spans="1:5" ht="12.75" thickBot="1">
      <c r="A9" s="433"/>
      <c r="B9" s="434"/>
      <c r="C9" s="1275"/>
      <c r="D9" s="1275"/>
      <c r="E9" s="1278"/>
    </row>
    <row r="10" spans="1:5" ht="12.75" thickBot="1">
      <c r="A10" s="435" t="s">
        <v>588</v>
      </c>
      <c r="B10" s="434" t="s">
        <v>589</v>
      </c>
      <c r="C10" s="436" t="s">
        <v>590</v>
      </c>
      <c r="D10" s="436" t="s">
        <v>591</v>
      </c>
      <c r="E10" s="436" t="s">
        <v>592</v>
      </c>
    </row>
    <row r="11" spans="1:5" ht="15" customHeight="1">
      <c r="A11" s="437">
        <v>3030</v>
      </c>
      <c r="B11" s="438" t="s">
        <v>479</v>
      </c>
      <c r="C11" s="439"/>
      <c r="D11" s="439"/>
      <c r="E11" s="440"/>
    </row>
    <row r="12" spans="1:5" ht="15" customHeight="1">
      <c r="A12" s="437"/>
      <c r="B12" s="336" t="s">
        <v>618</v>
      </c>
      <c r="C12" s="439"/>
      <c r="D12" s="439"/>
      <c r="E12" s="431"/>
    </row>
    <row r="13" spans="1:5" ht="15" customHeight="1" thickBot="1">
      <c r="A13" s="437"/>
      <c r="B13" s="337" t="s">
        <v>619</v>
      </c>
      <c r="C13" s="441"/>
      <c r="D13" s="441"/>
      <c r="E13" s="621"/>
    </row>
    <row r="14" spans="1:5" ht="15" customHeight="1" thickBot="1">
      <c r="A14" s="442"/>
      <c r="B14" s="338" t="s">
        <v>636</v>
      </c>
      <c r="C14" s="446"/>
      <c r="D14" s="446"/>
      <c r="E14" s="621"/>
    </row>
    <row r="15" spans="1:5" ht="15" customHeight="1">
      <c r="A15" s="437"/>
      <c r="B15" s="848" t="s">
        <v>390</v>
      </c>
      <c r="C15" s="443"/>
      <c r="D15" s="443"/>
      <c r="E15" s="622"/>
    </row>
    <row r="16" spans="1:5" ht="15" customHeight="1" thickBot="1">
      <c r="A16" s="445"/>
      <c r="B16" s="850" t="s">
        <v>391</v>
      </c>
      <c r="C16" s="441">
        <v>17000</v>
      </c>
      <c r="D16" s="851">
        <v>25000</v>
      </c>
      <c r="E16" s="877">
        <f>SUM(D16/C16)</f>
        <v>1.4705882352941178</v>
      </c>
    </row>
    <row r="17" spans="1:5" ht="15" customHeight="1" thickBot="1">
      <c r="A17" s="445"/>
      <c r="B17" s="849" t="s">
        <v>392</v>
      </c>
      <c r="C17" s="446">
        <f>SUM(C16)</f>
        <v>17000</v>
      </c>
      <c r="D17" s="854">
        <f>SUM(D16)</f>
        <v>25000</v>
      </c>
      <c r="E17" s="1161">
        <f>SUM(D17/C17)</f>
        <v>1.4705882352941178</v>
      </c>
    </row>
    <row r="18" spans="1:5" ht="15" customHeight="1">
      <c r="A18" s="437"/>
      <c r="B18" s="336" t="s">
        <v>621</v>
      </c>
      <c r="C18" s="443"/>
      <c r="D18" s="855"/>
      <c r="E18" s="878"/>
    </row>
    <row r="19" spans="1:5" ht="15" customHeight="1">
      <c r="A19" s="437"/>
      <c r="B19" s="342" t="s">
        <v>622</v>
      </c>
      <c r="C19" s="444"/>
      <c r="D19" s="853"/>
      <c r="E19" s="878"/>
    </row>
    <row r="20" spans="1:5" ht="15" customHeight="1">
      <c r="A20" s="437"/>
      <c r="B20" s="342" t="s">
        <v>623</v>
      </c>
      <c r="C20" s="444"/>
      <c r="D20" s="853"/>
      <c r="E20" s="878"/>
    </row>
    <row r="21" spans="1:5" ht="15" customHeight="1">
      <c r="A21" s="437"/>
      <c r="B21" s="344" t="s">
        <v>624</v>
      </c>
      <c r="C21" s="444"/>
      <c r="D21" s="853"/>
      <c r="E21" s="878"/>
    </row>
    <row r="22" spans="1:5" ht="15" customHeight="1">
      <c r="A22" s="437"/>
      <c r="B22" s="344" t="s">
        <v>625</v>
      </c>
      <c r="C22" s="443"/>
      <c r="D22" s="855"/>
      <c r="E22" s="878"/>
    </row>
    <row r="23" spans="1:5" ht="15" customHeight="1">
      <c r="A23" s="437"/>
      <c r="B23" s="344" t="s">
        <v>626</v>
      </c>
      <c r="C23" s="444"/>
      <c r="D23" s="853"/>
      <c r="E23" s="878"/>
    </row>
    <row r="24" spans="1:5" ht="15" customHeight="1">
      <c r="A24" s="437"/>
      <c r="B24" s="345" t="s">
        <v>627</v>
      </c>
      <c r="C24" s="444"/>
      <c r="D24" s="853"/>
      <c r="E24" s="878"/>
    </row>
    <row r="25" spans="1:5" ht="15" customHeight="1" thickBot="1">
      <c r="A25" s="445"/>
      <c r="B25" s="346" t="s">
        <v>628</v>
      </c>
      <c r="C25" s="441"/>
      <c r="D25" s="851"/>
      <c r="E25" s="877"/>
    </row>
    <row r="26" spans="1:5" ht="15" customHeight="1" thickBot="1">
      <c r="A26" s="442"/>
      <c r="B26" s="348" t="s">
        <v>808</v>
      </c>
      <c r="C26" s="446"/>
      <c r="D26" s="854"/>
      <c r="E26" s="1163"/>
    </row>
    <row r="27" spans="1:5" ht="15" customHeight="1" thickBot="1">
      <c r="A27" s="442"/>
      <c r="B27" s="351" t="s">
        <v>468</v>
      </c>
      <c r="C27" s="446">
        <f>SUM(C17+C26)</f>
        <v>17000</v>
      </c>
      <c r="D27" s="854">
        <f>SUM(D17+D26)</f>
        <v>25000</v>
      </c>
      <c r="E27" s="1161">
        <f>SUM(D27/C27)</f>
        <v>1.4705882352941178</v>
      </c>
    </row>
    <row r="28" spans="1:5" ht="15" customHeight="1" thickBot="1">
      <c r="A28" s="442"/>
      <c r="B28" s="353" t="s">
        <v>469</v>
      </c>
      <c r="C28" s="854"/>
      <c r="D28" s="854"/>
      <c r="E28" s="1163"/>
    </row>
    <row r="29" spans="1:5" ht="15" customHeight="1">
      <c r="A29" s="437"/>
      <c r="B29" s="355" t="s">
        <v>629</v>
      </c>
      <c r="C29" s="853"/>
      <c r="D29" s="853"/>
      <c r="E29" s="878"/>
    </row>
    <row r="30" spans="1:5" ht="15" customHeight="1" thickBot="1">
      <c r="A30" s="437"/>
      <c r="B30" s="358" t="s">
        <v>633</v>
      </c>
      <c r="C30" s="851">
        <v>509927</v>
      </c>
      <c r="D30" s="851">
        <v>616506</v>
      </c>
      <c r="E30" s="877">
        <f>SUM(D30/C30)</f>
        <v>1.2090083482537697</v>
      </c>
    </row>
    <row r="31" spans="1:5" ht="15" customHeight="1" thickBot="1">
      <c r="A31" s="442"/>
      <c r="B31" s="359" t="s">
        <v>461</v>
      </c>
      <c r="C31" s="852">
        <f>SUM(C29:C30)</f>
        <v>509927</v>
      </c>
      <c r="D31" s="852">
        <f>SUM(D29:D30)</f>
        <v>616506</v>
      </c>
      <c r="E31" s="1161">
        <f>SUM(D31/C31)</f>
        <v>1.2090083482537697</v>
      </c>
    </row>
    <row r="32" spans="1:5" ht="15" customHeight="1">
      <c r="A32" s="437"/>
      <c r="B32" s="355" t="s">
        <v>629</v>
      </c>
      <c r="C32" s="853"/>
      <c r="D32" s="853"/>
      <c r="E32" s="878"/>
    </row>
    <row r="33" spans="1:5" ht="15" customHeight="1" thickBot="1">
      <c r="A33" s="437"/>
      <c r="B33" s="358" t="s">
        <v>633</v>
      </c>
      <c r="C33" s="851">
        <v>16700</v>
      </c>
      <c r="D33" s="851"/>
      <c r="E33" s="877">
        <f aca="true" t="shared" si="0" ref="E33:E38">SUM(D33/C33)</f>
        <v>0</v>
      </c>
    </row>
    <row r="34" spans="1:5" ht="15" customHeight="1" thickBot="1">
      <c r="A34" s="442"/>
      <c r="B34" s="359" t="s">
        <v>464</v>
      </c>
      <c r="C34" s="852">
        <f>SUM(C32:C33)</f>
        <v>16700</v>
      </c>
      <c r="D34" s="852"/>
      <c r="E34" s="1163">
        <f t="shared" si="0"/>
        <v>0</v>
      </c>
    </row>
    <row r="35" spans="1:5" ht="15" customHeight="1" thickBot="1">
      <c r="A35" s="442"/>
      <c r="B35" s="362" t="s">
        <v>478</v>
      </c>
      <c r="C35" s="854">
        <f>SUM(C34+C31+C27+C28)</f>
        <v>543627</v>
      </c>
      <c r="D35" s="852">
        <f>SUM(D34+D31+D27+D28)</f>
        <v>641506</v>
      </c>
      <c r="E35" s="1161">
        <f t="shared" si="0"/>
        <v>1.1800480844402503</v>
      </c>
    </row>
    <row r="36" spans="1:5" ht="15" customHeight="1">
      <c r="A36" s="437"/>
      <c r="B36" s="364" t="s">
        <v>784</v>
      </c>
      <c r="C36" s="853">
        <v>286574</v>
      </c>
      <c r="D36" s="853">
        <v>320113</v>
      </c>
      <c r="E36" s="878">
        <f t="shared" si="0"/>
        <v>1.1170343436599273</v>
      </c>
    </row>
    <row r="37" spans="1:5" ht="15" customHeight="1">
      <c r="A37" s="437"/>
      <c r="B37" s="364" t="s">
        <v>785</v>
      </c>
      <c r="C37" s="853">
        <v>81948</v>
      </c>
      <c r="D37" s="853">
        <v>76918</v>
      </c>
      <c r="E37" s="878">
        <f t="shared" si="0"/>
        <v>0.9386196124371553</v>
      </c>
    </row>
    <row r="38" spans="1:5" ht="15" customHeight="1">
      <c r="A38" s="437"/>
      <c r="B38" s="364" t="s">
        <v>786</v>
      </c>
      <c r="C38" s="853">
        <v>158405</v>
      </c>
      <c r="D38" s="853">
        <v>231475</v>
      </c>
      <c r="E38" s="878">
        <f t="shared" si="0"/>
        <v>1.46128594425681</v>
      </c>
    </row>
    <row r="39" spans="1:5" ht="15" customHeight="1">
      <c r="A39" s="437"/>
      <c r="B39" s="365" t="s">
        <v>788</v>
      </c>
      <c r="C39" s="855"/>
      <c r="D39" s="855"/>
      <c r="E39" s="878"/>
    </row>
    <row r="40" spans="1:5" ht="15" customHeight="1" thickBot="1">
      <c r="A40" s="821"/>
      <c r="B40" s="366" t="s">
        <v>787</v>
      </c>
      <c r="C40" s="854"/>
      <c r="D40" s="851"/>
      <c r="E40" s="877"/>
    </row>
    <row r="41" spans="1:5" ht="15" customHeight="1">
      <c r="A41" s="819"/>
      <c r="B41" s="823" t="s">
        <v>460</v>
      </c>
      <c r="C41" s="855">
        <f>SUM(C36:C40)</f>
        <v>526927</v>
      </c>
      <c r="D41" s="855">
        <f>SUM(D36:D40)</f>
        <v>628506</v>
      </c>
      <c r="E41" s="1162">
        <f>SUM(D41/C41)</f>
        <v>1.1927762289653026</v>
      </c>
    </row>
    <row r="42" spans="1:5" ht="15" customHeight="1">
      <c r="A42" s="822"/>
      <c r="B42" s="820" t="s">
        <v>341</v>
      </c>
      <c r="C42" s="856">
        <v>126266</v>
      </c>
      <c r="D42" s="856">
        <v>139000</v>
      </c>
      <c r="E42" s="878">
        <f>SUM(D42/C42)</f>
        <v>1.1008505852723616</v>
      </c>
    </row>
    <row r="43" spans="1:5" ht="15" customHeight="1" thickBot="1">
      <c r="A43" s="445"/>
      <c r="B43" s="815" t="s">
        <v>1079</v>
      </c>
      <c r="C43" s="857">
        <v>100167</v>
      </c>
      <c r="D43" s="857">
        <v>115087</v>
      </c>
      <c r="E43" s="877">
        <f>SUM(D43/C43)</f>
        <v>1.148951251410145</v>
      </c>
    </row>
    <row r="44" spans="1:5" ht="15.75" customHeight="1">
      <c r="A44" s="437"/>
      <c r="B44" s="364" t="s">
        <v>692</v>
      </c>
      <c r="C44" s="858">
        <v>16700</v>
      </c>
      <c r="D44" s="858">
        <v>13000</v>
      </c>
      <c r="E44" s="878">
        <f>SUM(D44/C44)</f>
        <v>0.7784431137724551</v>
      </c>
    </row>
    <row r="45" spans="1:5" ht="15" customHeight="1">
      <c r="A45" s="437"/>
      <c r="B45" s="364" t="s">
        <v>693</v>
      </c>
      <c r="C45" s="855"/>
      <c r="D45" s="855"/>
      <c r="E45" s="878"/>
    </row>
    <row r="46" spans="1:5" ht="15" customHeight="1" thickBot="1">
      <c r="A46" s="437"/>
      <c r="B46" s="366" t="s">
        <v>791</v>
      </c>
      <c r="C46" s="854"/>
      <c r="D46" s="854"/>
      <c r="E46" s="877"/>
    </row>
    <row r="47" spans="1:5" ht="15" customHeight="1" thickBot="1">
      <c r="A47" s="442"/>
      <c r="B47" s="368" t="s">
        <v>467</v>
      </c>
      <c r="C47" s="852">
        <f>SUM(C44:C46)</f>
        <v>16700</v>
      </c>
      <c r="D47" s="852">
        <f>SUM(D44:D46)</f>
        <v>13000</v>
      </c>
      <c r="E47" s="1175">
        <f>SUM(D47/C47)</f>
        <v>0.7784431137724551</v>
      </c>
    </row>
    <row r="48" spans="1:5" ht="15" customHeight="1" thickBot="1">
      <c r="A48" s="445"/>
      <c r="B48" s="369" t="s">
        <v>525</v>
      </c>
      <c r="C48" s="988">
        <f>SUM(C47,C41)</f>
        <v>543627</v>
      </c>
      <c r="D48" s="852">
        <f>SUM(D47,D41)</f>
        <v>641506</v>
      </c>
      <c r="E48" s="1161">
        <f>SUM(D48/C48)</f>
        <v>1.1800480844402503</v>
      </c>
    </row>
    <row r="51" ht="16.5" customHeight="1">
      <c r="B51" s="624"/>
    </row>
    <row r="52" ht="15" customHeight="1">
      <c r="B52" s="624"/>
    </row>
  </sheetData>
  <sheetProtection/>
  <mergeCells count="5">
    <mergeCell ref="E7:E9"/>
    <mergeCell ref="A3:E3"/>
    <mergeCell ref="A2:E2"/>
    <mergeCell ref="C7:C9"/>
    <mergeCell ref="D7:D9"/>
  </mergeCells>
  <printOptions/>
  <pageMargins left="0.5511811023622047" right="0.5511811023622047" top="0.984251968503937" bottom="0.984251968503937" header="0.5118110236220472" footer="0.5118110236220472"/>
  <pageSetup firstPageNumber="25" useFirstPageNumber="1" horizontalDpi="600" verticalDpi="600" orientation="portrait" paperSize="9" scale="75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12"/>
  <sheetViews>
    <sheetView showZeros="0" zoomScaleSheetLayoutView="100" zoomScalePageLayoutView="0" workbookViewId="0" topLeftCell="A276">
      <selection activeCell="C287" sqref="C287"/>
    </sheetView>
  </sheetViews>
  <sheetFormatPr defaultColWidth="9.125" defaultRowHeight="12.75"/>
  <cols>
    <col min="1" max="1" width="6.125" style="448" customWidth="1"/>
    <col min="2" max="2" width="50.875" style="381" customWidth="1"/>
    <col min="3" max="4" width="14.50390625" style="543" customWidth="1"/>
    <col min="5" max="5" width="9.50390625" style="543" customWidth="1"/>
    <col min="6" max="6" width="39.875" style="543" customWidth="1"/>
    <col min="7" max="16384" width="9.125" style="381" customWidth="1"/>
  </cols>
  <sheetData>
    <row r="1" spans="1:6" ht="12">
      <c r="A1" s="1282" t="s">
        <v>773</v>
      </c>
      <c r="B1" s="1283"/>
      <c r="C1" s="1283"/>
      <c r="D1" s="1283"/>
      <c r="E1" s="1283"/>
      <c r="F1" s="1283"/>
    </row>
    <row r="2" spans="1:6" ht="12">
      <c r="A2" s="1284" t="s">
        <v>1164</v>
      </c>
      <c r="B2" s="1285"/>
      <c r="C2" s="1285"/>
      <c r="D2" s="1285"/>
      <c r="E2" s="1285"/>
      <c r="F2" s="1285"/>
    </row>
    <row r="3" spans="1:6" ht="12">
      <c r="A3" s="447"/>
      <c r="B3" s="447"/>
      <c r="C3" s="447"/>
      <c r="D3" s="447"/>
      <c r="E3" s="447"/>
      <c r="F3" s="447"/>
    </row>
    <row r="4" spans="3:6" ht="11.25">
      <c r="C4" s="449"/>
      <c r="D4" s="449"/>
      <c r="E4" s="449"/>
      <c r="F4" s="450" t="s">
        <v>608</v>
      </c>
    </row>
    <row r="5" spans="1:6" s="388" customFormat="1" ht="12" customHeight="1">
      <c r="A5" s="386"/>
      <c r="B5" s="387"/>
      <c r="C5" s="1267" t="s">
        <v>1077</v>
      </c>
      <c r="D5" s="1267" t="s">
        <v>1137</v>
      </c>
      <c r="E5" s="1286" t="s">
        <v>1135</v>
      </c>
      <c r="F5" s="452" t="s">
        <v>566</v>
      </c>
    </row>
    <row r="6" spans="1:6" s="388" customFormat="1" ht="12" customHeight="1">
      <c r="A6" s="389" t="s">
        <v>724</v>
      </c>
      <c r="B6" s="390" t="s">
        <v>738</v>
      </c>
      <c r="C6" s="1268"/>
      <c r="D6" s="1268"/>
      <c r="E6" s="1281"/>
      <c r="F6" s="78" t="s">
        <v>567</v>
      </c>
    </row>
    <row r="7" spans="1:6" s="388" customFormat="1" ht="12.75" customHeight="1" thickBot="1">
      <c r="A7" s="389"/>
      <c r="B7" s="392"/>
      <c r="C7" s="1275"/>
      <c r="D7" s="1275"/>
      <c r="E7" s="1287"/>
      <c r="F7" s="412"/>
    </row>
    <row r="8" spans="1:6" s="388" customFormat="1" ht="11.25">
      <c r="A8" s="393" t="s">
        <v>588</v>
      </c>
      <c r="B8" s="453" t="s">
        <v>589</v>
      </c>
      <c r="C8" s="395" t="s">
        <v>590</v>
      </c>
      <c r="D8" s="395" t="s">
        <v>591</v>
      </c>
      <c r="E8" s="395" t="s">
        <v>592</v>
      </c>
      <c r="F8" s="395" t="s">
        <v>437</v>
      </c>
    </row>
    <row r="9" spans="1:6" s="388" customFormat="1" ht="12" customHeight="1">
      <c r="A9" s="389">
        <v>3050</v>
      </c>
      <c r="B9" s="454" t="s">
        <v>700</v>
      </c>
      <c r="C9" s="455">
        <f>SUM(C17+C25)</f>
        <v>8000</v>
      </c>
      <c r="D9" s="455">
        <f>SUM(D17+D25)</f>
        <v>5000</v>
      </c>
      <c r="E9" s="456">
        <f>SUM(D9/C9)</f>
        <v>0.625</v>
      </c>
      <c r="F9" s="457"/>
    </row>
    <row r="10" spans="1:6" ht="12" customHeight="1">
      <c r="A10" s="458">
        <v>3052</v>
      </c>
      <c r="B10" s="459" t="s">
        <v>411</v>
      </c>
      <c r="C10" s="460"/>
      <c r="D10" s="460"/>
      <c r="E10" s="456"/>
      <c r="F10" s="461"/>
    </row>
    <row r="11" spans="1:6" ht="12" customHeight="1">
      <c r="A11" s="462"/>
      <c r="B11" s="463" t="s">
        <v>529</v>
      </c>
      <c r="C11" s="477"/>
      <c r="D11" s="477"/>
      <c r="E11" s="456"/>
      <c r="F11" s="1118"/>
    </row>
    <row r="12" spans="1:6" ht="12" customHeight="1">
      <c r="A12" s="462"/>
      <c r="B12" s="465" t="s">
        <v>748</v>
      </c>
      <c r="C12" s="477"/>
      <c r="D12" s="477"/>
      <c r="E12" s="456"/>
      <c r="F12" s="1118"/>
    </row>
    <row r="13" spans="1:6" ht="12" customHeight="1">
      <c r="A13" s="462"/>
      <c r="B13" s="466" t="s">
        <v>730</v>
      </c>
      <c r="C13" s="477">
        <v>5000</v>
      </c>
      <c r="D13" s="991">
        <v>5000</v>
      </c>
      <c r="E13" s="1127">
        <f>SUM(D13/C13)</f>
        <v>1</v>
      </c>
      <c r="F13" s="1118"/>
    </row>
    <row r="14" spans="1:6" ht="12" customHeight="1">
      <c r="A14" s="462"/>
      <c r="B14" s="467" t="s">
        <v>535</v>
      </c>
      <c r="C14" s="477"/>
      <c r="D14" s="991"/>
      <c r="E14" s="456"/>
      <c r="F14" s="464"/>
    </row>
    <row r="15" spans="1:6" ht="12" customHeight="1">
      <c r="A15" s="462"/>
      <c r="B15" s="467" t="s">
        <v>740</v>
      </c>
      <c r="C15" s="460"/>
      <c r="D15" s="460"/>
      <c r="E15" s="456"/>
      <c r="F15" s="464"/>
    </row>
    <row r="16" spans="1:6" ht="12" customHeight="1" thickBot="1">
      <c r="A16" s="462"/>
      <c r="B16" s="468" t="s">
        <v>496</v>
      </c>
      <c r="C16" s="469"/>
      <c r="D16" s="469"/>
      <c r="E16" s="1105"/>
      <c r="F16" s="470"/>
    </row>
    <row r="17" spans="1:6" ht="13.5" customHeight="1" thickBot="1">
      <c r="A17" s="471"/>
      <c r="B17" s="472" t="s">
        <v>555</v>
      </c>
      <c r="C17" s="989">
        <f>SUM(C11:C14)</f>
        <v>5000</v>
      </c>
      <c r="D17" s="1201">
        <f>SUM(D11:D14)</f>
        <v>5000</v>
      </c>
      <c r="E17" s="1106">
        <f>SUM(D17/C17)</f>
        <v>1</v>
      </c>
      <c r="F17" s="473"/>
    </row>
    <row r="18" spans="1:6" ht="13.5" customHeight="1">
      <c r="A18" s="458">
        <v>3053</v>
      </c>
      <c r="B18" s="459" t="s">
        <v>1002</v>
      </c>
      <c r="C18" s="990"/>
      <c r="D18" s="460"/>
      <c r="E18" s="456"/>
      <c r="F18" s="461"/>
    </row>
    <row r="19" spans="1:6" ht="13.5" customHeight="1">
      <c r="A19" s="462"/>
      <c r="B19" s="463" t="s">
        <v>529</v>
      </c>
      <c r="C19" s="991"/>
      <c r="D19" s="477"/>
      <c r="E19" s="456"/>
      <c r="F19" s="1118"/>
    </row>
    <row r="20" spans="1:6" ht="13.5" customHeight="1">
      <c r="A20" s="462"/>
      <c r="B20" s="465" t="s">
        <v>748</v>
      </c>
      <c r="C20" s="991"/>
      <c r="D20" s="477"/>
      <c r="E20" s="456"/>
      <c r="F20" s="1118"/>
    </row>
    <row r="21" spans="1:6" ht="13.5" customHeight="1">
      <c r="A21" s="462"/>
      <c r="B21" s="466" t="s">
        <v>730</v>
      </c>
      <c r="C21" s="991">
        <v>3000</v>
      </c>
      <c r="D21" s="477"/>
      <c r="E21" s="456">
        <f>SUM(D21/C21)</f>
        <v>0</v>
      </c>
      <c r="F21" s="1118"/>
    </row>
    <row r="22" spans="1:6" ht="13.5" customHeight="1">
      <c r="A22" s="462"/>
      <c r="B22" s="467" t="s">
        <v>535</v>
      </c>
      <c r="C22" s="991"/>
      <c r="D22" s="477"/>
      <c r="E22" s="456"/>
      <c r="F22" s="464"/>
    </row>
    <row r="23" spans="1:6" ht="13.5" customHeight="1">
      <c r="A23" s="462"/>
      <c r="B23" s="467" t="s">
        <v>740</v>
      </c>
      <c r="C23" s="990"/>
      <c r="D23" s="460"/>
      <c r="E23" s="456"/>
      <c r="F23" s="464"/>
    </row>
    <row r="24" spans="1:6" ht="13.5" customHeight="1" thickBot="1">
      <c r="A24" s="462"/>
      <c r="B24" s="468" t="s">
        <v>496</v>
      </c>
      <c r="C24" s="992"/>
      <c r="D24" s="469"/>
      <c r="E24" s="1105"/>
      <c r="F24" s="470"/>
    </row>
    <row r="25" spans="1:6" ht="13.5" customHeight="1" thickBot="1">
      <c r="A25" s="471"/>
      <c r="B25" s="472" t="s">
        <v>555</v>
      </c>
      <c r="C25" s="989">
        <f>SUM(C19:C22)</f>
        <v>3000</v>
      </c>
      <c r="D25" s="1201"/>
      <c r="E25" s="1106">
        <f>SUM(D25/C25)</f>
        <v>0</v>
      </c>
      <c r="F25" s="473"/>
    </row>
    <row r="26" spans="1:6" ht="12">
      <c r="A26" s="458">
        <v>3060</v>
      </c>
      <c r="B26" s="474" t="s">
        <v>494</v>
      </c>
      <c r="C26" s="993">
        <f>SUM(C34+C42)</f>
        <v>4000</v>
      </c>
      <c r="D26" s="1202">
        <f>SUM(D34+D42)</f>
        <v>7500</v>
      </c>
      <c r="E26" s="456">
        <f>SUM(D26/C26)</f>
        <v>1.875</v>
      </c>
      <c r="F26" s="461"/>
    </row>
    <row r="27" spans="1:6" ht="12" customHeight="1">
      <c r="A27" s="458">
        <v>3061</v>
      </c>
      <c r="B27" s="475" t="s">
        <v>536</v>
      </c>
      <c r="C27" s="990"/>
      <c r="D27" s="460"/>
      <c r="E27" s="456"/>
      <c r="F27" s="1122"/>
    </row>
    <row r="28" spans="1:6" ht="12" customHeight="1">
      <c r="A28" s="462"/>
      <c r="B28" s="463" t="s">
        <v>529</v>
      </c>
      <c r="C28" s="991"/>
      <c r="D28" s="477"/>
      <c r="E28" s="456"/>
      <c r="F28" s="476"/>
    </row>
    <row r="29" spans="1:6" ht="12" customHeight="1">
      <c r="A29" s="462"/>
      <c r="B29" s="465" t="s">
        <v>748</v>
      </c>
      <c r="C29" s="991"/>
      <c r="D29" s="477"/>
      <c r="E29" s="456"/>
      <c r="F29" s="476"/>
    </row>
    <row r="30" spans="1:6" ht="12" customHeight="1">
      <c r="A30" s="478"/>
      <c r="B30" s="466" t="s">
        <v>730</v>
      </c>
      <c r="C30" s="991">
        <v>1000</v>
      </c>
      <c r="D30" s="477">
        <v>1500</v>
      </c>
      <c r="E30" s="1127">
        <f>SUM(D30/C30)</f>
        <v>1.5</v>
      </c>
      <c r="F30" s="476"/>
    </row>
    <row r="31" spans="1:6" ht="12" customHeight="1">
      <c r="A31" s="478"/>
      <c r="B31" s="467" t="s">
        <v>535</v>
      </c>
      <c r="C31" s="991"/>
      <c r="D31" s="477"/>
      <c r="E31" s="456"/>
      <c r="F31" s="476"/>
    </row>
    <row r="32" spans="1:6" ht="11.25">
      <c r="A32" s="478"/>
      <c r="B32" s="467" t="s">
        <v>740</v>
      </c>
      <c r="C32" s="991"/>
      <c r="D32" s="477"/>
      <c r="E32" s="456"/>
      <c r="F32" s="476"/>
    </row>
    <row r="33" spans="1:6" ht="12" thickBot="1">
      <c r="A33" s="478" t="s">
        <v>725</v>
      </c>
      <c r="B33" s="512" t="s">
        <v>694</v>
      </c>
      <c r="C33" s="994"/>
      <c r="D33" s="1203"/>
      <c r="E33" s="1105"/>
      <c r="F33" s="479"/>
    </row>
    <row r="34" spans="1:6" ht="12" thickBot="1">
      <c r="A34" s="480"/>
      <c r="B34" s="472" t="s">
        <v>555</v>
      </c>
      <c r="C34" s="995">
        <f>SUM(C28:C33)</f>
        <v>1000</v>
      </c>
      <c r="D34" s="1204">
        <f>SUM(D28:D33)</f>
        <v>1500</v>
      </c>
      <c r="E34" s="1106">
        <f>SUM(D34/C34)</f>
        <v>1.5</v>
      </c>
      <c r="F34" s="481"/>
    </row>
    <row r="35" spans="1:6" ht="11.25">
      <c r="A35" s="482">
        <v>3071</v>
      </c>
      <c r="B35" s="459" t="s">
        <v>559</v>
      </c>
      <c r="C35" s="996"/>
      <c r="D35" s="1205"/>
      <c r="E35" s="456"/>
      <c r="F35" s="886" t="s">
        <v>583</v>
      </c>
    </row>
    <row r="36" spans="1:6" ht="12" customHeight="1">
      <c r="A36" s="478"/>
      <c r="B36" s="463" t="s">
        <v>529</v>
      </c>
      <c r="C36" s="997"/>
      <c r="D36" s="1206"/>
      <c r="E36" s="456"/>
      <c r="F36" s="887" t="s">
        <v>584</v>
      </c>
    </row>
    <row r="37" spans="1:6" ht="12" customHeight="1">
      <c r="A37" s="462"/>
      <c r="B37" s="465" t="s">
        <v>748</v>
      </c>
      <c r="C37" s="997"/>
      <c r="D37" s="1206"/>
      <c r="E37" s="456"/>
      <c r="F37" s="464"/>
    </row>
    <row r="38" spans="1:6" ht="12" customHeight="1">
      <c r="A38" s="462"/>
      <c r="B38" s="466" t="s">
        <v>730</v>
      </c>
      <c r="C38" s="997">
        <v>3000</v>
      </c>
      <c r="D38" s="1206">
        <v>6000</v>
      </c>
      <c r="E38" s="1127">
        <f>SUM(D38/C38)</f>
        <v>2</v>
      </c>
      <c r="F38" s="888"/>
    </row>
    <row r="39" spans="1:6" ht="12" customHeight="1">
      <c r="A39" s="462"/>
      <c r="B39" s="467" t="s">
        <v>535</v>
      </c>
      <c r="C39" s="997"/>
      <c r="D39" s="1206"/>
      <c r="E39" s="456"/>
      <c r="F39" s="888"/>
    </row>
    <row r="40" spans="1:6" ht="12" customHeight="1">
      <c r="A40" s="462"/>
      <c r="B40" s="467" t="s">
        <v>740</v>
      </c>
      <c r="C40" s="997"/>
      <c r="D40" s="1206"/>
      <c r="E40" s="456"/>
      <c r="F40" s="1118"/>
    </row>
    <row r="41" spans="1:6" ht="12" customHeight="1" thickBot="1">
      <c r="A41" s="462"/>
      <c r="B41" s="468" t="s">
        <v>496</v>
      </c>
      <c r="C41" s="998"/>
      <c r="D41" s="1207"/>
      <c r="E41" s="1105"/>
      <c r="F41" s="523"/>
    </row>
    <row r="42" spans="1:6" ht="12" customHeight="1" thickBot="1">
      <c r="A42" s="487"/>
      <c r="B42" s="472" t="s">
        <v>555</v>
      </c>
      <c r="C42" s="999">
        <f>SUM(C36:C41)</f>
        <v>3000</v>
      </c>
      <c r="D42" s="1208">
        <f>SUM(D36:D41)</f>
        <v>6000</v>
      </c>
      <c r="E42" s="1106">
        <f>SUM(D42/C42)</f>
        <v>2</v>
      </c>
      <c r="F42" s="889"/>
    </row>
    <row r="43" spans="1:6" ht="12" customHeight="1">
      <c r="A43" s="482">
        <v>3080</v>
      </c>
      <c r="B43" s="489" t="s">
        <v>497</v>
      </c>
      <c r="C43" s="996">
        <f>SUM(C51)</f>
        <v>21500</v>
      </c>
      <c r="D43" s="1205">
        <f>SUM(D51)</f>
        <v>30000</v>
      </c>
      <c r="E43" s="456">
        <f>SUM(D43/C43)</f>
        <v>1.3953488372093024</v>
      </c>
      <c r="F43" s="886"/>
    </row>
    <row r="44" spans="1:6" ht="12" customHeight="1">
      <c r="A44" s="482">
        <v>3081</v>
      </c>
      <c r="B44" s="475" t="s">
        <v>564</v>
      </c>
      <c r="C44" s="996"/>
      <c r="D44" s="1205"/>
      <c r="E44" s="456"/>
      <c r="F44" s="1123"/>
    </row>
    <row r="45" spans="1:6" ht="12" customHeight="1">
      <c r="A45" s="478"/>
      <c r="B45" s="463" t="s">
        <v>529</v>
      </c>
      <c r="C45" s="997"/>
      <c r="D45" s="1206"/>
      <c r="E45" s="456"/>
      <c r="F45" s="1118"/>
    </row>
    <row r="46" spans="1:6" ht="12" customHeight="1">
      <c r="A46" s="478"/>
      <c r="B46" s="465" t="s">
        <v>748</v>
      </c>
      <c r="C46" s="997"/>
      <c r="D46" s="1206"/>
      <c r="E46" s="456"/>
      <c r="F46" s="1119"/>
    </row>
    <row r="47" spans="1:6" ht="12" customHeight="1">
      <c r="A47" s="478"/>
      <c r="B47" s="466" t="s">
        <v>730</v>
      </c>
      <c r="C47" s="997">
        <v>13700</v>
      </c>
      <c r="D47" s="1206">
        <v>19117</v>
      </c>
      <c r="E47" s="1127">
        <f>SUM(D47/C47)</f>
        <v>1.3954014598540145</v>
      </c>
      <c r="F47" s="1118"/>
    </row>
    <row r="48" spans="1:6" ht="12" customHeight="1">
      <c r="A48" s="478"/>
      <c r="B48" s="466" t="s">
        <v>495</v>
      </c>
      <c r="C48" s="997">
        <v>7800</v>
      </c>
      <c r="D48" s="1206">
        <v>10883</v>
      </c>
      <c r="E48" s="1127">
        <f>SUM(D48/C48)</f>
        <v>1.3952564102564102</v>
      </c>
      <c r="F48" s="1119"/>
    </row>
    <row r="49" spans="1:6" ht="12" customHeight="1">
      <c r="A49" s="478"/>
      <c r="B49" s="467" t="s">
        <v>740</v>
      </c>
      <c r="C49" s="997"/>
      <c r="D49" s="1206"/>
      <c r="E49" s="456"/>
      <c r="F49" s="887"/>
    </row>
    <row r="50" spans="1:6" ht="12" customHeight="1" thickBot="1">
      <c r="A50" s="462"/>
      <c r="B50" s="468" t="s">
        <v>496</v>
      </c>
      <c r="C50" s="998"/>
      <c r="D50" s="1207"/>
      <c r="E50" s="1105"/>
      <c r="F50" s="523"/>
    </row>
    <row r="51" spans="1:6" ht="12" customHeight="1" thickBot="1">
      <c r="A51" s="487"/>
      <c r="B51" s="472" t="s">
        <v>555</v>
      </c>
      <c r="C51" s="995">
        <f>SUM(C45:C50)</f>
        <v>21500</v>
      </c>
      <c r="D51" s="1204">
        <f>SUM(D45:D50)</f>
        <v>30000</v>
      </c>
      <c r="E51" s="1106">
        <f>SUM(D51/C51)</f>
        <v>1.3953488372093024</v>
      </c>
      <c r="F51" s="488"/>
    </row>
    <row r="52" spans="1:6" ht="12" customHeight="1" thickBot="1">
      <c r="A52" s="491">
        <v>3130</v>
      </c>
      <c r="B52" s="492" t="s">
        <v>836</v>
      </c>
      <c r="C52" s="995">
        <f>SUM(C53+C88)</f>
        <v>830000</v>
      </c>
      <c r="D52" s="1204">
        <f>SUM(D53+D88)</f>
        <v>829000</v>
      </c>
      <c r="E52" s="1165">
        <f>SUM(D52/C52)</f>
        <v>0.9987951807228915</v>
      </c>
      <c r="F52" s="488"/>
    </row>
    <row r="53" spans="1:6" ht="12" customHeight="1" thickBot="1">
      <c r="A53" s="482">
        <v>3110</v>
      </c>
      <c r="B53" s="492" t="s">
        <v>829</v>
      </c>
      <c r="C53" s="995">
        <f>SUM(C61+C78+C87)</f>
        <v>770000</v>
      </c>
      <c r="D53" s="1204">
        <f>SUM(D61+D78+D87+D69)</f>
        <v>769000</v>
      </c>
      <c r="E53" s="1106">
        <f>SUM(D53/C53)</f>
        <v>0.9987012987012988</v>
      </c>
      <c r="F53" s="488"/>
    </row>
    <row r="54" spans="1:6" ht="12" customHeight="1">
      <c r="A54" s="493">
        <v>3111</v>
      </c>
      <c r="B54" s="494" t="s">
        <v>582</v>
      </c>
      <c r="C54" s="990"/>
      <c r="D54" s="460"/>
      <c r="E54" s="456"/>
      <c r="F54" s="395" t="s">
        <v>585</v>
      </c>
    </row>
    <row r="55" spans="1:6" ht="12" customHeight="1">
      <c r="A55" s="462"/>
      <c r="B55" s="463" t="s">
        <v>529</v>
      </c>
      <c r="C55" s="991"/>
      <c r="D55" s="991"/>
      <c r="E55" s="456"/>
      <c r="F55" s="484"/>
    </row>
    <row r="56" spans="1:6" ht="12" customHeight="1">
      <c r="A56" s="462"/>
      <c r="B56" s="465" t="s">
        <v>748</v>
      </c>
      <c r="C56" s="991"/>
      <c r="D56" s="991"/>
      <c r="E56" s="456"/>
      <c r="F56" s="484"/>
    </row>
    <row r="57" spans="1:6" ht="12" customHeight="1">
      <c r="A57" s="462"/>
      <c r="B57" s="466" t="s">
        <v>730</v>
      </c>
      <c r="C57" s="991">
        <v>500</v>
      </c>
      <c r="D57" s="991"/>
      <c r="E57" s="456">
        <f>SUM(D57/C57)</f>
        <v>0</v>
      </c>
      <c r="F57" s="484"/>
    </row>
    <row r="58" spans="1:6" ht="12" customHeight="1">
      <c r="A58" s="462"/>
      <c r="B58" s="467" t="s">
        <v>535</v>
      </c>
      <c r="C58" s="991"/>
      <c r="D58" s="991"/>
      <c r="E58" s="456"/>
      <c r="F58" s="625"/>
    </row>
    <row r="59" spans="1:6" ht="12" customHeight="1">
      <c r="A59" s="462"/>
      <c r="B59" s="467" t="s">
        <v>740</v>
      </c>
      <c r="C59" s="991"/>
      <c r="D59" s="477"/>
      <c r="E59" s="456"/>
      <c r="F59" s="484"/>
    </row>
    <row r="60" spans="1:6" ht="12" customHeight="1" thickBot="1">
      <c r="A60" s="462"/>
      <c r="B60" s="468" t="s">
        <v>717</v>
      </c>
      <c r="C60" s="994">
        <v>649500</v>
      </c>
      <c r="D60" s="1203">
        <v>600000</v>
      </c>
      <c r="E60" s="1166">
        <f>SUM(D60/C60)</f>
        <v>0.9237875288683602</v>
      </c>
      <c r="F60" s="484"/>
    </row>
    <row r="61" spans="1:6" ht="12" customHeight="1" thickBot="1">
      <c r="A61" s="487"/>
      <c r="B61" s="472" t="s">
        <v>555</v>
      </c>
      <c r="C61" s="995">
        <f>SUM(C55:C60)</f>
        <v>650000</v>
      </c>
      <c r="D61" s="1204">
        <f>SUM(D55:D60)</f>
        <v>600000</v>
      </c>
      <c r="E61" s="1106">
        <f>SUM(D61/C61)</f>
        <v>0.9230769230769231</v>
      </c>
      <c r="F61" s="488"/>
    </row>
    <row r="62" spans="1:6" ht="12" customHeight="1">
      <c r="A62" s="493">
        <v>3112</v>
      </c>
      <c r="B62" s="494" t="s">
        <v>1153</v>
      </c>
      <c r="C62" s="990"/>
      <c r="D62" s="460"/>
      <c r="E62" s="456"/>
      <c r="F62" s="395"/>
    </row>
    <row r="63" spans="1:6" ht="12" customHeight="1">
      <c r="A63" s="462"/>
      <c r="B63" s="463" t="s">
        <v>529</v>
      </c>
      <c r="C63" s="991"/>
      <c r="D63" s="477"/>
      <c r="E63" s="456"/>
      <c r="F63" s="484"/>
    </row>
    <row r="64" spans="1:6" ht="12" customHeight="1">
      <c r="A64" s="462"/>
      <c r="B64" s="465" t="s">
        <v>748</v>
      </c>
      <c r="C64" s="991"/>
      <c r="D64" s="477"/>
      <c r="E64" s="456"/>
      <c r="F64" s="484"/>
    </row>
    <row r="65" spans="1:6" ht="12" customHeight="1">
      <c r="A65" s="462"/>
      <c r="B65" s="466" t="s">
        <v>730</v>
      </c>
      <c r="C65" s="991"/>
      <c r="D65" s="477">
        <v>25000</v>
      </c>
      <c r="E65" s="456"/>
      <c r="F65" s="484"/>
    </row>
    <row r="66" spans="1:6" ht="12" customHeight="1">
      <c r="A66" s="462"/>
      <c r="B66" s="467" t="s">
        <v>535</v>
      </c>
      <c r="C66" s="991"/>
      <c r="D66" s="477"/>
      <c r="E66" s="456"/>
      <c r="F66" s="625"/>
    </row>
    <row r="67" spans="1:6" ht="12" customHeight="1">
      <c r="A67" s="462"/>
      <c r="B67" s="467" t="s">
        <v>740</v>
      </c>
      <c r="C67" s="991"/>
      <c r="D67" s="477"/>
      <c r="E67" s="456"/>
      <c r="F67" s="484"/>
    </row>
    <row r="68" spans="1:6" ht="12" customHeight="1" thickBot="1">
      <c r="A68" s="462"/>
      <c r="B68" s="468" t="s">
        <v>717</v>
      </c>
      <c r="C68" s="994"/>
      <c r="D68" s="1203"/>
      <c r="E68" s="1166"/>
      <c r="F68" s="484"/>
    </row>
    <row r="69" spans="1:6" ht="12" customHeight="1" thickBot="1">
      <c r="A69" s="487"/>
      <c r="B69" s="472" t="s">
        <v>555</v>
      </c>
      <c r="C69" s="995">
        <f>SUM(C63:C68)</f>
        <v>0</v>
      </c>
      <c r="D69" s="1204">
        <f>SUM(D63:D68)</f>
        <v>25000</v>
      </c>
      <c r="E69" s="1106"/>
      <c r="F69" s="488"/>
    </row>
    <row r="70" spans="1:6" ht="12" customHeight="1">
      <c r="A70" s="389">
        <v>3114</v>
      </c>
      <c r="B70" s="495" t="s">
        <v>538</v>
      </c>
      <c r="C70" s="1000"/>
      <c r="D70" s="397"/>
      <c r="E70" s="456"/>
      <c r="F70" s="496"/>
    </row>
    <row r="71" spans="1:6" ht="12" customHeight="1">
      <c r="A71" s="312"/>
      <c r="B71" s="401" t="s">
        <v>529</v>
      </c>
      <c r="C71" s="1001">
        <v>300</v>
      </c>
      <c r="D71" s="318">
        <v>50</v>
      </c>
      <c r="E71" s="1127">
        <f>SUM(D71/C71)</f>
        <v>0.16666666666666666</v>
      </c>
      <c r="F71" s="484"/>
    </row>
    <row r="72" spans="1:6" ht="12" customHeight="1">
      <c r="A72" s="312"/>
      <c r="B72" s="194" t="s">
        <v>748</v>
      </c>
      <c r="C72" s="1001">
        <v>150</v>
      </c>
      <c r="D72" s="318">
        <v>15</v>
      </c>
      <c r="E72" s="1127">
        <f>SUM(D72/C72)</f>
        <v>0.1</v>
      </c>
      <c r="F72" s="484"/>
    </row>
    <row r="73" spans="1:6" ht="12" customHeight="1">
      <c r="A73" s="312"/>
      <c r="B73" s="402" t="s">
        <v>730</v>
      </c>
      <c r="C73" s="1001">
        <v>99550</v>
      </c>
      <c r="D73" s="318">
        <v>113935</v>
      </c>
      <c r="E73" s="1127">
        <f>SUM(D73/C73)</f>
        <v>1.1445002511300855</v>
      </c>
      <c r="F73" s="476"/>
    </row>
    <row r="74" spans="1:6" ht="12" customHeight="1">
      <c r="A74" s="312"/>
      <c r="B74" s="319" t="s">
        <v>535</v>
      </c>
      <c r="C74" s="1001"/>
      <c r="D74" s="318"/>
      <c r="E74" s="456"/>
      <c r="F74" s="476"/>
    </row>
    <row r="75" spans="1:6" ht="12" customHeight="1">
      <c r="A75" s="312"/>
      <c r="B75" s="319" t="s">
        <v>740</v>
      </c>
      <c r="C75" s="1001"/>
      <c r="D75" s="318"/>
      <c r="E75" s="456"/>
      <c r="F75" s="484"/>
    </row>
    <row r="76" spans="1:6" ht="12" customHeight="1">
      <c r="A76" s="312"/>
      <c r="B76" s="511" t="s">
        <v>393</v>
      </c>
      <c r="C76" s="1013"/>
      <c r="D76" s="403"/>
      <c r="E76" s="456"/>
      <c r="F76" s="485"/>
    </row>
    <row r="77" spans="1:6" ht="12" thickBot="1">
      <c r="A77" s="400"/>
      <c r="B77" s="512" t="s">
        <v>404</v>
      </c>
      <c r="C77" s="1002"/>
      <c r="D77" s="1209"/>
      <c r="E77" s="1105"/>
      <c r="F77" s="497"/>
    </row>
    <row r="78" spans="1:6" ht="12" customHeight="1" thickBot="1">
      <c r="A78" s="412"/>
      <c r="B78" s="472" t="s">
        <v>555</v>
      </c>
      <c r="C78" s="1004">
        <f>SUM(C71:C77)</f>
        <v>100000</v>
      </c>
      <c r="D78" s="407">
        <f>SUM(D71:D77)</f>
        <v>114000</v>
      </c>
      <c r="E78" s="1106">
        <f>SUM(D78/C78)</f>
        <v>1.14</v>
      </c>
      <c r="F78" s="488"/>
    </row>
    <row r="79" spans="1:6" ht="12" customHeight="1">
      <c r="A79" s="389">
        <v>3115</v>
      </c>
      <c r="B79" s="495" t="s">
        <v>1014</v>
      </c>
      <c r="C79" s="1000"/>
      <c r="D79" s="397"/>
      <c r="E79" s="456"/>
      <c r="F79" s="496"/>
    </row>
    <row r="80" spans="1:6" ht="12" customHeight="1">
      <c r="A80" s="312"/>
      <c r="B80" s="401" t="s">
        <v>529</v>
      </c>
      <c r="C80" s="1001"/>
      <c r="D80" s="318"/>
      <c r="E80" s="456"/>
      <c r="F80" s="484"/>
    </row>
    <row r="81" spans="1:6" ht="12" customHeight="1">
      <c r="A81" s="312"/>
      <c r="B81" s="194" t="s">
        <v>748</v>
      </c>
      <c r="C81" s="1001"/>
      <c r="D81" s="318"/>
      <c r="E81" s="456"/>
      <c r="F81" s="484"/>
    </row>
    <row r="82" spans="1:6" ht="12" customHeight="1">
      <c r="A82" s="312"/>
      <c r="B82" s="402" t="s">
        <v>730</v>
      </c>
      <c r="C82" s="1001">
        <v>14000</v>
      </c>
      <c r="D82" s="318">
        <v>30000</v>
      </c>
      <c r="E82" s="1127">
        <f>SUM(D82/C82)</f>
        <v>2.142857142857143</v>
      </c>
      <c r="F82" s="476"/>
    </row>
    <row r="83" spans="1:6" ht="12" customHeight="1">
      <c r="A83" s="312"/>
      <c r="B83" s="319" t="s">
        <v>535</v>
      </c>
      <c r="C83" s="1001"/>
      <c r="D83" s="318"/>
      <c r="E83" s="456"/>
      <c r="F83" s="476"/>
    </row>
    <row r="84" spans="1:6" ht="12" customHeight="1">
      <c r="A84" s="312"/>
      <c r="B84" s="319" t="s">
        <v>740</v>
      </c>
      <c r="C84" s="1001"/>
      <c r="D84" s="318"/>
      <c r="E84" s="456"/>
      <c r="F84" s="484"/>
    </row>
    <row r="85" spans="1:6" ht="12" customHeight="1">
      <c r="A85" s="400"/>
      <c r="B85" s="512" t="s">
        <v>1015</v>
      </c>
      <c r="C85" s="1005">
        <v>2000</v>
      </c>
      <c r="D85" s="318"/>
      <c r="E85" s="456">
        <f>SUM(D85/C85)</f>
        <v>0</v>
      </c>
      <c r="F85" s="485"/>
    </row>
    <row r="86" spans="1:6" ht="12" customHeight="1" thickBot="1">
      <c r="A86" s="400"/>
      <c r="B86" s="900" t="s">
        <v>404</v>
      </c>
      <c r="C86" s="1006">
        <v>4000</v>
      </c>
      <c r="D86" s="1209"/>
      <c r="E86" s="1105">
        <f>SUM(D86/C86)</f>
        <v>0</v>
      </c>
      <c r="F86" s="497"/>
    </row>
    <row r="87" spans="1:6" ht="12" customHeight="1" thickBot="1">
      <c r="A87" s="412"/>
      <c r="B87" s="472" t="s">
        <v>555</v>
      </c>
      <c r="C87" s="1004">
        <f>SUM(C81:C86)</f>
        <v>20000</v>
      </c>
      <c r="D87" s="407">
        <f>SUM(D81:D86)</f>
        <v>30000</v>
      </c>
      <c r="E87" s="1106">
        <f>SUM(D87/C87)</f>
        <v>1.5</v>
      </c>
      <c r="F87" s="488"/>
    </row>
    <row r="88" spans="1:6" ht="12" customHeight="1" thickBot="1">
      <c r="A88" s="498">
        <v>3120</v>
      </c>
      <c r="B88" s="492" t="s">
        <v>837</v>
      </c>
      <c r="C88" s="1004">
        <f>SUM(C96+C104+C112+C120+C128)</f>
        <v>60000</v>
      </c>
      <c r="D88" s="407">
        <f>SUM(D96+D104+D112+D120+D128)</f>
        <v>60000</v>
      </c>
      <c r="E88" s="1106">
        <f>SUM(D88/C88)</f>
        <v>1</v>
      </c>
      <c r="F88" s="488"/>
    </row>
    <row r="89" spans="1:6" ht="12" customHeight="1">
      <c r="A89" s="78">
        <v>3121</v>
      </c>
      <c r="B89" s="499" t="s">
        <v>612</v>
      </c>
      <c r="C89" s="1000"/>
      <c r="D89" s="397"/>
      <c r="E89" s="456"/>
      <c r="F89" s="483"/>
    </row>
    <row r="90" spans="1:6" ht="12" customHeight="1">
      <c r="A90" s="78"/>
      <c r="B90" s="401" t="s">
        <v>529</v>
      </c>
      <c r="C90" s="1000"/>
      <c r="D90" s="397"/>
      <c r="E90" s="456"/>
      <c r="F90" s="457"/>
    </row>
    <row r="91" spans="1:6" ht="12" customHeight="1">
      <c r="A91" s="78"/>
      <c r="B91" s="194" t="s">
        <v>748</v>
      </c>
      <c r="C91" s="1000"/>
      <c r="D91" s="397"/>
      <c r="E91" s="456"/>
      <c r="F91" s="457"/>
    </row>
    <row r="92" spans="1:6" ht="12" customHeight="1">
      <c r="A92" s="389"/>
      <c r="B92" s="402" t="s">
        <v>730</v>
      </c>
      <c r="C92" s="1007">
        <v>5000</v>
      </c>
      <c r="D92" s="1210">
        <v>15000</v>
      </c>
      <c r="E92" s="1127">
        <f>SUM(D92/C92)</f>
        <v>3</v>
      </c>
      <c r="F92" s="476"/>
    </row>
    <row r="93" spans="1:6" ht="12" customHeight="1">
      <c r="A93" s="389"/>
      <c r="B93" s="319" t="s">
        <v>740</v>
      </c>
      <c r="C93" s="1007"/>
      <c r="D93" s="1210"/>
      <c r="E93" s="456"/>
      <c r="F93" s="500"/>
    </row>
    <row r="94" spans="1:6" ht="12" customHeight="1">
      <c r="A94" s="78"/>
      <c r="B94" s="319" t="s">
        <v>740</v>
      </c>
      <c r="C94" s="1000"/>
      <c r="D94" s="397"/>
      <c r="E94" s="456"/>
      <c r="F94" s="457"/>
    </row>
    <row r="95" spans="1:6" ht="12" customHeight="1" thickBot="1">
      <c r="A95" s="78"/>
      <c r="B95" s="468" t="s">
        <v>496</v>
      </c>
      <c r="C95" s="1008"/>
      <c r="D95" s="1211"/>
      <c r="E95" s="1105"/>
      <c r="F95" s="452"/>
    </row>
    <row r="96" spans="1:6" ht="12" customHeight="1" thickBot="1">
      <c r="A96" s="412"/>
      <c r="B96" s="472" t="s">
        <v>555</v>
      </c>
      <c r="C96" s="1004">
        <f>SUM(C92:C95)</f>
        <v>5000</v>
      </c>
      <c r="D96" s="407">
        <f>SUM(D92:D95)</f>
        <v>15000</v>
      </c>
      <c r="E96" s="1106">
        <f>SUM(D96/C96)</f>
        <v>3</v>
      </c>
      <c r="F96" s="488"/>
    </row>
    <row r="97" spans="1:6" ht="12" customHeight="1">
      <c r="A97" s="389">
        <v>3122</v>
      </c>
      <c r="B97" s="495" t="s">
        <v>605</v>
      </c>
      <c r="C97" s="1000"/>
      <c r="D97" s="397"/>
      <c r="E97" s="456"/>
      <c r="F97" s="501"/>
    </row>
    <row r="98" spans="1:6" ht="12" customHeight="1">
      <c r="A98" s="312"/>
      <c r="B98" s="401" t="s">
        <v>529</v>
      </c>
      <c r="C98" s="1001"/>
      <c r="D98" s="318"/>
      <c r="E98" s="456"/>
      <c r="F98" s="484"/>
    </row>
    <row r="99" spans="1:6" ht="12" customHeight="1">
      <c r="A99" s="312"/>
      <c r="B99" s="194" t="s">
        <v>748</v>
      </c>
      <c r="C99" s="1001"/>
      <c r="D99" s="318"/>
      <c r="E99" s="456"/>
      <c r="F99" s="484"/>
    </row>
    <row r="100" spans="1:6" ht="12" customHeight="1">
      <c r="A100" s="312"/>
      <c r="B100" s="402" t="s">
        <v>730</v>
      </c>
      <c r="C100" s="1001">
        <v>25000</v>
      </c>
      <c r="D100" s="318">
        <v>20000</v>
      </c>
      <c r="E100" s="1127">
        <f>SUM(D100/C100)</f>
        <v>0.8</v>
      </c>
      <c r="F100" s="476"/>
    </row>
    <row r="101" spans="1:6" ht="12" customHeight="1">
      <c r="A101" s="312"/>
      <c r="B101" s="319" t="s">
        <v>535</v>
      </c>
      <c r="C101" s="1001"/>
      <c r="D101" s="318"/>
      <c r="E101" s="456"/>
      <c r="F101" s="484"/>
    </row>
    <row r="102" spans="1:6" ht="12" customHeight="1">
      <c r="A102" s="312"/>
      <c r="B102" s="319" t="s">
        <v>740</v>
      </c>
      <c r="C102" s="1001"/>
      <c r="D102" s="318"/>
      <c r="E102" s="456"/>
      <c r="F102" s="484"/>
    </row>
    <row r="103" spans="1:6" ht="12" customHeight="1" thickBot="1">
      <c r="A103" s="312"/>
      <c r="B103" s="468" t="s">
        <v>496</v>
      </c>
      <c r="C103" s="1002"/>
      <c r="D103" s="1212"/>
      <c r="E103" s="1105"/>
      <c r="F103" s="484"/>
    </row>
    <row r="104" spans="1:6" ht="12" customHeight="1" thickBot="1">
      <c r="A104" s="391"/>
      <c r="B104" s="472" t="s">
        <v>555</v>
      </c>
      <c r="C104" s="1004">
        <f>SUM(C98:C103)</f>
        <v>25000</v>
      </c>
      <c r="D104" s="407">
        <f>SUM(D98:D103)</f>
        <v>20000</v>
      </c>
      <c r="E104" s="1106">
        <f>SUM(D104/C104)</f>
        <v>0.8</v>
      </c>
      <c r="F104" s="488"/>
    </row>
    <row r="105" spans="1:6" ht="12" customHeight="1">
      <c r="A105" s="389">
        <v>3123</v>
      </c>
      <c r="B105" s="226" t="s">
        <v>537</v>
      </c>
      <c r="C105" s="1000"/>
      <c r="D105" s="397"/>
      <c r="E105" s="456"/>
      <c r="F105" s="395"/>
    </row>
    <row r="106" spans="1:6" ht="12" customHeight="1">
      <c r="A106" s="312"/>
      <c r="B106" s="401" t="s">
        <v>529</v>
      </c>
      <c r="C106" s="1001">
        <v>400</v>
      </c>
      <c r="D106" s="318"/>
      <c r="E106" s="456">
        <f>SUM(D106/C106)</f>
        <v>0</v>
      </c>
      <c r="F106" s="484"/>
    </row>
    <row r="107" spans="1:6" ht="12" customHeight="1">
      <c r="A107" s="312"/>
      <c r="B107" s="194" t="s">
        <v>748</v>
      </c>
      <c r="C107" s="1001">
        <v>100</v>
      </c>
      <c r="D107" s="318"/>
      <c r="E107" s="456">
        <f>SUM(D107/C107)</f>
        <v>0</v>
      </c>
      <c r="F107" s="484"/>
    </row>
    <row r="108" spans="1:6" ht="12" customHeight="1">
      <c r="A108" s="312"/>
      <c r="B108" s="402" t="s">
        <v>730</v>
      </c>
      <c r="C108" s="1001">
        <v>14500</v>
      </c>
      <c r="D108" s="318">
        <v>15000</v>
      </c>
      <c r="E108" s="1127">
        <f>SUM(D108/C108)</f>
        <v>1.0344827586206897</v>
      </c>
      <c r="F108" s="476"/>
    </row>
    <row r="109" spans="1:6" ht="12" customHeight="1">
      <c r="A109" s="312"/>
      <c r="B109" s="319" t="s">
        <v>535</v>
      </c>
      <c r="C109" s="1001"/>
      <c r="D109" s="318"/>
      <c r="E109" s="456"/>
      <c r="F109" s="484"/>
    </row>
    <row r="110" spans="1:6" ht="12" customHeight="1">
      <c r="A110" s="312"/>
      <c r="B110" s="319" t="s">
        <v>740</v>
      </c>
      <c r="C110" s="1001"/>
      <c r="D110" s="318"/>
      <c r="E110" s="456"/>
      <c r="F110" s="484"/>
    </row>
    <row r="111" spans="1:6" ht="12" customHeight="1" thickBot="1">
      <c r="A111" s="312"/>
      <c r="B111" s="468" t="s">
        <v>496</v>
      </c>
      <c r="C111" s="1002"/>
      <c r="D111" s="1212"/>
      <c r="E111" s="1105"/>
      <c r="F111" s="484"/>
    </row>
    <row r="112" spans="1:6" ht="12" customHeight="1" thickBot="1">
      <c r="A112" s="391"/>
      <c r="B112" s="472" t="s">
        <v>555</v>
      </c>
      <c r="C112" s="1004">
        <f>SUM(C106:C111)</f>
        <v>15000</v>
      </c>
      <c r="D112" s="407">
        <f>SUM(D106:D111)</f>
        <v>15000</v>
      </c>
      <c r="E112" s="1106">
        <f>SUM(D112/C112)</f>
        <v>1</v>
      </c>
      <c r="F112" s="488"/>
    </row>
    <row r="113" spans="1:6" ht="12" customHeight="1">
      <c r="A113" s="389">
        <v>3124</v>
      </c>
      <c r="B113" s="226" t="s">
        <v>540</v>
      </c>
      <c r="C113" s="1000"/>
      <c r="D113" s="397"/>
      <c r="E113" s="456"/>
      <c r="F113" s="395" t="s">
        <v>585</v>
      </c>
    </row>
    <row r="114" spans="1:6" ht="12" customHeight="1">
      <c r="A114" s="312"/>
      <c r="B114" s="401" t="s">
        <v>529</v>
      </c>
      <c r="C114" s="1001"/>
      <c r="D114" s="318"/>
      <c r="E114" s="456"/>
      <c r="F114" s="484"/>
    </row>
    <row r="115" spans="1:6" ht="12" customHeight="1">
      <c r="A115" s="312"/>
      <c r="B115" s="194" t="s">
        <v>748</v>
      </c>
      <c r="C115" s="1001"/>
      <c r="D115" s="318"/>
      <c r="E115" s="456"/>
      <c r="F115" s="484"/>
    </row>
    <row r="116" spans="1:6" ht="12" customHeight="1">
      <c r="A116" s="312"/>
      <c r="B116" s="402" t="s">
        <v>730</v>
      </c>
      <c r="C116" s="1001">
        <v>5000</v>
      </c>
      <c r="D116" s="318">
        <v>10000</v>
      </c>
      <c r="E116" s="1127">
        <f>SUM(D116/C116)</f>
        <v>2</v>
      </c>
      <c r="F116" s="476"/>
    </row>
    <row r="117" spans="1:6" ht="12" customHeight="1">
      <c r="A117" s="312"/>
      <c r="B117" s="319" t="s">
        <v>740</v>
      </c>
      <c r="C117" s="1001"/>
      <c r="D117" s="318"/>
      <c r="E117" s="456"/>
      <c r="F117" s="484"/>
    </row>
    <row r="118" spans="1:6" ht="12" customHeight="1">
      <c r="A118" s="312"/>
      <c r="B118" s="319" t="s">
        <v>740</v>
      </c>
      <c r="C118" s="1001"/>
      <c r="D118" s="318"/>
      <c r="E118" s="456"/>
      <c r="F118" s="484"/>
    </row>
    <row r="119" spans="1:6" ht="12" customHeight="1" thickBot="1">
      <c r="A119" s="312"/>
      <c r="B119" s="468" t="s">
        <v>496</v>
      </c>
      <c r="C119" s="1002"/>
      <c r="D119" s="1212"/>
      <c r="E119" s="1105"/>
      <c r="F119" s="484"/>
    </row>
    <row r="120" spans="1:6" ht="12" customHeight="1" thickBot="1">
      <c r="A120" s="391"/>
      <c r="B120" s="472" t="s">
        <v>555</v>
      </c>
      <c r="C120" s="1004">
        <f>SUM(C114:C119)</f>
        <v>5000</v>
      </c>
      <c r="D120" s="407">
        <f>SUM(D114:D119)</f>
        <v>10000</v>
      </c>
      <c r="E120" s="1106">
        <f>SUM(D120/C120)</f>
        <v>2</v>
      </c>
      <c r="F120" s="488"/>
    </row>
    <row r="121" spans="1:6" ht="12" customHeight="1">
      <c r="A121" s="389">
        <v>3125</v>
      </c>
      <c r="B121" s="226" t="s">
        <v>428</v>
      </c>
      <c r="C121" s="1000"/>
      <c r="D121" s="397"/>
      <c r="E121" s="456"/>
      <c r="F121" s="395"/>
    </row>
    <row r="122" spans="1:6" ht="12" customHeight="1">
      <c r="A122" s="312"/>
      <c r="B122" s="401" t="s">
        <v>529</v>
      </c>
      <c r="C122" s="1001"/>
      <c r="D122" s="318"/>
      <c r="E122" s="456"/>
      <c r="F122" s="484"/>
    </row>
    <row r="123" spans="1:6" ht="12" customHeight="1">
      <c r="A123" s="312"/>
      <c r="B123" s="194" t="s">
        <v>748</v>
      </c>
      <c r="C123" s="1001"/>
      <c r="D123" s="318"/>
      <c r="E123" s="456"/>
      <c r="F123" s="484"/>
    </row>
    <row r="124" spans="1:6" ht="12" customHeight="1">
      <c r="A124" s="312"/>
      <c r="B124" s="402" t="s">
        <v>730</v>
      </c>
      <c r="C124" s="1001">
        <v>10000</v>
      </c>
      <c r="D124" s="318"/>
      <c r="E124" s="456">
        <f>SUM(D124/C124)</f>
        <v>0</v>
      </c>
      <c r="F124" s="476"/>
    </row>
    <row r="125" spans="1:6" ht="12" customHeight="1">
      <c r="A125" s="312"/>
      <c r="B125" s="319" t="s">
        <v>535</v>
      </c>
      <c r="C125" s="1001"/>
      <c r="D125" s="318"/>
      <c r="E125" s="456"/>
      <c r="F125" s="625"/>
    </row>
    <row r="126" spans="1:6" ht="12" customHeight="1">
      <c r="A126" s="312"/>
      <c r="B126" s="319" t="s">
        <v>740</v>
      </c>
      <c r="C126" s="1001"/>
      <c r="D126" s="318"/>
      <c r="E126" s="456"/>
      <c r="F126" s="484"/>
    </row>
    <row r="127" spans="1:6" ht="12" customHeight="1" thickBot="1">
      <c r="A127" s="312"/>
      <c r="B127" s="468" t="s">
        <v>496</v>
      </c>
      <c r="C127" s="1002"/>
      <c r="D127" s="1212"/>
      <c r="E127" s="1105"/>
      <c r="F127" s="484"/>
    </row>
    <row r="128" spans="1:6" ht="12" customHeight="1" thickBot="1">
      <c r="A128" s="391"/>
      <c r="B128" s="472" t="s">
        <v>555</v>
      </c>
      <c r="C128" s="1004">
        <f>SUM(C122:C127)</f>
        <v>10000</v>
      </c>
      <c r="D128" s="407">
        <f>SUM(D122:D127)</f>
        <v>0</v>
      </c>
      <c r="E128" s="1106">
        <f>SUM(D128/C128)</f>
        <v>0</v>
      </c>
      <c r="F128" s="488"/>
    </row>
    <row r="129" spans="1:6" ht="12" customHeight="1" thickBot="1">
      <c r="A129" s="498">
        <v>3140</v>
      </c>
      <c r="B129" s="502" t="s">
        <v>541</v>
      </c>
      <c r="C129" s="1004">
        <f>SUM(C137+C145+C153+C161+C169+C177)</f>
        <v>44000</v>
      </c>
      <c r="D129" s="407">
        <f>SUM(D137+D145+D153+D161+D169+D177)</f>
        <v>45500</v>
      </c>
      <c r="E129" s="1106">
        <f>SUM(D129/C129)</f>
        <v>1.0340909090909092</v>
      </c>
      <c r="F129" s="488"/>
    </row>
    <row r="130" spans="1:6" ht="12" customHeight="1">
      <c r="A130" s="389">
        <v>3141</v>
      </c>
      <c r="B130" s="226" t="s">
        <v>553</v>
      </c>
      <c r="C130" s="1000"/>
      <c r="D130" s="397"/>
      <c r="E130" s="456"/>
      <c r="F130" s="484"/>
    </row>
    <row r="131" spans="1:6" ht="12" customHeight="1">
      <c r="A131" s="312"/>
      <c r="B131" s="401" t="s">
        <v>529</v>
      </c>
      <c r="C131" s="1001"/>
      <c r="D131" s="318"/>
      <c r="E131" s="456"/>
      <c r="F131" s="626"/>
    </row>
    <row r="132" spans="1:6" ht="12" customHeight="1">
      <c r="A132" s="312"/>
      <c r="B132" s="194" t="s">
        <v>748</v>
      </c>
      <c r="C132" s="1001"/>
      <c r="D132" s="318"/>
      <c r="E132" s="456"/>
      <c r="F132" s="625"/>
    </row>
    <row r="133" spans="1:6" ht="12" customHeight="1">
      <c r="A133" s="312"/>
      <c r="B133" s="402" t="s">
        <v>730</v>
      </c>
      <c r="C133" s="1001"/>
      <c r="D133" s="318"/>
      <c r="E133" s="456"/>
      <c r="F133" s="625"/>
    </row>
    <row r="134" spans="1:6" ht="12" customHeight="1">
      <c r="A134" s="312"/>
      <c r="B134" s="319" t="s">
        <v>535</v>
      </c>
      <c r="C134" s="1001">
        <v>5700</v>
      </c>
      <c r="D134" s="318">
        <v>11450</v>
      </c>
      <c r="E134" s="1127">
        <f>SUM(D134/C134)</f>
        <v>2.008771929824561</v>
      </c>
      <c r="F134" s="625"/>
    </row>
    <row r="135" spans="1:6" ht="12" customHeight="1">
      <c r="A135" s="312"/>
      <c r="B135" s="319" t="s">
        <v>740</v>
      </c>
      <c r="C135" s="1007">
        <v>11800</v>
      </c>
      <c r="D135" s="1210">
        <v>550</v>
      </c>
      <c r="E135" s="1127">
        <f>SUM(D135/C135)</f>
        <v>0.046610169491525424</v>
      </c>
      <c r="F135" s="625"/>
    </row>
    <row r="136" spans="1:6" ht="12" customHeight="1" thickBot="1">
      <c r="A136" s="312"/>
      <c r="B136" s="468" t="s">
        <v>496</v>
      </c>
      <c r="C136" s="1002"/>
      <c r="D136" s="1212"/>
      <c r="E136" s="1105"/>
      <c r="F136" s="627"/>
    </row>
    <row r="137" spans="1:6" ht="12" customHeight="1" thickBot="1">
      <c r="A137" s="391"/>
      <c r="B137" s="472" t="s">
        <v>555</v>
      </c>
      <c r="C137" s="1004">
        <f>SUM(C131:C136)</f>
        <v>17500</v>
      </c>
      <c r="D137" s="407">
        <f>SUM(D131:D136)</f>
        <v>12000</v>
      </c>
      <c r="E137" s="1165">
        <f>SUM(D137/C137)</f>
        <v>0.6857142857142857</v>
      </c>
      <c r="F137" s="488"/>
    </row>
    <row r="138" spans="1:6" ht="12" customHeight="1">
      <c r="A138" s="389">
        <v>3142</v>
      </c>
      <c r="B138" s="411" t="s">
        <v>419</v>
      </c>
      <c r="C138" s="1000"/>
      <c r="D138" s="397"/>
      <c r="E138" s="456"/>
      <c r="F138" s="483"/>
    </row>
    <row r="139" spans="1:6" ht="12" customHeight="1">
      <c r="A139" s="389"/>
      <c r="B139" s="401" t="s">
        <v>529</v>
      </c>
      <c r="C139" s="1001">
        <v>2000</v>
      </c>
      <c r="D139" s="318">
        <v>3500</v>
      </c>
      <c r="E139" s="1127">
        <f>SUM(D139/C139)</f>
        <v>1.75</v>
      </c>
      <c r="F139" s="626"/>
    </row>
    <row r="140" spans="1:6" ht="12" customHeight="1">
      <c r="A140" s="389"/>
      <c r="B140" s="194" t="s">
        <v>748</v>
      </c>
      <c r="C140" s="1001">
        <v>1000</v>
      </c>
      <c r="D140" s="318">
        <v>2500</v>
      </c>
      <c r="E140" s="1127">
        <f>SUM(D140/C140)</f>
        <v>2.5</v>
      </c>
      <c r="F140" s="500"/>
    </row>
    <row r="141" spans="1:6" ht="12" customHeight="1">
      <c r="A141" s="389"/>
      <c r="B141" s="402" t="s">
        <v>730</v>
      </c>
      <c r="C141" s="1007">
        <v>4000</v>
      </c>
      <c r="D141" s="1210">
        <v>4000</v>
      </c>
      <c r="E141" s="1127">
        <f>SUM(D141/C141)</f>
        <v>1</v>
      </c>
      <c r="F141" s="625"/>
    </row>
    <row r="142" spans="1:6" ht="12" customHeight="1">
      <c r="A142" s="389"/>
      <c r="B142" s="319" t="s">
        <v>535</v>
      </c>
      <c r="C142" s="1007"/>
      <c r="D142" s="1210"/>
      <c r="E142" s="456"/>
      <c r="F142" s="484"/>
    </row>
    <row r="143" spans="1:6" ht="12" customHeight="1">
      <c r="A143" s="389"/>
      <c r="B143" s="319" t="s">
        <v>740</v>
      </c>
      <c r="C143" s="1007"/>
      <c r="D143" s="1210"/>
      <c r="E143" s="456"/>
      <c r="F143" s="500"/>
    </row>
    <row r="144" spans="1:6" ht="12" thickBot="1">
      <c r="A144" s="389"/>
      <c r="B144" s="468" t="s">
        <v>717</v>
      </c>
      <c r="C144" s="1009"/>
      <c r="D144" s="418"/>
      <c r="E144" s="1105"/>
      <c r="F144" s="503"/>
    </row>
    <row r="145" spans="1:6" ht="12" customHeight="1" thickBot="1">
      <c r="A145" s="391"/>
      <c r="B145" s="472" t="s">
        <v>555</v>
      </c>
      <c r="C145" s="1004">
        <f>SUM(C139:C144)</f>
        <v>7000</v>
      </c>
      <c r="D145" s="407">
        <f>SUM(D139:D144)</f>
        <v>10000</v>
      </c>
      <c r="E145" s="1165">
        <f>SUM(D145/C145)</f>
        <v>1.4285714285714286</v>
      </c>
      <c r="F145" s="488"/>
    </row>
    <row r="146" spans="1:6" ht="12" customHeight="1">
      <c r="A146" s="408">
        <v>3143</v>
      </c>
      <c r="B146" s="226" t="s">
        <v>430</v>
      </c>
      <c r="C146" s="1000"/>
      <c r="D146" s="397"/>
      <c r="E146" s="456"/>
      <c r="F146" s="453" t="s">
        <v>413</v>
      </c>
    </row>
    <row r="147" spans="1:6" ht="12" customHeight="1">
      <c r="A147" s="312"/>
      <c r="B147" s="401" t="s">
        <v>529</v>
      </c>
      <c r="C147" s="1001"/>
      <c r="D147" s="318"/>
      <c r="E147" s="456"/>
      <c r="F147" s="484"/>
    </row>
    <row r="148" spans="1:6" ht="12" customHeight="1">
      <c r="A148" s="312"/>
      <c r="B148" s="194" t="s">
        <v>748</v>
      </c>
      <c r="C148" s="1001"/>
      <c r="D148" s="318"/>
      <c r="E148" s="456"/>
      <c r="F148" s="626"/>
    </row>
    <row r="149" spans="1:6" ht="12" customHeight="1">
      <c r="A149" s="312"/>
      <c r="B149" s="402" t="s">
        <v>730</v>
      </c>
      <c r="C149" s="1007"/>
      <c r="D149" s="1210"/>
      <c r="E149" s="456"/>
      <c r="F149" s="626"/>
    </row>
    <row r="150" spans="1:6" ht="12" customHeight="1">
      <c r="A150" s="312"/>
      <c r="B150" s="319" t="s">
        <v>535</v>
      </c>
      <c r="C150" s="1007"/>
      <c r="D150" s="1210"/>
      <c r="E150" s="456"/>
      <c r="F150" s="625"/>
    </row>
    <row r="151" spans="1:6" ht="12" customHeight="1">
      <c r="A151" s="312"/>
      <c r="B151" s="319" t="s">
        <v>740</v>
      </c>
      <c r="C151" s="1001">
        <v>8000</v>
      </c>
      <c r="D151" s="318">
        <v>10000</v>
      </c>
      <c r="E151" s="1127">
        <f>SUM(D151/C151)</f>
        <v>1.25</v>
      </c>
      <c r="F151" s="484"/>
    </row>
    <row r="152" spans="1:6" ht="12" customHeight="1" thickBot="1">
      <c r="A152" s="312"/>
      <c r="B152" s="468" t="s">
        <v>407</v>
      </c>
      <c r="C152" s="1002"/>
      <c r="D152" s="1209"/>
      <c r="E152" s="1105"/>
      <c r="F152" s="457"/>
    </row>
    <row r="153" spans="1:6" ht="12" customHeight="1" thickBot="1">
      <c r="A153" s="391"/>
      <c r="B153" s="472" t="s">
        <v>555</v>
      </c>
      <c r="C153" s="1004">
        <f>SUM(C147:C152)</f>
        <v>8000</v>
      </c>
      <c r="D153" s="407">
        <f>SUM(D147:D152)</f>
        <v>10000</v>
      </c>
      <c r="E153" s="1165">
        <f>SUM(D153/C153)</f>
        <v>1.25</v>
      </c>
      <c r="F153" s="488"/>
    </row>
    <row r="154" spans="1:6" ht="12" customHeight="1">
      <c r="A154" s="389">
        <v>3144</v>
      </c>
      <c r="B154" s="226" t="s">
        <v>1003</v>
      </c>
      <c r="C154" s="1000"/>
      <c r="D154" s="397"/>
      <c r="E154" s="456"/>
      <c r="F154" s="484"/>
    </row>
    <row r="155" spans="1:6" ht="12" customHeight="1">
      <c r="A155" s="312"/>
      <c r="B155" s="401" t="s">
        <v>529</v>
      </c>
      <c r="C155" s="1001"/>
      <c r="D155" s="318"/>
      <c r="E155" s="456"/>
      <c r="F155" s="484"/>
    </row>
    <row r="156" spans="1:6" ht="12" customHeight="1">
      <c r="A156" s="312"/>
      <c r="B156" s="194" t="s">
        <v>748</v>
      </c>
      <c r="C156" s="1001"/>
      <c r="D156" s="318"/>
      <c r="E156" s="456"/>
      <c r="F156" s="500"/>
    </row>
    <row r="157" spans="1:6" ht="12" customHeight="1">
      <c r="A157" s="312"/>
      <c r="B157" s="402" t="s">
        <v>730</v>
      </c>
      <c r="C157" s="1001">
        <v>10</v>
      </c>
      <c r="D157" s="318">
        <v>10</v>
      </c>
      <c r="E157" s="1127">
        <f>SUM(D157/C157)</f>
        <v>1</v>
      </c>
      <c r="F157" s="626"/>
    </row>
    <row r="158" spans="1:6" ht="12" customHeight="1">
      <c r="A158" s="312"/>
      <c r="B158" s="319" t="s">
        <v>535</v>
      </c>
      <c r="C158" s="1001">
        <v>1490</v>
      </c>
      <c r="D158" s="318">
        <v>1490</v>
      </c>
      <c r="E158" s="1127">
        <f>SUM(D158/C158)</f>
        <v>1</v>
      </c>
      <c r="F158" s="625"/>
    </row>
    <row r="159" spans="1:6" ht="12" customHeight="1">
      <c r="A159" s="312"/>
      <c r="B159" s="319" t="s">
        <v>740</v>
      </c>
      <c r="C159" s="1001"/>
      <c r="D159" s="318"/>
      <c r="E159" s="456"/>
      <c r="F159" s="484"/>
    </row>
    <row r="160" spans="1:6" ht="12" customHeight="1" thickBot="1">
      <c r="A160" s="312"/>
      <c r="B160" s="468" t="s">
        <v>496</v>
      </c>
      <c r="C160" s="1002"/>
      <c r="D160" s="1212"/>
      <c r="E160" s="1105"/>
      <c r="F160" s="503"/>
    </row>
    <row r="161" spans="1:6" ht="12" customHeight="1" thickBot="1">
      <c r="A161" s="391"/>
      <c r="B161" s="472" t="s">
        <v>555</v>
      </c>
      <c r="C161" s="1004">
        <f>SUM(C155:C160)</f>
        <v>1500</v>
      </c>
      <c r="D161" s="407">
        <f>SUM(D155:D160)</f>
        <v>1500</v>
      </c>
      <c r="E161" s="1165">
        <f>SUM(D161/C161)</f>
        <v>1</v>
      </c>
      <c r="F161" s="488"/>
    </row>
    <row r="162" spans="1:6" ht="12" customHeight="1">
      <c r="A162" s="482">
        <v>3145</v>
      </c>
      <c r="B162" s="459" t="s">
        <v>1004</v>
      </c>
      <c r="C162" s="990"/>
      <c r="D162" s="460"/>
      <c r="E162" s="456"/>
      <c r="F162" s="505"/>
    </row>
    <row r="163" spans="1:6" ht="12" customHeight="1">
      <c r="A163" s="478"/>
      <c r="B163" s="463" t="s">
        <v>529</v>
      </c>
      <c r="C163" s="991">
        <v>800</v>
      </c>
      <c r="D163" s="477">
        <v>300</v>
      </c>
      <c r="E163" s="1127">
        <f>SUM(D163/C163)</f>
        <v>0.375</v>
      </c>
      <c r="F163" s="505"/>
    </row>
    <row r="164" spans="1:6" ht="12" customHeight="1">
      <c r="A164" s="478"/>
      <c r="B164" s="465" t="s">
        <v>748</v>
      </c>
      <c r="C164" s="991">
        <v>400</v>
      </c>
      <c r="D164" s="477">
        <v>350</v>
      </c>
      <c r="E164" s="1127">
        <f>SUM(D164/C164)</f>
        <v>0.875</v>
      </c>
      <c r="F164" s="626"/>
    </row>
    <row r="165" spans="1:6" ht="12" customHeight="1">
      <c r="A165" s="478"/>
      <c r="B165" s="466" t="s">
        <v>730</v>
      </c>
      <c r="C165" s="991">
        <v>2800</v>
      </c>
      <c r="D165" s="477">
        <v>3350</v>
      </c>
      <c r="E165" s="1127">
        <f>SUM(D165/C165)</f>
        <v>1.1964285714285714</v>
      </c>
      <c r="F165" s="505"/>
    </row>
    <row r="166" spans="1:6" ht="12" customHeight="1">
      <c r="A166" s="478"/>
      <c r="B166" s="467" t="s">
        <v>535</v>
      </c>
      <c r="C166" s="991"/>
      <c r="D166" s="477"/>
      <c r="E166" s="456"/>
      <c r="F166" s="506"/>
    </row>
    <row r="167" spans="1:6" ht="12" customHeight="1">
      <c r="A167" s="478"/>
      <c r="B167" s="467" t="s">
        <v>740</v>
      </c>
      <c r="C167" s="991"/>
      <c r="D167" s="477"/>
      <c r="E167" s="456"/>
      <c r="F167" s="505"/>
    </row>
    <row r="168" spans="1:6" ht="12" customHeight="1" thickBot="1">
      <c r="A168" s="478"/>
      <c r="B168" s="468" t="s">
        <v>496</v>
      </c>
      <c r="C168" s="994"/>
      <c r="D168" s="1203"/>
      <c r="E168" s="1105"/>
      <c r="F168" s="507"/>
    </row>
    <row r="169" spans="1:6" ht="12" customHeight="1" thickBot="1">
      <c r="A169" s="480"/>
      <c r="B169" s="472" t="s">
        <v>555</v>
      </c>
      <c r="C169" s="995">
        <f>SUM(C163:C168)</f>
        <v>4000</v>
      </c>
      <c r="D169" s="1204">
        <f>SUM(D163:D168)</f>
        <v>4000</v>
      </c>
      <c r="E169" s="1106">
        <f>SUM(D169/C169)</f>
        <v>1</v>
      </c>
      <c r="F169" s="508"/>
    </row>
    <row r="170" spans="1:6" ht="12" customHeight="1">
      <c r="A170" s="482">
        <v>3146</v>
      </c>
      <c r="B170" s="459" t="s">
        <v>149</v>
      </c>
      <c r="C170" s="990"/>
      <c r="D170" s="460"/>
      <c r="E170" s="456"/>
      <c r="F170" s="623" t="s">
        <v>414</v>
      </c>
    </row>
    <row r="171" spans="1:6" ht="12" customHeight="1">
      <c r="A171" s="478"/>
      <c r="B171" s="463" t="s">
        <v>529</v>
      </c>
      <c r="C171" s="991">
        <v>1500</v>
      </c>
      <c r="D171" s="477">
        <v>2500</v>
      </c>
      <c r="E171" s="1127">
        <f>SUM(D171/C171)</f>
        <v>1.6666666666666667</v>
      </c>
      <c r="F171" s="505"/>
    </row>
    <row r="172" spans="1:6" ht="12" customHeight="1">
      <c r="A172" s="478"/>
      <c r="B172" s="465" t="s">
        <v>748</v>
      </c>
      <c r="C172" s="991">
        <v>400</v>
      </c>
      <c r="D172" s="477">
        <v>1500</v>
      </c>
      <c r="E172" s="1127">
        <f>SUM(D172/C172)</f>
        <v>3.75</v>
      </c>
      <c r="F172" s="505"/>
    </row>
    <row r="173" spans="1:6" ht="12" customHeight="1">
      <c r="A173" s="478"/>
      <c r="B173" s="466" t="s">
        <v>730</v>
      </c>
      <c r="C173" s="991">
        <v>1000</v>
      </c>
      <c r="D173" s="991">
        <v>1500</v>
      </c>
      <c r="E173" s="1127">
        <f>SUM(D173/C173)</f>
        <v>1.5</v>
      </c>
      <c r="F173" s="626"/>
    </row>
    <row r="174" spans="1:6" ht="12" customHeight="1">
      <c r="A174" s="478"/>
      <c r="B174" s="467" t="s">
        <v>535</v>
      </c>
      <c r="C174" s="991"/>
      <c r="D174" s="991"/>
      <c r="E174" s="1127"/>
      <c r="F174" s="505"/>
    </row>
    <row r="175" spans="1:6" ht="12" customHeight="1">
      <c r="A175" s="478"/>
      <c r="B175" s="467" t="s">
        <v>740</v>
      </c>
      <c r="C175" s="991">
        <v>3100</v>
      </c>
      <c r="D175" s="477">
        <v>2500</v>
      </c>
      <c r="E175" s="1127">
        <f>SUM(D175/C175)</f>
        <v>0.8064516129032258</v>
      </c>
      <c r="F175" s="505"/>
    </row>
    <row r="176" spans="1:6" ht="12" customHeight="1" thickBot="1">
      <c r="A176" s="478"/>
      <c r="B176" s="468" t="s">
        <v>393</v>
      </c>
      <c r="C176" s="994"/>
      <c r="D176" s="1213"/>
      <c r="E176" s="1105"/>
      <c r="F176" s="507"/>
    </row>
    <row r="177" spans="1:6" ht="12" customHeight="1" thickBot="1">
      <c r="A177" s="480"/>
      <c r="B177" s="472" t="s">
        <v>555</v>
      </c>
      <c r="C177" s="995">
        <f>SUM(C171:C176)</f>
        <v>6000</v>
      </c>
      <c r="D177" s="1204">
        <f>SUM(D171:D176)</f>
        <v>8000</v>
      </c>
      <c r="E177" s="1165">
        <f>SUM(D177/C177)</f>
        <v>1.3333333333333333</v>
      </c>
      <c r="F177" s="508"/>
    </row>
    <row r="178" spans="1:6" ht="12" thickBot="1">
      <c r="A178" s="498"/>
      <c r="B178" s="509" t="s">
        <v>449</v>
      </c>
      <c r="C178" s="1004">
        <f>SUM(C202+C211+C228+C236+C244+C277+C252+C260+C285+C194+C293+C304+C268+C186+C219+C312)</f>
        <v>2629278</v>
      </c>
      <c r="D178" s="407">
        <f>SUM(D202+D211+D228+D236+D244+D277+D252+D260+D285+D194+D293+D304+D268+D186+D219+D312)</f>
        <v>2837184</v>
      </c>
      <c r="E178" s="1165">
        <f>SUM(D178/C178)</f>
        <v>1.0790734186343172</v>
      </c>
      <c r="F178" s="488"/>
    </row>
    <row r="179" spans="1:6" ht="11.25">
      <c r="A179" s="389">
        <v>3200</v>
      </c>
      <c r="B179" s="510" t="s">
        <v>1220</v>
      </c>
      <c r="C179" s="1000"/>
      <c r="D179" s="397"/>
      <c r="E179" s="456"/>
      <c r="F179" s="453"/>
    </row>
    <row r="180" spans="1:6" ht="11.25">
      <c r="A180" s="400"/>
      <c r="B180" s="401" t="s">
        <v>529</v>
      </c>
      <c r="C180" s="1001">
        <v>65094</v>
      </c>
      <c r="D180" s="318">
        <v>101299</v>
      </c>
      <c r="E180" s="1127">
        <f>SUM(D180/C180)</f>
        <v>1.556195655513565</v>
      </c>
      <c r="F180" s="77"/>
    </row>
    <row r="181" spans="1:6" ht="12">
      <c r="A181" s="400"/>
      <c r="B181" s="194" t="s">
        <v>748</v>
      </c>
      <c r="C181" s="1001">
        <v>17575</v>
      </c>
      <c r="D181" s="318">
        <v>22134</v>
      </c>
      <c r="E181" s="1127">
        <f>SUM(D181/C181)</f>
        <v>1.259402560455192</v>
      </c>
      <c r="F181" s="626"/>
    </row>
    <row r="182" spans="1:6" ht="12">
      <c r="A182" s="312"/>
      <c r="B182" s="402" t="s">
        <v>730</v>
      </c>
      <c r="C182" s="1001">
        <v>1709</v>
      </c>
      <c r="D182" s="318"/>
      <c r="E182" s="456">
        <f>SUM(D182/C182)</f>
        <v>0</v>
      </c>
      <c r="F182" s="626"/>
    </row>
    <row r="183" spans="1:6" ht="12">
      <c r="A183" s="312"/>
      <c r="B183" s="319" t="s">
        <v>535</v>
      </c>
      <c r="C183" s="1001"/>
      <c r="D183" s="318"/>
      <c r="E183" s="456"/>
      <c r="F183" s="626"/>
    </row>
    <row r="184" spans="1:6" ht="12">
      <c r="A184" s="400"/>
      <c r="B184" s="319" t="s">
        <v>740</v>
      </c>
      <c r="C184" s="1001"/>
      <c r="D184" s="318"/>
      <c r="E184" s="456"/>
      <c r="F184" s="628"/>
    </row>
    <row r="185" spans="1:6" ht="12" thickBot="1">
      <c r="A185" s="312"/>
      <c r="B185" s="468" t="s">
        <v>496</v>
      </c>
      <c r="C185" s="1002"/>
      <c r="D185" s="1212"/>
      <c r="E185" s="1105"/>
      <c r="F185" s="486"/>
    </row>
    <row r="186" spans="1:6" ht="12" thickBot="1">
      <c r="A186" s="391"/>
      <c r="B186" s="472" t="s">
        <v>555</v>
      </c>
      <c r="C186" s="1004">
        <f>SUM(C180:C185)</f>
        <v>84378</v>
      </c>
      <c r="D186" s="407">
        <f>SUM(D180:D185)</f>
        <v>123433</v>
      </c>
      <c r="E186" s="1106">
        <f>SUM(D186/C186)</f>
        <v>1.4628576169143617</v>
      </c>
      <c r="F186" s="488"/>
    </row>
    <row r="187" spans="1:6" ht="11.25">
      <c r="A187" s="389">
        <v>3201</v>
      </c>
      <c r="B187" s="492" t="s">
        <v>818</v>
      </c>
      <c r="C187" s="1000"/>
      <c r="D187" s="397"/>
      <c r="E187" s="456"/>
      <c r="F187" s="453"/>
    </row>
    <row r="188" spans="1:6" ht="12">
      <c r="A188" s="389"/>
      <c r="B188" s="402" t="s">
        <v>529</v>
      </c>
      <c r="C188" s="1007">
        <v>20000</v>
      </c>
      <c r="D188" s="1210">
        <v>25640</v>
      </c>
      <c r="E188" s="1127">
        <f>SUM(D188/C188)</f>
        <v>1.282</v>
      </c>
      <c r="F188" s="626"/>
    </row>
    <row r="189" spans="1:6" ht="12">
      <c r="A189" s="389"/>
      <c r="B189" s="194" t="s">
        <v>748</v>
      </c>
      <c r="C189" s="1007">
        <v>5000</v>
      </c>
      <c r="D189" s="1210">
        <v>6625</v>
      </c>
      <c r="E189" s="1127">
        <f>SUM(D189/C189)</f>
        <v>1.325</v>
      </c>
      <c r="F189" s="626"/>
    </row>
    <row r="190" spans="1:6" ht="12">
      <c r="A190" s="389"/>
      <c r="B190" s="402" t="s">
        <v>730</v>
      </c>
      <c r="C190" s="1007">
        <v>83000</v>
      </c>
      <c r="D190" s="1210">
        <v>86197</v>
      </c>
      <c r="E190" s="1127">
        <f>SUM(D190/C190)</f>
        <v>1.0385180722891567</v>
      </c>
      <c r="F190" s="626"/>
    </row>
    <row r="191" spans="1:6" ht="11.25">
      <c r="A191" s="389"/>
      <c r="B191" s="511" t="s">
        <v>535</v>
      </c>
      <c r="C191" s="1007">
        <v>300</v>
      </c>
      <c r="D191" s="1210"/>
      <c r="E191" s="456">
        <f>SUM(D191/C191)</f>
        <v>0</v>
      </c>
      <c r="F191" s="500"/>
    </row>
    <row r="192" spans="1:6" ht="11.25">
      <c r="A192" s="389"/>
      <c r="B192" s="511" t="s">
        <v>740</v>
      </c>
      <c r="C192" s="1007"/>
      <c r="D192" s="1210"/>
      <c r="E192" s="456"/>
      <c r="F192" s="457"/>
    </row>
    <row r="193" spans="1:6" ht="12" thickBot="1">
      <c r="A193" s="389"/>
      <c r="B193" s="512" t="s">
        <v>694</v>
      </c>
      <c r="C193" s="1009"/>
      <c r="D193" s="418"/>
      <c r="E193" s="1105"/>
      <c r="F193" s="457"/>
    </row>
    <row r="194" spans="1:6" ht="12" thickBot="1">
      <c r="A194" s="412"/>
      <c r="B194" s="472" t="s">
        <v>555</v>
      </c>
      <c r="C194" s="1004">
        <f>SUM(C188:C193)</f>
        <v>108300</v>
      </c>
      <c r="D194" s="407">
        <f>SUM(D188:D193)</f>
        <v>118462</v>
      </c>
      <c r="E194" s="1106">
        <f>SUM(D194/C194)</f>
        <v>1.093831948291782</v>
      </c>
      <c r="F194" s="488"/>
    </row>
    <row r="195" spans="1:6" ht="11.25">
      <c r="A195" s="78">
        <v>3202</v>
      </c>
      <c r="B195" s="411" t="s">
        <v>731</v>
      </c>
      <c r="C195" s="1000"/>
      <c r="D195" s="397"/>
      <c r="E195" s="456"/>
      <c r="F195" s="623" t="s">
        <v>414</v>
      </c>
    </row>
    <row r="196" spans="1:6" ht="11.25">
      <c r="A196" s="78"/>
      <c r="B196" s="401" t="s">
        <v>529</v>
      </c>
      <c r="C196" s="1007">
        <v>1500</v>
      </c>
      <c r="D196" s="1210">
        <v>2200</v>
      </c>
      <c r="E196" s="1167">
        <f>SUM(D196/C196)</f>
        <v>1.4666666666666666</v>
      </c>
      <c r="F196" s="457"/>
    </row>
    <row r="197" spans="1:6" ht="11.25">
      <c r="A197" s="78"/>
      <c r="B197" s="194" t="s">
        <v>748</v>
      </c>
      <c r="C197" s="1007">
        <v>650</v>
      </c>
      <c r="D197" s="1210">
        <v>1100</v>
      </c>
      <c r="E197" s="1127">
        <f>SUM(D197/C197)</f>
        <v>1.6923076923076923</v>
      </c>
      <c r="F197" s="500"/>
    </row>
    <row r="198" spans="1:6" ht="12">
      <c r="A198" s="78"/>
      <c r="B198" s="402" t="s">
        <v>730</v>
      </c>
      <c r="C198" s="1007">
        <v>2850</v>
      </c>
      <c r="D198" s="1210">
        <v>1700</v>
      </c>
      <c r="E198" s="1127">
        <f>SUM(D198/C198)</f>
        <v>0.5964912280701754</v>
      </c>
      <c r="F198" s="626"/>
    </row>
    <row r="199" spans="1:6" ht="11.25">
      <c r="A199" s="78"/>
      <c r="B199" s="319" t="s">
        <v>535</v>
      </c>
      <c r="C199" s="1007"/>
      <c r="D199" s="1210"/>
      <c r="E199" s="1127"/>
      <c r="F199" s="500"/>
    </row>
    <row r="200" spans="1:6" ht="11.25">
      <c r="A200" s="78"/>
      <c r="B200" s="319" t="s">
        <v>740</v>
      </c>
      <c r="C200" s="1007">
        <v>3000</v>
      </c>
      <c r="D200" s="1210">
        <v>3000</v>
      </c>
      <c r="E200" s="1127">
        <f>SUM(D200/C200)</f>
        <v>1</v>
      </c>
      <c r="F200" s="500"/>
    </row>
    <row r="201" spans="1:6" ht="12" thickBot="1">
      <c r="A201" s="78"/>
      <c r="B201" s="468" t="s">
        <v>717</v>
      </c>
      <c r="C201" s="1010">
        <v>2000</v>
      </c>
      <c r="D201" s="1214">
        <v>2000</v>
      </c>
      <c r="E201" s="1168">
        <f>SUM(D201/C201)</f>
        <v>1</v>
      </c>
      <c r="F201" s="486"/>
    </row>
    <row r="202" spans="1:6" ht="12" thickBot="1">
      <c r="A202" s="412"/>
      <c r="B202" s="472" t="s">
        <v>555</v>
      </c>
      <c r="C202" s="1004">
        <f>SUM(C196:C201)</f>
        <v>10000</v>
      </c>
      <c r="D202" s="407">
        <f>SUM(D196:D201)</f>
        <v>10000</v>
      </c>
      <c r="E202" s="1106">
        <f>SUM(D202/C202)</f>
        <v>1</v>
      </c>
      <c r="F202" s="488"/>
    </row>
    <row r="203" spans="1:6" ht="11.25">
      <c r="A203" s="78">
        <v>3203</v>
      </c>
      <c r="B203" s="495" t="s">
        <v>594</v>
      </c>
      <c r="C203" s="1000"/>
      <c r="D203" s="397"/>
      <c r="E203" s="456"/>
      <c r="F203" s="483" t="s">
        <v>583</v>
      </c>
    </row>
    <row r="204" spans="1:6" ht="12" customHeight="1">
      <c r="A204" s="400"/>
      <c r="B204" s="401" t="s">
        <v>529</v>
      </c>
      <c r="C204" s="1001"/>
      <c r="D204" s="318"/>
      <c r="E204" s="456"/>
      <c r="F204" s="457" t="s">
        <v>584</v>
      </c>
    </row>
    <row r="205" spans="1:6" ht="12" customHeight="1">
      <c r="A205" s="400"/>
      <c r="B205" s="194" t="s">
        <v>748</v>
      </c>
      <c r="C205" s="1001"/>
      <c r="D205" s="318"/>
      <c r="E205" s="456"/>
      <c r="F205" s="483"/>
    </row>
    <row r="206" spans="1:6" ht="12" customHeight="1">
      <c r="A206" s="400"/>
      <c r="B206" s="402" t="s">
        <v>730</v>
      </c>
      <c r="C206" s="1001">
        <v>1500</v>
      </c>
      <c r="D206" s="318">
        <v>1500</v>
      </c>
      <c r="E206" s="456">
        <f>SUM(D206/C206)</f>
        <v>1</v>
      </c>
      <c r="F206" s="625"/>
    </row>
    <row r="207" spans="1:6" ht="12" customHeight="1">
      <c r="A207" s="400"/>
      <c r="B207" s="319" t="s">
        <v>535</v>
      </c>
      <c r="C207" s="1001"/>
      <c r="D207" s="318"/>
      <c r="E207" s="456"/>
      <c r="F207" s="625"/>
    </row>
    <row r="208" spans="1:6" ht="12" customHeight="1">
      <c r="A208" s="400"/>
      <c r="B208" s="319" t="s">
        <v>740</v>
      </c>
      <c r="C208" s="1001">
        <v>3500</v>
      </c>
      <c r="D208" s="318">
        <v>3500</v>
      </c>
      <c r="E208" s="1127">
        <f>SUM(D208/C208)</f>
        <v>1</v>
      </c>
      <c r="F208" s="504"/>
    </row>
    <row r="209" spans="1:6" ht="11.25">
      <c r="A209" s="400"/>
      <c r="B209" s="512" t="s">
        <v>694</v>
      </c>
      <c r="C209" s="1001">
        <v>3000</v>
      </c>
      <c r="D209" s="318">
        <v>3000</v>
      </c>
      <c r="E209" s="1127">
        <f>SUM(D209/C209)</f>
        <v>1</v>
      </c>
      <c r="F209" s="500"/>
    </row>
    <row r="210" spans="1:6" ht="12" thickBot="1">
      <c r="A210" s="400"/>
      <c r="B210" s="468" t="s">
        <v>717</v>
      </c>
      <c r="C210" s="1002"/>
      <c r="D210" s="1209"/>
      <c r="E210" s="1105"/>
      <c r="F210" s="452"/>
    </row>
    <row r="211" spans="1:6" ht="12" customHeight="1" thickBot="1">
      <c r="A211" s="412"/>
      <c r="B211" s="472" t="s">
        <v>555</v>
      </c>
      <c r="C211" s="1004">
        <f>SUM(C204:C210)</f>
        <v>8000</v>
      </c>
      <c r="D211" s="407">
        <f>SUM(D204:D210)</f>
        <v>8000</v>
      </c>
      <c r="E211" s="1106">
        <f>SUM(D211/C211)</f>
        <v>1</v>
      </c>
      <c r="F211" s="488"/>
    </row>
    <row r="212" spans="1:6" ht="12" customHeight="1">
      <c r="A212" s="78">
        <v>3204</v>
      </c>
      <c r="B212" s="495" t="s">
        <v>1013</v>
      </c>
      <c r="C212" s="1000"/>
      <c r="D212" s="397"/>
      <c r="E212" s="456"/>
      <c r="F212" s="483"/>
    </row>
    <row r="213" spans="1:6" ht="12" customHeight="1">
      <c r="A213" s="400"/>
      <c r="B213" s="401" t="s">
        <v>529</v>
      </c>
      <c r="C213" s="1001"/>
      <c r="D213" s="318"/>
      <c r="E213" s="456"/>
      <c r="F213" s="457"/>
    </row>
    <row r="214" spans="1:6" ht="12" customHeight="1">
      <c r="A214" s="400"/>
      <c r="B214" s="194" t="s">
        <v>748</v>
      </c>
      <c r="C214" s="1001"/>
      <c r="D214" s="318"/>
      <c r="E214" s="456"/>
      <c r="F214" s="625"/>
    </row>
    <row r="215" spans="1:6" ht="12" customHeight="1">
      <c r="A215" s="400"/>
      <c r="B215" s="402" t="s">
        <v>730</v>
      </c>
      <c r="C215" s="1001">
        <v>4625</v>
      </c>
      <c r="D215" s="318">
        <v>6000</v>
      </c>
      <c r="E215" s="1127">
        <f>SUM(D215/C215)</f>
        <v>1.2972972972972974</v>
      </c>
      <c r="F215" s="625"/>
    </row>
    <row r="216" spans="1:6" ht="12" customHeight="1">
      <c r="A216" s="400"/>
      <c r="B216" s="319" t="s">
        <v>740</v>
      </c>
      <c r="C216" s="1001"/>
      <c r="D216" s="318"/>
      <c r="E216" s="456"/>
      <c r="F216" s="504"/>
    </row>
    <row r="217" spans="1:6" ht="12" customHeight="1">
      <c r="A217" s="400"/>
      <c r="B217" s="319" t="s">
        <v>535</v>
      </c>
      <c r="C217" s="1001"/>
      <c r="D217" s="318"/>
      <c r="E217" s="456"/>
      <c r="F217" s="457"/>
    </row>
    <row r="218" spans="1:6" ht="12" customHeight="1" thickBot="1">
      <c r="A218" s="400"/>
      <c r="B218" s="468" t="s">
        <v>496</v>
      </c>
      <c r="C218" s="1002"/>
      <c r="D218" s="1212"/>
      <c r="E218" s="1105"/>
      <c r="F218" s="452"/>
    </row>
    <row r="219" spans="1:6" ht="12" customHeight="1" thickBot="1">
      <c r="A219" s="412"/>
      <c r="B219" s="472" t="s">
        <v>555</v>
      </c>
      <c r="C219" s="1004">
        <f>SUM(C213:C218)</f>
        <v>4625</v>
      </c>
      <c r="D219" s="407">
        <f>SUM(D213:D218)</f>
        <v>6000</v>
      </c>
      <c r="E219" s="1165">
        <f>SUM(D219/C219)</f>
        <v>1.2972972972972974</v>
      </c>
      <c r="F219" s="488"/>
    </row>
    <row r="220" spans="1:6" ht="12" customHeight="1">
      <c r="A220" s="78">
        <v>3205</v>
      </c>
      <c r="B220" s="495" t="s">
        <v>821</v>
      </c>
      <c r="C220" s="1000"/>
      <c r="D220" s="397"/>
      <c r="E220" s="456"/>
      <c r="F220" s="483" t="s">
        <v>583</v>
      </c>
    </row>
    <row r="221" spans="1:6" ht="12" customHeight="1">
      <c r="A221" s="400"/>
      <c r="B221" s="401" t="s">
        <v>529</v>
      </c>
      <c r="C221" s="1001">
        <v>2000</v>
      </c>
      <c r="D221" s="318">
        <v>3100</v>
      </c>
      <c r="E221" s="1127">
        <f>SUM(D221/C221)</f>
        <v>1.55</v>
      </c>
      <c r="F221" s="457" t="s">
        <v>584</v>
      </c>
    </row>
    <row r="222" spans="1:6" ht="12" customHeight="1">
      <c r="A222" s="400"/>
      <c r="B222" s="194" t="s">
        <v>748</v>
      </c>
      <c r="C222" s="1001">
        <v>700</v>
      </c>
      <c r="D222" s="318">
        <v>850</v>
      </c>
      <c r="E222" s="1127">
        <f>SUM(D222/C222)</f>
        <v>1.2142857142857142</v>
      </c>
      <c r="F222" s="484"/>
    </row>
    <row r="223" spans="1:6" ht="12" customHeight="1">
      <c r="A223" s="312"/>
      <c r="B223" s="402" t="s">
        <v>730</v>
      </c>
      <c r="C223" s="1001">
        <v>13300</v>
      </c>
      <c r="D223" s="318">
        <v>13550</v>
      </c>
      <c r="E223" s="1127">
        <f>SUM(D223/C223)</f>
        <v>1.018796992481203</v>
      </c>
      <c r="F223" s="625"/>
    </row>
    <row r="224" spans="1:6" ht="12" customHeight="1">
      <c r="A224" s="312"/>
      <c r="B224" s="319" t="s">
        <v>535</v>
      </c>
      <c r="C224" s="1001"/>
      <c r="D224" s="318"/>
      <c r="E224" s="1127"/>
      <c r="F224" s="625"/>
    </row>
    <row r="225" spans="1:6" ht="12" customHeight="1">
      <c r="A225" s="312"/>
      <c r="B225" s="319" t="s">
        <v>740</v>
      </c>
      <c r="C225" s="1001">
        <v>15000</v>
      </c>
      <c r="D225" s="318">
        <v>7000</v>
      </c>
      <c r="E225" s="1127">
        <f>SUM(D225/C225)</f>
        <v>0.4666666666666667</v>
      </c>
      <c r="F225" s="485"/>
    </row>
    <row r="226" spans="1:6" ht="12" customHeight="1">
      <c r="A226" s="312"/>
      <c r="B226" s="319" t="s">
        <v>535</v>
      </c>
      <c r="C226" s="1001"/>
      <c r="D226" s="318"/>
      <c r="E226" s="456"/>
      <c r="F226" s="485"/>
    </row>
    <row r="227" spans="1:6" ht="12" customHeight="1" thickBot="1">
      <c r="A227" s="312"/>
      <c r="B227" s="468" t="s">
        <v>717</v>
      </c>
      <c r="C227" s="1002"/>
      <c r="D227" s="1209">
        <v>7000</v>
      </c>
      <c r="E227" s="1105"/>
      <c r="F227" s="513"/>
    </row>
    <row r="228" spans="1:6" ht="12" customHeight="1" thickBot="1">
      <c r="A228" s="412"/>
      <c r="B228" s="472" t="s">
        <v>555</v>
      </c>
      <c r="C228" s="1004">
        <f>SUM(C221:C227)</f>
        <v>31000</v>
      </c>
      <c r="D228" s="407">
        <f>SUM(D221:D227)</f>
        <v>31500</v>
      </c>
      <c r="E228" s="1165">
        <f>SUM(D228/C228)</f>
        <v>1.0161290322580645</v>
      </c>
      <c r="F228" s="514"/>
    </row>
    <row r="229" spans="1:6" ht="12" customHeight="1">
      <c r="A229" s="389">
        <v>3206</v>
      </c>
      <c r="B229" s="495" t="s">
        <v>1010</v>
      </c>
      <c r="C229" s="1000"/>
      <c r="D229" s="397"/>
      <c r="E229" s="456"/>
      <c r="F229" s="483"/>
    </row>
    <row r="230" spans="1:6" ht="12" customHeight="1">
      <c r="A230" s="312"/>
      <c r="B230" s="401" t="s">
        <v>529</v>
      </c>
      <c r="C230" s="1001"/>
      <c r="D230" s="318"/>
      <c r="E230" s="456"/>
      <c r="F230" s="457"/>
    </row>
    <row r="231" spans="1:6" ht="12" customHeight="1">
      <c r="A231" s="312"/>
      <c r="B231" s="194" t="s">
        <v>748</v>
      </c>
      <c r="C231" s="1001"/>
      <c r="D231" s="318"/>
      <c r="E231" s="456"/>
      <c r="F231" s="625"/>
    </row>
    <row r="232" spans="1:6" ht="12" customHeight="1">
      <c r="A232" s="312"/>
      <c r="B232" s="402" t="s">
        <v>730</v>
      </c>
      <c r="C232" s="1001">
        <v>5000</v>
      </c>
      <c r="D232" s="318"/>
      <c r="E232" s="456">
        <f>SUM(D232/C232)</f>
        <v>0</v>
      </c>
      <c r="F232" s="625"/>
    </row>
    <row r="233" spans="1:6" ht="12" customHeight="1">
      <c r="A233" s="312"/>
      <c r="B233" s="319" t="s">
        <v>535</v>
      </c>
      <c r="C233" s="1001"/>
      <c r="D233" s="318"/>
      <c r="E233" s="456"/>
      <c r="F233" s="625"/>
    </row>
    <row r="234" spans="1:6" ht="12" customHeight="1">
      <c r="A234" s="400"/>
      <c r="B234" s="319" t="s">
        <v>740</v>
      </c>
      <c r="C234" s="1001"/>
      <c r="D234" s="318"/>
      <c r="E234" s="456"/>
      <c r="F234" s="626"/>
    </row>
    <row r="235" spans="1:6" ht="12" customHeight="1" thickBot="1">
      <c r="A235" s="400"/>
      <c r="B235" s="468" t="s">
        <v>496</v>
      </c>
      <c r="C235" s="1002"/>
      <c r="D235" s="1212"/>
      <c r="E235" s="1105"/>
      <c r="F235" s="503"/>
    </row>
    <row r="236" spans="1:6" ht="12" customHeight="1" thickBot="1">
      <c r="A236" s="412"/>
      <c r="B236" s="472" t="s">
        <v>555</v>
      </c>
      <c r="C236" s="1004">
        <f>SUM(C230:C235)</f>
        <v>5000</v>
      </c>
      <c r="D236" s="407"/>
      <c r="E236" s="1106">
        <f>SUM(D236/C236)</f>
        <v>0</v>
      </c>
      <c r="F236" s="515"/>
    </row>
    <row r="237" spans="1:6" ht="12" customHeight="1">
      <c r="A237" s="389">
        <v>3207</v>
      </c>
      <c r="B237" s="495" t="s">
        <v>737</v>
      </c>
      <c r="C237" s="1000"/>
      <c r="D237" s="397"/>
      <c r="E237" s="456"/>
      <c r="F237" s="484"/>
    </row>
    <row r="238" spans="1:6" ht="12" customHeight="1">
      <c r="A238" s="312"/>
      <c r="B238" s="401" t="s">
        <v>529</v>
      </c>
      <c r="C238" s="1001"/>
      <c r="D238" s="318"/>
      <c r="E238" s="456"/>
      <c r="F238" s="484"/>
    </row>
    <row r="239" spans="1:6" ht="12" customHeight="1">
      <c r="A239" s="312"/>
      <c r="B239" s="194" t="s">
        <v>748</v>
      </c>
      <c r="C239" s="1001"/>
      <c r="D239" s="318"/>
      <c r="E239" s="456"/>
      <c r="F239" s="476"/>
    </row>
    <row r="240" spans="1:6" ht="12" customHeight="1">
      <c r="A240" s="312"/>
      <c r="B240" s="402" t="s">
        <v>730</v>
      </c>
      <c r="C240" s="1001">
        <v>26500</v>
      </c>
      <c r="D240" s="318">
        <v>26500</v>
      </c>
      <c r="E240" s="1127">
        <f>SUM(D240/C240)</f>
        <v>1</v>
      </c>
      <c r="F240" s="625"/>
    </row>
    <row r="241" spans="1:6" ht="12" customHeight="1">
      <c r="A241" s="312"/>
      <c r="B241" s="319" t="s">
        <v>535</v>
      </c>
      <c r="C241" s="1001"/>
      <c r="D241" s="318"/>
      <c r="E241" s="456"/>
      <c r="F241" s="625"/>
    </row>
    <row r="242" spans="1:6" ht="12" customHeight="1">
      <c r="A242" s="312"/>
      <c r="B242" s="319" t="s">
        <v>740</v>
      </c>
      <c r="C242" s="1001"/>
      <c r="D242" s="318"/>
      <c r="E242" s="456"/>
      <c r="F242" s="484"/>
    </row>
    <row r="243" spans="1:6" ht="12" customHeight="1" thickBot="1">
      <c r="A243" s="312"/>
      <c r="B243" s="468" t="s">
        <v>496</v>
      </c>
      <c r="C243" s="1002"/>
      <c r="D243" s="1212"/>
      <c r="E243" s="1105"/>
      <c r="F243" s="452"/>
    </row>
    <row r="244" spans="1:6" ht="12" thickBot="1">
      <c r="A244" s="391"/>
      <c r="B244" s="472" t="s">
        <v>555</v>
      </c>
      <c r="C244" s="1004">
        <f>SUM(C238:C243)</f>
        <v>26500</v>
      </c>
      <c r="D244" s="407">
        <f>SUM(D238:D243)</f>
        <v>26500</v>
      </c>
      <c r="E244" s="1165">
        <f>SUM(D244/C244)</f>
        <v>1</v>
      </c>
      <c r="F244" s="488"/>
    </row>
    <row r="245" spans="1:6" ht="11.25">
      <c r="A245" s="389">
        <v>3208</v>
      </c>
      <c r="B245" s="495" t="s">
        <v>617</v>
      </c>
      <c r="C245" s="1000"/>
      <c r="D245" s="397"/>
      <c r="E245" s="456"/>
      <c r="F245" s="484"/>
    </row>
    <row r="246" spans="1:6" ht="11.25">
      <c r="A246" s="312"/>
      <c r="B246" s="401" t="s">
        <v>529</v>
      </c>
      <c r="C246" s="1001"/>
      <c r="D246" s="318"/>
      <c r="E246" s="456"/>
      <c r="F246" s="484"/>
    </row>
    <row r="247" spans="1:6" ht="12">
      <c r="A247" s="312"/>
      <c r="B247" s="194" t="s">
        <v>748</v>
      </c>
      <c r="C247" s="1001"/>
      <c r="D247" s="318"/>
      <c r="E247" s="456"/>
      <c r="F247" s="625"/>
    </row>
    <row r="248" spans="1:6" ht="12">
      <c r="A248" s="312"/>
      <c r="B248" s="402" t="s">
        <v>730</v>
      </c>
      <c r="C248" s="1001">
        <v>40000</v>
      </c>
      <c r="D248" s="318">
        <v>40000</v>
      </c>
      <c r="E248" s="1127">
        <f>SUM(D248/C248)</f>
        <v>1</v>
      </c>
      <c r="F248" s="625"/>
    </row>
    <row r="249" spans="1:6" ht="11.25">
      <c r="A249" s="312"/>
      <c r="B249" s="319" t="s">
        <v>535</v>
      </c>
      <c r="C249" s="1001"/>
      <c r="D249" s="318"/>
      <c r="E249" s="456"/>
      <c r="F249" s="484"/>
    </row>
    <row r="250" spans="1:6" ht="11.25">
      <c r="A250" s="312"/>
      <c r="B250" s="319" t="s">
        <v>740</v>
      </c>
      <c r="C250" s="1001"/>
      <c r="D250" s="318"/>
      <c r="E250" s="456"/>
      <c r="F250" s="484"/>
    </row>
    <row r="251" spans="1:6" ht="12" thickBot="1">
      <c r="A251" s="312"/>
      <c r="B251" s="468" t="s">
        <v>496</v>
      </c>
      <c r="C251" s="1002"/>
      <c r="D251" s="1212"/>
      <c r="E251" s="1105"/>
      <c r="F251" s="452"/>
    </row>
    <row r="252" spans="1:6" ht="12" thickBot="1">
      <c r="A252" s="391"/>
      <c r="B252" s="472" t="s">
        <v>555</v>
      </c>
      <c r="C252" s="1004">
        <f>SUM(C246:C251)</f>
        <v>40000</v>
      </c>
      <c r="D252" s="407">
        <f>SUM(D246:D251)</f>
        <v>40000</v>
      </c>
      <c r="E252" s="1106">
        <f>SUM(D252/C252)</f>
        <v>1</v>
      </c>
      <c r="F252" s="488"/>
    </row>
    <row r="253" spans="1:6" ht="11.25">
      <c r="A253" s="78">
        <v>3209</v>
      </c>
      <c r="B253" s="414" t="s">
        <v>481</v>
      </c>
      <c r="C253" s="1000"/>
      <c r="D253" s="397"/>
      <c r="E253" s="456"/>
      <c r="F253" s="483"/>
    </row>
    <row r="254" spans="1:6" ht="11.25">
      <c r="A254" s="78"/>
      <c r="B254" s="402" t="s">
        <v>529</v>
      </c>
      <c r="C254" s="1007">
        <v>1400</v>
      </c>
      <c r="D254" s="1210">
        <v>3000</v>
      </c>
      <c r="E254" s="1127">
        <f>SUM(D254/C254)</f>
        <v>2.142857142857143</v>
      </c>
      <c r="F254" s="457"/>
    </row>
    <row r="255" spans="1:6" ht="12">
      <c r="A255" s="78"/>
      <c r="B255" s="194" t="s">
        <v>748</v>
      </c>
      <c r="C255" s="1007">
        <v>700</v>
      </c>
      <c r="D255" s="1210">
        <v>1000</v>
      </c>
      <c r="E255" s="1127">
        <f>SUM(D255/C255)</f>
        <v>1.4285714285714286</v>
      </c>
      <c r="F255" s="625"/>
    </row>
    <row r="256" spans="1:6" ht="12">
      <c r="A256" s="78"/>
      <c r="B256" s="402" t="s">
        <v>730</v>
      </c>
      <c r="C256" s="1007">
        <v>850</v>
      </c>
      <c r="D256" s="1210">
        <v>900</v>
      </c>
      <c r="E256" s="1127">
        <f>SUM(D256/C256)</f>
        <v>1.0588235294117647</v>
      </c>
      <c r="F256" s="625"/>
    </row>
    <row r="257" spans="1:6" ht="11.25">
      <c r="A257" s="78"/>
      <c r="B257" s="511" t="s">
        <v>535</v>
      </c>
      <c r="C257" s="1007"/>
      <c r="D257" s="1210"/>
      <c r="E257" s="1127"/>
      <c r="F257" s="500"/>
    </row>
    <row r="258" spans="1:6" ht="11.25">
      <c r="A258" s="78"/>
      <c r="B258" s="511" t="s">
        <v>740</v>
      </c>
      <c r="C258" s="1007">
        <v>7050</v>
      </c>
      <c r="D258" s="1210">
        <v>5100</v>
      </c>
      <c r="E258" s="1127">
        <f>SUM(D258/C258)</f>
        <v>0.723404255319149</v>
      </c>
      <c r="F258" s="457"/>
    </row>
    <row r="259" spans="1:6" ht="12" thickBot="1">
      <c r="A259" s="78"/>
      <c r="B259" s="468" t="s">
        <v>717</v>
      </c>
      <c r="C259" s="1009"/>
      <c r="D259" s="1214"/>
      <c r="E259" s="1105"/>
      <c r="F259" s="486"/>
    </row>
    <row r="260" spans="1:6" ht="12" thickBot="1">
      <c r="A260" s="412"/>
      <c r="B260" s="472" t="s">
        <v>555</v>
      </c>
      <c r="C260" s="1004">
        <f>SUM(C254:C259)</f>
        <v>10000</v>
      </c>
      <c r="D260" s="407">
        <f>SUM(D254:D259)</f>
        <v>10000</v>
      </c>
      <c r="E260" s="1165">
        <f>SUM(D260/C260)</f>
        <v>1</v>
      </c>
      <c r="F260" s="488"/>
    </row>
    <row r="261" spans="1:6" ht="11.25">
      <c r="A261" s="78">
        <v>3210</v>
      </c>
      <c r="B261" s="414" t="s">
        <v>433</v>
      </c>
      <c r="C261" s="1000"/>
      <c r="D261" s="397"/>
      <c r="E261" s="456"/>
      <c r="F261" s="483"/>
    </row>
    <row r="262" spans="1:6" ht="11.25">
      <c r="A262" s="78"/>
      <c r="B262" s="402" t="s">
        <v>529</v>
      </c>
      <c r="C262" s="1000"/>
      <c r="D262" s="397"/>
      <c r="E262" s="456"/>
      <c r="F262" s="457"/>
    </row>
    <row r="263" spans="1:6" ht="12">
      <c r="A263" s="78"/>
      <c r="B263" s="194" t="s">
        <v>748</v>
      </c>
      <c r="C263" s="1000"/>
      <c r="D263" s="397"/>
      <c r="E263" s="456"/>
      <c r="F263" s="625"/>
    </row>
    <row r="264" spans="1:6" ht="12">
      <c r="A264" s="78"/>
      <c r="B264" s="402" t="s">
        <v>730</v>
      </c>
      <c r="C264" s="1007">
        <v>3000</v>
      </c>
      <c r="D264" s="1210">
        <v>2000</v>
      </c>
      <c r="E264" s="1127">
        <f>SUM(D264/C264)</f>
        <v>0.6666666666666666</v>
      </c>
      <c r="F264" s="625"/>
    </row>
    <row r="265" spans="1:6" ht="12">
      <c r="A265" s="78"/>
      <c r="B265" s="511" t="s">
        <v>535</v>
      </c>
      <c r="C265" s="1007"/>
      <c r="D265" s="1210"/>
      <c r="E265" s="456"/>
      <c r="F265" s="626"/>
    </row>
    <row r="266" spans="1:6" ht="11.25">
      <c r="A266" s="78"/>
      <c r="B266" s="511" t="s">
        <v>740</v>
      </c>
      <c r="C266" s="1007"/>
      <c r="D266" s="1210"/>
      <c r="E266" s="456"/>
      <c r="F266" s="457"/>
    </row>
    <row r="267" spans="1:6" ht="12" thickBot="1">
      <c r="A267" s="78"/>
      <c r="B267" s="468" t="s">
        <v>717</v>
      </c>
      <c r="C267" s="1009"/>
      <c r="D267" s="418"/>
      <c r="E267" s="1105"/>
      <c r="F267" s="486"/>
    </row>
    <row r="268" spans="1:6" ht="12" thickBot="1">
      <c r="A268" s="412"/>
      <c r="B268" s="472" t="s">
        <v>555</v>
      </c>
      <c r="C268" s="1004">
        <f>SUM(C264:C267)</f>
        <v>3000</v>
      </c>
      <c r="D268" s="407">
        <f>SUM(D264:D267)</f>
        <v>2000</v>
      </c>
      <c r="E268" s="1165">
        <f>SUM(D268/C268)</f>
        <v>0.6666666666666666</v>
      </c>
      <c r="F268" s="488"/>
    </row>
    <row r="269" spans="1:6" ht="11.25">
      <c r="A269" s="389"/>
      <c r="B269" s="411" t="s">
        <v>500</v>
      </c>
      <c r="C269" s="1011">
        <f>SUM(C277+C285+C293+C304+C312)</f>
        <v>2298475</v>
      </c>
      <c r="D269" s="409">
        <f>SUM(D277+D285+D293+D304+D312)</f>
        <v>2461289</v>
      </c>
      <c r="E269" s="456">
        <f>SUM(D269/C269)</f>
        <v>1.0708356627764062</v>
      </c>
      <c r="F269" s="453"/>
    </row>
    <row r="270" spans="1:6" ht="11.25">
      <c r="A270" s="389">
        <v>3211</v>
      </c>
      <c r="B270" s="496" t="s">
        <v>416</v>
      </c>
      <c r="C270" s="1000"/>
      <c r="D270" s="397"/>
      <c r="E270" s="456"/>
      <c r="F270" s="483"/>
    </row>
    <row r="271" spans="1:6" ht="11.25">
      <c r="A271" s="389"/>
      <c r="B271" s="402" t="s">
        <v>529</v>
      </c>
      <c r="C271" s="1000"/>
      <c r="D271" s="397"/>
      <c r="E271" s="456"/>
      <c r="F271" s="457"/>
    </row>
    <row r="272" spans="1:6" ht="11.25">
      <c r="A272" s="389"/>
      <c r="B272" s="194" t="s">
        <v>748</v>
      </c>
      <c r="C272" s="1000"/>
      <c r="D272" s="397"/>
      <c r="E272" s="456"/>
      <c r="F272" s="457"/>
    </row>
    <row r="273" spans="1:6" ht="12">
      <c r="A273" s="389"/>
      <c r="B273" s="402" t="s">
        <v>730</v>
      </c>
      <c r="C273" s="1007">
        <v>243396</v>
      </c>
      <c r="D273" s="1210">
        <v>285115</v>
      </c>
      <c r="E273" s="1127">
        <f>SUM(D273/C273)</f>
        <v>1.1714038028562508</v>
      </c>
      <c r="F273" s="626"/>
    </row>
    <row r="274" spans="1:6" ht="12">
      <c r="A274" s="389"/>
      <c r="B274" s="511" t="s">
        <v>535</v>
      </c>
      <c r="C274" s="1007"/>
      <c r="D274" s="1210"/>
      <c r="E274" s="456"/>
      <c r="F274" s="626"/>
    </row>
    <row r="275" spans="1:6" ht="12">
      <c r="A275" s="389"/>
      <c r="B275" s="511" t="s">
        <v>740</v>
      </c>
      <c r="C275" s="1000"/>
      <c r="D275" s="397"/>
      <c r="E275" s="456"/>
      <c r="F275" s="626"/>
    </row>
    <row r="276" spans="1:6" ht="12" thickBot="1">
      <c r="A276" s="389"/>
      <c r="B276" s="468" t="s">
        <v>496</v>
      </c>
      <c r="C276" s="1008"/>
      <c r="D276" s="1211"/>
      <c r="E276" s="1105"/>
      <c r="F276" s="626"/>
    </row>
    <row r="277" spans="1:6" ht="12" thickBot="1">
      <c r="A277" s="412"/>
      <c r="B277" s="472" t="s">
        <v>555</v>
      </c>
      <c r="C277" s="1004">
        <f>SUM(C273:C276)</f>
        <v>243396</v>
      </c>
      <c r="D277" s="407">
        <f>SUM(D273:D276)</f>
        <v>285115</v>
      </c>
      <c r="E277" s="1106">
        <f>SUM(D277/C277)</f>
        <v>1.1714038028562508</v>
      </c>
      <c r="F277" s="488"/>
    </row>
    <row r="278" spans="1:6" ht="11.25">
      <c r="A278" s="389">
        <v>3212</v>
      </c>
      <c r="B278" s="496" t="s">
        <v>1221</v>
      </c>
      <c r="C278" s="1000"/>
      <c r="D278" s="397"/>
      <c r="E278" s="456"/>
      <c r="F278" s="483"/>
    </row>
    <row r="279" spans="1:6" ht="11.25">
      <c r="A279" s="389"/>
      <c r="B279" s="402" t="s">
        <v>529</v>
      </c>
      <c r="C279" s="1007"/>
      <c r="D279" s="1210"/>
      <c r="E279" s="456"/>
      <c r="F279" s="457"/>
    </row>
    <row r="280" spans="1:6" ht="11.25">
      <c r="A280" s="389"/>
      <c r="B280" s="194" t="s">
        <v>748</v>
      </c>
      <c r="C280" s="1007"/>
      <c r="D280" s="1210"/>
      <c r="E280" s="456"/>
      <c r="F280" s="500"/>
    </row>
    <row r="281" spans="1:6" ht="12">
      <c r="A281" s="389"/>
      <c r="B281" s="402" t="s">
        <v>730</v>
      </c>
      <c r="C281" s="1007">
        <v>847445</v>
      </c>
      <c r="D281" s="1210">
        <v>1209397</v>
      </c>
      <c r="E281" s="1127">
        <f>SUM(D281/C281)</f>
        <v>1.4271097239348867</v>
      </c>
      <c r="F281" s="626"/>
    </row>
    <row r="282" spans="1:6" ht="11.25">
      <c r="A282" s="389"/>
      <c r="B282" s="511" t="s">
        <v>535</v>
      </c>
      <c r="C282" s="1007"/>
      <c r="D282" s="1210"/>
      <c r="E282" s="1127"/>
      <c r="F282" s="500"/>
    </row>
    <row r="283" spans="1:6" ht="11.25">
      <c r="A283" s="389"/>
      <c r="B283" s="511" t="s">
        <v>740</v>
      </c>
      <c r="C283" s="1000"/>
      <c r="D283" s="397"/>
      <c r="E283" s="456"/>
      <c r="F283" s="500"/>
    </row>
    <row r="284" spans="1:6" ht="12" thickBot="1">
      <c r="A284" s="389"/>
      <c r="B284" s="468" t="s">
        <v>496</v>
      </c>
      <c r="C284" s="1008"/>
      <c r="D284" s="1211"/>
      <c r="E284" s="1105"/>
      <c r="F284" s="486"/>
    </row>
    <row r="285" spans="1:6" ht="12" thickBot="1">
      <c r="A285" s="412"/>
      <c r="B285" s="472" t="s">
        <v>555</v>
      </c>
      <c r="C285" s="1004">
        <f>SUM(C279:C284)</f>
        <v>847445</v>
      </c>
      <c r="D285" s="407">
        <f>SUM(D279:D284)</f>
        <v>1209397</v>
      </c>
      <c r="E285" s="1165">
        <f>SUM(D285/C285)</f>
        <v>1.4271097239348867</v>
      </c>
      <c r="F285" s="488"/>
    </row>
    <row r="286" spans="1:6" ht="11.25">
      <c r="A286" s="389">
        <v>3213</v>
      </c>
      <c r="B286" s="414" t="s">
        <v>807</v>
      </c>
      <c r="C286" s="1000"/>
      <c r="D286" s="397"/>
      <c r="E286" s="456"/>
      <c r="F286" s="453"/>
    </row>
    <row r="287" spans="1:6" ht="11.25">
      <c r="A287" s="389"/>
      <c r="B287" s="402" t="s">
        <v>529</v>
      </c>
      <c r="C287" s="1000"/>
      <c r="D287" s="397"/>
      <c r="E287" s="456"/>
      <c r="F287" s="457"/>
    </row>
    <row r="288" spans="1:6" ht="12">
      <c r="A288" s="389"/>
      <c r="B288" s="194" t="s">
        <v>748</v>
      </c>
      <c r="C288" s="1000"/>
      <c r="D288" s="397"/>
      <c r="E288" s="456"/>
      <c r="F288" s="626"/>
    </row>
    <row r="289" spans="1:6" ht="11.25">
      <c r="A289" s="389"/>
      <c r="B289" s="402" t="s">
        <v>730</v>
      </c>
      <c r="C289" s="1007">
        <v>601700</v>
      </c>
      <c r="D289" s="1210">
        <v>562000</v>
      </c>
      <c r="E289" s="1127">
        <f>SUM(D289/C289)</f>
        <v>0.9340202758849925</v>
      </c>
      <c r="F289" s="500"/>
    </row>
    <row r="290" spans="1:6" ht="11.25">
      <c r="A290" s="389"/>
      <c r="B290" s="511" t="s">
        <v>535</v>
      </c>
      <c r="C290" s="1007"/>
      <c r="D290" s="1210"/>
      <c r="E290" s="456"/>
      <c r="F290" s="500"/>
    </row>
    <row r="291" spans="1:6" ht="11.25">
      <c r="A291" s="389"/>
      <c r="B291" s="511" t="s">
        <v>740</v>
      </c>
      <c r="C291" s="1000"/>
      <c r="D291" s="397"/>
      <c r="E291" s="456"/>
      <c r="F291" s="457"/>
    </row>
    <row r="292" spans="1:6" ht="12" thickBot="1">
      <c r="A292" s="389"/>
      <c r="B292" s="468" t="s">
        <v>496</v>
      </c>
      <c r="C292" s="1008"/>
      <c r="D292" s="1211"/>
      <c r="E292" s="1105"/>
      <c r="F292" s="486"/>
    </row>
    <row r="293" spans="1:6" ht="12" thickBot="1">
      <c r="A293" s="412"/>
      <c r="B293" s="472" t="s">
        <v>555</v>
      </c>
      <c r="C293" s="1004">
        <f>SUM(C289:C292)</f>
        <v>601700</v>
      </c>
      <c r="D293" s="407">
        <f>SUM(D289:D292)</f>
        <v>562000</v>
      </c>
      <c r="E293" s="1106">
        <f>SUM(D293/C293)</f>
        <v>0.9340202758849925</v>
      </c>
      <c r="F293" s="503"/>
    </row>
    <row r="294" spans="1:6" ht="11.25">
      <c r="A294" s="389">
        <v>3214</v>
      </c>
      <c r="B294" s="414" t="s">
        <v>828</v>
      </c>
      <c r="C294" s="1000"/>
      <c r="D294" s="397"/>
      <c r="E294" s="456"/>
      <c r="F294" s="453"/>
    </row>
    <row r="295" spans="1:6" ht="11.25">
      <c r="A295" s="389"/>
      <c r="B295" s="402" t="s">
        <v>529</v>
      </c>
      <c r="C295" s="1000"/>
      <c r="D295" s="397"/>
      <c r="E295" s="456"/>
      <c r="F295" s="457"/>
    </row>
    <row r="296" spans="1:6" ht="11.25">
      <c r="A296" s="389"/>
      <c r="B296" s="194" t="s">
        <v>748</v>
      </c>
      <c r="C296" s="1000"/>
      <c r="D296" s="397"/>
      <c r="E296" s="456"/>
      <c r="F296" s="457"/>
    </row>
    <row r="297" spans="1:6" ht="12">
      <c r="A297" s="389"/>
      <c r="B297" s="402" t="s">
        <v>730</v>
      </c>
      <c r="C297" s="1007"/>
      <c r="D297" s="1210"/>
      <c r="E297" s="456"/>
      <c r="F297" s="626"/>
    </row>
    <row r="298" spans="1:6" ht="11.25">
      <c r="A298" s="389"/>
      <c r="B298" s="511" t="s">
        <v>535</v>
      </c>
      <c r="C298" s="1007"/>
      <c r="D298" s="1210"/>
      <c r="E298" s="456"/>
      <c r="F298" s="500"/>
    </row>
    <row r="299" spans="1:6" ht="11.25">
      <c r="A299" s="389"/>
      <c r="B299" s="511" t="s">
        <v>404</v>
      </c>
      <c r="C299" s="1007"/>
      <c r="D299" s="1210"/>
      <c r="E299" s="456"/>
      <c r="F299" s="457"/>
    </row>
    <row r="300" spans="1:6" ht="11.25">
      <c r="A300" s="389"/>
      <c r="B300" s="512" t="s">
        <v>694</v>
      </c>
      <c r="C300" s="1049">
        <v>270764</v>
      </c>
      <c r="D300" s="1210">
        <v>32857</v>
      </c>
      <c r="E300" s="1127">
        <f>SUM(D300/C300)</f>
        <v>0.12134921924628089</v>
      </c>
      <c r="F300" s="457"/>
    </row>
    <row r="301" spans="1:6" ht="12">
      <c r="A301" s="389"/>
      <c r="B301" s="1053" t="s">
        <v>1057</v>
      </c>
      <c r="C301" s="1050">
        <v>127000</v>
      </c>
      <c r="D301" s="1215">
        <v>6187</v>
      </c>
      <c r="E301" s="1127">
        <f>SUM(D301/C301)</f>
        <v>0.04871653543307087</v>
      </c>
      <c r="F301" s="483"/>
    </row>
    <row r="302" spans="1:6" ht="12">
      <c r="A302" s="389"/>
      <c r="B302" s="1054" t="s">
        <v>1058</v>
      </c>
      <c r="C302" s="1051">
        <v>112014</v>
      </c>
      <c r="D302" s="1215"/>
      <c r="E302" s="456">
        <f>SUM(D302/C302)</f>
        <v>0</v>
      </c>
      <c r="F302" s="457"/>
    </row>
    <row r="303" spans="1:6" ht="12" thickBot="1">
      <c r="A303" s="389"/>
      <c r="B303" s="1055" t="s">
        <v>1059</v>
      </c>
      <c r="C303" s="1052">
        <v>31750</v>
      </c>
      <c r="D303" s="1216"/>
      <c r="E303" s="1105">
        <f>SUM(D303/C303)</f>
        <v>0</v>
      </c>
      <c r="F303" s="503"/>
    </row>
    <row r="304" spans="1:6" ht="12" thickBot="1">
      <c r="A304" s="412"/>
      <c r="B304" s="472" t="s">
        <v>555</v>
      </c>
      <c r="C304" s="1004">
        <f>SUM(C297:C300)</f>
        <v>270764</v>
      </c>
      <c r="D304" s="407">
        <f>SUM(D297:D300)</f>
        <v>32857</v>
      </c>
      <c r="E304" s="1106">
        <f>SUM(D304/C304)</f>
        <v>0.12134921924628089</v>
      </c>
      <c r="F304" s="483"/>
    </row>
    <row r="305" spans="1:6" ht="11.25">
      <c r="A305" s="458">
        <v>3216</v>
      </c>
      <c r="B305" s="492" t="s">
        <v>429</v>
      </c>
      <c r="C305" s="990"/>
      <c r="D305" s="460"/>
      <c r="E305" s="456"/>
      <c r="F305" s="516"/>
    </row>
    <row r="306" spans="1:6" ht="11.25">
      <c r="A306" s="458"/>
      <c r="B306" s="466" t="s">
        <v>529</v>
      </c>
      <c r="C306" s="990"/>
      <c r="D306" s="460"/>
      <c r="E306" s="456"/>
      <c r="F306" s="517"/>
    </row>
    <row r="307" spans="1:6" ht="11.25">
      <c r="A307" s="458"/>
      <c r="B307" s="465" t="s">
        <v>748</v>
      </c>
      <c r="C307" s="990"/>
      <c r="D307" s="460"/>
      <c r="E307" s="456"/>
      <c r="F307" s="517"/>
    </row>
    <row r="308" spans="1:6" ht="12">
      <c r="A308" s="458"/>
      <c r="B308" s="466" t="s">
        <v>730</v>
      </c>
      <c r="C308" s="991">
        <v>335170</v>
      </c>
      <c r="D308" s="477">
        <v>371920</v>
      </c>
      <c r="E308" s="1127">
        <f>SUM(D308/C308)</f>
        <v>1.109645851359012</v>
      </c>
      <c r="F308" s="629"/>
    </row>
    <row r="309" spans="1:6" ht="12">
      <c r="A309" s="458"/>
      <c r="B309" s="519" t="s">
        <v>535</v>
      </c>
      <c r="C309" s="991"/>
      <c r="D309" s="477"/>
      <c r="E309" s="456"/>
      <c r="F309" s="629"/>
    </row>
    <row r="310" spans="1:6" ht="12">
      <c r="A310" s="458"/>
      <c r="B310" s="519" t="s">
        <v>404</v>
      </c>
      <c r="C310" s="991"/>
      <c r="D310" s="477"/>
      <c r="E310" s="456"/>
      <c r="F310" s="629"/>
    </row>
    <row r="311" spans="1:6" ht="12" thickBot="1">
      <c r="A311" s="458"/>
      <c r="B311" s="468" t="s">
        <v>694</v>
      </c>
      <c r="C311" s="1012"/>
      <c r="D311" s="1213"/>
      <c r="E311" s="1105"/>
      <c r="F311" s="520"/>
    </row>
    <row r="312" spans="1:6" ht="12" thickBot="1">
      <c r="A312" s="480"/>
      <c r="B312" s="472" t="s">
        <v>555</v>
      </c>
      <c r="C312" s="995">
        <f>SUM(C308:C311)</f>
        <v>335170</v>
      </c>
      <c r="D312" s="1204">
        <f>SUM(D308:D311)</f>
        <v>371920</v>
      </c>
      <c r="E312" s="1106">
        <f>SUM(D312/C312)</f>
        <v>1.109645851359012</v>
      </c>
      <c r="F312" s="521"/>
    </row>
    <row r="313" spans="1:6" ht="12" thickBot="1">
      <c r="A313" s="389">
        <v>3220</v>
      </c>
      <c r="B313" s="406" t="s">
        <v>842</v>
      </c>
      <c r="C313" s="1004">
        <f>SUM(C317)</f>
        <v>13389</v>
      </c>
      <c r="D313" s="407">
        <f>SUM(D317)</f>
        <v>15000</v>
      </c>
      <c r="E313" s="1106">
        <f>SUM(D313/C313)</f>
        <v>1.1203226529240422</v>
      </c>
      <c r="F313" s="488"/>
    </row>
    <row r="314" spans="1:6" ht="11.25">
      <c r="A314" s="389">
        <v>3223</v>
      </c>
      <c r="B314" s="414" t="s">
        <v>487</v>
      </c>
      <c r="C314" s="1000"/>
      <c r="D314" s="397"/>
      <c r="E314" s="456"/>
      <c r="F314" s="453"/>
    </row>
    <row r="315" spans="1:6" ht="11.25">
      <c r="A315" s="389"/>
      <c r="B315" s="401" t="s">
        <v>529</v>
      </c>
      <c r="C315" s="1007">
        <v>5624</v>
      </c>
      <c r="D315" s="1210"/>
      <c r="E315" s="456">
        <f>SUM(D315/C315)</f>
        <v>0</v>
      </c>
      <c r="F315" s="483"/>
    </row>
    <row r="316" spans="1:6" ht="12">
      <c r="A316" s="389"/>
      <c r="B316" s="194" t="s">
        <v>748</v>
      </c>
      <c r="C316" s="1007">
        <v>987</v>
      </c>
      <c r="D316" s="1210"/>
      <c r="E316" s="456">
        <f>SUM(D316/C316)</f>
        <v>0</v>
      </c>
      <c r="F316" s="625"/>
    </row>
    <row r="317" spans="1:6" ht="11.25">
      <c r="A317" s="389"/>
      <c r="B317" s="402" t="s">
        <v>730</v>
      </c>
      <c r="C317" s="1007">
        <v>13389</v>
      </c>
      <c r="D317" s="1210">
        <v>15000</v>
      </c>
      <c r="E317" s="1127">
        <f>SUM(D317/C317)</f>
        <v>1.1203226529240422</v>
      </c>
      <c r="F317" s="500"/>
    </row>
    <row r="318" spans="1:6" ht="11.25">
      <c r="A318" s="389"/>
      <c r="B318" s="319" t="s">
        <v>535</v>
      </c>
      <c r="C318" s="1007"/>
      <c r="D318" s="1210"/>
      <c r="E318" s="456"/>
      <c r="F318" s="500"/>
    </row>
    <row r="319" spans="1:6" ht="11.25">
      <c r="A319" s="389"/>
      <c r="B319" s="319" t="s">
        <v>740</v>
      </c>
      <c r="C319" s="1000"/>
      <c r="D319" s="397"/>
      <c r="E319" s="456"/>
      <c r="F319" s="457"/>
    </row>
    <row r="320" spans="1:6" ht="12" thickBot="1">
      <c r="A320" s="389"/>
      <c r="B320" s="468" t="s">
        <v>393</v>
      </c>
      <c r="C320" s="1009"/>
      <c r="D320" s="418"/>
      <c r="E320" s="1105"/>
      <c r="F320" s="486"/>
    </row>
    <row r="321" spans="1:6" ht="12" thickBot="1">
      <c r="A321" s="412"/>
      <c r="B321" s="472" t="s">
        <v>555</v>
      </c>
      <c r="C321" s="1004">
        <f>SUM(C315:C320)</f>
        <v>20000</v>
      </c>
      <c r="D321" s="407">
        <f>SUM(D315:D320)</f>
        <v>15000</v>
      </c>
      <c r="E321" s="1106">
        <f>SUM(D321/C321)</f>
        <v>0.75</v>
      </c>
      <c r="F321" s="488"/>
    </row>
    <row r="322" spans="1:6" ht="12" customHeight="1" thickBot="1">
      <c r="A322" s="389">
        <v>3300</v>
      </c>
      <c r="B322" s="509" t="s">
        <v>450</v>
      </c>
      <c r="C322" s="1004">
        <f>SUM(C330+C338+C347+C356+C365+C373+C381+C389+C397+C413+C438+C456+C464+C472+C480+C488+C497+C505+C513+C521+C529+C537+C545+C553+C561+C569+C578+C586+C594+C602+C610+C618+C626+C405+C421+C429+C447)</f>
        <v>486970</v>
      </c>
      <c r="D322" s="407">
        <f>SUM(D330+D338+D347+D356+D365+D373+D381+D389+D397+D413+D438+D456+D464+D472+D480+D488+D497+D505+D513+D521+D529+D537+D545+D553+D561+D569+D578+D586+D594+D602+D610+D618+D626+D405+D421+D429+D447)</f>
        <v>550720</v>
      </c>
      <c r="E322" s="1106">
        <f>SUM(D322/C322)</f>
        <v>1.1309115551265991</v>
      </c>
      <c r="F322" s="522"/>
    </row>
    <row r="323" spans="1:6" ht="12" customHeight="1">
      <c r="A323" s="389">
        <v>3301</v>
      </c>
      <c r="B323" s="419" t="s">
        <v>572</v>
      </c>
      <c r="C323" s="1000"/>
      <c r="D323" s="397"/>
      <c r="E323" s="456"/>
      <c r="F323" s="453" t="s">
        <v>413</v>
      </c>
    </row>
    <row r="324" spans="1:6" ht="12" customHeight="1">
      <c r="A324" s="78"/>
      <c r="B324" s="401" t="s">
        <v>529</v>
      </c>
      <c r="C324" s="1007">
        <v>100</v>
      </c>
      <c r="D324" s="1210">
        <v>670</v>
      </c>
      <c r="E324" s="1127">
        <f>SUM(D324/C324)</f>
        <v>6.7</v>
      </c>
      <c r="F324" s="484"/>
    </row>
    <row r="325" spans="1:6" ht="12" customHeight="1">
      <c r="A325" s="78"/>
      <c r="B325" s="194" t="s">
        <v>748</v>
      </c>
      <c r="C325" s="1007">
        <v>40</v>
      </c>
      <c r="D325" s="1210">
        <v>200</v>
      </c>
      <c r="E325" s="1127">
        <f>SUM(D325/C325)</f>
        <v>5</v>
      </c>
      <c r="F325" s="500"/>
    </row>
    <row r="326" spans="1:6" ht="12" customHeight="1">
      <c r="A326" s="389"/>
      <c r="B326" s="402" t="s">
        <v>730</v>
      </c>
      <c r="C326" s="1001">
        <v>7860</v>
      </c>
      <c r="D326" s="318">
        <v>5230</v>
      </c>
      <c r="E326" s="1127">
        <f>SUM(D326/C326)</f>
        <v>0.6653944020356234</v>
      </c>
      <c r="F326" s="500"/>
    </row>
    <row r="327" spans="1:6" ht="12" customHeight="1">
      <c r="A327" s="389"/>
      <c r="B327" s="319" t="s">
        <v>535</v>
      </c>
      <c r="C327" s="1001"/>
      <c r="D327" s="318"/>
      <c r="E327" s="456"/>
      <c r="F327" s="500"/>
    </row>
    <row r="328" spans="1:6" ht="12" customHeight="1">
      <c r="A328" s="78"/>
      <c r="B328" s="319" t="s">
        <v>740</v>
      </c>
      <c r="C328" s="1007"/>
      <c r="D328" s="1210">
        <v>1900</v>
      </c>
      <c r="E328" s="456"/>
      <c r="F328" s="485"/>
    </row>
    <row r="329" spans="1:6" ht="12" customHeight="1" thickBot="1">
      <c r="A329" s="78"/>
      <c r="B329" s="468" t="s">
        <v>717</v>
      </c>
      <c r="C329" s="1009"/>
      <c r="D329" s="418"/>
      <c r="E329" s="1105"/>
      <c r="F329" s="523"/>
    </row>
    <row r="330" spans="1:6" ht="13.5" customHeight="1" thickBot="1">
      <c r="A330" s="412"/>
      <c r="B330" s="472" t="s">
        <v>555</v>
      </c>
      <c r="C330" s="1004">
        <f>SUM(C324:C329)</f>
        <v>8000</v>
      </c>
      <c r="D330" s="407">
        <f>SUM(D324:D329)</f>
        <v>8000</v>
      </c>
      <c r="E330" s="1106">
        <f>SUM(D330/C330)</f>
        <v>1</v>
      </c>
      <c r="F330" s="488"/>
    </row>
    <row r="331" spans="1:6" ht="11.25">
      <c r="A331" s="389">
        <v>3302</v>
      </c>
      <c r="B331" s="419" t="s">
        <v>993</v>
      </c>
      <c r="C331" s="1000"/>
      <c r="D331" s="397"/>
      <c r="E331" s="456"/>
      <c r="F331" s="483"/>
    </row>
    <row r="332" spans="1:6" ht="11.25">
      <c r="A332" s="78"/>
      <c r="B332" s="401" t="s">
        <v>529</v>
      </c>
      <c r="C332" s="1000"/>
      <c r="D332" s="397"/>
      <c r="E332" s="456"/>
      <c r="F332" s="484"/>
    </row>
    <row r="333" spans="1:6" ht="12">
      <c r="A333" s="78"/>
      <c r="B333" s="194" t="s">
        <v>748</v>
      </c>
      <c r="C333" s="1007"/>
      <c r="D333" s="1210"/>
      <c r="E333" s="456"/>
      <c r="F333" s="626"/>
    </row>
    <row r="334" spans="1:6" ht="12">
      <c r="A334" s="389"/>
      <c r="B334" s="402" t="s">
        <v>730</v>
      </c>
      <c r="C334" s="1001">
        <v>198800</v>
      </c>
      <c r="D334" s="318">
        <v>190000</v>
      </c>
      <c r="E334" s="1127">
        <f>SUM(D334/C334)</f>
        <v>0.9557344064386318</v>
      </c>
      <c r="F334" s="626"/>
    </row>
    <row r="335" spans="1:6" ht="11.25">
      <c r="A335" s="389"/>
      <c r="B335" s="319" t="s">
        <v>535</v>
      </c>
      <c r="C335" s="1001"/>
      <c r="D335" s="318"/>
      <c r="E335" s="456"/>
      <c r="F335" s="500"/>
    </row>
    <row r="336" spans="1:6" ht="11.25">
      <c r="A336" s="78"/>
      <c r="B336" s="319" t="s">
        <v>740</v>
      </c>
      <c r="C336" s="1007"/>
      <c r="D336" s="1210"/>
      <c r="E336" s="456"/>
      <c r="F336" s="485"/>
    </row>
    <row r="337" spans="1:6" ht="12" thickBot="1">
      <c r="A337" s="78"/>
      <c r="B337" s="468" t="s">
        <v>496</v>
      </c>
      <c r="C337" s="1008"/>
      <c r="D337" s="1211"/>
      <c r="E337" s="1105"/>
      <c r="F337" s="523"/>
    </row>
    <row r="338" spans="1:6" ht="12" thickBot="1">
      <c r="A338" s="412"/>
      <c r="B338" s="472" t="s">
        <v>555</v>
      </c>
      <c r="C338" s="1004">
        <f>SUM(C332:C337)</f>
        <v>198800</v>
      </c>
      <c r="D338" s="407">
        <f>SUM(D332:D337)</f>
        <v>190000</v>
      </c>
      <c r="E338" s="1106">
        <f>SUM(D338/C338)</f>
        <v>0.9557344064386318</v>
      </c>
      <c r="F338" s="488"/>
    </row>
    <row r="339" spans="1:6" ht="12" customHeight="1">
      <c r="A339" s="78">
        <v>3305</v>
      </c>
      <c r="B339" s="495" t="s">
        <v>630</v>
      </c>
      <c r="C339" s="1000"/>
      <c r="D339" s="397"/>
      <c r="E339" s="456"/>
      <c r="F339" s="524"/>
    </row>
    <row r="340" spans="1:6" ht="12" customHeight="1">
      <c r="A340" s="400"/>
      <c r="B340" s="401" t="s">
        <v>529</v>
      </c>
      <c r="C340" s="1001"/>
      <c r="D340" s="318"/>
      <c r="E340" s="456"/>
      <c r="F340" s="525"/>
    </row>
    <row r="341" spans="1:6" ht="12" customHeight="1">
      <c r="A341" s="400"/>
      <c r="B341" s="194" t="s">
        <v>748</v>
      </c>
      <c r="C341" s="1001"/>
      <c r="D341" s="318"/>
      <c r="E341" s="456"/>
      <c r="F341" s="528"/>
    </row>
    <row r="342" spans="1:6" ht="12" customHeight="1">
      <c r="A342" s="400"/>
      <c r="B342" s="402" t="s">
        <v>730</v>
      </c>
      <c r="C342" s="1001"/>
      <c r="D342" s="318"/>
      <c r="E342" s="456"/>
      <c r="F342" s="626"/>
    </row>
    <row r="343" spans="1:6" ht="12" customHeight="1">
      <c r="A343" s="400"/>
      <c r="B343" s="319" t="s">
        <v>535</v>
      </c>
      <c r="C343" s="1001">
        <v>17000</v>
      </c>
      <c r="D343" s="318">
        <v>11000</v>
      </c>
      <c r="E343" s="1127">
        <f>SUM(D343/C343)</f>
        <v>0.6470588235294118</v>
      </c>
      <c r="F343" s="874"/>
    </row>
    <row r="344" spans="1:6" ht="12" customHeight="1">
      <c r="A344" s="400"/>
      <c r="B344" s="319" t="s">
        <v>740</v>
      </c>
      <c r="C344" s="1007"/>
      <c r="D344" s="1210"/>
      <c r="E344" s="456"/>
      <c r="F344" s="525"/>
    </row>
    <row r="345" spans="1:6" ht="12" customHeight="1">
      <c r="A345" s="400"/>
      <c r="B345" s="319" t="s">
        <v>535</v>
      </c>
      <c r="C345" s="1001"/>
      <c r="D345" s="318"/>
      <c r="E345" s="456"/>
      <c r="F345" s="529"/>
    </row>
    <row r="346" spans="1:6" ht="12" customHeight="1" thickBot="1">
      <c r="A346" s="400"/>
      <c r="B346" s="468" t="s">
        <v>496</v>
      </c>
      <c r="C346" s="1002"/>
      <c r="D346" s="1212"/>
      <c r="E346" s="1105"/>
      <c r="F346" s="503"/>
    </row>
    <row r="347" spans="1:6" ht="12" customHeight="1" thickBot="1">
      <c r="A347" s="412"/>
      <c r="B347" s="472" t="s">
        <v>555</v>
      </c>
      <c r="C347" s="1004">
        <f>SUM(C340:C346)</f>
        <v>17000</v>
      </c>
      <c r="D347" s="407">
        <f>SUM(D340:D346)</f>
        <v>11000</v>
      </c>
      <c r="E347" s="1106">
        <f>SUM(D347/C347)</f>
        <v>0.6470588235294118</v>
      </c>
      <c r="F347" s="527"/>
    </row>
    <row r="348" spans="1:6" ht="12" customHeight="1">
      <c r="A348" s="78">
        <v>3306</v>
      </c>
      <c r="B348" s="495" t="s">
        <v>631</v>
      </c>
      <c r="C348" s="1000"/>
      <c r="D348" s="397"/>
      <c r="E348" s="456"/>
      <c r="F348" s="524"/>
    </row>
    <row r="349" spans="1:6" ht="12" customHeight="1">
      <c r="A349" s="400"/>
      <c r="B349" s="401" t="s">
        <v>529</v>
      </c>
      <c r="C349" s="1001"/>
      <c r="D349" s="318"/>
      <c r="E349" s="456"/>
      <c r="F349" s="525"/>
    </row>
    <row r="350" spans="1:6" ht="12" customHeight="1">
      <c r="A350" s="400"/>
      <c r="B350" s="194" t="s">
        <v>748</v>
      </c>
      <c r="C350" s="1001"/>
      <c r="D350" s="318"/>
      <c r="E350" s="456"/>
      <c r="F350" s="528"/>
    </row>
    <row r="351" spans="1:6" ht="12" customHeight="1">
      <c r="A351" s="400"/>
      <c r="B351" s="402" t="s">
        <v>730</v>
      </c>
      <c r="C351" s="1001">
        <v>150</v>
      </c>
      <c r="D351" s="318">
        <v>150</v>
      </c>
      <c r="E351" s="1127">
        <f>SUM(D351/C351)</f>
        <v>1</v>
      </c>
      <c r="F351" s="526"/>
    </row>
    <row r="352" spans="1:6" ht="12" customHeight="1">
      <c r="A352" s="400"/>
      <c r="B352" s="319" t="s">
        <v>535</v>
      </c>
      <c r="C352" s="1001">
        <v>4850</v>
      </c>
      <c r="D352" s="318">
        <v>7850</v>
      </c>
      <c r="E352" s="1127">
        <f>SUM(D352/C352)</f>
        <v>1.6185567010309279</v>
      </c>
      <c r="F352" s="626"/>
    </row>
    <row r="353" spans="1:6" ht="12" customHeight="1">
      <c r="A353" s="400"/>
      <c r="B353" s="319" t="s">
        <v>740</v>
      </c>
      <c r="C353" s="1007"/>
      <c r="D353" s="1210"/>
      <c r="E353" s="456"/>
      <c r="F353" s="525"/>
    </row>
    <row r="354" spans="1:6" ht="12" customHeight="1">
      <c r="A354" s="400"/>
      <c r="B354" s="319" t="s">
        <v>535</v>
      </c>
      <c r="C354" s="1001"/>
      <c r="D354" s="318"/>
      <c r="E354" s="456"/>
      <c r="F354" s="529"/>
    </row>
    <row r="355" spans="1:6" ht="12" customHeight="1" thickBot="1">
      <c r="A355" s="400"/>
      <c r="B355" s="468" t="s">
        <v>496</v>
      </c>
      <c r="C355" s="1002"/>
      <c r="D355" s="1212"/>
      <c r="E355" s="1105"/>
      <c r="F355" s="503"/>
    </row>
    <row r="356" spans="1:6" ht="12" customHeight="1" thickBot="1">
      <c r="A356" s="412"/>
      <c r="B356" s="472" t="s">
        <v>555</v>
      </c>
      <c r="C356" s="1004">
        <f>SUM(C349:C355)</f>
        <v>5000</v>
      </c>
      <c r="D356" s="407">
        <f>SUM(D349:D355)</f>
        <v>8000</v>
      </c>
      <c r="E356" s="1106">
        <f>SUM(D356/C356)</f>
        <v>1.6</v>
      </c>
      <c r="F356" s="527"/>
    </row>
    <row r="357" spans="1:6" ht="12" customHeight="1">
      <c r="A357" s="78">
        <v>3307</v>
      </c>
      <c r="B357" s="495" t="s">
        <v>632</v>
      </c>
      <c r="C357" s="1000"/>
      <c r="D357" s="397"/>
      <c r="E357" s="456"/>
      <c r="F357" s="524"/>
    </row>
    <row r="358" spans="1:6" ht="12" customHeight="1">
      <c r="A358" s="400"/>
      <c r="B358" s="401" t="s">
        <v>529</v>
      </c>
      <c r="C358" s="1001"/>
      <c r="D358" s="318"/>
      <c r="E358" s="456"/>
      <c r="F358" s="525"/>
    </row>
    <row r="359" spans="1:6" ht="12" customHeight="1">
      <c r="A359" s="400"/>
      <c r="B359" s="194" t="s">
        <v>748</v>
      </c>
      <c r="C359" s="1001"/>
      <c r="D359" s="318"/>
      <c r="E359" s="456"/>
      <c r="F359" s="528"/>
    </row>
    <row r="360" spans="1:6" ht="12" customHeight="1">
      <c r="A360" s="400"/>
      <c r="B360" s="402" t="s">
        <v>730</v>
      </c>
      <c r="C360" s="1001"/>
      <c r="D360" s="318"/>
      <c r="E360" s="456"/>
      <c r="F360" s="526"/>
    </row>
    <row r="361" spans="1:6" ht="12" customHeight="1">
      <c r="A361" s="400"/>
      <c r="B361" s="319" t="s">
        <v>535</v>
      </c>
      <c r="C361" s="1001"/>
      <c r="D361" s="318"/>
      <c r="E361" s="456"/>
      <c r="F361" s="874"/>
    </row>
    <row r="362" spans="1:6" ht="12" customHeight="1">
      <c r="A362" s="400"/>
      <c r="B362" s="319" t="s">
        <v>740</v>
      </c>
      <c r="C362" s="1007">
        <v>4000</v>
      </c>
      <c r="D362" s="1210">
        <v>4000</v>
      </c>
      <c r="E362" s="1127">
        <f>SUM(D362/C362)</f>
        <v>1</v>
      </c>
      <c r="F362" s="626"/>
    </row>
    <row r="363" spans="1:6" ht="12" customHeight="1">
      <c r="A363" s="400"/>
      <c r="B363" s="319" t="s">
        <v>535</v>
      </c>
      <c r="C363" s="1001"/>
      <c r="D363" s="318"/>
      <c r="E363" s="456"/>
      <c r="F363" s="529"/>
    </row>
    <row r="364" spans="1:6" ht="12" customHeight="1" thickBot="1">
      <c r="A364" s="400"/>
      <c r="B364" s="468" t="s">
        <v>496</v>
      </c>
      <c r="C364" s="1002"/>
      <c r="D364" s="1212"/>
      <c r="E364" s="1105"/>
      <c r="F364" s="503"/>
    </row>
    <row r="365" spans="1:6" ht="12" customHeight="1" thickBot="1">
      <c r="A365" s="412"/>
      <c r="B365" s="472" t="s">
        <v>555</v>
      </c>
      <c r="C365" s="1004">
        <f>SUM(C358:C364)</f>
        <v>4000</v>
      </c>
      <c r="D365" s="407">
        <f>SUM(D358:D364)</f>
        <v>4000</v>
      </c>
      <c r="E365" s="1106">
        <f>SUM(D365/C365)</f>
        <v>1</v>
      </c>
      <c r="F365" s="527"/>
    </row>
    <row r="366" spans="1:6" ht="12" customHeight="1">
      <c r="A366" s="78">
        <v>3309</v>
      </c>
      <c r="B366" s="226" t="s">
        <v>1005</v>
      </c>
      <c r="C366" s="1000"/>
      <c r="D366" s="397"/>
      <c r="E366" s="456"/>
      <c r="F366" s="484"/>
    </row>
    <row r="367" spans="1:6" ht="12" customHeight="1">
      <c r="A367" s="400"/>
      <c r="B367" s="401" t="s">
        <v>529</v>
      </c>
      <c r="C367" s="1001"/>
      <c r="D367" s="318"/>
      <c r="E367" s="456"/>
      <c r="F367" s="484"/>
    </row>
    <row r="368" spans="1:6" ht="12" customHeight="1">
      <c r="A368" s="400"/>
      <c r="B368" s="194" t="s">
        <v>748</v>
      </c>
      <c r="C368" s="1001"/>
      <c r="D368" s="318"/>
      <c r="E368" s="456"/>
      <c r="F368" s="484"/>
    </row>
    <row r="369" spans="1:6" ht="12" customHeight="1">
      <c r="A369" s="400"/>
      <c r="B369" s="402" t="s">
        <v>730</v>
      </c>
      <c r="C369" s="1001">
        <v>5</v>
      </c>
      <c r="D369" s="318"/>
      <c r="E369" s="456">
        <f>SUM(D369/C369)</f>
        <v>0</v>
      </c>
      <c r="F369" s="626"/>
    </row>
    <row r="370" spans="1:6" ht="12" customHeight="1">
      <c r="A370" s="400"/>
      <c r="B370" s="319" t="s">
        <v>535</v>
      </c>
      <c r="C370" s="1001">
        <v>345</v>
      </c>
      <c r="D370" s="318"/>
      <c r="E370" s="456">
        <f>SUM(D370/C370)</f>
        <v>0</v>
      </c>
      <c r="F370" s="630"/>
    </row>
    <row r="371" spans="1:6" ht="12" customHeight="1">
      <c r="A371" s="400"/>
      <c r="B371" s="319" t="s">
        <v>740</v>
      </c>
      <c r="C371" s="1007"/>
      <c r="D371" s="1210"/>
      <c r="E371" s="456"/>
      <c r="F371" s="526"/>
    </row>
    <row r="372" spans="1:6" ht="12" customHeight="1" thickBot="1">
      <c r="A372" s="400"/>
      <c r="B372" s="468" t="s">
        <v>496</v>
      </c>
      <c r="C372" s="1002"/>
      <c r="D372" s="1212"/>
      <c r="E372" s="1105"/>
      <c r="F372" s="503"/>
    </row>
    <row r="373" spans="1:6" ht="12.75" customHeight="1" thickBot="1">
      <c r="A373" s="412"/>
      <c r="B373" s="472" t="s">
        <v>555</v>
      </c>
      <c r="C373" s="1004">
        <f>SUM(C367:C372)</f>
        <v>350</v>
      </c>
      <c r="D373" s="407"/>
      <c r="E373" s="1106">
        <f>SUM(D373/C373)</f>
        <v>0</v>
      </c>
      <c r="F373" s="488"/>
    </row>
    <row r="374" spans="1:6" ht="12.75" customHeight="1">
      <c r="A374" s="78">
        <v>3310</v>
      </c>
      <c r="B374" s="226" t="s">
        <v>1078</v>
      </c>
      <c r="C374" s="1000"/>
      <c r="D374" s="397"/>
      <c r="E374" s="456"/>
      <c r="F374" s="484"/>
    </row>
    <row r="375" spans="1:6" ht="12.75" customHeight="1">
      <c r="A375" s="400"/>
      <c r="B375" s="401" t="s">
        <v>529</v>
      </c>
      <c r="C375" s="1001"/>
      <c r="D375" s="318"/>
      <c r="E375" s="456"/>
      <c r="F375" s="484"/>
    </row>
    <row r="376" spans="1:6" ht="12.75" customHeight="1">
      <c r="A376" s="400"/>
      <c r="B376" s="194" t="s">
        <v>748</v>
      </c>
      <c r="C376" s="1001"/>
      <c r="D376" s="318"/>
      <c r="E376" s="456"/>
      <c r="F376" s="484"/>
    </row>
    <row r="377" spans="1:6" ht="12.75" customHeight="1">
      <c r="A377" s="400"/>
      <c r="B377" s="402" t="s">
        <v>730</v>
      </c>
      <c r="C377" s="1001"/>
      <c r="D377" s="318"/>
      <c r="E377" s="456"/>
      <c r="F377" s="626"/>
    </row>
    <row r="378" spans="1:6" ht="12.75" customHeight="1">
      <c r="A378" s="400"/>
      <c r="B378" s="319" t="s">
        <v>535</v>
      </c>
      <c r="C378" s="1001">
        <v>6000</v>
      </c>
      <c r="D378" s="318">
        <v>7000</v>
      </c>
      <c r="E378" s="1127">
        <f>SUM(D378/C378)</f>
        <v>1.1666666666666667</v>
      </c>
      <c r="F378" s="630"/>
    </row>
    <row r="379" spans="1:6" ht="12.75" customHeight="1">
      <c r="A379" s="400"/>
      <c r="B379" s="319" t="s">
        <v>740</v>
      </c>
      <c r="C379" s="1007"/>
      <c r="D379" s="1210"/>
      <c r="E379" s="456"/>
      <c r="F379" s="526"/>
    </row>
    <row r="380" spans="1:6" ht="12.75" customHeight="1" thickBot="1">
      <c r="A380" s="400"/>
      <c r="B380" s="468" t="s">
        <v>496</v>
      </c>
      <c r="C380" s="1002"/>
      <c r="D380" s="1212"/>
      <c r="E380" s="1105"/>
      <c r="F380" s="503"/>
    </row>
    <row r="381" spans="1:6" ht="12.75" customHeight="1" thickBot="1">
      <c r="A381" s="412"/>
      <c r="B381" s="472" t="s">
        <v>555</v>
      </c>
      <c r="C381" s="1004">
        <f>SUM(C375:C380)</f>
        <v>6000</v>
      </c>
      <c r="D381" s="407">
        <f>SUM(D375:D380)</f>
        <v>7000</v>
      </c>
      <c r="E381" s="1106">
        <f>SUM(D381/C381)</f>
        <v>1.1666666666666667</v>
      </c>
      <c r="F381" s="488"/>
    </row>
    <row r="382" spans="1:6" ht="12" customHeight="1">
      <c r="A382" s="78">
        <v>3311</v>
      </c>
      <c r="B382" s="226" t="s">
        <v>556</v>
      </c>
      <c r="C382" s="1000"/>
      <c r="D382" s="397"/>
      <c r="E382" s="456"/>
      <c r="F382" s="484"/>
    </row>
    <row r="383" spans="1:6" ht="12" customHeight="1">
      <c r="A383" s="400"/>
      <c r="B383" s="401" t="s">
        <v>529</v>
      </c>
      <c r="C383" s="1001"/>
      <c r="D383" s="318"/>
      <c r="E383" s="456"/>
      <c r="F383" s="484"/>
    </row>
    <row r="384" spans="1:6" ht="12" customHeight="1">
      <c r="A384" s="400"/>
      <c r="B384" s="194" t="s">
        <v>748</v>
      </c>
      <c r="C384" s="1001"/>
      <c r="D384" s="318"/>
      <c r="E384" s="456"/>
      <c r="F384" s="484"/>
    </row>
    <row r="385" spans="1:6" ht="12" customHeight="1">
      <c r="A385" s="400"/>
      <c r="B385" s="402" t="s">
        <v>730</v>
      </c>
      <c r="C385" s="1001"/>
      <c r="D385" s="318"/>
      <c r="E385" s="456"/>
      <c r="F385" s="626"/>
    </row>
    <row r="386" spans="1:6" ht="12" customHeight="1">
      <c r="A386" s="400"/>
      <c r="B386" s="319" t="s">
        <v>535</v>
      </c>
      <c r="C386" s="1001">
        <v>12000</v>
      </c>
      <c r="D386" s="318">
        <v>12000</v>
      </c>
      <c r="E386" s="1127">
        <f>SUM(D386/C386)</f>
        <v>1</v>
      </c>
      <c r="F386" s="874"/>
    </row>
    <row r="387" spans="1:6" ht="12" customHeight="1">
      <c r="A387" s="400"/>
      <c r="B387" s="319" t="s">
        <v>740</v>
      </c>
      <c r="C387" s="1007"/>
      <c r="D387" s="1210"/>
      <c r="E387" s="456"/>
      <c r="F387" s="526"/>
    </row>
    <row r="388" spans="1:6" ht="12" customHeight="1" thickBot="1">
      <c r="A388" s="400"/>
      <c r="B388" s="468" t="s">
        <v>496</v>
      </c>
      <c r="C388" s="1002"/>
      <c r="D388" s="1212"/>
      <c r="E388" s="1105"/>
      <c r="F388" s="503"/>
    </row>
    <row r="389" spans="1:6" ht="12" thickBot="1">
      <c r="A389" s="412"/>
      <c r="B389" s="472" t="s">
        <v>555</v>
      </c>
      <c r="C389" s="1004">
        <f>SUM(C383:C388)</f>
        <v>12000</v>
      </c>
      <c r="D389" s="407">
        <f>SUM(D383:D388)</f>
        <v>12000</v>
      </c>
      <c r="E389" s="1106">
        <f>SUM(D389/C389)</f>
        <v>1</v>
      </c>
      <c r="F389" s="488"/>
    </row>
    <row r="390" spans="1:6" ht="11.25">
      <c r="A390" s="413">
        <v>3312</v>
      </c>
      <c r="B390" s="226" t="s">
        <v>998</v>
      </c>
      <c r="C390" s="1000"/>
      <c r="D390" s="397"/>
      <c r="E390" s="456"/>
      <c r="F390" s="484"/>
    </row>
    <row r="391" spans="1:6" ht="11.25">
      <c r="A391" s="400"/>
      <c r="B391" s="401" t="s">
        <v>529</v>
      </c>
      <c r="C391" s="1001"/>
      <c r="D391" s="318"/>
      <c r="E391" s="456"/>
      <c r="F391" s="484"/>
    </row>
    <row r="392" spans="1:6" ht="12">
      <c r="A392" s="400"/>
      <c r="B392" s="194" t="s">
        <v>748</v>
      </c>
      <c r="C392" s="1001"/>
      <c r="D392" s="318"/>
      <c r="E392" s="456"/>
      <c r="F392" s="526"/>
    </row>
    <row r="393" spans="1:6" ht="12">
      <c r="A393" s="400"/>
      <c r="B393" s="402" t="s">
        <v>730</v>
      </c>
      <c r="C393" s="1001">
        <v>1500</v>
      </c>
      <c r="D393" s="318">
        <v>900</v>
      </c>
      <c r="E393" s="1127">
        <f>SUM(D393/C393)</f>
        <v>0.6</v>
      </c>
      <c r="F393" s="626"/>
    </row>
    <row r="394" spans="1:6" ht="11.25">
      <c r="A394" s="400"/>
      <c r="B394" s="319" t="s">
        <v>535</v>
      </c>
      <c r="C394" s="1001">
        <v>28500</v>
      </c>
      <c r="D394" s="318">
        <v>29100</v>
      </c>
      <c r="E394" s="1127">
        <f>SUM(D394/C394)</f>
        <v>1.0210526315789474</v>
      </c>
      <c r="F394" s="484"/>
    </row>
    <row r="395" spans="1:6" ht="11.25">
      <c r="A395" s="400"/>
      <c r="B395" s="319" t="s">
        <v>740</v>
      </c>
      <c r="C395" s="1007"/>
      <c r="D395" s="1210"/>
      <c r="E395" s="456"/>
      <c r="F395" s="484"/>
    </row>
    <row r="396" spans="1:6" ht="12" thickBot="1">
      <c r="A396" s="400"/>
      <c r="B396" s="468" t="s">
        <v>496</v>
      </c>
      <c r="C396" s="1002"/>
      <c r="D396" s="1212"/>
      <c r="E396" s="1105"/>
      <c r="F396" s="503"/>
    </row>
    <row r="397" spans="1:6" ht="12" thickBot="1">
      <c r="A397" s="412"/>
      <c r="B397" s="472" t="s">
        <v>555</v>
      </c>
      <c r="C397" s="1004">
        <f>SUM(C391:C396)</f>
        <v>30000</v>
      </c>
      <c r="D397" s="407">
        <f>SUM(D391:D396)</f>
        <v>30000</v>
      </c>
      <c r="E397" s="1106">
        <f>SUM(D397/C397)</f>
        <v>1</v>
      </c>
      <c r="F397" s="488"/>
    </row>
    <row r="398" spans="1:6" ht="11.25">
      <c r="A398" s="413">
        <v>3313</v>
      </c>
      <c r="B398" s="226" t="s">
        <v>329</v>
      </c>
      <c r="C398" s="1000"/>
      <c r="D398" s="397"/>
      <c r="E398" s="456"/>
      <c r="F398" s="484"/>
    </row>
    <row r="399" spans="1:6" ht="11.25">
      <c r="A399" s="400"/>
      <c r="B399" s="401" t="s">
        <v>529</v>
      </c>
      <c r="C399" s="1001"/>
      <c r="D399" s="318"/>
      <c r="E399" s="456"/>
      <c r="F399" s="484"/>
    </row>
    <row r="400" spans="1:6" ht="12">
      <c r="A400" s="400"/>
      <c r="B400" s="194" t="s">
        <v>748</v>
      </c>
      <c r="C400" s="1001"/>
      <c r="D400" s="318"/>
      <c r="E400" s="456"/>
      <c r="F400" s="526"/>
    </row>
    <row r="401" spans="1:6" ht="12">
      <c r="A401" s="400"/>
      <c r="B401" s="402" t="s">
        <v>730</v>
      </c>
      <c r="C401" s="1001">
        <v>30</v>
      </c>
      <c r="D401" s="318">
        <v>230</v>
      </c>
      <c r="E401" s="1127">
        <f>SUM(D401/C401)</f>
        <v>7.666666666666667</v>
      </c>
      <c r="F401" s="626"/>
    </row>
    <row r="402" spans="1:6" ht="11.25">
      <c r="A402" s="400"/>
      <c r="B402" s="319" t="s">
        <v>535</v>
      </c>
      <c r="C402" s="1001">
        <v>6970</v>
      </c>
      <c r="D402" s="318">
        <v>8270</v>
      </c>
      <c r="E402" s="1127">
        <f>SUM(D402/C402)</f>
        <v>1.1865136298421808</v>
      </c>
      <c r="F402" s="484"/>
    </row>
    <row r="403" spans="1:6" ht="11.25">
      <c r="A403" s="400"/>
      <c r="B403" s="319" t="s">
        <v>740</v>
      </c>
      <c r="C403" s="1007"/>
      <c r="D403" s="1210"/>
      <c r="E403" s="456"/>
      <c r="F403" s="484"/>
    </row>
    <row r="404" spans="1:6" ht="12" thickBot="1">
      <c r="A404" s="400"/>
      <c r="B404" s="468" t="s">
        <v>496</v>
      </c>
      <c r="C404" s="1002"/>
      <c r="D404" s="1212"/>
      <c r="E404" s="1105"/>
      <c r="F404" s="503"/>
    </row>
    <row r="405" spans="1:6" ht="12" thickBot="1">
      <c r="A405" s="412"/>
      <c r="B405" s="472" t="s">
        <v>555</v>
      </c>
      <c r="C405" s="1004">
        <f>SUM(C399:C404)</f>
        <v>7000</v>
      </c>
      <c r="D405" s="407">
        <f>SUM(D399:D404)</f>
        <v>8500</v>
      </c>
      <c r="E405" s="1106">
        <f>SUM(D405/C405)</f>
        <v>1.2142857142857142</v>
      </c>
      <c r="F405" s="488"/>
    </row>
    <row r="406" spans="1:6" ht="11.25">
      <c r="A406" s="413">
        <v>3315</v>
      </c>
      <c r="B406" s="226" t="s">
        <v>330</v>
      </c>
      <c r="C406" s="1000"/>
      <c r="D406" s="397"/>
      <c r="E406" s="456"/>
      <c r="F406" s="484"/>
    </row>
    <row r="407" spans="1:6" ht="11.25">
      <c r="A407" s="400"/>
      <c r="B407" s="401" t="s">
        <v>529</v>
      </c>
      <c r="C407" s="1001"/>
      <c r="D407" s="318"/>
      <c r="E407" s="456"/>
      <c r="F407" s="484"/>
    </row>
    <row r="408" spans="1:6" ht="12">
      <c r="A408" s="400"/>
      <c r="B408" s="194" t="s">
        <v>748</v>
      </c>
      <c r="C408" s="1001"/>
      <c r="D408" s="318"/>
      <c r="E408" s="456"/>
      <c r="F408" s="526"/>
    </row>
    <row r="409" spans="1:6" ht="12">
      <c r="A409" s="400"/>
      <c r="B409" s="402" t="s">
        <v>730</v>
      </c>
      <c r="C409" s="1001"/>
      <c r="D409" s="318"/>
      <c r="E409" s="456"/>
      <c r="F409" s="626"/>
    </row>
    <row r="410" spans="1:6" ht="11.25">
      <c r="A410" s="400"/>
      <c r="B410" s="319" t="s">
        <v>535</v>
      </c>
      <c r="C410" s="1001">
        <v>7000</v>
      </c>
      <c r="D410" s="318">
        <v>12000</v>
      </c>
      <c r="E410" s="1127">
        <f>SUM(D410/C410)</f>
        <v>1.7142857142857142</v>
      </c>
      <c r="F410" s="484"/>
    </row>
    <row r="411" spans="1:6" ht="11.25">
      <c r="A411" s="400"/>
      <c r="B411" s="319" t="s">
        <v>740</v>
      </c>
      <c r="C411" s="1007"/>
      <c r="D411" s="1210"/>
      <c r="E411" s="456"/>
      <c r="F411" s="484"/>
    </row>
    <row r="412" spans="1:6" ht="12" thickBot="1">
      <c r="A412" s="400"/>
      <c r="B412" s="468" t="s">
        <v>496</v>
      </c>
      <c r="C412" s="1002"/>
      <c r="D412" s="1212"/>
      <c r="E412" s="1105"/>
      <c r="F412" s="503"/>
    </row>
    <row r="413" spans="1:6" ht="12" thickBot="1">
      <c r="A413" s="412"/>
      <c r="B413" s="472" t="s">
        <v>555</v>
      </c>
      <c r="C413" s="1004">
        <f>SUM(C407:C412)</f>
        <v>7000</v>
      </c>
      <c r="D413" s="407">
        <f>SUM(D407:D412)</f>
        <v>12000</v>
      </c>
      <c r="E413" s="1106">
        <f>SUM(D413/C413)</f>
        <v>1.7142857142857142</v>
      </c>
      <c r="F413" s="488"/>
    </row>
    <row r="414" spans="1:6" ht="11.25">
      <c r="A414" s="413">
        <v>3316</v>
      </c>
      <c r="B414" s="226" t="s">
        <v>557</v>
      </c>
      <c r="C414" s="1000"/>
      <c r="D414" s="397"/>
      <c r="E414" s="456"/>
      <c r="F414" s="484"/>
    </row>
    <row r="415" spans="1:6" ht="11.25">
      <c r="A415" s="400"/>
      <c r="B415" s="401" t="s">
        <v>529</v>
      </c>
      <c r="C415" s="1001"/>
      <c r="D415" s="318"/>
      <c r="E415" s="456"/>
      <c r="F415" s="484"/>
    </row>
    <row r="416" spans="1:6" ht="12">
      <c r="A416" s="400"/>
      <c r="B416" s="194" t="s">
        <v>748</v>
      </c>
      <c r="C416" s="1001"/>
      <c r="D416" s="318"/>
      <c r="E416" s="456"/>
      <c r="F416" s="526"/>
    </row>
    <row r="417" spans="1:6" ht="12">
      <c r="A417" s="400"/>
      <c r="B417" s="402" t="s">
        <v>730</v>
      </c>
      <c r="C417" s="1001"/>
      <c r="D417" s="318"/>
      <c r="E417" s="456"/>
      <c r="F417" s="626"/>
    </row>
    <row r="418" spans="1:6" ht="11.25">
      <c r="A418" s="400"/>
      <c r="B418" s="319" t="s">
        <v>535</v>
      </c>
      <c r="C418" s="1001">
        <v>2000</v>
      </c>
      <c r="D418" s="318">
        <v>5000</v>
      </c>
      <c r="E418" s="1127">
        <f>SUM(D418/C418)</f>
        <v>2.5</v>
      </c>
      <c r="F418" s="484"/>
    </row>
    <row r="419" spans="1:6" ht="11.25">
      <c r="A419" s="400"/>
      <c r="B419" s="319" t="s">
        <v>740</v>
      </c>
      <c r="C419" s="1007"/>
      <c r="D419" s="1210"/>
      <c r="E419" s="456"/>
      <c r="F419" s="484"/>
    </row>
    <row r="420" spans="1:6" ht="12" thickBot="1">
      <c r="A420" s="400"/>
      <c r="B420" s="468" t="s">
        <v>496</v>
      </c>
      <c r="C420" s="1002"/>
      <c r="D420" s="1212"/>
      <c r="E420" s="1105"/>
      <c r="F420" s="503"/>
    </row>
    <row r="421" spans="1:6" ht="12" thickBot="1">
      <c r="A421" s="412"/>
      <c r="B421" s="472" t="s">
        <v>555</v>
      </c>
      <c r="C421" s="1004">
        <f>SUM(C415:C420)</f>
        <v>2000</v>
      </c>
      <c r="D421" s="407">
        <f>SUM(D415:D420)</f>
        <v>5000</v>
      </c>
      <c r="E421" s="1106">
        <f>SUM(D421/C421)</f>
        <v>2.5</v>
      </c>
      <c r="F421" s="488"/>
    </row>
    <row r="422" spans="1:6" ht="11.25">
      <c r="A422" s="413">
        <v>3317</v>
      </c>
      <c r="B422" s="226" t="s">
        <v>999</v>
      </c>
      <c r="C422" s="1000"/>
      <c r="D422" s="397"/>
      <c r="E422" s="456"/>
      <c r="F422" s="484"/>
    </row>
    <row r="423" spans="1:6" ht="11.25">
      <c r="A423" s="400"/>
      <c r="B423" s="401" t="s">
        <v>529</v>
      </c>
      <c r="C423" s="1001"/>
      <c r="D423" s="318"/>
      <c r="E423" s="456"/>
      <c r="F423" s="484"/>
    </row>
    <row r="424" spans="1:6" ht="12">
      <c r="A424" s="400"/>
      <c r="B424" s="194" t="s">
        <v>748</v>
      </c>
      <c r="C424" s="1001"/>
      <c r="D424" s="318"/>
      <c r="E424" s="456"/>
      <c r="F424" s="526"/>
    </row>
    <row r="425" spans="1:6" ht="12">
      <c r="A425" s="400"/>
      <c r="B425" s="402" t="s">
        <v>730</v>
      </c>
      <c r="C425" s="1001">
        <v>1700</v>
      </c>
      <c r="D425" s="318">
        <v>2200</v>
      </c>
      <c r="E425" s="1127">
        <f>SUM(D425/C425)</f>
        <v>1.2941176470588236</v>
      </c>
      <c r="F425" s="626"/>
    </row>
    <row r="426" spans="1:6" ht="11.25">
      <c r="A426" s="400"/>
      <c r="B426" s="319" t="s">
        <v>535</v>
      </c>
      <c r="C426" s="1001">
        <v>68300</v>
      </c>
      <c r="D426" s="318">
        <v>127800</v>
      </c>
      <c r="E426" s="1127">
        <f>SUM(D426/C426)</f>
        <v>1.8711566617862372</v>
      </c>
      <c r="F426" s="484"/>
    </row>
    <row r="427" spans="1:6" ht="11.25">
      <c r="A427" s="400"/>
      <c r="B427" s="319" t="s">
        <v>740</v>
      </c>
      <c r="C427" s="1007"/>
      <c r="D427" s="1210"/>
      <c r="E427" s="456"/>
      <c r="F427" s="484"/>
    </row>
    <row r="428" spans="1:6" ht="12" thickBot="1">
      <c r="A428" s="400"/>
      <c r="B428" s="468" t="s">
        <v>496</v>
      </c>
      <c r="C428" s="1002"/>
      <c r="D428" s="1212"/>
      <c r="E428" s="1105"/>
      <c r="F428" s="503"/>
    </row>
    <row r="429" spans="1:6" ht="12" thickBot="1">
      <c r="A429" s="412"/>
      <c r="B429" s="472" t="s">
        <v>555</v>
      </c>
      <c r="C429" s="1004">
        <f>SUM(C423:C428)</f>
        <v>70000</v>
      </c>
      <c r="D429" s="407">
        <f>SUM(D423:D428)</f>
        <v>130000</v>
      </c>
      <c r="E429" s="1106">
        <f>SUM(D429/C429)</f>
        <v>1.8571428571428572</v>
      </c>
      <c r="F429" s="488"/>
    </row>
    <row r="430" spans="1:6" ht="12" customHeight="1">
      <c r="A430" s="78">
        <v>3318</v>
      </c>
      <c r="B430" s="495" t="s">
        <v>1062</v>
      </c>
      <c r="C430" s="1000"/>
      <c r="D430" s="397"/>
      <c r="E430" s="456"/>
      <c r="F430" s="484"/>
    </row>
    <row r="431" spans="1:6" ht="12" customHeight="1">
      <c r="A431" s="400"/>
      <c r="B431" s="401" t="s">
        <v>529</v>
      </c>
      <c r="C431" s="1001"/>
      <c r="D431" s="318"/>
      <c r="E431" s="456"/>
      <c r="F431" s="484"/>
    </row>
    <row r="432" spans="1:6" ht="12" customHeight="1">
      <c r="A432" s="400"/>
      <c r="B432" s="194" t="s">
        <v>748</v>
      </c>
      <c r="C432" s="1001"/>
      <c r="D432" s="318"/>
      <c r="E432" s="456"/>
      <c r="F432" s="484"/>
    </row>
    <row r="433" spans="1:6" ht="12" customHeight="1">
      <c r="A433" s="400"/>
      <c r="B433" s="402" t="s">
        <v>730</v>
      </c>
      <c r="C433" s="1001"/>
      <c r="D433" s="318"/>
      <c r="E433" s="456"/>
      <c r="F433" s="626"/>
    </row>
    <row r="434" spans="1:6" ht="12" customHeight="1">
      <c r="A434" s="400"/>
      <c r="B434" s="319" t="s">
        <v>535</v>
      </c>
      <c r="C434" s="1001">
        <v>800</v>
      </c>
      <c r="D434" s="318"/>
      <c r="E434" s="456">
        <f>SUM(D434/C434)</f>
        <v>0</v>
      </c>
      <c r="F434" s="630"/>
    </row>
    <row r="435" spans="1:6" ht="12" customHeight="1">
      <c r="A435" s="400"/>
      <c r="B435" s="319" t="s">
        <v>740</v>
      </c>
      <c r="C435" s="1007"/>
      <c r="D435" s="1210"/>
      <c r="E435" s="456"/>
      <c r="F435" s="625"/>
    </row>
    <row r="436" spans="1:6" ht="12" customHeight="1">
      <c r="A436" s="400"/>
      <c r="B436" s="319" t="s">
        <v>535</v>
      </c>
      <c r="C436" s="1001"/>
      <c r="D436" s="318"/>
      <c r="E436" s="456"/>
      <c r="F436" s="626"/>
    </row>
    <row r="437" spans="1:6" ht="12" customHeight="1" thickBot="1">
      <c r="A437" s="400"/>
      <c r="B437" s="468" t="s">
        <v>496</v>
      </c>
      <c r="C437" s="1002"/>
      <c r="D437" s="1212"/>
      <c r="E437" s="1105"/>
      <c r="F437" s="503"/>
    </row>
    <row r="438" spans="1:6" ht="12" customHeight="1" thickBot="1">
      <c r="A438" s="412"/>
      <c r="B438" s="472" t="s">
        <v>555</v>
      </c>
      <c r="C438" s="1004">
        <f>SUM(C431:C437)</f>
        <v>800</v>
      </c>
      <c r="D438" s="407"/>
      <c r="E438" s="1106">
        <f>SUM(D438/C438)</f>
        <v>0</v>
      </c>
      <c r="F438" s="488"/>
    </row>
    <row r="439" spans="1:6" ht="12" customHeight="1">
      <c r="A439" s="78">
        <v>3319</v>
      </c>
      <c r="B439" s="495" t="s">
        <v>389</v>
      </c>
      <c r="C439" s="1000"/>
      <c r="D439" s="397"/>
      <c r="E439" s="456"/>
      <c r="F439" s="484"/>
    </row>
    <row r="440" spans="1:6" ht="12" customHeight="1">
      <c r="A440" s="400"/>
      <c r="B440" s="401" t="s">
        <v>529</v>
      </c>
      <c r="C440" s="1001"/>
      <c r="D440" s="318"/>
      <c r="E440" s="456"/>
      <c r="F440" s="484"/>
    </row>
    <row r="441" spans="1:6" ht="12" customHeight="1">
      <c r="A441" s="400"/>
      <c r="B441" s="194" t="s">
        <v>748</v>
      </c>
      <c r="C441" s="1001"/>
      <c r="D441" s="318"/>
      <c r="E441" s="456"/>
      <c r="F441" s="484"/>
    </row>
    <row r="442" spans="1:6" ht="12" customHeight="1">
      <c r="A442" s="400"/>
      <c r="B442" s="402" t="s">
        <v>730</v>
      </c>
      <c r="C442" s="1001">
        <v>800</v>
      </c>
      <c r="D442" s="318">
        <v>800</v>
      </c>
      <c r="E442" s="1127">
        <f>SUM(D442/C442)</f>
        <v>1</v>
      </c>
      <c r="F442" s="626"/>
    </row>
    <row r="443" spans="1:6" ht="12" customHeight="1">
      <c r="A443" s="400"/>
      <c r="B443" s="319" t="s">
        <v>535</v>
      </c>
      <c r="C443" s="1001"/>
      <c r="D443" s="318"/>
      <c r="E443" s="456"/>
      <c r="F443" s="630"/>
    </row>
    <row r="444" spans="1:6" ht="12" customHeight="1">
      <c r="A444" s="400"/>
      <c r="B444" s="319" t="s">
        <v>740</v>
      </c>
      <c r="C444" s="1007"/>
      <c r="D444" s="1210"/>
      <c r="E444" s="456"/>
      <c r="F444" s="625"/>
    </row>
    <row r="445" spans="1:6" ht="12" customHeight="1">
      <c r="A445" s="400"/>
      <c r="B445" s="319" t="s">
        <v>535</v>
      </c>
      <c r="C445" s="1001"/>
      <c r="D445" s="318"/>
      <c r="E445" s="456"/>
      <c r="F445" s="626"/>
    </row>
    <row r="446" spans="1:6" ht="12" customHeight="1" thickBot="1">
      <c r="A446" s="400"/>
      <c r="B446" s="468" t="s">
        <v>496</v>
      </c>
      <c r="C446" s="1002"/>
      <c r="D446" s="1212"/>
      <c r="E446" s="1105"/>
      <c r="F446" s="503"/>
    </row>
    <row r="447" spans="1:6" ht="12" customHeight="1" thickBot="1">
      <c r="A447" s="412"/>
      <c r="B447" s="472" t="s">
        <v>555</v>
      </c>
      <c r="C447" s="1004">
        <f>SUM(C440:C446)</f>
        <v>800</v>
      </c>
      <c r="D447" s="407">
        <f>SUM(D440:D446)</f>
        <v>800</v>
      </c>
      <c r="E447" s="1106">
        <f>SUM(D447/C447)</f>
        <v>1</v>
      </c>
      <c r="F447" s="488"/>
    </row>
    <row r="448" spans="1:6" ht="12" customHeight="1">
      <c r="A448" s="78">
        <v>3320</v>
      </c>
      <c r="B448" s="226" t="s">
        <v>218</v>
      </c>
      <c r="C448" s="1000"/>
      <c r="D448" s="397"/>
      <c r="E448" s="456"/>
      <c r="F448" s="484"/>
    </row>
    <row r="449" spans="1:6" ht="12" customHeight="1">
      <c r="A449" s="400"/>
      <c r="B449" s="401" t="s">
        <v>529</v>
      </c>
      <c r="C449" s="1001"/>
      <c r="D449" s="318"/>
      <c r="E449" s="456"/>
      <c r="F449" s="484"/>
    </row>
    <row r="450" spans="1:6" ht="12" customHeight="1">
      <c r="A450" s="400"/>
      <c r="B450" s="194" t="s">
        <v>748</v>
      </c>
      <c r="C450" s="1001"/>
      <c r="D450" s="318"/>
      <c r="E450" s="456"/>
      <c r="F450" s="484"/>
    </row>
    <row r="451" spans="1:6" ht="12" customHeight="1">
      <c r="A451" s="400"/>
      <c r="B451" s="402" t="s">
        <v>730</v>
      </c>
      <c r="C451" s="1001"/>
      <c r="D451" s="318"/>
      <c r="E451" s="456"/>
      <c r="F451" s="626"/>
    </row>
    <row r="452" spans="1:6" ht="12" customHeight="1">
      <c r="A452" s="400"/>
      <c r="B452" s="319" t="s">
        <v>535</v>
      </c>
      <c r="C452" s="1001">
        <v>6000</v>
      </c>
      <c r="D452" s="318">
        <v>1000</v>
      </c>
      <c r="E452" s="1127">
        <f>SUM(D452/C452)</f>
        <v>0.16666666666666666</v>
      </c>
      <c r="F452" s="631"/>
    </row>
    <row r="453" spans="1:6" ht="12" customHeight="1">
      <c r="A453" s="400"/>
      <c r="B453" s="319" t="s">
        <v>740</v>
      </c>
      <c r="C453" s="1007"/>
      <c r="D453" s="1210"/>
      <c r="E453" s="456"/>
      <c r="F453" s="625"/>
    </row>
    <row r="454" spans="1:6" ht="12" customHeight="1">
      <c r="A454" s="400"/>
      <c r="B454" s="319" t="s">
        <v>535</v>
      </c>
      <c r="C454" s="1001"/>
      <c r="D454" s="318"/>
      <c r="E454" s="456"/>
      <c r="F454" s="526"/>
    </row>
    <row r="455" spans="1:6" ht="12" customHeight="1" thickBot="1">
      <c r="A455" s="400"/>
      <c r="B455" s="468" t="s">
        <v>496</v>
      </c>
      <c r="C455" s="1002"/>
      <c r="D455" s="1212"/>
      <c r="E455" s="1105"/>
      <c r="F455" s="503"/>
    </row>
    <row r="456" spans="1:6" ht="12" customHeight="1" thickBot="1">
      <c r="A456" s="412"/>
      <c r="B456" s="472" t="s">
        <v>555</v>
      </c>
      <c r="C456" s="1003">
        <f>SUM(C449:C455)</f>
        <v>6000</v>
      </c>
      <c r="D456" s="1217">
        <f>SUM(D449:D455)</f>
        <v>1000</v>
      </c>
      <c r="E456" s="1106">
        <f>SUM(D456/C456)</f>
        <v>0.16666666666666666</v>
      </c>
      <c r="F456" s="488"/>
    </row>
    <row r="457" spans="1:6" ht="12" customHeight="1">
      <c r="A457" s="78">
        <v>3322</v>
      </c>
      <c r="B457" s="226" t="s">
        <v>1063</v>
      </c>
      <c r="C457" s="1000"/>
      <c r="D457" s="397"/>
      <c r="E457" s="456"/>
      <c r="F457" s="484"/>
    </row>
    <row r="458" spans="1:6" ht="12" customHeight="1">
      <c r="A458" s="400"/>
      <c r="B458" s="401" t="s">
        <v>529</v>
      </c>
      <c r="C458" s="1001"/>
      <c r="D458" s="318"/>
      <c r="E458" s="456"/>
      <c r="F458" s="484"/>
    </row>
    <row r="459" spans="1:6" ht="12" customHeight="1">
      <c r="A459" s="400"/>
      <c r="B459" s="194" t="s">
        <v>748</v>
      </c>
      <c r="C459" s="1001"/>
      <c r="D459" s="318"/>
      <c r="E459" s="456"/>
      <c r="F459" s="626"/>
    </row>
    <row r="460" spans="1:6" ht="12" customHeight="1">
      <c r="A460" s="400"/>
      <c r="B460" s="402" t="s">
        <v>730</v>
      </c>
      <c r="C460" s="1001">
        <v>300</v>
      </c>
      <c r="D460" s="318">
        <v>300</v>
      </c>
      <c r="E460" s="1127">
        <f>SUM(D460/C460)</f>
        <v>1</v>
      </c>
      <c r="F460" s="484"/>
    </row>
    <row r="461" spans="1:6" ht="12" customHeight="1">
      <c r="A461" s="400"/>
      <c r="B461" s="319" t="s">
        <v>535</v>
      </c>
      <c r="C461" s="1001">
        <v>9200</v>
      </c>
      <c r="D461" s="318">
        <v>9200</v>
      </c>
      <c r="E461" s="1127">
        <f>SUM(D461/C461)</f>
        <v>1</v>
      </c>
      <c r="F461" s="532"/>
    </row>
    <row r="462" spans="1:6" ht="12" customHeight="1">
      <c r="A462" s="400"/>
      <c r="B462" s="319" t="s">
        <v>740</v>
      </c>
      <c r="C462" s="1007"/>
      <c r="D462" s="1210"/>
      <c r="E462" s="456"/>
      <c r="F462" s="526"/>
    </row>
    <row r="463" spans="1:6" ht="12" customHeight="1" thickBot="1">
      <c r="A463" s="400"/>
      <c r="B463" s="468" t="s">
        <v>496</v>
      </c>
      <c r="C463" s="1002"/>
      <c r="D463" s="1212"/>
      <c r="E463" s="1105"/>
      <c r="F463" s="533"/>
    </row>
    <row r="464" spans="1:6" ht="12" customHeight="1" thickBot="1">
      <c r="A464" s="412"/>
      <c r="B464" s="472" t="s">
        <v>555</v>
      </c>
      <c r="C464" s="1003">
        <f>SUM(C458:C463)</f>
        <v>9500</v>
      </c>
      <c r="D464" s="1217">
        <f>SUM(D458:D463)</f>
        <v>9500</v>
      </c>
      <c r="E464" s="1106">
        <f>SUM(D464/C464)</f>
        <v>1</v>
      </c>
      <c r="F464" s="488"/>
    </row>
    <row r="465" spans="1:6" ht="12" customHeight="1">
      <c r="A465" s="78">
        <v>3323</v>
      </c>
      <c r="B465" s="226" t="s">
        <v>824</v>
      </c>
      <c r="C465" s="1000"/>
      <c r="D465" s="397"/>
      <c r="E465" s="456"/>
      <c r="F465" s="484"/>
    </row>
    <row r="466" spans="1:6" ht="12" customHeight="1">
      <c r="A466" s="400"/>
      <c r="B466" s="401" t="s">
        <v>529</v>
      </c>
      <c r="C466" s="1001"/>
      <c r="D466" s="318"/>
      <c r="E466" s="456"/>
      <c r="F466" s="484"/>
    </row>
    <row r="467" spans="1:6" ht="12" customHeight="1">
      <c r="A467" s="400"/>
      <c r="B467" s="194" t="s">
        <v>748</v>
      </c>
      <c r="C467" s="1001"/>
      <c r="D467" s="318"/>
      <c r="E467" s="456"/>
      <c r="F467" s="526"/>
    </row>
    <row r="468" spans="1:6" ht="12" customHeight="1">
      <c r="A468" s="400"/>
      <c r="B468" s="402" t="s">
        <v>730</v>
      </c>
      <c r="C468" s="1001">
        <v>50</v>
      </c>
      <c r="D468" s="318">
        <v>50</v>
      </c>
      <c r="E468" s="1127">
        <f>SUM(D468/C468)</f>
        <v>1</v>
      </c>
      <c r="F468" s="626"/>
    </row>
    <row r="469" spans="1:6" ht="12" customHeight="1">
      <c r="A469" s="400"/>
      <c r="B469" s="319" t="s">
        <v>535</v>
      </c>
      <c r="C469" s="1001">
        <v>8950</v>
      </c>
      <c r="D469" s="318">
        <v>7450</v>
      </c>
      <c r="E469" s="1127">
        <f>SUM(D469/C469)</f>
        <v>0.8324022346368715</v>
      </c>
      <c r="F469" s="532"/>
    </row>
    <row r="470" spans="1:6" ht="12" customHeight="1">
      <c r="A470" s="400"/>
      <c r="B470" s="319" t="s">
        <v>740</v>
      </c>
      <c r="C470" s="1007"/>
      <c r="D470" s="1210"/>
      <c r="E470" s="456"/>
      <c r="F470" s="526"/>
    </row>
    <row r="471" spans="1:6" ht="12" customHeight="1" thickBot="1">
      <c r="A471" s="400"/>
      <c r="B471" s="468" t="s">
        <v>496</v>
      </c>
      <c r="C471" s="1002"/>
      <c r="D471" s="1212"/>
      <c r="E471" s="1105"/>
      <c r="F471" s="533"/>
    </row>
    <row r="472" spans="1:6" ht="12" customHeight="1" thickBot="1">
      <c r="A472" s="412"/>
      <c r="B472" s="472" t="s">
        <v>555</v>
      </c>
      <c r="C472" s="1004">
        <f>SUM(C466:C471)</f>
        <v>9000</v>
      </c>
      <c r="D472" s="407">
        <f>SUM(D466:D471)</f>
        <v>7500</v>
      </c>
      <c r="E472" s="1106">
        <f>SUM(D472/C472)</f>
        <v>0.8333333333333334</v>
      </c>
      <c r="F472" s="488"/>
    </row>
    <row r="473" spans="1:6" ht="12" customHeight="1">
      <c r="A473" s="534">
        <v>3340</v>
      </c>
      <c r="B473" s="496" t="s">
        <v>151</v>
      </c>
      <c r="C473" s="1000"/>
      <c r="D473" s="397"/>
      <c r="E473" s="456"/>
      <c r="F473" s="484"/>
    </row>
    <row r="474" spans="1:6" ht="12" customHeight="1">
      <c r="A474" s="78"/>
      <c r="B474" s="401" t="s">
        <v>529</v>
      </c>
      <c r="C474" s="1000"/>
      <c r="D474" s="397"/>
      <c r="E474" s="456"/>
      <c r="F474" s="484"/>
    </row>
    <row r="475" spans="1:6" ht="12" customHeight="1">
      <c r="A475" s="78"/>
      <c r="B475" s="194" t="s">
        <v>748</v>
      </c>
      <c r="C475" s="1000"/>
      <c r="D475" s="397"/>
      <c r="E475" s="456"/>
      <c r="F475" s="626"/>
    </row>
    <row r="476" spans="1:6" ht="12" customHeight="1">
      <c r="A476" s="389"/>
      <c r="B476" s="402" t="s">
        <v>730</v>
      </c>
      <c r="C476" s="1007">
        <v>7000</v>
      </c>
      <c r="D476" s="1210">
        <v>7000</v>
      </c>
      <c r="E476" s="1127">
        <f>SUM(D476/C476)</f>
        <v>1</v>
      </c>
      <c r="F476" s="874"/>
    </row>
    <row r="477" spans="1:6" ht="12" customHeight="1">
      <c r="A477" s="389"/>
      <c r="B477" s="319" t="s">
        <v>535</v>
      </c>
      <c r="C477" s="1007"/>
      <c r="D477" s="1210"/>
      <c r="E477" s="456"/>
      <c r="F477" s="531"/>
    </row>
    <row r="478" spans="1:6" ht="12" customHeight="1">
      <c r="A478" s="78"/>
      <c r="B478" s="319" t="s">
        <v>740</v>
      </c>
      <c r="C478" s="1007"/>
      <c r="D478" s="1210"/>
      <c r="E478" s="456"/>
      <c r="F478" s="484"/>
    </row>
    <row r="479" spans="1:6" ht="12" customHeight="1" thickBot="1">
      <c r="A479" s="78"/>
      <c r="B479" s="468" t="s">
        <v>496</v>
      </c>
      <c r="C479" s="1008"/>
      <c r="D479" s="1211"/>
      <c r="E479" s="1105"/>
      <c r="F479" s="503"/>
    </row>
    <row r="480" spans="1:6" ht="12" customHeight="1" thickBot="1">
      <c r="A480" s="391"/>
      <c r="B480" s="472" t="s">
        <v>555</v>
      </c>
      <c r="C480" s="1004">
        <f>SUM(C474:C479)</f>
        <v>7000</v>
      </c>
      <c r="D480" s="407">
        <f>SUM(D474:D479)</f>
        <v>7000</v>
      </c>
      <c r="E480" s="1106">
        <f>SUM(D480/C480)</f>
        <v>1</v>
      </c>
      <c r="F480" s="488"/>
    </row>
    <row r="481" spans="1:6" ht="12" customHeight="1">
      <c r="A481" s="534">
        <v>3341</v>
      </c>
      <c r="B481" s="496" t="s">
        <v>1006</v>
      </c>
      <c r="C481" s="1000"/>
      <c r="D481" s="397"/>
      <c r="E481" s="456"/>
      <c r="F481" s="484"/>
    </row>
    <row r="482" spans="1:6" ht="12" customHeight="1">
      <c r="A482" s="78"/>
      <c r="B482" s="401" t="s">
        <v>529</v>
      </c>
      <c r="C482" s="1000"/>
      <c r="D482" s="397"/>
      <c r="E482" s="456"/>
      <c r="F482" s="484"/>
    </row>
    <row r="483" spans="1:6" ht="12" customHeight="1">
      <c r="A483" s="78"/>
      <c r="B483" s="194" t="s">
        <v>748</v>
      </c>
      <c r="C483" s="1000"/>
      <c r="D483" s="397"/>
      <c r="E483" s="456"/>
      <c r="F483" s="626"/>
    </row>
    <row r="484" spans="1:6" ht="12" customHeight="1">
      <c r="A484" s="389"/>
      <c r="B484" s="402" t="s">
        <v>730</v>
      </c>
      <c r="C484" s="1007">
        <v>1500</v>
      </c>
      <c r="D484" s="1210">
        <v>1700</v>
      </c>
      <c r="E484" s="1127">
        <f>SUM(D484/C484)</f>
        <v>1.1333333333333333</v>
      </c>
      <c r="F484" s="630"/>
    </row>
    <row r="485" spans="1:6" ht="12" customHeight="1">
      <c r="A485" s="389"/>
      <c r="B485" s="319" t="s">
        <v>535</v>
      </c>
      <c r="C485" s="1007"/>
      <c r="D485" s="1210"/>
      <c r="E485" s="456"/>
      <c r="F485" s="531"/>
    </row>
    <row r="486" spans="1:6" ht="12" customHeight="1">
      <c r="A486" s="78"/>
      <c r="B486" s="319" t="s">
        <v>740</v>
      </c>
      <c r="C486" s="1000"/>
      <c r="D486" s="397"/>
      <c r="E486" s="456"/>
      <c r="F486" s="484"/>
    </row>
    <row r="487" spans="1:6" ht="12" customHeight="1" thickBot="1">
      <c r="A487" s="78"/>
      <c r="B487" s="468" t="s">
        <v>496</v>
      </c>
      <c r="C487" s="1008"/>
      <c r="D487" s="1211"/>
      <c r="E487" s="1105"/>
      <c r="F487" s="503"/>
    </row>
    <row r="488" spans="1:6" ht="12" customHeight="1" thickBot="1">
      <c r="A488" s="391"/>
      <c r="B488" s="472" t="s">
        <v>555</v>
      </c>
      <c r="C488" s="1004">
        <f>SUM(C482:C487)</f>
        <v>1500</v>
      </c>
      <c r="D488" s="407">
        <f>SUM(D482:D487)</f>
        <v>1700</v>
      </c>
      <c r="E488" s="1106">
        <f>SUM(D488/C488)</f>
        <v>1.1333333333333333</v>
      </c>
      <c r="F488" s="488"/>
    </row>
    <row r="489" spans="1:6" ht="12" customHeight="1">
      <c r="A489" s="534">
        <v>3342</v>
      </c>
      <c r="B489" s="496" t="s">
        <v>743</v>
      </c>
      <c r="C489" s="1000"/>
      <c r="D489" s="397"/>
      <c r="E489" s="456"/>
      <c r="F489" s="484"/>
    </row>
    <row r="490" spans="1:6" ht="12" customHeight="1">
      <c r="A490" s="78"/>
      <c r="B490" s="401" t="s">
        <v>529</v>
      </c>
      <c r="C490" s="1000"/>
      <c r="D490" s="397"/>
      <c r="E490" s="456"/>
      <c r="F490" s="484"/>
    </row>
    <row r="491" spans="1:6" ht="12" customHeight="1">
      <c r="A491" s="78"/>
      <c r="B491" s="194" t="s">
        <v>748</v>
      </c>
      <c r="C491" s="1000"/>
      <c r="D491" s="397"/>
      <c r="E491" s="456"/>
      <c r="F491" s="484"/>
    </row>
    <row r="492" spans="1:6" ht="12" customHeight="1">
      <c r="A492" s="389"/>
      <c r="B492" s="402" t="s">
        <v>730</v>
      </c>
      <c r="C492" s="1007">
        <v>880</v>
      </c>
      <c r="D492" s="1210">
        <v>880</v>
      </c>
      <c r="E492" s="1127">
        <f>SUM(D492/C492)</f>
        <v>1</v>
      </c>
      <c r="F492" s="626"/>
    </row>
    <row r="493" spans="1:6" ht="12" customHeight="1">
      <c r="A493" s="389"/>
      <c r="B493" s="319" t="s">
        <v>535</v>
      </c>
      <c r="C493" s="1007"/>
      <c r="D493" s="1210"/>
      <c r="E493" s="456"/>
      <c r="F493" s="531"/>
    </row>
    <row r="494" spans="1:6" ht="12" customHeight="1">
      <c r="A494" s="78"/>
      <c r="B494" s="319" t="s">
        <v>740</v>
      </c>
      <c r="C494" s="1000"/>
      <c r="D494" s="397"/>
      <c r="E494" s="456"/>
      <c r="F494" s="484"/>
    </row>
    <row r="495" spans="1:6" ht="12" customHeight="1">
      <c r="A495" s="78"/>
      <c r="B495" s="319" t="s">
        <v>535</v>
      </c>
      <c r="C495" s="1000"/>
      <c r="D495" s="397"/>
      <c r="E495" s="456"/>
      <c r="F495" s="485"/>
    </row>
    <row r="496" spans="1:6" ht="12" customHeight="1" thickBot="1">
      <c r="A496" s="78"/>
      <c r="B496" s="468" t="s">
        <v>496</v>
      </c>
      <c r="C496" s="1008"/>
      <c r="D496" s="1211"/>
      <c r="E496" s="1105"/>
      <c r="F496" s="503"/>
    </row>
    <row r="497" spans="1:6" ht="12" customHeight="1" thickBot="1">
      <c r="A497" s="391"/>
      <c r="B497" s="472" t="s">
        <v>555</v>
      </c>
      <c r="C497" s="1004">
        <f>SUM(C490:C496)</f>
        <v>880</v>
      </c>
      <c r="D497" s="407">
        <f>SUM(D490:D496)</f>
        <v>880</v>
      </c>
      <c r="E497" s="1106">
        <f>SUM(D497/C497)</f>
        <v>1</v>
      </c>
      <c r="F497" s="488"/>
    </row>
    <row r="498" spans="1:6" ht="12" customHeight="1">
      <c r="A498" s="534">
        <v>3343</v>
      </c>
      <c r="B498" s="496" t="s">
        <v>578</v>
      </c>
      <c r="C498" s="1000"/>
      <c r="D498" s="397"/>
      <c r="E498" s="456"/>
      <c r="F498" s="484"/>
    </row>
    <row r="499" spans="1:6" ht="12" customHeight="1">
      <c r="A499" s="78"/>
      <c r="B499" s="401" t="s">
        <v>529</v>
      </c>
      <c r="C499" s="1000"/>
      <c r="D499" s="397"/>
      <c r="E499" s="456"/>
      <c r="F499" s="484"/>
    </row>
    <row r="500" spans="1:6" ht="12" customHeight="1">
      <c r="A500" s="78"/>
      <c r="B500" s="194" t="s">
        <v>748</v>
      </c>
      <c r="C500" s="1000"/>
      <c r="D500" s="397"/>
      <c r="E500" s="456"/>
      <c r="F500" s="626"/>
    </row>
    <row r="501" spans="1:6" ht="12" customHeight="1">
      <c r="A501" s="389"/>
      <c r="B501" s="402" t="s">
        <v>730</v>
      </c>
      <c r="C501" s="1007">
        <v>1000</v>
      </c>
      <c r="D501" s="1210">
        <v>1000</v>
      </c>
      <c r="E501" s="1127">
        <f>SUM(D501/C501)</f>
        <v>1</v>
      </c>
      <c r="F501" s="874"/>
    </row>
    <row r="502" spans="1:6" ht="12" customHeight="1">
      <c r="A502" s="389"/>
      <c r="B502" s="319" t="s">
        <v>535</v>
      </c>
      <c r="C502" s="1007"/>
      <c r="D502" s="1210"/>
      <c r="E502" s="456"/>
      <c r="F502" s="531"/>
    </row>
    <row r="503" spans="1:6" ht="12.75" customHeight="1">
      <c r="A503" s="78"/>
      <c r="B503" s="319" t="s">
        <v>740</v>
      </c>
      <c r="C503" s="1000"/>
      <c r="D503" s="397"/>
      <c r="E503" s="456"/>
      <c r="F503" s="484"/>
    </row>
    <row r="504" spans="1:6" ht="12" customHeight="1" thickBot="1">
      <c r="A504" s="78"/>
      <c r="B504" s="468" t="s">
        <v>496</v>
      </c>
      <c r="C504" s="1008"/>
      <c r="D504" s="1211"/>
      <c r="E504" s="1105"/>
      <c r="F504" s="503"/>
    </row>
    <row r="505" spans="1:6" ht="12" customHeight="1" thickBot="1">
      <c r="A505" s="391"/>
      <c r="B505" s="472" t="s">
        <v>555</v>
      </c>
      <c r="C505" s="1004">
        <f>SUM(C499:C504)</f>
        <v>1000</v>
      </c>
      <c r="D505" s="407">
        <f>SUM(D499:D504)</f>
        <v>1000</v>
      </c>
      <c r="E505" s="1106">
        <f>SUM(D505/C505)</f>
        <v>1</v>
      </c>
      <c r="F505" s="488"/>
    </row>
    <row r="506" spans="1:6" ht="12" customHeight="1">
      <c r="A506" s="78">
        <v>3344</v>
      </c>
      <c r="B506" s="399" t="s">
        <v>718</v>
      </c>
      <c r="C506" s="1000"/>
      <c r="D506" s="397"/>
      <c r="E506" s="456"/>
      <c r="F506" s="484"/>
    </row>
    <row r="507" spans="1:6" ht="12" customHeight="1">
      <c r="A507" s="78"/>
      <c r="B507" s="77" t="s">
        <v>529</v>
      </c>
      <c r="C507" s="1000"/>
      <c r="D507" s="397"/>
      <c r="E507" s="456"/>
      <c r="F507" s="484"/>
    </row>
    <row r="508" spans="1:6" ht="12" customHeight="1">
      <c r="A508" s="78"/>
      <c r="B508" s="194" t="s">
        <v>748</v>
      </c>
      <c r="C508" s="1000"/>
      <c r="D508" s="397"/>
      <c r="E508" s="456"/>
      <c r="F508" s="626"/>
    </row>
    <row r="509" spans="1:6" ht="12" customHeight="1">
      <c r="A509" s="78"/>
      <c r="B509" s="77" t="s">
        <v>730</v>
      </c>
      <c r="C509" s="1007">
        <v>1027</v>
      </c>
      <c r="D509" s="1210">
        <v>1027</v>
      </c>
      <c r="E509" s="1127">
        <f>SUM(D509/C509)</f>
        <v>1</v>
      </c>
      <c r="F509" s="630"/>
    </row>
    <row r="510" spans="1:6" ht="12" customHeight="1">
      <c r="A510" s="78"/>
      <c r="B510" s="194" t="s">
        <v>535</v>
      </c>
      <c r="C510" s="1007"/>
      <c r="D510" s="1210"/>
      <c r="E510" s="456"/>
      <c r="F510" s="531"/>
    </row>
    <row r="511" spans="1:6" ht="12" customHeight="1">
      <c r="A511" s="78"/>
      <c r="B511" s="319" t="s">
        <v>740</v>
      </c>
      <c r="C511" s="1000"/>
      <c r="D511" s="397"/>
      <c r="E511" s="456"/>
      <c r="F511" s="484"/>
    </row>
    <row r="512" spans="1:6" ht="12" customHeight="1" thickBot="1">
      <c r="A512" s="78"/>
      <c r="B512" s="468" t="s">
        <v>496</v>
      </c>
      <c r="C512" s="1008"/>
      <c r="D512" s="1211"/>
      <c r="E512" s="1105"/>
      <c r="F512" s="486"/>
    </row>
    <row r="513" spans="1:6" ht="12" customHeight="1" thickBot="1">
      <c r="A513" s="412"/>
      <c r="B513" s="472" t="s">
        <v>555</v>
      </c>
      <c r="C513" s="1003">
        <f>SUM(C507:C512)</f>
        <v>1027</v>
      </c>
      <c r="D513" s="1217">
        <f>SUM(D507:D512)</f>
        <v>1027</v>
      </c>
      <c r="E513" s="1106">
        <f>SUM(D513/C513)</f>
        <v>1</v>
      </c>
      <c r="F513" s="503"/>
    </row>
    <row r="514" spans="1:6" ht="12" customHeight="1">
      <c r="A514" s="78">
        <v>3345</v>
      </c>
      <c r="B514" s="411" t="s">
        <v>579</v>
      </c>
      <c r="C514" s="1000"/>
      <c r="D514" s="397"/>
      <c r="E514" s="456"/>
      <c r="F514" s="483"/>
    </row>
    <row r="515" spans="1:6" ht="12" customHeight="1">
      <c r="A515" s="78"/>
      <c r="B515" s="401" t="s">
        <v>529</v>
      </c>
      <c r="C515" s="1000"/>
      <c r="D515" s="397"/>
      <c r="E515" s="456"/>
      <c r="F515" s="457"/>
    </row>
    <row r="516" spans="1:6" ht="12" customHeight="1">
      <c r="A516" s="78"/>
      <c r="B516" s="194" t="s">
        <v>748</v>
      </c>
      <c r="C516" s="1000"/>
      <c r="D516" s="397"/>
      <c r="E516" s="456"/>
      <c r="F516" s="457"/>
    </row>
    <row r="517" spans="1:6" ht="12" customHeight="1">
      <c r="A517" s="78"/>
      <c r="B517" s="402" t="s">
        <v>730</v>
      </c>
      <c r="C517" s="1007">
        <v>300</v>
      </c>
      <c r="D517" s="1210">
        <v>300</v>
      </c>
      <c r="E517" s="1127">
        <f>SUM(D517/C517)</f>
        <v>1</v>
      </c>
      <c r="F517" s="626"/>
    </row>
    <row r="518" spans="1:6" ht="12" customHeight="1">
      <c r="A518" s="78"/>
      <c r="B518" s="319" t="s">
        <v>535</v>
      </c>
      <c r="C518" s="1007"/>
      <c r="D518" s="1210"/>
      <c r="E518" s="456"/>
      <c r="F518" s="526"/>
    </row>
    <row r="519" spans="1:6" ht="12" customHeight="1">
      <c r="A519" s="78"/>
      <c r="B519" s="319" t="s">
        <v>740</v>
      </c>
      <c r="C519" s="1000"/>
      <c r="D519" s="397"/>
      <c r="E519" s="456"/>
      <c r="F519" s="457"/>
    </row>
    <row r="520" spans="1:6" ht="12" customHeight="1" thickBot="1">
      <c r="A520" s="78"/>
      <c r="B520" s="468" t="s">
        <v>496</v>
      </c>
      <c r="C520" s="1008"/>
      <c r="D520" s="1211"/>
      <c r="E520" s="1105"/>
      <c r="F520" s="503"/>
    </row>
    <row r="521" spans="1:6" ht="13.5" customHeight="1" thickBot="1">
      <c r="A521" s="412"/>
      <c r="B521" s="472" t="s">
        <v>555</v>
      </c>
      <c r="C521" s="1003">
        <f>SUM(C517:C520)</f>
        <v>300</v>
      </c>
      <c r="D521" s="1217">
        <f>SUM(D517:D520)</f>
        <v>300</v>
      </c>
      <c r="E521" s="1106">
        <f>SUM(D521/C521)</f>
        <v>1</v>
      </c>
      <c r="F521" s="488"/>
    </row>
    <row r="522" spans="1:6" ht="12" customHeight="1">
      <c r="A522" s="78">
        <v>3346</v>
      </c>
      <c r="B522" s="495" t="s">
        <v>532</v>
      </c>
      <c r="C522" s="1000"/>
      <c r="D522" s="397"/>
      <c r="E522" s="456"/>
      <c r="F522" s="484"/>
    </row>
    <row r="523" spans="1:6" ht="12" customHeight="1">
      <c r="A523" s="400"/>
      <c r="B523" s="401" t="s">
        <v>529</v>
      </c>
      <c r="C523" s="1000"/>
      <c r="D523" s="397"/>
      <c r="E523" s="456"/>
      <c r="F523" s="484"/>
    </row>
    <row r="524" spans="1:6" ht="12" customHeight="1">
      <c r="A524" s="400"/>
      <c r="B524" s="194" t="s">
        <v>748</v>
      </c>
      <c r="C524" s="1000"/>
      <c r="D524" s="397"/>
      <c r="E524" s="456"/>
      <c r="F524" s="484"/>
    </row>
    <row r="525" spans="1:6" ht="12" customHeight="1">
      <c r="A525" s="400"/>
      <c r="B525" s="402" t="s">
        <v>730</v>
      </c>
      <c r="C525" s="1007">
        <v>3733</v>
      </c>
      <c r="D525" s="1210">
        <v>3733</v>
      </c>
      <c r="E525" s="1127">
        <f>SUM(D525/C525)</f>
        <v>1</v>
      </c>
      <c r="F525" s="626"/>
    </row>
    <row r="526" spans="1:6" ht="12" customHeight="1">
      <c r="A526" s="400"/>
      <c r="B526" s="319" t="s">
        <v>535</v>
      </c>
      <c r="C526" s="1007"/>
      <c r="D526" s="1210"/>
      <c r="E526" s="456"/>
      <c r="F526" s="531"/>
    </row>
    <row r="527" spans="1:6" ht="12" customHeight="1">
      <c r="A527" s="400"/>
      <c r="B527" s="319" t="s">
        <v>740</v>
      </c>
      <c r="C527" s="1000"/>
      <c r="D527" s="397"/>
      <c r="E527" s="456"/>
      <c r="F527" s="484"/>
    </row>
    <row r="528" spans="1:6" ht="12" customHeight="1" thickBot="1">
      <c r="A528" s="400"/>
      <c r="B528" s="468" t="s">
        <v>496</v>
      </c>
      <c r="C528" s="1008"/>
      <c r="D528" s="1211"/>
      <c r="E528" s="1105"/>
      <c r="F528" s="503"/>
    </row>
    <row r="529" spans="1:6" ht="12" customHeight="1" thickBot="1">
      <c r="A529" s="412"/>
      <c r="B529" s="472" t="s">
        <v>555</v>
      </c>
      <c r="C529" s="1004">
        <f>SUM(C525:C528)</f>
        <v>3733</v>
      </c>
      <c r="D529" s="407">
        <f>SUM(D525:D528)</f>
        <v>3733</v>
      </c>
      <c r="E529" s="1106">
        <f>SUM(D529/C529)</f>
        <v>1</v>
      </c>
      <c r="F529" s="488"/>
    </row>
    <row r="530" spans="1:6" ht="12" customHeight="1">
      <c r="A530" s="78">
        <v>3347</v>
      </c>
      <c r="B530" s="495" t="s">
        <v>533</v>
      </c>
      <c r="C530" s="1000"/>
      <c r="D530" s="397"/>
      <c r="E530" s="456"/>
      <c r="F530" s="484"/>
    </row>
    <row r="531" spans="1:6" ht="12" customHeight="1">
      <c r="A531" s="400"/>
      <c r="B531" s="401" t="s">
        <v>529</v>
      </c>
      <c r="C531" s="1000"/>
      <c r="D531" s="397"/>
      <c r="E531" s="456"/>
      <c r="F531" s="484"/>
    </row>
    <row r="532" spans="1:6" ht="12" customHeight="1">
      <c r="A532" s="400"/>
      <c r="B532" s="194" t="s">
        <v>748</v>
      </c>
      <c r="C532" s="1000"/>
      <c r="D532" s="397"/>
      <c r="E532" s="456"/>
      <c r="F532" s="484"/>
    </row>
    <row r="533" spans="1:6" ht="12" customHeight="1">
      <c r="A533" s="400"/>
      <c r="B533" s="402" t="s">
        <v>730</v>
      </c>
      <c r="C533" s="1007">
        <v>2000</v>
      </c>
      <c r="D533" s="1210">
        <v>2000</v>
      </c>
      <c r="E533" s="1127">
        <f>SUM(D533/C533)</f>
        <v>1</v>
      </c>
      <c r="F533" s="626"/>
    </row>
    <row r="534" spans="1:6" ht="12" customHeight="1">
      <c r="A534" s="400"/>
      <c r="B534" s="319" t="s">
        <v>535</v>
      </c>
      <c r="C534" s="1007"/>
      <c r="D534" s="1210"/>
      <c r="E534" s="456"/>
      <c r="F534" s="531"/>
    </row>
    <row r="535" spans="1:6" ht="12" customHeight="1">
      <c r="A535" s="400"/>
      <c r="B535" s="319" t="s">
        <v>740</v>
      </c>
      <c r="C535" s="1000"/>
      <c r="D535" s="397"/>
      <c r="E535" s="456"/>
      <c r="F535" s="484"/>
    </row>
    <row r="536" spans="1:6" ht="12" customHeight="1" thickBot="1">
      <c r="A536" s="400"/>
      <c r="B536" s="468" t="s">
        <v>496</v>
      </c>
      <c r="C536" s="1014"/>
      <c r="D536" s="416"/>
      <c r="E536" s="1105"/>
      <c r="F536" s="503"/>
    </row>
    <row r="537" spans="1:6" ht="12" customHeight="1" thickBot="1">
      <c r="A537" s="412"/>
      <c r="B537" s="472" t="s">
        <v>555</v>
      </c>
      <c r="C537" s="1004">
        <f>SUM(C533:C536)</f>
        <v>2000</v>
      </c>
      <c r="D537" s="407">
        <f>SUM(D533:D536)</f>
        <v>2000</v>
      </c>
      <c r="E537" s="1106">
        <f>SUM(D537/C537)</f>
        <v>1</v>
      </c>
      <c r="F537" s="488"/>
    </row>
    <row r="538" spans="1:6" ht="12" customHeight="1">
      <c r="A538" s="78">
        <v>3348</v>
      </c>
      <c r="B538" s="495" t="s">
        <v>600</v>
      </c>
      <c r="C538" s="1000"/>
      <c r="D538" s="397"/>
      <c r="E538" s="456"/>
      <c r="F538" s="484"/>
    </row>
    <row r="539" spans="1:6" ht="12" customHeight="1">
      <c r="A539" s="400"/>
      <c r="B539" s="401" t="s">
        <v>529</v>
      </c>
      <c r="C539" s="1000"/>
      <c r="D539" s="397"/>
      <c r="E539" s="456"/>
      <c r="F539" s="484"/>
    </row>
    <row r="540" spans="1:6" ht="12" customHeight="1">
      <c r="A540" s="400"/>
      <c r="B540" s="194" t="s">
        <v>748</v>
      </c>
      <c r="C540" s="1000"/>
      <c r="D540" s="397"/>
      <c r="E540" s="456"/>
      <c r="F540" s="484"/>
    </row>
    <row r="541" spans="1:6" ht="12" customHeight="1">
      <c r="A541" s="400"/>
      <c r="B541" s="402" t="s">
        <v>730</v>
      </c>
      <c r="C541" s="1007">
        <v>400</v>
      </c>
      <c r="D541" s="1210">
        <v>400</v>
      </c>
      <c r="E541" s="1127">
        <f>SUM(D541/C541)</f>
        <v>1</v>
      </c>
      <c r="F541" s="626"/>
    </row>
    <row r="542" spans="1:6" ht="12" customHeight="1">
      <c r="A542" s="400"/>
      <c r="B542" s="319" t="s">
        <v>535</v>
      </c>
      <c r="C542" s="1007"/>
      <c r="D542" s="1210"/>
      <c r="E542" s="456"/>
      <c r="F542" s="531"/>
    </row>
    <row r="543" spans="1:6" ht="12" customHeight="1">
      <c r="A543" s="400"/>
      <c r="B543" s="319" t="s">
        <v>740</v>
      </c>
      <c r="C543" s="1000"/>
      <c r="D543" s="397"/>
      <c r="E543" s="456"/>
      <c r="F543" s="484"/>
    </row>
    <row r="544" spans="1:6" ht="12" customHeight="1" thickBot="1">
      <c r="A544" s="400"/>
      <c r="B544" s="468" t="s">
        <v>496</v>
      </c>
      <c r="C544" s="1008"/>
      <c r="D544" s="1211"/>
      <c r="E544" s="1105"/>
      <c r="F544" s="503"/>
    </row>
    <row r="545" spans="1:6" ht="12" customHeight="1" thickBot="1">
      <c r="A545" s="412"/>
      <c r="B545" s="472" t="s">
        <v>555</v>
      </c>
      <c r="C545" s="1004">
        <f>SUM(C541:C544)</f>
        <v>400</v>
      </c>
      <c r="D545" s="407">
        <f>SUM(D541:D544)</f>
        <v>400</v>
      </c>
      <c r="E545" s="1106">
        <f>SUM(D545/C545)</f>
        <v>1</v>
      </c>
      <c r="F545" s="488"/>
    </row>
    <row r="546" spans="1:6" ht="12" customHeight="1">
      <c r="A546" s="78">
        <v>3349</v>
      </c>
      <c r="B546" s="495" t="s">
        <v>848</v>
      </c>
      <c r="C546" s="1000"/>
      <c r="D546" s="397"/>
      <c r="E546" s="456"/>
      <c r="F546" s="484"/>
    </row>
    <row r="547" spans="1:6" ht="12" customHeight="1">
      <c r="A547" s="400"/>
      <c r="B547" s="401" t="s">
        <v>529</v>
      </c>
      <c r="C547" s="1000"/>
      <c r="D547" s="397"/>
      <c r="E547" s="456"/>
      <c r="F547" s="484"/>
    </row>
    <row r="548" spans="1:6" ht="12" customHeight="1">
      <c r="A548" s="400"/>
      <c r="B548" s="194" t="s">
        <v>748</v>
      </c>
      <c r="C548" s="1000"/>
      <c r="D548" s="397"/>
      <c r="E548" s="456"/>
      <c r="F548" s="484"/>
    </row>
    <row r="549" spans="1:6" ht="12" customHeight="1">
      <c r="A549" s="400"/>
      <c r="B549" s="402" t="s">
        <v>730</v>
      </c>
      <c r="C549" s="1007">
        <v>2880</v>
      </c>
      <c r="D549" s="1210">
        <v>2880</v>
      </c>
      <c r="E549" s="1127">
        <f>SUM(D549/C549)</f>
        <v>1</v>
      </c>
      <c r="F549" s="626"/>
    </row>
    <row r="550" spans="1:6" ht="12" customHeight="1">
      <c r="A550" s="400"/>
      <c r="B550" s="319" t="s">
        <v>535</v>
      </c>
      <c r="C550" s="1007"/>
      <c r="D550" s="1210"/>
      <c r="E550" s="456"/>
      <c r="F550" s="531"/>
    </row>
    <row r="551" spans="1:6" ht="12" customHeight="1">
      <c r="A551" s="400"/>
      <c r="B551" s="319" t="s">
        <v>740</v>
      </c>
      <c r="C551" s="1000"/>
      <c r="D551" s="397"/>
      <c r="E551" s="456"/>
      <c r="F551" s="484"/>
    </row>
    <row r="552" spans="1:6" ht="12" customHeight="1" thickBot="1">
      <c r="A552" s="400"/>
      <c r="B552" s="468" t="s">
        <v>496</v>
      </c>
      <c r="C552" s="1008"/>
      <c r="D552" s="1211"/>
      <c r="E552" s="1105"/>
      <c r="F552" s="503"/>
    </row>
    <row r="553" spans="1:6" ht="12" customHeight="1" thickBot="1">
      <c r="A553" s="412"/>
      <c r="B553" s="472" t="s">
        <v>555</v>
      </c>
      <c r="C553" s="1004">
        <f>SUM(C549:C552)</f>
        <v>2880</v>
      </c>
      <c r="D553" s="407">
        <f>SUM(D549:D552)</f>
        <v>2880</v>
      </c>
      <c r="E553" s="1106">
        <f>SUM(D553/C553)</f>
        <v>1</v>
      </c>
      <c r="F553" s="488"/>
    </row>
    <row r="554" spans="1:6" ht="12" customHeight="1">
      <c r="A554" s="413">
        <v>3350</v>
      </c>
      <c r="B554" s="226" t="s">
        <v>741</v>
      </c>
      <c r="C554" s="1000"/>
      <c r="D554" s="397"/>
      <c r="E554" s="456"/>
      <c r="F554" s="484"/>
    </row>
    <row r="555" spans="1:6" ht="12" customHeight="1">
      <c r="A555" s="400"/>
      <c r="B555" s="401" t="s">
        <v>529</v>
      </c>
      <c r="C555" s="1001"/>
      <c r="D555" s="318"/>
      <c r="E555" s="456"/>
      <c r="F555" s="484"/>
    </row>
    <row r="556" spans="1:6" ht="12" customHeight="1">
      <c r="A556" s="400"/>
      <c r="B556" s="194" t="s">
        <v>748</v>
      </c>
      <c r="C556" s="1001"/>
      <c r="D556" s="318"/>
      <c r="E556" s="456"/>
      <c r="F556" s="626"/>
    </row>
    <row r="557" spans="1:6" ht="12" customHeight="1">
      <c r="A557" s="400"/>
      <c r="B557" s="402" t="s">
        <v>730</v>
      </c>
      <c r="C557" s="1007">
        <v>1000</v>
      </c>
      <c r="D557" s="1210">
        <v>1000</v>
      </c>
      <c r="E557" s="1127">
        <f>SUM(D557/C557)</f>
        <v>1</v>
      </c>
      <c r="F557" s="626"/>
    </row>
    <row r="558" spans="1:6" ht="12" customHeight="1">
      <c r="A558" s="400"/>
      <c r="B558" s="319" t="s">
        <v>535</v>
      </c>
      <c r="C558" s="1007"/>
      <c r="D558" s="1210"/>
      <c r="E558" s="456"/>
      <c r="F558" s="625"/>
    </row>
    <row r="559" spans="1:6" ht="12" customHeight="1">
      <c r="A559" s="400"/>
      <c r="B559" s="319" t="s">
        <v>740</v>
      </c>
      <c r="C559" s="1001"/>
      <c r="D559" s="318"/>
      <c r="E559" s="456"/>
      <c r="F559" s="484"/>
    </row>
    <row r="560" spans="1:6" ht="12" customHeight="1" thickBot="1">
      <c r="A560" s="400"/>
      <c r="B560" s="468" t="s">
        <v>496</v>
      </c>
      <c r="C560" s="1002"/>
      <c r="D560" s="1212"/>
      <c r="E560" s="1105"/>
      <c r="F560" s="503"/>
    </row>
    <row r="561" spans="1:6" ht="12" thickBot="1">
      <c r="A561" s="412"/>
      <c r="B561" s="472" t="s">
        <v>555</v>
      </c>
      <c r="C561" s="1004">
        <f>SUM(C555:C560)</f>
        <v>1000</v>
      </c>
      <c r="D561" s="407">
        <f>SUM(D555:D560)</f>
        <v>1000</v>
      </c>
      <c r="E561" s="1106">
        <f>SUM(D561/C561)</f>
        <v>1</v>
      </c>
      <c r="F561" s="488"/>
    </row>
    <row r="562" spans="1:6" ht="11.25">
      <c r="A562" s="413">
        <v>3351</v>
      </c>
      <c r="B562" s="226" t="s">
        <v>1075</v>
      </c>
      <c r="C562" s="1000"/>
      <c r="D562" s="397"/>
      <c r="E562" s="456"/>
      <c r="F562" s="453"/>
    </row>
    <row r="563" spans="1:6" ht="11.25">
      <c r="A563" s="400"/>
      <c r="B563" s="401" t="s">
        <v>529</v>
      </c>
      <c r="C563" s="1001"/>
      <c r="D563" s="318"/>
      <c r="E563" s="456"/>
      <c r="F563" s="457"/>
    </row>
    <row r="564" spans="1:6" ht="11.25">
      <c r="A564" s="400"/>
      <c r="B564" s="194" t="s">
        <v>748</v>
      </c>
      <c r="C564" s="1001"/>
      <c r="D564" s="318"/>
      <c r="E564" s="456"/>
      <c r="F564" s="457"/>
    </row>
    <row r="565" spans="1:6" ht="12">
      <c r="A565" s="400"/>
      <c r="B565" s="402" t="s">
        <v>730</v>
      </c>
      <c r="C565" s="1007">
        <v>1000</v>
      </c>
      <c r="D565" s="1210">
        <v>1150</v>
      </c>
      <c r="E565" s="1127">
        <f>SUM(D565/C565)</f>
        <v>1.15</v>
      </c>
      <c r="F565" s="626"/>
    </row>
    <row r="566" spans="1:6" ht="11.25">
      <c r="A566" s="400"/>
      <c r="B566" s="319" t="s">
        <v>535</v>
      </c>
      <c r="C566" s="1007">
        <v>19000</v>
      </c>
      <c r="D566" s="1210">
        <v>18850</v>
      </c>
      <c r="E566" s="1127">
        <f>SUM(D566/C566)</f>
        <v>0.9921052631578947</v>
      </c>
      <c r="F566" s="457"/>
    </row>
    <row r="567" spans="1:6" ht="11.25">
      <c r="A567" s="400"/>
      <c r="B567" s="319" t="s">
        <v>740</v>
      </c>
      <c r="C567" s="1001"/>
      <c r="D567" s="318"/>
      <c r="E567" s="456"/>
      <c r="F567" s="457"/>
    </row>
    <row r="568" spans="1:6" ht="12" thickBot="1">
      <c r="A568" s="400"/>
      <c r="B568" s="468" t="s">
        <v>496</v>
      </c>
      <c r="C568" s="1002"/>
      <c r="D568" s="1212"/>
      <c r="E568" s="1105"/>
      <c r="F568" s="486"/>
    </row>
    <row r="569" spans="1:6" ht="12" thickBot="1">
      <c r="A569" s="412"/>
      <c r="B569" s="472" t="s">
        <v>555</v>
      </c>
      <c r="C569" s="1004">
        <f>SUM(C563:C568)</f>
        <v>20000</v>
      </c>
      <c r="D569" s="407">
        <f>SUM(D563:D568)</f>
        <v>20000</v>
      </c>
      <c r="E569" s="1106">
        <f>SUM(D569/C569)</f>
        <v>1</v>
      </c>
      <c r="F569" s="503"/>
    </row>
    <row r="570" spans="1:6" ht="11.25">
      <c r="A570" s="78">
        <v>3352</v>
      </c>
      <c r="B570" s="495" t="s">
        <v>1094</v>
      </c>
      <c r="C570" s="1000"/>
      <c r="D570" s="397"/>
      <c r="E570" s="456"/>
      <c r="F570" s="484"/>
    </row>
    <row r="571" spans="1:6" ht="11.25">
      <c r="A571" s="400"/>
      <c r="B571" s="401" t="s">
        <v>529</v>
      </c>
      <c r="C571" s="1001"/>
      <c r="D571" s="318"/>
      <c r="E571" s="456"/>
      <c r="F571" s="484"/>
    </row>
    <row r="572" spans="1:6" ht="11.25">
      <c r="A572" s="400"/>
      <c r="B572" s="194" t="s">
        <v>748</v>
      </c>
      <c r="C572" s="1001"/>
      <c r="D572" s="318"/>
      <c r="E572" s="456"/>
      <c r="F572" s="484"/>
    </row>
    <row r="573" spans="1:6" ht="12">
      <c r="A573" s="400"/>
      <c r="B573" s="402" t="s">
        <v>730</v>
      </c>
      <c r="C573" s="1007"/>
      <c r="D573" s="1210"/>
      <c r="E573" s="456"/>
      <c r="F573" s="626"/>
    </row>
    <row r="574" spans="1:6" ht="12">
      <c r="A574" s="400"/>
      <c r="B574" s="319" t="s">
        <v>535</v>
      </c>
      <c r="C574" s="1007">
        <v>8500</v>
      </c>
      <c r="D574" s="1210">
        <v>18000</v>
      </c>
      <c r="E574" s="1127">
        <f>SUM(D574/C574)</f>
        <v>2.1176470588235294</v>
      </c>
      <c r="F574" s="626"/>
    </row>
    <row r="575" spans="1:6" ht="11.25">
      <c r="A575" s="400"/>
      <c r="B575" s="319" t="s">
        <v>740</v>
      </c>
      <c r="C575" s="1007"/>
      <c r="D575" s="1210"/>
      <c r="E575" s="456"/>
      <c r="F575" s="484"/>
    </row>
    <row r="576" spans="1:6" ht="11.25">
      <c r="A576" s="400"/>
      <c r="B576" s="319" t="s">
        <v>535</v>
      </c>
      <c r="C576" s="1001"/>
      <c r="D576" s="318"/>
      <c r="E576" s="456"/>
      <c r="F576" s="485"/>
    </row>
    <row r="577" spans="1:6" ht="12" thickBot="1">
      <c r="A577" s="400"/>
      <c r="B577" s="468" t="s">
        <v>496</v>
      </c>
      <c r="C577" s="1002"/>
      <c r="D577" s="1212"/>
      <c r="E577" s="1105"/>
      <c r="F577" s="503"/>
    </row>
    <row r="578" spans="1:6" ht="12" thickBot="1">
      <c r="A578" s="412"/>
      <c r="B578" s="472" t="s">
        <v>555</v>
      </c>
      <c r="C578" s="1004">
        <f>SUM(C571:C577)</f>
        <v>8500</v>
      </c>
      <c r="D578" s="407">
        <f>SUM(D571:D577)</f>
        <v>18000</v>
      </c>
      <c r="E578" s="1165">
        <f>SUM(D578/C578)</f>
        <v>2.1176470588235294</v>
      </c>
      <c r="F578" s="488"/>
    </row>
    <row r="579" spans="1:6" ht="12" customHeight="1">
      <c r="A579" s="78">
        <v>3355</v>
      </c>
      <c r="B579" s="226" t="s">
        <v>431</v>
      </c>
      <c r="C579" s="1000"/>
      <c r="D579" s="397"/>
      <c r="E579" s="456"/>
      <c r="F579" s="484"/>
    </row>
    <row r="580" spans="1:6" ht="12" customHeight="1">
      <c r="A580" s="400"/>
      <c r="B580" s="401" t="s">
        <v>529</v>
      </c>
      <c r="C580" s="1007">
        <v>650</v>
      </c>
      <c r="D580" s="1210">
        <v>2200</v>
      </c>
      <c r="E580" s="1127">
        <f>SUM(D580/C580)</f>
        <v>3.3846153846153846</v>
      </c>
      <c r="F580" s="484"/>
    </row>
    <row r="581" spans="1:6" ht="12" customHeight="1">
      <c r="A581" s="400"/>
      <c r="B581" s="194" t="s">
        <v>748</v>
      </c>
      <c r="C581" s="1007">
        <v>300</v>
      </c>
      <c r="D581" s="1210">
        <v>800</v>
      </c>
      <c r="E581" s="1127">
        <f>SUM(D581/C581)</f>
        <v>2.6666666666666665</v>
      </c>
      <c r="F581" s="626"/>
    </row>
    <row r="582" spans="1:6" ht="12" customHeight="1">
      <c r="A582" s="400"/>
      <c r="B582" s="402" t="s">
        <v>730</v>
      </c>
      <c r="C582" s="1007">
        <v>8050</v>
      </c>
      <c r="D582" s="1210">
        <v>6000</v>
      </c>
      <c r="E582" s="1127">
        <f>SUM(D582/C582)</f>
        <v>0.7453416149068323</v>
      </c>
      <c r="F582" s="484"/>
    </row>
    <row r="583" spans="1:6" ht="12" customHeight="1">
      <c r="A583" s="400"/>
      <c r="B583" s="319" t="s">
        <v>535</v>
      </c>
      <c r="C583" s="1007"/>
      <c r="D583" s="1210"/>
      <c r="E583" s="456"/>
      <c r="F583" s="484"/>
    </row>
    <row r="584" spans="1:6" ht="12" customHeight="1">
      <c r="A584" s="400"/>
      <c r="B584" s="319" t="s">
        <v>740</v>
      </c>
      <c r="C584" s="1000"/>
      <c r="D584" s="397"/>
      <c r="E584" s="456"/>
      <c r="F584" s="484"/>
    </row>
    <row r="585" spans="1:6" ht="12" customHeight="1" thickBot="1">
      <c r="A585" s="400"/>
      <c r="B585" s="468" t="s">
        <v>393</v>
      </c>
      <c r="C585" s="1008"/>
      <c r="D585" s="1214"/>
      <c r="E585" s="1105"/>
      <c r="F585" s="503"/>
    </row>
    <row r="586" spans="1:6" ht="12" customHeight="1" thickBot="1">
      <c r="A586" s="412"/>
      <c r="B586" s="472" t="s">
        <v>555</v>
      </c>
      <c r="C586" s="1004">
        <f>SUM(C580:C585)</f>
        <v>9000</v>
      </c>
      <c r="D586" s="407">
        <f>SUM(D580:D585)</f>
        <v>9000</v>
      </c>
      <c r="E586" s="1106">
        <f>SUM(D586/C586)</f>
        <v>1</v>
      </c>
      <c r="F586" s="488"/>
    </row>
    <row r="587" spans="1:6" ht="12" customHeight="1">
      <c r="A587" s="78">
        <v>3356</v>
      </c>
      <c r="B587" s="226" t="s">
        <v>410</v>
      </c>
      <c r="C587" s="1000"/>
      <c r="D587" s="397"/>
      <c r="E587" s="456"/>
      <c r="F587" s="484"/>
    </row>
    <row r="588" spans="1:6" ht="12" customHeight="1">
      <c r="A588" s="400"/>
      <c r="B588" s="401" t="s">
        <v>529</v>
      </c>
      <c r="C588" s="1007"/>
      <c r="D588" s="1210"/>
      <c r="E588" s="456"/>
      <c r="F588" s="484"/>
    </row>
    <row r="589" spans="1:6" ht="12" customHeight="1">
      <c r="A589" s="400"/>
      <c r="B589" s="194" t="s">
        <v>748</v>
      </c>
      <c r="C589" s="1007"/>
      <c r="D589" s="1210"/>
      <c r="E589" s="456"/>
      <c r="F589" s="484"/>
    </row>
    <row r="590" spans="1:6" ht="12" customHeight="1">
      <c r="A590" s="400"/>
      <c r="B590" s="402" t="s">
        <v>730</v>
      </c>
      <c r="C590" s="1007"/>
      <c r="D590" s="1210"/>
      <c r="E590" s="456"/>
      <c r="F590" s="625"/>
    </row>
    <row r="591" spans="1:6" ht="12" customHeight="1">
      <c r="A591" s="400"/>
      <c r="B591" s="319" t="s">
        <v>535</v>
      </c>
      <c r="C591" s="1007"/>
      <c r="D591" s="1210"/>
      <c r="E591" s="456"/>
      <c r="F591" s="484"/>
    </row>
    <row r="592" spans="1:6" ht="12" customHeight="1">
      <c r="A592" s="400"/>
      <c r="B592" s="319" t="s">
        <v>740</v>
      </c>
      <c r="C592" s="1007">
        <v>25000</v>
      </c>
      <c r="D592" s="1210">
        <v>25000</v>
      </c>
      <c r="E592" s="1127">
        <f>SUM(D592/C592)</f>
        <v>1</v>
      </c>
      <c r="F592" s="484"/>
    </row>
    <row r="593" spans="1:6" ht="12" customHeight="1" thickBot="1">
      <c r="A593" s="400"/>
      <c r="B593" s="468" t="s">
        <v>496</v>
      </c>
      <c r="C593" s="1008"/>
      <c r="D593" s="1211"/>
      <c r="E593" s="1105"/>
      <c r="F593" s="503"/>
    </row>
    <row r="594" spans="1:6" ht="12" customHeight="1" thickBot="1">
      <c r="A594" s="412"/>
      <c r="B594" s="472" t="s">
        <v>555</v>
      </c>
      <c r="C594" s="1004">
        <f>SUM(C588:C593)</f>
        <v>25000</v>
      </c>
      <c r="D594" s="407">
        <f>SUM(D588:D593)</f>
        <v>25000</v>
      </c>
      <c r="E594" s="1106">
        <f>SUM(D594/C594)</f>
        <v>1</v>
      </c>
      <c r="F594" s="488"/>
    </row>
    <row r="595" spans="1:6" ht="12" customHeight="1">
      <c r="A595" s="78">
        <v>3357</v>
      </c>
      <c r="B595" s="226" t="s">
        <v>432</v>
      </c>
      <c r="C595" s="1000"/>
      <c r="D595" s="397"/>
      <c r="E595" s="456"/>
      <c r="F595" s="484"/>
    </row>
    <row r="596" spans="1:6" ht="12" customHeight="1">
      <c r="A596" s="400"/>
      <c r="B596" s="401" t="s">
        <v>529</v>
      </c>
      <c r="C596" s="1007">
        <v>1200</v>
      </c>
      <c r="D596" s="1210">
        <v>800</v>
      </c>
      <c r="E596" s="1127">
        <f>SUM(D596/C596)</f>
        <v>0.6666666666666666</v>
      </c>
      <c r="F596" s="484"/>
    </row>
    <row r="597" spans="1:6" ht="12" customHeight="1">
      <c r="A597" s="400"/>
      <c r="B597" s="194" t="s">
        <v>748</v>
      </c>
      <c r="C597" s="1007">
        <v>600</v>
      </c>
      <c r="D597" s="1210">
        <v>450</v>
      </c>
      <c r="E597" s="1127">
        <f>SUM(D597/C597)</f>
        <v>0.75</v>
      </c>
      <c r="F597" s="484"/>
    </row>
    <row r="598" spans="1:6" ht="12" customHeight="1">
      <c r="A598" s="400"/>
      <c r="B598" s="402" t="s">
        <v>730</v>
      </c>
      <c r="C598" s="1007">
        <v>3200</v>
      </c>
      <c r="D598" s="1210">
        <v>3750</v>
      </c>
      <c r="E598" s="1127">
        <f>SUM(D598/C598)</f>
        <v>1.171875</v>
      </c>
      <c r="F598" s="626"/>
    </row>
    <row r="599" spans="1:6" ht="12" customHeight="1">
      <c r="A599" s="400"/>
      <c r="B599" s="319" t="s">
        <v>535</v>
      </c>
      <c r="C599" s="1007"/>
      <c r="D599" s="1210"/>
      <c r="E599" s="456"/>
      <c r="F599" s="484"/>
    </row>
    <row r="600" spans="1:6" ht="12" customHeight="1">
      <c r="A600" s="400"/>
      <c r="B600" s="319" t="s">
        <v>740</v>
      </c>
      <c r="C600" s="1000"/>
      <c r="D600" s="397"/>
      <c r="E600" s="456"/>
      <c r="F600" s="484"/>
    </row>
    <row r="601" spans="1:6" ht="12" customHeight="1" thickBot="1">
      <c r="A601" s="400"/>
      <c r="B601" s="468" t="s">
        <v>496</v>
      </c>
      <c r="C601" s="1008"/>
      <c r="D601" s="1211"/>
      <c r="E601" s="1105"/>
      <c r="F601" s="503"/>
    </row>
    <row r="602" spans="1:6" ht="12" customHeight="1" thickBot="1">
      <c r="A602" s="412"/>
      <c r="B602" s="472" t="s">
        <v>555</v>
      </c>
      <c r="C602" s="1004">
        <f>SUM(C596:C601)</f>
        <v>5000</v>
      </c>
      <c r="D602" s="407">
        <f>SUM(D596:D601)</f>
        <v>5000</v>
      </c>
      <c r="E602" s="1165">
        <f>SUM(D602/C602)</f>
        <v>1</v>
      </c>
      <c r="F602" s="488"/>
    </row>
    <row r="603" spans="1:6" ht="12" customHeight="1">
      <c r="A603" s="78">
        <v>3358</v>
      </c>
      <c r="B603" s="226" t="s">
        <v>816</v>
      </c>
      <c r="C603" s="1000"/>
      <c r="D603" s="397"/>
      <c r="E603" s="456"/>
      <c r="F603" s="484"/>
    </row>
    <row r="604" spans="1:6" ht="12" customHeight="1">
      <c r="A604" s="400"/>
      <c r="B604" s="401" t="s">
        <v>529</v>
      </c>
      <c r="C604" s="1007"/>
      <c r="D604" s="1210"/>
      <c r="E604" s="456"/>
      <c r="F604" s="484"/>
    </row>
    <row r="605" spans="1:6" ht="12" customHeight="1">
      <c r="A605" s="400"/>
      <c r="B605" s="194" t="s">
        <v>748</v>
      </c>
      <c r="C605" s="1007"/>
      <c r="D605" s="1210"/>
      <c r="E605" s="456"/>
      <c r="F605" s="484"/>
    </row>
    <row r="606" spans="1:6" ht="12" customHeight="1">
      <c r="A606" s="400"/>
      <c r="B606" s="402" t="s">
        <v>730</v>
      </c>
      <c r="C606" s="1007">
        <v>500</v>
      </c>
      <c r="D606" s="1210">
        <v>500</v>
      </c>
      <c r="E606" s="1127">
        <f>SUM(D606/C606)</f>
        <v>1</v>
      </c>
      <c r="F606" s="626"/>
    </row>
    <row r="607" spans="1:6" ht="12" customHeight="1">
      <c r="A607" s="400"/>
      <c r="B607" s="319" t="s">
        <v>535</v>
      </c>
      <c r="C607" s="1007"/>
      <c r="D607" s="1210"/>
      <c r="E607" s="456"/>
      <c r="F607" s="484"/>
    </row>
    <row r="608" spans="1:6" ht="12" customHeight="1">
      <c r="A608" s="400"/>
      <c r="B608" s="319" t="s">
        <v>740</v>
      </c>
      <c r="C608" s="1000"/>
      <c r="D608" s="397"/>
      <c r="E608" s="456"/>
      <c r="F608" s="484"/>
    </row>
    <row r="609" spans="1:6" ht="12" customHeight="1" thickBot="1">
      <c r="A609" s="400"/>
      <c r="B609" s="468" t="s">
        <v>496</v>
      </c>
      <c r="C609" s="1008"/>
      <c r="D609" s="1211"/>
      <c r="E609" s="1105"/>
      <c r="F609" s="503"/>
    </row>
    <row r="610" spans="1:6" ht="12" customHeight="1" thickBot="1">
      <c r="A610" s="412"/>
      <c r="B610" s="472" t="s">
        <v>555</v>
      </c>
      <c r="C610" s="1004">
        <f>SUM(C604:C609)</f>
        <v>500</v>
      </c>
      <c r="D610" s="407">
        <f>SUM(D604:D609)</f>
        <v>500</v>
      </c>
      <c r="E610" s="1106">
        <f>SUM(D610/C610)</f>
        <v>1</v>
      </c>
      <c r="F610" s="488"/>
    </row>
    <row r="611" spans="1:6" ht="12" customHeight="1">
      <c r="A611" s="78">
        <v>3360</v>
      </c>
      <c r="B611" s="226" t="s">
        <v>1007</v>
      </c>
      <c r="C611" s="1000"/>
      <c r="D611" s="397"/>
      <c r="E611" s="456"/>
      <c r="F611" s="484"/>
    </row>
    <row r="612" spans="1:6" ht="12" customHeight="1">
      <c r="A612" s="400"/>
      <c r="B612" s="401" t="s">
        <v>529</v>
      </c>
      <c r="C612" s="1007"/>
      <c r="D612" s="1210"/>
      <c r="E612" s="456"/>
      <c r="F612" s="484"/>
    </row>
    <row r="613" spans="1:6" ht="12" customHeight="1">
      <c r="A613" s="400"/>
      <c r="B613" s="194" t="s">
        <v>748</v>
      </c>
      <c r="C613" s="1007"/>
      <c r="D613" s="1210"/>
      <c r="E613" s="456"/>
      <c r="F613" s="626"/>
    </row>
    <row r="614" spans="1:6" ht="12" customHeight="1">
      <c r="A614" s="400"/>
      <c r="B614" s="402" t="s">
        <v>730</v>
      </c>
      <c r="C614" s="1007">
        <v>1000</v>
      </c>
      <c r="D614" s="1210">
        <v>2000</v>
      </c>
      <c r="E614" s="1127">
        <f>SUM(D614/C614)</f>
        <v>2</v>
      </c>
      <c r="F614" s="626"/>
    </row>
    <row r="615" spans="1:6" ht="12" customHeight="1">
      <c r="A615" s="400"/>
      <c r="B615" s="319" t="s">
        <v>535</v>
      </c>
      <c r="C615" s="1007"/>
      <c r="D615" s="1210"/>
      <c r="E615" s="456"/>
      <c r="F615" s="484"/>
    </row>
    <row r="616" spans="1:6" ht="12" customHeight="1">
      <c r="A616" s="400"/>
      <c r="B616" s="319" t="s">
        <v>740</v>
      </c>
      <c r="C616" s="1007"/>
      <c r="D616" s="1210"/>
      <c r="E616" s="456"/>
      <c r="F616" s="484"/>
    </row>
    <row r="617" spans="1:6" ht="12" customHeight="1" thickBot="1">
      <c r="A617" s="400"/>
      <c r="B617" s="468" t="s">
        <v>407</v>
      </c>
      <c r="C617" s="1009"/>
      <c r="D617" s="418"/>
      <c r="E617" s="1105"/>
      <c r="F617" s="503"/>
    </row>
    <row r="618" spans="1:6" ht="12" customHeight="1" thickBot="1">
      <c r="A618" s="412"/>
      <c r="B618" s="472" t="s">
        <v>555</v>
      </c>
      <c r="C618" s="1004">
        <f>SUM(C614:C617)</f>
        <v>1000</v>
      </c>
      <c r="D618" s="407">
        <f>SUM(D614:D617)</f>
        <v>2000</v>
      </c>
      <c r="E618" s="1106">
        <f>SUM(D618/C618)</f>
        <v>2</v>
      </c>
      <c r="F618" s="488"/>
    </row>
    <row r="619" spans="1:6" ht="12" customHeight="1">
      <c r="A619" s="78">
        <v>3362</v>
      </c>
      <c r="B619" s="226" t="s">
        <v>150</v>
      </c>
      <c r="C619" s="1000"/>
      <c r="D619" s="397"/>
      <c r="E619" s="456"/>
      <c r="F619" s="484"/>
    </row>
    <row r="620" spans="1:6" ht="12" customHeight="1">
      <c r="A620" s="400"/>
      <c r="B620" s="901" t="s">
        <v>529</v>
      </c>
      <c r="C620" s="1007">
        <v>100</v>
      </c>
      <c r="D620" s="1210">
        <v>100</v>
      </c>
      <c r="E620" s="1167">
        <f>SUM(D620/C620)</f>
        <v>1</v>
      </c>
      <c r="F620" s="484"/>
    </row>
    <row r="621" spans="1:6" ht="12" customHeight="1">
      <c r="A621" s="400"/>
      <c r="B621" s="194" t="s">
        <v>748</v>
      </c>
      <c r="C621" s="1007">
        <v>50</v>
      </c>
      <c r="D621" s="1210">
        <v>70</v>
      </c>
      <c r="E621" s="1127">
        <f>SUM(D621/C621)</f>
        <v>1.4</v>
      </c>
      <c r="F621" s="484"/>
    </row>
    <row r="622" spans="1:6" ht="12" customHeight="1">
      <c r="A622" s="400"/>
      <c r="B622" s="402" t="s">
        <v>730</v>
      </c>
      <c r="C622" s="1007">
        <v>1850</v>
      </c>
      <c r="D622" s="1210">
        <v>3830</v>
      </c>
      <c r="E622" s="1127">
        <f>SUM(D622/C622)</f>
        <v>2.0702702702702704</v>
      </c>
      <c r="F622" s="626"/>
    </row>
    <row r="623" spans="1:6" ht="12" customHeight="1">
      <c r="A623" s="400"/>
      <c r="B623" s="319" t="s">
        <v>535</v>
      </c>
      <c r="C623" s="1007"/>
      <c r="D623" s="1210"/>
      <c r="E623" s="1127"/>
      <c r="F623" s="484"/>
    </row>
    <row r="624" spans="1:6" ht="12" customHeight="1">
      <c r="A624" s="400"/>
      <c r="B624" s="319" t="s">
        <v>740</v>
      </c>
      <c r="C624" s="1007"/>
      <c r="D624" s="1210"/>
      <c r="E624" s="1127"/>
      <c r="F624" s="484"/>
    </row>
    <row r="625" spans="1:6" ht="12" customHeight="1" thickBot="1">
      <c r="A625" s="400"/>
      <c r="B625" s="468" t="s">
        <v>407</v>
      </c>
      <c r="C625" s="1009">
        <v>1000</v>
      </c>
      <c r="D625" s="1214">
        <v>1000</v>
      </c>
      <c r="E625" s="1168">
        <f>SUM(D625/C625)</f>
        <v>1</v>
      </c>
      <c r="F625" s="503"/>
    </row>
    <row r="626" spans="1:6" ht="12" customHeight="1" thickBot="1">
      <c r="A626" s="412"/>
      <c r="B626" s="472" t="s">
        <v>555</v>
      </c>
      <c r="C626" s="1004">
        <f>SUM(C620:C625)</f>
        <v>3000</v>
      </c>
      <c r="D626" s="407">
        <f>SUM(D620:D625)</f>
        <v>5000</v>
      </c>
      <c r="E626" s="1106">
        <f>SUM(D626/C626)</f>
        <v>1.6666666666666667</v>
      </c>
      <c r="F626" s="488"/>
    </row>
    <row r="627" spans="1:6" ht="12" customHeight="1" thickBot="1">
      <c r="A627" s="498">
        <v>3400</v>
      </c>
      <c r="B627" s="509" t="s">
        <v>502</v>
      </c>
      <c r="C627" s="1004">
        <f>SUM(C628+C669)</f>
        <v>216440</v>
      </c>
      <c r="D627" s="407">
        <f>SUM(D628+D669)</f>
        <v>225000</v>
      </c>
      <c r="E627" s="1106">
        <f>SUM(D627/C627)</f>
        <v>1.039549066715949</v>
      </c>
      <c r="F627" s="488"/>
    </row>
    <row r="628" spans="1:6" ht="12" customHeight="1" thickBot="1">
      <c r="A628" s="78">
        <v>3410</v>
      </c>
      <c r="B628" s="419" t="s">
        <v>503</v>
      </c>
      <c r="C628" s="1000">
        <f>SUM(C636+C644+C652+C660+C668)</f>
        <v>50000</v>
      </c>
      <c r="D628" s="397">
        <f>SUM(D636+D644+D652+D660+D668)</f>
        <v>50000</v>
      </c>
      <c r="E628" s="456">
        <f>SUM(D628/C628)</f>
        <v>1</v>
      </c>
      <c r="F628" s="453"/>
    </row>
    <row r="629" spans="1:6" s="451" customFormat="1" ht="12" customHeight="1">
      <c r="A629" s="78">
        <v>3412</v>
      </c>
      <c r="B629" s="226" t="s">
        <v>1008</v>
      </c>
      <c r="C629" s="1000"/>
      <c r="D629" s="397"/>
      <c r="E629" s="456"/>
      <c r="F629" s="483"/>
    </row>
    <row r="630" spans="1:6" ht="12" customHeight="1">
      <c r="A630" s="400"/>
      <c r="B630" s="401" t="s">
        <v>529</v>
      </c>
      <c r="C630" s="1001">
        <v>2000</v>
      </c>
      <c r="D630" s="318">
        <v>2000</v>
      </c>
      <c r="E630" s="1127">
        <f>SUM(D630/C630)</f>
        <v>1</v>
      </c>
      <c r="F630" s="484"/>
    </row>
    <row r="631" spans="1:6" ht="12" customHeight="1">
      <c r="A631" s="400"/>
      <c r="B631" s="194" t="s">
        <v>748</v>
      </c>
      <c r="C631" s="1001">
        <v>1000</v>
      </c>
      <c r="D631" s="318">
        <v>1000</v>
      </c>
      <c r="E631" s="1127">
        <f>SUM(D631/C631)</f>
        <v>1</v>
      </c>
      <c r="F631" s="626"/>
    </row>
    <row r="632" spans="1:6" ht="12" customHeight="1">
      <c r="A632" s="400"/>
      <c r="B632" s="402" t="s">
        <v>730</v>
      </c>
      <c r="C632" s="1007">
        <v>6700</v>
      </c>
      <c r="D632" s="1210">
        <v>5700</v>
      </c>
      <c r="E632" s="1127">
        <f>SUM(D632/C632)</f>
        <v>0.8507462686567164</v>
      </c>
      <c r="F632" s="484"/>
    </row>
    <row r="633" spans="1:6" ht="12" customHeight="1">
      <c r="A633" s="400"/>
      <c r="B633" s="319" t="s">
        <v>535</v>
      </c>
      <c r="C633" s="1007"/>
      <c r="D633" s="1210"/>
      <c r="E633" s="1127"/>
      <c r="F633" s="484"/>
    </row>
    <row r="634" spans="1:6" ht="11.25">
      <c r="A634" s="400"/>
      <c r="B634" s="319" t="s">
        <v>740</v>
      </c>
      <c r="C634" s="1001">
        <v>2300</v>
      </c>
      <c r="D634" s="318">
        <v>2300</v>
      </c>
      <c r="E634" s="1127">
        <f>SUM(D634/C634)</f>
        <v>1</v>
      </c>
      <c r="F634" s="485"/>
    </row>
    <row r="635" spans="1:6" ht="12" thickBot="1">
      <c r="A635" s="400"/>
      <c r="B635" s="512" t="s">
        <v>694</v>
      </c>
      <c r="C635" s="1013"/>
      <c r="D635" s="1209"/>
      <c r="E635" s="1105"/>
      <c r="F635" s="486"/>
    </row>
    <row r="636" spans="1:6" ht="12" customHeight="1" thickBot="1">
      <c r="A636" s="412"/>
      <c r="B636" s="472" t="s">
        <v>555</v>
      </c>
      <c r="C636" s="1004">
        <f>SUM(C630:C635)</f>
        <v>12000</v>
      </c>
      <c r="D636" s="1217">
        <f>SUM(D630:D635)</f>
        <v>11000</v>
      </c>
      <c r="E636" s="1106">
        <f>SUM(D636/C636)</f>
        <v>0.9166666666666666</v>
      </c>
      <c r="F636" s="527"/>
    </row>
    <row r="637" spans="1:6" ht="12" customHeight="1">
      <c r="A637" s="78">
        <v>3413</v>
      </c>
      <c r="B637" s="495" t="s">
        <v>561</v>
      </c>
      <c r="C637" s="1000"/>
      <c r="D637" s="397"/>
      <c r="E637" s="456"/>
      <c r="F637" s="453"/>
    </row>
    <row r="638" spans="1:6" ht="12" customHeight="1">
      <c r="A638" s="400"/>
      <c r="B638" s="401" t="s">
        <v>529</v>
      </c>
      <c r="C638" s="1001">
        <v>1000</v>
      </c>
      <c r="D638" s="318">
        <v>1200</v>
      </c>
      <c r="E638" s="1127">
        <f>SUM(D638/C638)</f>
        <v>1.2</v>
      </c>
      <c r="F638" s="484"/>
    </row>
    <row r="639" spans="1:6" ht="12" customHeight="1">
      <c r="A639" s="400"/>
      <c r="B639" s="194" t="s">
        <v>748</v>
      </c>
      <c r="C639" s="1001">
        <v>500</v>
      </c>
      <c r="D639" s="318">
        <v>750</v>
      </c>
      <c r="E639" s="1127">
        <f>SUM(D639/C639)</f>
        <v>1.5</v>
      </c>
      <c r="F639" s="626"/>
    </row>
    <row r="640" spans="1:6" ht="12" customHeight="1">
      <c r="A640" s="400"/>
      <c r="B640" s="402" t="s">
        <v>730</v>
      </c>
      <c r="C640" s="1007">
        <v>3500</v>
      </c>
      <c r="D640" s="1210">
        <v>3050</v>
      </c>
      <c r="E640" s="1127">
        <f>SUM(D640/C640)</f>
        <v>0.8714285714285714</v>
      </c>
      <c r="F640" s="626"/>
    </row>
    <row r="641" spans="1:6" ht="12" customHeight="1">
      <c r="A641" s="400"/>
      <c r="B641" s="319" t="s">
        <v>535</v>
      </c>
      <c r="C641" s="1007"/>
      <c r="D641" s="1210"/>
      <c r="E641" s="1127"/>
      <c r="F641" s="484"/>
    </row>
    <row r="642" spans="1:6" ht="12" customHeight="1">
      <c r="A642" s="400"/>
      <c r="B642" s="319" t="s">
        <v>740</v>
      </c>
      <c r="C642" s="1001">
        <v>7000</v>
      </c>
      <c r="D642" s="318">
        <v>7000</v>
      </c>
      <c r="E642" s="1127">
        <f>SUM(D642/C642)</f>
        <v>1</v>
      </c>
      <c r="F642" s="484"/>
    </row>
    <row r="643" spans="1:6" ht="12" customHeight="1" thickBot="1">
      <c r="A643" s="400"/>
      <c r="B643" s="468" t="s">
        <v>496</v>
      </c>
      <c r="C643" s="1013"/>
      <c r="D643" s="1212"/>
      <c r="E643" s="1105"/>
      <c r="F643" s="503"/>
    </row>
    <row r="644" spans="1:6" ht="12" customHeight="1" thickBot="1">
      <c r="A644" s="412"/>
      <c r="B644" s="472" t="s">
        <v>555</v>
      </c>
      <c r="C644" s="1004">
        <f>SUM(C638:C643)</f>
        <v>12000</v>
      </c>
      <c r="D644" s="1217">
        <f>SUM(D638:D643)</f>
        <v>12000</v>
      </c>
      <c r="E644" s="1106">
        <f>SUM(D644/C644)</f>
        <v>1</v>
      </c>
      <c r="F644" s="527"/>
    </row>
    <row r="645" spans="1:6" ht="12" customHeight="1">
      <c r="A645" s="78">
        <v>3414</v>
      </c>
      <c r="B645" s="495" t="s">
        <v>489</v>
      </c>
      <c r="C645" s="1000"/>
      <c r="D645" s="397"/>
      <c r="E645" s="456"/>
      <c r="F645" s="453"/>
    </row>
    <row r="646" spans="1:6" ht="12" customHeight="1">
      <c r="A646" s="400"/>
      <c r="B646" s="401" t="s">
        <v>529</v>
      </c>
      <c r="C646" s="1001"/>
      <c r="D646" s="318"/>
      <c r="E646" s="456"/>
      <c r="F646" s="484"/>
    </row>
    <row r="647" spans="1:6" ht="12" customHeight="1">
      <c r="A647" s="400"/>
      <c r="B647" s="194" t="s">
        <v>748</v>
      </c>
      <c r="C647" s="1001"/>
      <c r="D647" s="318"/>
      <c r="E647" s="456"/>
      <c r="F647" s="626"/>
    </row>
    <row r="648" spans="1:6" ht="12" customHeight="1">
      <c r="A648" s="400"/>
      <c r="B648" s="402" t="s">
        <v>730</v>
      </c>
      <c r="C648" s="1007"/>
      <c r="D648" s="1210"/>
      <c r="E648" s="456"/>
      <c r="F648" s="626"/>
    </row>
    <row r="649" spans="1:6" ht="12" customHeight="1">
      <c r="A649" s="400"/>
      <c r="B649" s="319" t="s">
        <v>535</v>
      </c>
      <c r="C649" s="1007"/>
      <c r="D649" s="1210"/>
      <c r="E649" s="456"/>
      <c r="F649" s="484"/>
    </row>
    <row r="650" spans="1:6" ht="12" customHeight="1">
      <c r="A650" s="400"/>
      <c r="B650" s="319" t="s">
        <v>740</v>
      </c>
      <c r="C650" s="1001">
        <v>3000</v>
      </c>
      <c r="D650" s="318">
        <v>3000</v>
      </c>
      <c r="E650" s="1127">
        <f>SUM(D650/C650)</f>
        <v>1</v>
      </c>
      <c r="F650" s="484"/>
    </row>
    <row r="651" spans="1:6" ht="12" customHeight="1" thickBot="1">
      <c r="A651" s="400"/>
      <c r="B651" s="468" t="s">
        <v>496</v>
      </c>
      <c r="C651" s="1013"/>
      <c r="D651" s="405"/>
      <c r="E651" s="1105"/>
      <c r="F651" s="503"/>
    </row>
    <row r="652" spans="1:6" ht="12" customHeight="1" thickBot="1">
      <c r="A652" s="412"/>
      <c r="B652" s="472" t="s">
        <v>555</v>
      </c>
      <c r="C652" s="1004">
        <f>SUM(C646:C651)</f>
        <v>3000</v>
      </c>
      <c r="D652" s="407">
        <f>SUM(D646:D651)</f>
        <v>3000</v>
      </c>
      <c r="E652" s="1106">
        <f>SUM(D652/C652)</f>
        <v>1</v>
      </c>
      <c r="F652" s="527"/>
    </row>
    <row r="653" spans="1:6" ht="12" customHeight="1">
      <c r="A653" s="78">
        <v>3415</v>
      </c>
      <c r="B653" s="495" t="s">
        <v>456</v>
      </c>
      <c r="C653" s="1000"/>
      <c r="D653" s="397"/>
      <c r="E653" s="456"/>
      <c r="F653" s="453" t="s">
        <v>413</v>
      </c>
    </row>
    <row r="654" spans="1:6" ht="12" customHeight="1">
      <c r="A654" s="400"/>
      <c r="B654" s="401" t="s">
        <v>529</v>
      </c>
      <c r="C654" s="1001"/>
      <c r="D654" s="318"/>
      <c r="E654" s="456"/>
      <c r="F654" s="484"/>
    </row>
    <row r="655" spans="1:6" ht="12" customHeight="1">
      <c r="A655" s="400"/>
      <c r="B655" s="194" t="s">
        <v>748</v>
      </c>
      <c r="C655" s="1001"/>
      <c r="D655" s="318"/>
      <c r="E655" s="456"/>
      <c r="F655" s="484"/>
    </row>
    <row r="656" spans="1:6" ht="12" customHeight="1">
      <c r="A656" s="400"/>
      <c r="B656" s="402" t="s">
        <v>730</v>
      </c>
      <c r="C656" s="1001"/>
      <c r="D656" s="318"/>
      <c r="E656" s="456"/>
      <c r="F656" s="626"/>
    </row>
    <row r="657" spans="1:6" ht="12" customHeight="1">
      <c r="A657" s="400"/>
      <c r="B657" s="319" t="s">
        <v>535</v>
      </c>
      <c r="C657" s="1001"/>
      <c r="D657" s="318"/>
      <c r="E657" s="456"/>
      <c r="F657" s="626"/>
    </row>
    <row r="658" spans="1:6" ht="12" customHeight="1">
      <c r="A658" s="400"/>
      <c r="B658" s="319" t="s">
        <v>740</v>
      </c>
      <c r="C658" s="1001">
        <v>3000</v>
      </c>
      <c r="D658" s="318">
        <v>4000</v>
      </c>
      <c r="E658" s="1127">
        <f>SUM(D658/C658)</f>
        <v>1.3333333333333333</v>
      </c>
      <c r="F658" s="484"/>
    </row>
    <row r="659" spans="1:6" ht="12" customHeight="1" thickBot="1">
      <c r="A659" s="400"/>
      <c r="B659" s="468" t="s">
        <v>496</v>
      </c>
      <c r="C659" s="1002"/>
      <c r="D659" s="1212"/>
      <c r="E659" s="1105"/>
      <c r="F659" s="503"/>
    </row>
    <row r="660" spans="1:6" ht="12" customHeight="1" thickBot="1">
      <c r="A660" s="412"/>
      <c r="B660" s="472" t="s">
        <v>555</v>
      </c>
      <c r="C660" s="1004">
        <f>SUM(C654:C659)</f>
        <v>3000</v>
      </c>
      <c r="D660" s="407">
        <f>SUM(D654:D659)</f>
        <v>4000</v>
      </c>
      <c r="E660" s="1165">
        <f>SUM(D660/C660)</f>
        <v>1.3333333333333333</v>
      </c>
      <c r="F660" s="527"/>
    </row>
    <row r="661" spans="1:6" ht="12" customHeight="1">
      <c r="A661" s="78">
        <v>3416</v>
      </c>
      <c r="B661" s="495" t="s">
        <v>599</v>
      </c>
      <c r="C661" s="1000"/>
      <c r="D661" s="397"/>
      <c r="E661" s="456"/>
      <c r="F661" s="453" t="s">
        <v>413</v>
      </c>
    </row>
    <row r="662" spans="1:6" ht="12" customHeight="1">
      <c r="A662" s="400"/>
      <c r="B662" s="401" t="s">
        <v>529</v>
      </c>
      <c r="C662" s="1001"/>
      <c r="D662" s="318"/>
      <c r="E662" s="456"/>
      <c r="F662" s="484"/>
    </row>
    <row r="663" spans="1:6" ht="12" customHeight="1">
      <c r="A663" s="400"/>
      <c r="B663" s="194" t="s">
        <v>748</v>
      </c>
      <c r="C663" s="1001"/>
      <c r="D663" s="318"/>
      <c r="E663" s="456"/>
      <c r="F663" s="484"/>
    </row>
    <row r="664" spans="1:6" ht="12" customHeight="1">
      <c r="A664" s="400"/>
      <c r="B664" s="402" t="s">
        <v>730</v>
      </c>
      <c r="C664" s="1001"/>
      <c r="D664" s="318"/>
      <c r="E664" s="456"/>
      <c r="F664" s="626"/>
    </row>
    <row r="665" spans="1:6" ht="12" customHeight="1">
      <c r="A665" s="400"/>
      <c r="B665" s="319" t="s">
        <v>535</v>
      </c>
      <c r="C665" s="1001"/>
      <c r="D665" s="318"/>
      <c r="E665" s="456"/>
      <c r="F665" s="626"/>
    </row>
    <row r="666" spans="1:6" ht="12" customHeight="1">
      <c r="A666" s="400"/>
      <c r="B666" s="319" t="s">
        <v>740</v>
      </c>
      <c r="C666" s="1001">
        <v>20000</v>
      </c>
      <c r="D666" s="318">
        <v>20000</v>
      </c>
      <c r="E666" s="1127">
        <f>SUM(D666/C666)</f>
        <v>1</v>
      </c>
      <c r="F666" s="625"/>
    </row>
    <row r="667" spans="1:6" ht="12" customHeight="1" thickBot="1">
      <c r="A667" s="400"/>
      <c r="B667" s="468" t="s">
        <v>496</v>
      </c>
      <c r="C667" s="1013"/>
      <c r="D667" s="405"/>
      <c r="E667" s="1105"/>
      <c r="F667" s="627"/>
    </row>
    <row r="668" spans="1:6" ht="12" customHeight="1" thickBot="1">
      <c r="A668" s="412"/>
      <c r="B668" s="472" t="s">
        <v>555</v>
      </c>
      <c r="C668" s="1004">
        <f>SUM(C662:C667)</f>
        <v>20000</v>
      </c>
      <c r="D668" s="407">
        <f>SUM(D662:D667)</f>
        <v>20000</v>
      </c>
      <c r="E668" s="1165">
        <f>SUM(D668/C668)</f>
        <v>1</v>
      </c>
      <c r="F668" s="527"/>
    </row>
    <row r="669" spans="1:6" ht="12" customHeight="1">
      <c r="A669" s="78">
        <v>3420</v>
      </c>
      <c r="B669" s="419" t="s">
        <v>576</v>
      </c>
      <c r="C669" s="1000">
        <f>SUM(C685+C693+C701+C733+C709+C717+C725+C741+C749+C757+C766+C774+C782)</f>
        <v>166440</v>
      </c>
      <c r="D669" s="397">
        <f>SUM(D685+D693+D701+D733+D709+D717+D725+D741+D749+D757+D766+D774+D782+D677)</f>
        <v>175000</v>
      </c>
      <c r="E669" s="456">
        <f>SUM(D669/C669)</f>
        <v>1.0514299447248259</v>
      </c>
      <c r="F669" s="453"/>
    </row>
    <row r="670" spans="1:6" ht="12" customHeight="1">
      <c r="A670" s="78">
        <v>3421</v>
      </c>
      <c r="B670" s="495" t="s">
        <v>1082</v>
      </c>
      <c r="C670" s="1000"/>
      <c r="D670" s="397"/>
      <c r="E670" s="456"/>
      <c r="F670" s="483"/>
    </row>
    <row r="671" spans="1:6" ht="12" customHeight="1">
      <c r="A671" s="400"/>
      <c r="B671" s="401" t="s">
        <v>529</v>
      </c>
      <c r="C671" s="1001"/>
      <c r="D671" s="318">
        <v>870</v>
      </c>
      <c r="E671" s="456"/>
      <c r="F671" s="625"/>
    </row>
    <row r="672" spans="1:6" ht="12" customHeight="1">
      <c r="A672" s="400"/>
      <c r="B672" s="194" t="s">
        <v>748</v>
      </c>
      <c r="C672" s="1001"/>
      <c r="D672" s="318">
        <v>250</v>
      </c>
      <c r="E672" s="456"/>
      <c r="F672" s="625"/>
    </row>
    <row r="673" spans="1:6" ht="12" customHeight="1">
      <c r="A673" s="400"/>
      <c r="B673" s="402" t="s">
        <v>730</v>
      </c>
      <c r="C673" s="1001"/>
      <c r="D673" s="318">
        <v>2880</v>
      </c>
      <c r="E673" s="456"/>
      <c r="F673" s="626"/>
    </row>
    <row r="674" spans="1:6" ht="12" customHeight="1">
      <c r="A674" s="400"/>
      <c r="B674" s="319" t="s">
        <v>535</v>
      </c>
      <c r="C674" s="1001"/>
      <c r="D674" s="318"/>
      <c r="E674" s="456"/>
      <c r="F674" s="490"/>
    </row>
    <row r="675" spans="1:6" ht="12" customHeight="1">
      <c r="A675" s="400"/>
      <c r="B675" s="319" t="s">
        <v>740</v>
      </c>
      <c r="C675" s="1001"/>
      <c r="D675" s="318"/>
      <c r="E675" s="456"/>
      <c r="F675" s="457"/>
    </row>
    <row r="676" spans="1:6" ht="12" customHeight="1" thickBot="1">
      <c r="A676" s="400"/>
      <c r="B676" s="468" t="s">
        <v>393</v>
      </c>
      <c r="C676" s="1002"/>
      <c r="D676" s="1212"/>
      <c r="E676" s="1105"/>
      <c r="F676" s="503"/>
    </row>
    <row r="677" spans="1:6" ht="12" customHeight="1" thickBot="1">
      <c r="A677" s="412"/>
      <c r="B677" s="472" t="s">
        <v>555</v>
      </c>
      <c r="C677" s="1004">
        <f>SUM(C671:C676)</f>
        <v>0</v>
      </c>
      <c r="D677" s="407">
        <f>SUM(D671:D676)</f>
        <v>4000</v>
      </c>
      <c r="E677" s="1106"/>
      <c r="F677" s="488"/>
    </row>
    <row r="678" spans="1:6" ht="12" customHeight="1">
      <c r="A678" s="78">
        <v>3422</v>
      </c>
      <c r="B678" s="495" t="s">
        <v>563</v>
      </c>
      <c r="C678" s="1000"/>
      <c r="D678" s="397"/>
      <c r="E678" s="456"/>
      <c r="F678" s="483"/>
    </row>
    <row r="679" spans="1:6" ht="12" customHeight="1">
      <c r="A679" s="400"/>
      <c r="B679" s="401" t="s">
        <v>529</v>
      </c>
      <c r="C679" s="1001">
        <v>11000</v>
      </c>
      <c r="D679" s="318">
        <v>19000</v>
      </c>
      <c r="E679" s="1127">
        <f>SUM(D679/C679)</f>
        <v>1.7272727272727273</v>
      </c>
      <c r="F679" s="625"/>
    </row>
    <row r="680" spans="1:6" ht="12" customHeight="1">
      <c r="A680" s="400"/>
      <c r="B680" s="194" t="s">
        <v>748</v>
      </c>
      <c r="C680" s="1001">
        <v>4000</v>
      </c>
      <c r="D680" s="318">
        <v>7000</v>
      </c>
      <c r="E680" s="1127">
        <f>SUM(D680/C680)</f>
        <v>1.75</v>
      </c>
      <c r="F680" s="625"/>
    </row>
    <row r="681" spans="1:6" ht="12" customHeight="1">
      <c r="A681" s="400"/>
      <c r="B681" s="402" t="s">
        <v>730</v>
      </c>
      <c r="C681" s="1001">
        <v>11000</v>
      </c>
      <c r="D681" s="318">
        <v>10000</v>
      </c>
      <c r="E681" s="1127">
        <f>SUM(D681/C681)</f>
        <v>0.9090909090909091</v>
      </c>
      <c r="F681" s="500"/>
    </row>
    <row r="682" spans="1:6" ht="12" customHeight="1">
      <c r="A682" s="400"/>
      <c r="B682" s="319" t="s">
        <v>535</v>
      </c>
      <c r="C682" s="1001"/>
      <c r="D682" s="318"/>
      <c r="E682" s="456"/>
      <c r="F682" s="490"/>
    </row>
    <row r="683" spans="1:6" ht="12" customHeight="1">
      <c r="A683" s="400"/>
      <c r="B683" s="319" t="s">
        <v>740</v>
      </c>
      <c r="C683" s="1001"/>
      <c r="D683" s="318"/>
      <c r="E683" s="456"/>
      <c r="F683" s="457"/>
    </row>
    <row r="684" spans="1:6" ht="12" customHeight="1" thickBot="1">
      <c r="A684" s="400"/>
      <c r="B684" s="468" t="s">
        <v>393</v>
      </c>
      <c r="C684" s="1002"/>
      <c r="D684" s="1209"/>
      <c r="E684" s="1105"/>
      <c r="F684" s="503"/>
    </row>
    <row r="685" spans="1:6" ht="12" customHeight="1" thickBot="1">
      <c r="A685" s="412"/>
      <c r="B685" s="472" t="s">
        <v>555</v>
      </c>
      <c r="C685" s="1004">
        <f>SUM(C679:C684)</f>
        <v>26000</v>
      </c>
      <c r="D685" s="407">
        <f>SUM(D679:D684)</f>
        <v>36000</v>
      </c>
      <c r="E685" s="1165">
        <f>SUM(D685/C685)</f>
        <v>1.3846153846153846</v>
      </c>
      <c r="F685" s="488"/>
    </row>
    <row r="686" spans="1:6" ht="12" customHeight="1">
      <c r="A686" s="78">
        <v>3423</v>
      </c>
      <c r="B686" s="495" t="s">
        <v>562</v>
      </c>
      <c r="C686" s="1000"/>
      <c r="D686" s="397"/>
      <c r="E686" s="456"/>
      <c r="F686" s="484"/>
    </row>
    <row r="687" spans="1:6" ht="12" customHeight="1">
      <c r="A687" s="400"/>
      <c r="B687" s="401" t="s">
        <v>529</v>
      </c>
      <c r="C687" s="1001">
        <v>2500</v>
      </c>
      <c r="D687" s="318">
        <v>2700</v>
      </c>
      <c r="E687" s="1127">
        <f>SUM(D687/C687)</f>
        <v>1.08</v>
      </c>
      <c r="F687" s="484"/>
    </row>
    <row r="688" spans="1:6" ht="12" customHeight="1">
      <c r="A688" s="400"/>
      <c r="B688" s="194" t="s">
        <v>748</v>
      </c>
      <c r="C688" s="1001">
        <v>1300</v>
      </c>
      <c r="D688" s="318">
        <v>2100</v>
      </c>
      <c r="E688" s="1127">
        <f>SUM(D688/C688)</f>
        <v>1.6153846153846154</v>
      </c>
      <c r="F688" s="625"/>
    </row>
    <row r="689" spans="1:6" ht="12" customHeight="1">
      <c r="A689" s="400"/>
      <c r="B689" s="402" t="s">
        <v>730</v>
      </c>
      <c r="C689" s="1001">
        <v>4200</v>
      </c>
      <c r="D689" s="318">
        <v>5200</v>
      </c>
      <c r="E689" s="1127">
        <f>SUM(D689/C689)</f>
        <v>1.2380952380952381</v>
      </c>
      <c r="F689" s="500"/>
    </row>
    <row r="690" spans="1:6" ht="12" customHeight="1">
      <c r="A690" s="400"/>
      <c r="B690" s="319" t="s">
        <v>535</v>
      </c>
      <c r="C690" s="1001"/>
      <c r="D690" s="318"/>
      <c r="E690" s="1127"/>
      <c r="F690" s="484"/>
    </row>
    <row r="691" spans="1:6" ht="12" customHeight="1">
      <c r="A691" s="400"/>
      <c r="B691" s="319" t="s">
        <v>740</v>
      </c>
      <c r="C691" s="1001">
        <v>2000</v>
      </c>
      <c r="D691" s="318">
        <v>2000</v>
      </c>
      <c r="E691" s="1127">
        <f>SUM(D691/C691)</f>
        <v>1</v>
      </c>
      <c r="F691" s="484"/>
    </row>
    <row r="692" spans="1:6" ht="12" customHeight="1" thickBot="1">
      <c r="A692" s="400"/>
      <c r="B692" s="468" t="s">
        <v>407</v>
      </c>
      <c r="C692" s="1013"/>
      <c r="D692" s="405"/>
      <c r="E692" s="1105"/>
      <c r="F692" s="503"/>
    </row>
    <row r="693" spans="1:6" ht="12.75" customHeight="1" thickBot="1">
      <c r="A693" s="412"/>
      <c r="B693" s="472" t="s">
        <v>555</v>
      </c>
      <c r="C693" s="1004">
        <f>SUM(C687:C692)</f>
        <v>10000</v>
      </c>
      <c r="D693" s="407">
        <f>SUM(D687:D692)</f>
        <v>12000</v>
      </c>
      <c r="E693" s="1106">
        <f>SUM(D693/C693)</f>
        <v>1.2</v>
      </c>
      <c r="F693" s="488"/>
    </row>
    <row r="694" spans="1:6" ht="12.75" customHeight="1">
      <c r="A694" s="78">
        <v>3424</v>
      </c>
      <c r="B694" s="495" t="s">
        <v>746</v>
      </c>
      <c r="C694" s="1000"/>
      <c r="D694" s="397"/>
      <c r="E694" s="456"/>
      <c r="F694" s="484"/>
    </row>
    <row r="695" spans="1:6" ht="12.75" customHeight="1">
      <c r="A695" s="400"/>
      <c r="B695" s="401" t="s">
        <v>529</v>
      </c>
      <c r="C695" s="1001">
        <v>2000</v>
      </c>
      <c r="D695" s="318">
        <v>2800</v>
      </c>
      <c r="E695" s="1127">
        <f>SUM(D695/C695)</f>
        <v>1.4</v>
      </c>
      <c r="F695" s="484"/>
    </row>
    <row r="696" spans="1:6" ht="12.75" customHeight="1">
      <c r="A696" s="400"/>
      <c r="B696" s="194" t="s">
        <v>748</v>
      </c>
      <c r="C696" s="1001">
        <v>1000</v>
      </c>
      <c r="D696" s="318">
        <v>1400</v>
      </c>
      <c r="E696" s="1127">
        <f>SUM(D696/C696)</f>
        <v>1.4</v>
      </c>
      <c r="F696" s="625"/>
    </row>
    <row r="697" spans="1:6" ht="12.75" customHeight="1">
      <c r="A697" s="400"/>
      <c r="B697" s="402" t="s">
        <v>730</v>
      </c>
      <c r="C697" s="1001">
        <v>6000</v>
      </c>
      <c r="D697" s="318">
        <v>4800</v>
      </c>
      <c r="E697" s="1127">
        <f>SUM(D697/C697)</f>
        <v>0.8</v>
      </c>
      <c r="F697" s="500"/>
    </row>
    <row r="698" spans="1:6" ht="12.75" customHeight="1">
      <c r="A698" s="400"/>
      <c r="B698" s="319" t="s">
        <v>535</v>
      </c>
      <c r="C698" s="1001"/>
      <c r="D698" s="318"/>
      <c r="E698" s="456"/>
      <c r="F698" s="484"/>
    </row>
    <row r="699" spans="1:6" ht="12.75" customHeight="1">
      <c r="A699" s="400"/>
      <c r="B699" s="319" t="s">
        <v>740</v>
      </c>
      <c r="C699" s="1001"/>
      <c r="D699" s="318"/>
      <c r="E699" s="456"/>
      <c r="F699" s="484"/>
    </row>
    <row r="700" spans="1:6" ht="12.75" customHeight="1" thickBot="1">
      <c r="A700" s="400"/>
      <c r="B700" s="468" t="s">
        <v>496</v>
      </c>
      <c r="C700" s="1015"/>
      <c r="D700" s="1218"/>
      <c r="E700" s="1105"/>
      <c r="F700" s="503"/>
    </row>
    <row r="701" spans="1:6" ht="12.75" customHeight="1" thickBot="1">
      <c r="A701" s="412"/>
      <c r="B701" s="472" t="s">
        <v>555</v>
      </c>
      <c r="C701" s="1004">
        <f>SUM(C695:C700)</f>
        <v>9000</v>
      </c>
      <c r="D701" s="407">
        <f>SUM(D695:D700)</f>
        <v>9000</v>
      </c>
      <c r="E701" s="1106">
        <f>SUM(D701/C701)</f>
        <v>1</v>
      </c>
      <c r="F701" s="488"/>
    </row>
    <row r="702" spans="1:6" ht="12.75" customHeight="1">
      <c r="A702" s="482">
        <v>3425</v>
      </c>
      <c r="B702" s="459" t="s">
        <v>434</v>
      </c>
      <c r="C702" s="990"/>
      <c r="D702" s="460"/>
      <c r="E702" s="456"/>
      <c r="F702" s="506"/>
    </row>
    <row r="703" spans="1:6" ht="12.75" customHeight="1">
      <c r="A703" s="478"/>
      <c r="B703" s="463" t="s">
        <v>529</v>
      </c>
      <c r="C703" s="991"/>
      <c r="D703" s="477"/>
      <c r="E703" s="456"/>
      <c r="F703" s="506"/>
    </row>
    <row r="704" spans="1:6" ht="12.75" customHeight="1">
      <c r="A704" s="478"/>
      <c r="B704" s="465" t="s">
        <v>748</v>
      </c>
      <c r="C704" s="991"/>
      <c r="D704" s="477"/>
      <c r="E704" s="456"/>
      <c r="F704" s="625"/>
    </row>
    <row r="705" spans="1:6" ht="12.75" customHeight="1">
      <c r="A705" s="478"/>
      <c r="B705" s="466" t="s">
        <v>730</v>
      </c>
      <c r="C705" s="991">
        <v>5000</v>
      </c>
      <c r="D705" s="477">
        <v>4500</v>
      </c>
      <c r="E705" s="1127">
        <f>SUM(D705/C705)</f>
        <v>0.9</v>
      </c>
      <c r="F705" s="500"/>
    </row>
    <row r="706" spans="1:6" ht="12.75" customHeight="1">
      <c r="A706" s="478"/>
      <c r="B706" s="467" t="s">
        <v>535</v>
      </c>
      <c r="C706" s="991"/>
      <c r="D706" s="477"/>
      <c r="E706" s="456"/>
      <c r="F706" s="625"/>
    </row>
    <row r="707" spans="1:6" ht="12.75" customHeight="1">
      <c r="A707" s="478"/>
      <c r="B707" s="467" t="s">
        <v>740</v>
      </c>
      <c r="C707" s="991"/>
      <c r="D707" s="477"/>
      <c r="E707" s="456"/>
      <c r="F707" s="506"/>
    </row>
    <row r="708" spans="1:6" ht="12.75" customHeight="1" thickBot="1">
      <c r="A708" s="478"/>
      <c r="B708" s="468" t="s">
        <v>496</v>
      </c>
      <c r="C708" s="1016"/>
      <c r="D708" s="1219"/>
      <c r="E708" s="1105"/>
      <c r="F708" s="535"/>
    </row>
    <row r="709" spans="1:6" ht="12.75" customHeight="1" thickBot="1">
      <c r="A709" s="480"/>
      <c r="B709" s="472" t="s">
        <v>555</v>
      </c>
      <c r="C709" s="995">
        <f>SUM(C703:C708)</f>
        <v>5000</v>
      </c>
      <c r="D709" s="1204">
        <f>SUM(D703:D708)</f>
        <v>4500</v>
      </c>
      <c r="E709" s="1106">
        <f>SUM(D709/C709)</f>
        <v>0.9</v>
      </c>
      <c r="F709" s="536"/>
    </row>
    <row r="710" spans="1:6" ht="12.75" customHeight="1">
      <c r="A710" s="482">
        <v>3426</v>
      </c>
      <c r="B710" s="459" t="s">
        <v>826</v>
      </c>
      <c r="C710" s="990"/>
      <c r="D710" s="460"/>
      <c r="E710" s="456"/>
      <c r="F710" s="506"/>
    </row>
    <row r="711" spans="1:6" ht="12.75" customHeight="1">
      <c r="A711" s="478"/>
      <c r="B711" s="463" t="s">
        <v>529</v>
      </c>
      <c r="C711" s="991">
        <v>9000</v>
      </c>
      <c r="D711" s="477">
        <v>11000</v>
      </c>
      <c r="E711" s="1127">
        <f>SUM(D711/C711)</f>
        <v>1.2222222222222223</v>
      </c>
      <c r="F711" s="625"/>
    </row>
    <row r="712" spans="1:6" ht="12.75" customHeight="1">
      <c r="A712" s="478"/>
      <c r="B712" s="465" t="s">
        <v>748</v>
      </c>
      <c r="C712" s="991">
        <v>2500</v>
      </c>
      <c r="D712" s="477">
        <v>3000</v>
      </c>
      <c r="E712" s="1127">
        <f>SUM(D712/C712)</f>
        <v>1.2</v>
      </c>
      <c r="F712" s="625"/>
    </row>
    <row r="713" spans="1:6" ht="12.75" customHeight="1">
      <c r="A713" s="478"/>
      <c r="B713" s="466" t="s">
        <v>730</v>
      </c>
      <c r="C713" s="991">
        <v>61440</v>
      </c>
      <c r="D713" s="477">
        <v>52000</v>
      </c>
      <c r="E713" s="1127">
        <f>SUM(D713/C713)</f>
        <v>0.8463541666666666</v>
      </c>
      <c r="F713" s="500"/>
    </row>
    <row r="714" spans="1:6" ht="12.75" customHeight="1">
      <c r="A714" s="478"/>
      <c r="B714" s="467" t="s">
        <v>535</v>
      </c>
      <c r="C714" s="991"/>
      <c r="D714" s="477"/>
      <c r="E714" s="456"/>
      <c r="F714" s="484"/>
    </row>
    <row r="715" spans="1:6" ht="12.75" customHeight="1">
      <c r="A715" s="478"/>
      <c r="B715" s="467" t="s">
        <v>740</v>
      </c>
      <c r="C715" s="991"/>
      <c r="D715" s="477"/>
      <c r="E715" s="456"/>
      <c r="F715" s="506"/>
    </row>
    <row r="716" spans="1:6" ht="12.75" customHeight="1" thickBot="1">
      <c r="A716" s="478"/>
      <c r="B716" s="468" t="s">
        <v>496</v>
      </c>
      <c r="C716" s="1016"/>
      <c r="D716" s="1219"/>
      <c r="E716" s="1105"/>
      <c r="F716" s="537"/>
    </row>
    <row r="717" spans="1:6" ht="12.75" customHeight="1" thickBot="1">
      <c r="A717" s="480"/>
      <c r="B717" s="472" t="s">
        <v>555</v>
      </c>
      <c r="C717" s="995">
        <f>SUM(C711:C716)</f>
        <v>72940</v>
      </c>
      <c r="D717" s="1204">
        <f>SUM(D711:D716)</f>
        <v>66000</v>
      </c>
      <c r="E717" s="1106">
        <f>SUM(D717/C717)</f>
        <v>0.9048533040855498</v>
      </c>
      <c r="F717" s="536"/>
    </row>
    <row r="718" spans="1:6" ht="12.75" customHeight="1">
      <c r="A718" s="482">
        <v>3427</v>
      </c>
      <c r="B718" s="459" t="s">
        <v>435</v>
      </c>
      <c r="C718" s="990"/>
      <c r="D718" s="460"/>
      <c r="E718" s="456"/>
      <c r="F718" s="506"/>
    </row>
    <row r="719" spans="1:6" ht="12.75" customHeight="1">
      <c r="A719" s="478"/>
      <c r="B719" s="463" t="s">
        <v>529</v>
      </c>
      <c r="C719" s="991">
        <v>5520</v>
      </c>
      <c r="D719" s="477">
        <v>6120</v>
      </c>
      <c r="E719" s="1127">
        <f>SUM(D719/C719)</f>
        <v>1.108695652173913</v>
      </c>
      <c r="F719" s="506"/>
    </row>
    <row r="720" spans="1:6" ht="12.75" customHeight="1">
      <c r="A720" s="478"/>
      <c r="B720" s="465" t="s">
        <v>748</v>
      </c>
      <c r="C720" s="991">
        <v>1341</v>
      </c>
      <c r="D720" s="477">
        <v>1600</v>
      </c>
      <c r="E720" s="1127">
        <f>SUM(D720/C720)</f>
        <v>1.1931394481730053</v>
      </c>
      <c r="F720" s="625"/>
    </row>
    <row r="721" spans="1:6" ht="12.75" customHeight="1">
      <c r="A721" s="478"/>
      <c r="B721" s="466" t="s">
        <v>730</v>
      </c>
      <c r="C721" s="991">
        <v>14139</v>
      </c>
      <c r="D721" s="477">
        <v>13280</v>
      </c>
      <c r="E721" s="1127">
        <f>SUM(D721/C721)</f>
        <v>0.939246057005446</v>
      </c>
      <c r="F721" s="500"/>
    </row>
    <row r="722" spans="1:6" ht="12.75" customHeight="1">
      <c r="A722" s="478"/>
      <c r="B722" s="467" t="s">
        <v>535</v>
      </c>
      <c r="C722" s="991"/>
      <c r="D722" s="477"/>
      <c r="E722" s="456"/>
      <c r="F722" s="484"/>
    </row>
    <row r="723" spans="1:6" ht="12.75" customHeight="1">
      <c r="A723" s="478"/>
      <c r="B723" s="467" t="s">
        <v>740</v>
      </c>
      <c r="C723" s="991"/>
      <c r="D723" s="477"/>
      <c r="E723" s="456"/>
      <c r="F723" s="506"/>
    </row>
    <row r="724" spans="1:6" ht="12.75" customHeight="1" thickBot="1">
      <c r="A724" s="478"/>
      <c r="B724" s="468" t="s">
        <v>496</v>
      </c>
      <c r="C724" s="1016"/>
      <c r="D724" s="1219"/>
      <c r="E724" s="1105"/>
      <c r="F724" s="535"/>
    </row>
    <row r="725" spans="1:6" ht="12.75" customHeight="1" thickBot="1">
      <c r="A725" s="480"/>
      <c r="B725" s="472" t="s">
        <v>555</v>
      </c>
      <c r="C725" s="995">
        <f>SUM(C719:C724)</f>
        <v>21000</v>
      </c>
      <c r="D725" s="1204">
        <f>SUM(D719:D724)</f>
        <v>21000</v>
      </c>
      <c r="E725" s="1106">
        <f>SUM(D725/C725)</f>
        <v>1</v>
      </c>
      <c r="F725" s="536"/>
    </row>
    <row r="726" spans="1:6" ht="12.75" customHeight="1">
      <c r="A726" s="78">
        <v>3428</v>
      </c>
      <c r="B726" s="495" t="s">
        <v>177</v>
      </c>
      <c r="C726" s="1000"/>
      <c r="D726" s="397"/>
      <c r="E726" s="456"/>
      <c r="F726" s="484"/>
    </row>
    <row r="727" spans="1:6" ht="12.75" customHeight="1">
      <c r="A727" s="400"/>
      <c r="B727" s="401" t="s">
        <v>529</v>
      </c>
      <c r="C727" s="1001"/>
      <c r="D727" s="318"/>
      <c r="E727" s="456"/>
      <c r="F727" s="484"/>
    </row>
    <row r="728" spans="1:6" ht="12.75" customHeight="1">
      <c r="A728" s="400"/>
      <c r="B728" s="194" t="s">
        <v>748</v>
      </c>
      <c r="C728" s="1001"/>
      <c r="D728" s="318"/>
      <c r="E728" s="456"/>
      <c r="F728" s="484"/>
    </row>
    <row r="729" spans="1:6" ht="12.75" customHeight="1">
      <c r="A729" s="400"/>
      <c r="B729" s="402" t="s">
        <v>730</v>
      </c>
      <c r="C729" s="1001">
        <v>3000</v>
      </c>
      <c r="D729" s="318">
        <v>3000</v>
      </c>
      <c r="E729" s="456">
        <f>SUM(D729/C729)</f>
        <v>1</v>
      </c>
      <c r="F729" s="626"/>
    </row>
    <row r="730" spans="1:6" ht="12.75" customHeight="1">
      <c r="A730" s="400"/>
      <c r="B730" s="319" t="s">
        <v>535</v>
      </c>
      <c r="C730" s="1001"/>
      <c r="D730" s="318"/>
      <c r="E730" s="456"/>
      <c r="F730" s="625"/>
    </row>
    <row r="731" spans="1:6" ht="12.75" customHeight="1">
      <c r="A731" s="400"/>
      <c r="B731" s="319" t="s">
        <v>740</v>
      </c>
      <c r="C731" s="1001"/>
      <c r="D731" s="318"/>
      <c r="E731" s="456"/>
      <c r="F731" s="484"/>
    </row>
    <row r="732" spans="1:6" ht="12.75" customHeight="1" thickBot="1">
      <c r="A732" s="400"/>
      <c r="B732" s="468" t="s">
        <v>496</v>
      </c>
      <c r="C732" s="1013"/>
      <c r="D732" s="405"/>
      <c r="E732" s="1105"/>
      <c r="F732" s="503"/>
    </row>
    <row r="733" spans="1:6" ht="12.75" customHeight="1" thickBot="1">
      <c r="A733" s="412"/>
      <c r="B733" s="472" t="s">
        <v>555</v>
      </c>
      <c r="C733" s="1004">
        <f>SUM(C727:C732)</f>
        <v>3000</v>
      </c>
      <c r="D733" s="407">
        <f>SUM(D727:D732)</f>
        <v>3000</v>
      </c>
      <c r="E733" s="1106">
        <f>SUM(D733/C733)</f>
        <v>1</v>
      </c>
      <c r="F733" s="488"/>
    </row>
    <row r="734" spans="1:6" ht="12.75" customHeight="1">
      <c r="A734" s="482">
        <v>3429</v>
      </c>
      <c r="B734" s="459" t="s">
        <v>420</v>
      </c>
      <c r="C734" s="990"/>
      <c r="D734" s="460"/>
      <c r="E734" s="456"/>
      <c r="F734" s="506"/>
    </row>
    <row r="735" spans="1:6" ht="12.75" customHeight="1">
      <c r="A735" s="478"/>
      <c r="B735" s="463" t="s">
        <v>529</v>
      </c>
      <c r="C735" s="991"/>
      <c r="D735" s="477"/>
      <c r="E735" s="456"/>
      <c r="F735" s="506"/>
    </row>
    <row r="736" spans="1:6" ht="12.75" customHeight="1">
      <c r="A736" s="478"/>
      <c r="B736" s="465" t="s">
        <v>748</v>
      </c>
      <c r="C736" s="991"/>
      <c r="D736" s="477"/>
      <c r="E736" s="456"/>
      <c r="F736" s="506"/>
    </row>
    <row r="737" spans="1:6" ht="12.75" customHeight="1">
      <c r="A737" s="478"/>
      <c r="B737" s="466" t="s">
        <v>730</v>
      </c>
      <c r="C737" s="991">
        <v>2000</v>
      </c>
      <c r="D737" s="477">
        <v>2000</v>
      </c>
      <c r="E737" s="456">
        <f>SUM(D737/C737)</f>
        <v>1</v>
      </c>
      <c r="F737" s="626"/>
    </row>
    <row r="738" spans="1:6" ht="12.75" customHeight="1">
      <c r="A738" s="478"/>
      <c r="B738" s="467" t="s">
        <v>535</v>
      </c>
      <c r="C738" s="991"/>
      <c r="D738" s="477"/>
      <c r="E738" s="456"/>
      <c r="F738" s="484"/>
    </row>
    <row r="739" spans="1:6" ht="12.75" customHeight="1">
      <c r="A739" s="478"/>
      <c r="B739" s="467" t="s">
        <v>740</v>
      </c>
      <c r="C739" s="991"/>
      <c r="D739" s="477"/>
      <c r="E739" s="456"/>
      <c r="F739" s="506"/>
    </row>
    <row r="740" spans="1:6" ht="12.75" customHeight="1" thickBot="1">
      <c r="A740" s="478"/>
      <c r="B740" s="468" t="s">
        <v>496</v>
      </c>
      <c r="C740" s="1016"/>
      <c r="D740" s="1219"/>
      <c r="E740" s="1105"/>
      <c r="F740" s="535"/>
    </row>
    <row r="741" spans="1:6" ht="12.75" customHeight="1" thickBot="1">
      <c r="A741" s="480"/>
      <c r="B741" s="472" t="s">
        <v>555</v>
      </c>
      <c r="C741" s="995">
        <f>SUM(C735:C740)</f>
        <v>2000</v>
      </c>
      <c r="D741" s="1204">
        <f>SUM(D735:D740)</f>
        <v>2000</v>
      </c>
      <c r="E741" s="1106">
        <f>SUM(D741/C741)</f>
        <v>1</v>
      </c>
      <c r="F741" s="536"/>
    </row>
    <row r="742" spans="1:6" ht="12.75" customHeight="1">
      <c r="A742" s="482">
        <v>3431</v>
      </c>
      <c r="B742" s="459" t="s">
        <v>597</v>
      </c>
      <c r="C742" s="990"/>
      <c r="D742" s="460"/>
      <c r="E742" s="456"/>
      <c r="F742" s="506"/>
    </row>
    <row r="743" spans="1:6" ht="12.75" customHeight="1">
      <c r="A743" s="478"/>
      <c r="B743" s="463" t="s">
        <v>529</v>
      </c>
      <c r="C743" s="991"/>
      <c r="D743" s="477"/>
      <c r="E743" s="456"/>
      <c r="F743" s="506"/>
    </row>
    <row r="744" spans="1:6" ht="12.75" customHeight="1">
      <c r="A744" s="478"/>
      <c r="B744" s="465" t="s">
        <v>748</v>
      </c>
      <c r="C744" s="991"/>
      <c r="D744" s="477"/>
      <c r="E744" s="456"/>
      <c r="F744" s="506"/>
    </row>
    <row r="745" spans="1:6" ht="12.75" customHeight="1">
      <c r="A745" s="478"/>
      <c r="B745" s="466" t="s">
        <v>730</v>
      </c>
      <c r="C745" s="991">
        <v>5000</v>
      </c>
      <c r="D745" s="477">
        <v>5000</v>
      </c>
      <c r="E745" s="1127">
        <f>SUM(D745/C745)</f>
        <v>1</v>
      </c>
      <c r="F745" s="626"/>
    </row>
    <row r="746" spans="1:6" ht="12.75" customHeight="1">
      <c r="A746" s="478"/>
      <c r="B746" s="467" t="s">
        <v>535</v>
      </c>
      <c r="C746" s="991"/>
      <c r="D746" s="477"/>
      <c r="E746" s="456"/>
      <c r="F746" s="506"/>
    </row>
    <row r="747" spans="1:6" ht="12.75" customHeight="1">
      <c r="A747" s="478"/>
      <c r="B747" s="467" t="s">
        <v>740</v>
      </c>
      <c r="C747" s="991"/>
      <c r="D747" s="477"/>
      <c r="E747" s="456"/>
      <c r="F747" s="506"/>
    </row>
    <row r="748" spans="1:6" ht="12.75" customHeight="1" thickBot="1">
      <c r="A748" s="478"/>
      <c r="B748" s="468" t="s">
        <v>496</v>
      </c>
      <c r="C748" s="1016"/>
      <c r="D748" s="1219"/>
      <c r="E748" s="1105"/>
      <c r="F748" s="535"/>
    </row>
    <row r="749" spans="1:6" ht="12.75" customHeight="1" thickBot="1">
      <c r="A749" s="480"/>
      <c r="B749" s="472" t="s">
        <v>555</v>
      </c>
      <c r="C749" s="995">
        <f>SUM(C743:C748)</f>
        <v>5000</v>
      </c>
      <c r="D749" s="1204">
        <f>SUM(D743:D748)</f>
        <v>5000</v>
      </c>
      <c r="E749" s="1165">
        <f>SUM(D749/C749)</f>
        <v>1</v>
      </c>
      <c r="F749" s="536"/>
    </row>
    <row r="750" spans="1:6" ht="12.75" customHeight="1">
      <c r="A750" s="482">
        <v>3432</v>
      </c>
      <c r="B750" s="459" t="s">
        <v>856</v>
      </c>
      <c r="C750" s="990"/>
      <c r="D750" s="460"/>
      <c r="E750" s="456"/>
      <c r="F750" s="506"/>
    </row>
    <row r="751" spans="1:6" ht="12.75" customHeight="1">
      <c r="A751" s="478"/>
      <c r="B751" s="463" t="s">
        <v>529</v>
      </c>
      <c r="C751" s="991"/>
      <c r="D751" s="477"/>
      <c r="E751" s="456"/>
      <c r="F751" s="506"/>
    </row>
    <row r="752" spans="1:6" ht="12.75" customHeight="1">
      <c r="A752" s="478"/>
      <c r="B752" s="465" t="s">
        <v>748</v>
      </c>
      <c r="C752" s="991"/>
      <c r="D752" s="477"/>
      <c r="E752" s="456"/>
      <c r="F752" s="626"/>
    </row>
    <row r="753" spans="1:6" ht="12.75" customHeight="1">
      <c r="A753" s="478"/>
      <c r="B753" s="466" t="s">
        <v>730</v>
      </c>
      <c r="C753" s="991">
        <v>5000</v>
      </c>
      <c r="D753" s="477">
        <v>5000</v>
      </c>
      <c r="E753" s="1127">
        <f>SUM(D753/C753)</f>
        <v>1</v>
      </c>
      <c r="F753" s="626"/>
    </row>
    <row r="754" spans="1:6" ht="12.75" customHeight="1">
      <c r="A754" s="478"/>
      <c r="B754" s="467" t="s">
        <v>535</v>
      </c>
      <c r="C754" s="991"/>
      <c r="D754" s="477"/>
      <c r="E754" s="456"/>
      <c r="F754" s="484"/>
    </row>
    <row r="755" spans="1:6" ht="12.75" customHeight="1">
      <c r="A755" s="478"/>
      <c r="B755" s="467" t="s">
        <v>740</v>
      </c>
      <c r="C755" s="991"/>
      <c r="D755" s="477"/>
      <c r="E755" s="456"/>
      <c r="F755" s="506"/>
    </row>
    <row r="756" spans="1:6" ht="12.75" customHeight="1" thickBot="1">
      <c r="A756" s="478"/>
      <c r="B756" s="468" t="s">
        <v>496</v>
      </c>
      <c r="C756" s="1016"/>
      <c r="D756" s="1219"/>
      <c r="E756" s="1105"/>
      <c r="F756" s="535"/>
    </row>
    <row r="757" spans="1:6" ht="12.75" customHeight="1" thickBot="1">
      <c r="A757" s="480"/>
      <c r="B757" s="472" t="s">
        <v>555</v>
      </c>
      <c r="C757" s="995">
        <f>SUM(C751:C756)</f>
        <v>5000</v>
      </c>
      <c r="D757" s="1204">
        <f>SUM(D751:D756)</f>
        <v>5000</v>
      </c>
      <c r="E757" s="1106">
        <f>SUM(D757/C757)</f>
        <v>1</v>
      </c>
      <c r="F757" s="536"/>
    </row>
    <row r="758" spans="1:6" ht="12.75" customHeight="1">
      <c r="A758" s="482">
        <v>3433</v>
      </c>
      <c r="B758" s="459" t="s">
        <v>155</v>
      </c>
      <c r="C758" s="990"/>
      <c r="D758" s="460"/>
      <c r="E758" s="456"/>
      <c r="F758" s="506"/>
    </row>
    <row r="759" spans="1:6" ht="12.75" customHeight="1">
      <c r="A759" s="478"/>
      <c r="B759" s="463" t="s">
        <v>529</v>
      </c>
      <c r="C759" s="991"/>
      <c r="D759" s="477"/>
      <c r="E759" s="456"/>
      <c r="F759" s="506"/>
    </row>
    <row r="760" spans="1:6" ht="12.75" customHeight="1">
      <c r="A760" s="478"/>
      <c r="B760" s="465" t="s">
        <v>748</v>
      </c>
      <c r="C760" s="991"/>
      <c r="D760" s="477"/>
      <c r="E760" s="456"/>
      <c r="F760" s="506"/>
    </row>
    <row r="761" spans="1:6" ht="12.75" customHeight="1">
      <c r="A761" s="478"/>
      <c r="B761" s="466" t="s">
        <v>730</v>
      </c>
      <c r="C761" s="991">
        <v>3000</v>
      </c>
      <c r="D761" s="477">
        <v>3000</v>
      </c>
      <c r="E761" s="1127">
        <f>SUM(D761/C761)</f>
        <v>1</v>
      </c>
      <c r="F761" s="626"/>
    </row>
    <row r="762" spans="1:6" ht="12.75" customHeight="1">
      <c r="A762" s="478"/>
      <c r="B762" s="467" t="s">
        <v>535</v>
      </c>
      <c r="C762" s="991"/>
      <c r="D762" s="477"/>
      <c r="E762" s="456"/>
      <c r="F762" s="484"/>
    </row>
    <row r="763" spans="1:6" ht="12.75" customHeight="1">
      <c r="A763" s="478"/>
      <c r="B763" s="467" t="s">
        <v>740</v>
      </c>
      <c r="C763" s="991"/>
      <c r="D763" s="477"/>
      <c r="E763" s="456"/>
      <c r="F763" s="506"/>
    </row>
    <row r="764" spans="1:6" ht="12.75" customHeight="1">
      <c r="A764" s="478"/>
      <c r="B764" s="467" t="s">
        <v>535</v>
      </c>
      <c r="C764" s="991"/>
      <c r="D764" s="477"/>
      <c r="E764" s="456"/>
      <c r="F764" s="518"/>
    </row>
    <row r="765" spans="1:6" ht="12.75" customHeight="1" thickBot="1">
      <c r="A765" s="478"/>
      <c r="B765" s="468" t="s">
        <v>496</v>
      </c>
      <c r="C765" s="1016"/>
      <c r="D765" s="1219"/>
      <c r="E765" s="1105"/>
      <c r="F765" s="535"/>
    </row>
    <row r="766" spans="1:6" ht="12.75" customHeight="1" thickBot="1">
      <c r="A766" s="480"/>
      <c r="B766" s="472" t="s">
        <v>555</v>
      </c>
      <c r="C766" s="995">
        <f>SUM(C759:C765)</f>
        <v>3000</v>
      </c>
      <c r="D766" s="1204">
        <f>SUM(D759:D765)</f>
        <v>3000</v>
      </c>
      <c r="E766" s="1165">
        <f>SUM(D766/C766)</f>
        <v>1</v>
      </c>
      <c r="F766" s="536"/>
    </row>
    <row r="767" spans="1:6" ht="12.75" customHeight="1">
      <c r="A767" s="482">
        <v>3434</v>
      </c>
      <c r="B767" s="459" t="s">
        <v>857</v>
      </c>
      <c r="C767" s="990"/>
      <c r="D767" s="460"/>
      <c r="E767" s="456"/>
      <c r="F767" s="506"/>
    </row>
    <row r="768" spans="1:6" ht="12.75" customHeight="1">
      <c r="A768" s="478"/>
      <c r="B768" s="463" t="s">
        <v>529</v>
      </c>
      <c r="C768" s="991"/>
      <c r="D768" s="477"/>
      <c r="E768" s="456"/>
      <c r="F768" s="506"/>
    </row>
    <row r="769" spans="1:6" ht="12.75" customHeight="1">
      <c r="A769" s="478"/>
      <c r="B769" s="465" t="s">
        <v>748</v>
      </c>
      <c r="C769" s="991"/>
      <c r="D769" s="477"/>
      <c r="E769" s="456"/>
      <c r="F769" s="626"/>
    </row>
    <row r="770" spans="1:6" ht="12.75" customHeight="1">
      <c r="A770" s="478"/>
      <c r="B770" s="466" t="s">
        <v>730</v>
      </c>
      <c r="C770" s="991">
        <v>3000</v>
      </c>
      <c r="D770" s="477">
        <v>3000</v>
      </c>
      <c r="E770" s="1127">
        <f>SUM(D770/C770)</f>
        <v>1</v>
      </c>
      <c r="F770" s="626"/>
    </row>
    <row r="771" spans="1:6" ht="12.75" customHeight="1">
      <c r="A771" s="478"/>
      <c r="B771" s="467" t="s">
        <v>535</v>
      </c>
      <c r="C771" s="991"/>
      <c r="D771" s="477"/>
      <c r="E771" s="456"/>
      <c r="F771" s="484"/>
    </row>
    <row r="772" spans="1:6" ht="12.75" customHeight="1">
      <c r="A772" s="478"/>
      <c r="B772" s="467" t="s">
        <v>740</v>
      </c>
      <c r="C772" s="991"/>
      <c r="D772" s="477"/>
      <c r="E772" s="456"/>
      <c r="F772" s="506"/>
    </row>
    <row r="773" spans="1:6" ht="12.75" customHeight="1" thickBot="1">
      <c r="A773" s="478"/>
      <c r="B773" s="468" t="s">
        <v>496</v>
      </c>
      <c r="C773" s="1016"/>
      <c r="D773" s="1219"/>
      <c r="E773" s="1105"/>
      <c r="F773" s="535"/>
    </row>
    <row r="774" spans="1:6" ht="12.75" customHeight="1" thickBot="1">
      <c r="A774" s="480"/>
      <c r="B774" s="472" t="s">
        <v>555</v>
      </c>
      <c r="C774" s="995">
        <f>SUM(C768:C773)</f>
        <v>3000</v>
      </c>
      <c r="D774" s="1204">
        <f>SUM(D768:D773)</f>
        <v>3000</v>
      </c>
      <c r="E774" s="1106">
        <f>SUM(D774/C774)</f>
        <v>1</v>
      </c>
      <c r="F774" s="536"/>
    </row>
    <row r="775" spans="1:6" ht="12" customHeight="1">
      <c r="A775" s="482">
        <v>3435</v>
      </c>
      <c r="B775" s="492" t="s">
        <v>858</v>
      </c>
      <c r="C775" s="990"/>
      <c r="D775" s="460"/>
      <c r="E775" s="456"/>
      <c r="F775" s="538"/>
    </row>
    <row r="776" spans="1:6" ht="12.75" customHeight="1">
      <c r="A776" s="482"/>
      <c r="B776" s="463" t="s">
        <v>529</v>
      </c>
      <c r="C776" s="990"/>
      <c r="D776" s="460"/>
      <c r="E776" s="456"/>
      <c r="F776" s="539"/>
    </row>
    <row r="777" spans="1:6" ht="12.75" customHeight="1">
      <c r="A777" s="482"/>
      <c r="B777" s="465" t="s">
        <v>748</v>
      </c>
      <c r="C777" s="990"/>
      <c r="D777" s="460"/>
      <c r="E777" s="456"/>
      <c r="F777" s="626"/>
    </row>
    <row r="778" spans="1:6" ht="12.75" customHeight="1">
      <c r="A778" s="482"/>
      <c r="B778" s="466" t="s">
        <v>730</v>
      </c>
      <c r="C778" s="991">
        <v>1500</v>
      </c>
      <c r="D778" s="477">
        <v>1500</v>
      </c>
      <c r="E778" s="1127">
        <f>SUM(D778/C778)</f>
        <v>1</v>
      </c>
      <c r="F778" s="626"/>
    </row>
    <row r="779" spans="1:6" ht="12.75" customHeight="1">
      <c r="A779" s="482"/>
      <c r="B779" s="467" t="s">
        <v>535</v>
      </c>
      <c r="C779" s="991"/>
      <c r="D779" s="477"/>
      <c r="E779" s="456"/>
      <c r="F779" s="518"/>
    </row>
    <row r="780" spans="1:6" ht="12.75" customHeight="1">
      <c r="A780" s="482"/>
      <c r="B780" s="467" t="s">
        <v>740</v>
      </c>
      <c r="C780" s="990"/>
      <c r="D780" s="460"/>
      <c r="E780" s="456"/>
      <c r="F780" s="539"/>
    </row>
    <row r="781" spans="1:6" ht="14.25" customHeight="1" thickBot="1">
      <c r="A781" s="482"/>
      <c r="B781" s="468" t="s">
        <v>496</v>
      </c>
      <c r="C781" s="1017"/>
      <c r="D781" s="1220"/>
      <c r="E781" s="1105"/>
      <c r="F781" s="539"/>
    </row>
    <row r="782" spans="1:6" ht="14.25" customHeight="1" thickBot="1">
      <c r="A782" s="480"/>
      <c r="B782" s="472" t="s">
        <v>555</v>
      </c>
      <c r="C782" s="995">
        <f>SUM(C776:C781)</f>
        <v>1500</v>
      </c>
      <c r="D782" s="1204">
        <f>SUM(D776:D781)</f>
        <v>1500</v>
      </c>
      <c r="E782" s="1165">
        <f>SUM(D782/C782)</f>
        <v>1</v>
      </c>
      <c r="F782" s="536"/>
    </row>
    <row r="783" spans="1:6" ht="12.75" customHeight="1">
      <c r="A783" s="482">
        <v>3451</v>
      </c>
      <c r="B783" s="459" t="s">
        <v>552</v>
      </c>
      <c r="C783" s="990"/>
      <c r="D783" s="460"/>
      <c r="E783" s="456"/>
      <c r="F783" s="518"/>
    </row>
    <row r="784" spans="1:6" ht="12.75" customHeight="1">
      <c r="A784" s="478"/>
      <c r="B784" s="463" t="s">
        <v>529</v>
      </c>
      <c r="C784" s="991"/>
      <c r="D784" s="477"/>
      <c r="E784" s="456"/>
      <c r="F784" s="506"/>
    </row>
    <row r="785" spans="1:6" ht="12.75" customHeight="1">
      <c r="A785" s="478"/>
      <c r="B785" s="465" t="s">
        <v>748</v>
      </c>
      <c r="C785" s="991"/>
      <c r="D785" s="477"/>
      <c r="E785" s="456"/>
      <c r="F785" s="505"/>
    </row>
    <row r="786" spans="1:6" ht="12.75" customHeight="1">
      <c r="A786" s="478"/>
      <c r="B786" s="466" t="s">
        <v>730</v>
      </c>
      <c r="C786" s="991">
        <v>1500</v>
      </c>
      <c r="D786" s="477">
        <v>600</v>
      </c>
      <c r="E786" s="1127">
        <f>SUM(D786/C786)</f>
        <v>0.4</v>
      </c>
      <c r="F786" s="632"/>
    </row>
    <row r="787" spans="1:6" ht="12.75" customHeight="1">
      <c r="A787" s="478"/>
      <c r="B787" s="467" t="s">
        <v>535</v>
      </c>
      <c r="C787" s="991"/>
      <c r="D787" s="477"/>
      <c r="E787" s="456"/>
      <c r="F787" s="632"/>
    </row>
    <row r="788" spans="1:6" ht="12.75" customHeight="1">
      <c r="A788" s="478"/>
      <c r="B788" s="467" t="s">
        <v>740</v>
      </c>
      <c r="C788" s="991"/>
      <c r="D788" s="477"/>
      <c r="E788" s="456"/>
      <c r="F788" s="506"/>
    </row>
    <row r="789" spans="1:6" ht="12.75" customHeight="1" thickBot="1">
      <c r="A789" s="478"/>
      <c r="B789" s="468" t="s">
        <v>496</v>
      </c>
      <c r="C789" s="1016"/>
      <c r="D789" s="1219"/>
      <c r="E789" s="1105"/>
      <c r="F789" s="535"/>
    </row>
    <row r="790" spans="1:6" ht="12.75" customHeight="1" thickBot="1">
      <c r="A790" s="480"/>
      <c r="B790" s="472" t="s">
        <v>555</v>
      </c>
      <c r="C790" s="995">
        <f>SUM(C784:C789)</f>
        <v>1500</v>
      </c>
      <c r="D790" s="1204">
        <f>SUM(D784:D789)</f>
        <v>600</v>
      </c>
      <c r="E790" s="1165">
        <f>SUM(D790/C790)</f>
        <v>0.4</v>
      </c>
      <c r="F790" s="536"/>
    </row>
    <row r="791" spans="1:6" ht="12.75" customHeight="1">
      <c r="A791" s="482">
        <v>3452</v>
      </c>
      <c r="B791" s="459" t="s">
        <v>422</v>
      </c>
      <c r="C791" s="990"/>
      <c r="D791" s="460"/>
      <c r="E791" s="456"/>
      <c r="F791" s="506"/>
    </row>
    <row r="792" spans="1:6" ht="12.75" customHeight="1">
      <c r="A792" s="478"/>
      <c r="B792" s="463" t="s">
        <v>529</v>
      </c>
      <c r="C792" s="991"/>
      <c r="D792" s="477"/>
      <c r="E792" s="456"/>
      <c r="F792" s="506"/>
    </row>
    <row r="793" spans="1:6" ht="12.75" customHeight="1">
      <c r="A793" s="478"/>
      <c r="B793" s="465" t="s">
        <v>748</v>
      </c>
      <c r="C793" s="991"/>
      <c r="D793" s="477"/>
      <c r="E793" s="456"/>
      <c r="F793" s="505"/>
    </row>
    <row r="794" spans="1:6" ht="10.5" customHeight="1">
      <c r="A794" s="478"/>
      <c r="B794" s="466" t="s">
        <v>730</v>
      </c>
      <c r="C794" s="991"/>
      <c r="D794" s="477"/>
      <c r="E794" s="456"/>
      <c r="F794" s="505"/>
    </row>
    <row r="795" spans="1:6" ht="9.75" customHeight="1">
      <c r="A795" s="478"/>
      <c r="B795" s="467" t="s">
        <v>535</v>
      </c>
      <c r="C795" s="991"/>
      <c r="D795" s="477"/>
      <c r="E795" s="456"/>
      <c r="F795" s="506"/>
    </row>
    <row r="796" spans="1:6" ht="10.5" customHeight="1">
      <c r="A796" s="478"/>
      <c r="B796" s="467" t="s">
        <v>740</v>
      </c>
      <c r="C796" s="991"/>
      <c r="D796" s="477"/>
      <c r="E796" s="456"/>
      <c r="F796" s="506"/>
    </row>
    <row r="797" spans="1:6" ht="12.75" customHeight="1" thickBot="1">
      <c r="A797" s="478"/>
      <c r="B797" s="468" t="s">
        <v>694</v>
      </c>
      <c r="C797" s="1016">
        <v>1000</v>
      </c>
      <c r="D797" s="1213">
        <v>1000</v>
      </c>
      <c r="E797" s="1166">
        <f>SUM(D797/C797)</f>
        <v>1</v>
      </c>
      <c r="F797" s="535"/>
    </row>
    <row r="798" spans="1:6" ht="12.75" customHeight="1" thickBot="1">
      <c r="A798" s="480"/>
      <c r="B798" s="472" t="s">
        <v>555</v>
      </c>
      <c r="C798" s="995">
        <f>SUM(C792:C797)</f>
        <v>1000</v>
      </c>
      <c r="D798" s="1204">
        <f>SUM(D792:D797)</f>
        <v>1000</v>
      </c>
      <c r="E798" s="1106">
        <f>SUM(D798/C798)</f>
        <v>1</v>
      </c>
      <c r="F798" s="536"/>
    </row>
    <row r="799" spans="1:6" ht="12" customHeight="1">
      <c r="A799" s="389">
        <v>3600</v>
      </c>
      <c r="B799" s="495" t="s">
        <v>451</v>
      </c>
      <c r="C799" s="1000"/>
      <c r="D799" s="397"/>
      <c r="E799" s="456"/>
      <c r="F799" s="483"/>
    </row>
    <row r="800" spans="1:6" ht="12" customHeight="1">
      <c r="A800" s="389"/>
      <c r="B800" s="420" t="s">
        <v>471</v>
      </c>
      <c r="C800" s="1000"/>
      <c r="D800" s="397"/>
      <c r="E800" s="456"/>
      <c r="F800" s="483"/>
    </row>
    <row r="801" spans="1:6" ht="12" customHeight="1">
      <c r="A801" s="312"/>
      <c r="B801" s="401" t="s">
        <v>529</v>
      </c>
      <c r="C801" s="1001">
        <f>SUM(C11+C28+C36+C45+C55+C71+C90+C98+C106+C114+C122+C131+C139+C147+C155+C163+C180+C188+C196+C204+C213+C221+C230+C238+C246+C254+C262+C271+C279+C287+C295+C306+C315+C324+C332+C367+C375+C383+C391+C431+C449+C458+C466+C474+C482+C490+C499+C507+C515+C523+C531+C539+C555+C563+C571+C580+C588+C596+C604+C630+C638+C646+C654+C662+C679+C687+C695+C703+C711+C719+C727+C735+C743+C751+C759+C768+C776+C784+C792+C171+C620)</f>
        <v>135688</v>
      </c>
      <c r="D801" s="318">
        <f>SUM(D11+D28+D36+D45+D55+D71+D90+D98+D106+D114+D122+D131+D139+D147+D155+D163+D180+D188+D196+D204+D213+D221+D230+D238+D246+D254+D262+D271+D279+D287+D295+D306+D315+D324+D332+D367+D375+D383+D391+D431+D449+D458+D466+D474+D482+D490+D499+D507+D515+D523+D531+D539+D555+D563+D571+D580+D588+D596+D604+D630+D638+D646+D654+D662+D679+D687+D695+D703+D711+D719+D727+D735+D743+D751+D759+D768+D776+D784+D792+D171+D620+D671)</f>
        <v>191049</v>
      </c>
      <c r="E801" s="1167">
        <f aca="true" t="shared" si="0" ref="E801:E806">SUM(D801/C801)</f>
        <v>1.4080021814751489</v>
      </c>
      <c r="F801" s="457"/>
    </row>
    <row r="802" spans="1:6" ht="12" customHeight="1">
      <c r="A802" s="312"/>
      <c r="B802" s="319" t="s">
        <v>523</v>
      </c>
      <c r="C802" s="1001">
        <f>SUM(C12+C29+C37+C46+C56+C72+C91+C99+C107+C115+C123+C132+C140+C148+C156+C164+C181+C189+C197+C205+C214+C222+C231+C239+C247+C255+C263+C272+C280+C288+C296+C307+C316+C325+C333+C368+C376+C384+C392+C432+C450+C459+C467+C475+C483+C491+C500+C508+C516+C524+C532+C540+C556+C564+C572+C581+C589+C597+C605+C631+C639+C647+C655+C663+C680+C688+C696+C704+C712+C720+C728+C736+C744+C752+C760+C769+C777+C785+C793+C172+C621)</f>
        <v>40293</v>
      </c>
      <c r="D802" s="318">
        <f>SUM(D12+D29+D37+D46+D56+D72+D91+D99+D107+D115+D123+D132+D140+D148+D156+D164+D181+D189+D197+D205+D214+D222+D231+D239+D247+D255+D263+D272+D280+D288+D296+D307+D316+D325+D333+D368+D376+D384+D392+D432+D450+D459+D467+D475+D483+D491+D500+D508+D516+D524+D532+D540+D556+D564+D572+D581+D589+D597+D605+D631+D639+D647+D655+D663+D680+D688+D696+D704+D712+D720+D728+D736+D744+D752+D760+D769+D777+D785+D793+D172+D621+D672)</f>
        <v>54694</v>
      </c>
      <c r="E802" s="1127">
        <f t="shared" si="0"/>
        <v>1.3574069937706301</v>
      </c>
      <c r="F802" s="457"/>
    </row>
    <row r="803" spans="1:6" ht="12" customHeight="1">
      <c r="A803" s="312"/>
      <c r="B803" s="319" t="s">
        <v>745</v>
      </c>
      <c r="C803" s="1001">
        <f>SUM(C13+C30+C38+C47+C57+C73+C92+C100+C108+C116+C124+C133+C141+C149+C157+C165+C182+C190+C198+C206+C215+C223+C232+C240+C248+C256+C264+C273+C281+C289+C297+C308+C317+C326+C334+C369+C377+C385+C393+C433+C451+C460+C468+C476+C484+C492+C501+C509+C517+C525+C533+C541+C557+C565+C573+C582+C590+C598+C606+C632+C640+C648+C656+C664+C681+C689+C697+C705+C713+C721+C729+C737+C745+C753+C761+C770+C778+C786+C794+C549+C614+C622+C409+C401+C425+C173+C351+C442+C21+C82)</f>
        <v>2814988</v>
      </c>
      <c r="D803" s="318">
        <f>SUM(D13+D30+D38+D47+D57+D73+D92+D100+D108+D116+D124+D133+D141+D149+D157+D165+D182+D190+D198+D206+D215+D223+D232+D240+D248+D256+D264+D273+D281+D289+D297+D308+D317+D326+D334+D369+D377+D385+D393+D433+D451+D460+D468+D476+D484+D492+D501+D509+D517+D525+D533+D541+D557+D565+D573+D582+D590+D598+D606+D632+D640+D648+D656+D664+D681+D689+D697+D705+D713+D721+D729+D737+D745+D753+D761+D770+D778+D786+D794+D549+D614+D622+D409+D401+D425+D173+D351+D442+D21+D82+D673+D65)</f>
        <v>3254711</v>
      </c>
      <c r="E803" s="1127">
        <f t="shared" si="0"/>
        <v>1.156207770690319</v>
      </c>
      <c r="F803" s="530"/>
    </row>
    <row r="804" spans="1:6" ht="12" customHeight="1">
      <c r="A804" s="312"/>
      <c r="B804" s="194" t="s">
        <v>535</v>
      </c>
      <c r="C804" s="1001">
        <f>SUM(C14+C31+C39+C48+C58+C74+C93+C101+C109+C117+C125+C134+C142+C150+C158+C166+C183+C191+C199+C207+C216+C224+C233+C241+C249+C257+C265+C274+C282+C290+C298+C309+C318+C327+C335+C370+C378+C386+C394+C434+C452+C461+C469+C477+C485+C493+C502+C510+C518+C526+C534+C542+C558+C566+C574+C583+C591+C599+C607+C633+C641+C649+C657+C665+C682+C690+C698+C706+C714+C722+C730+C738+C746+C754+C762+C771+C779+C787+C795+C343+C352+C361+C410+C402+C418+C426+C443)</f>
        <v>220705</v>
      </c>
      <c r="D804" s="318">
        <f>SUM(D14+D31+D39+D48+D58+D74+D93+D101+D109+D117+D125+D134+D142+D150+D158+D166+D183+D191+D199+D207+D216+D224+D233+D241+D249+D257+D265+D274+D282+D290+D298+D309+D318+D327+D335+D370+D378+D386+D394+D434+D452+D461+D469+D477+D485+D493+D502+D510+D518+D526+D534+D542+D558+D566+D574+D583+D591+D599+D607+D633+D641+D649+D657+D665+D682+D690+D698+D706+D714+D722+D730+D738+D746+D754+D762+D771+D779+D787+D795+D343+D352+D361+D410+D402+D418+D426+D443)</f>
        <v>298343</v>
      </c>
      <c r="E804" s="1127">
        <f t="shared" si="0"/>
        <v>1.3517727283024852</v>
      </c>
      <c r="F804" s="530"/>
    </row>
    <row r="805" spans="1:6" ht="12" customHeight="1" thickBot="1">
      <c r="A805" s="312"/>
      <c r="B805" s="540" t="s">
        <v>740</v>
      </c>
      <c r="C805" s="1002">
        <f>SUM(C15+C32+C40+C49+C59+C75+C94+C102+C110+C118+C126+C135+C143+C151+C159+C167+C184+C192+C200+C208+C217+C225+C234+C242+C250+C258+C266+C275+C283+C291+C319+C328+C336+C362+C371+C379+C387+C395+C435+C453+C462+C470+C478+C486+C494+C503+C511+C519+C527+C535+C543+C559+C567+C575+C584+C592+C600+C608+C634+C642+C650+C658+C666+C683+C691+C699+C707+C715+C723+C731+C739+C747+C755+C763+C772+C780+C788+C796+C175+C616+C624)</f>
        <v>117750</v>
      </c>
      <c r="D805" s="1212">
        <f>SUM(D15+D32+D40+D49+D59+D75+D94+D102+D110+D118+D126+D135+D143+D151+D159+D167+D184+D192+D200+D208+D217+D225+D234+D242+D250+D258+D266+D275+D283+D291+D319+D328+D336+D362+D371+D379+D387+D395+D435+D453+D462+D470+D478+D486+D494+D503+D511+D519+D527+D535+D543+D559+D567+D575+D584+D592+D600+D608+D634+D642+D650+D658+D666+D683+D691+D699+D707+D715+D723+D731+D739+D747+D755+D763+D772+D780+D788+D796+D175+D616+D624)</f>
        <v>100850</v>
      </c>
      <c r="E805" s="1168">
        <f t="shared" si="0"/>
        <v>0.8564755838641189</v>
      </c>
      <c r="F805" s="486"/>
    </row>
    <row r="806" spans="1:6" ht="12" customHeight="1" thickBot="1">
      <c r="A806" s="312"/>
      <c r="B806" s="541" t="s">
        <v>460</v>
      </c>
      <c r="C806" s="1018">
        <f>SUM(C801:C805)</f>
        <v>3329424</v>
      </c>
      <c r="D806" s="1221">
        <f>SUM(D801:D805)</f>
        <v>3899647</v>
      </c>
      <c r="E806" s="1106">
        <f t="shared" si="0"/>
        <v>1.1712677628322496</v>
      </c>
      <c r="F806" s="503"/>
    </row>
    <row r="807" spans="1:6" ht="12" customHeight="1">
      <c r="A807" s="312"/>
      <c r="B807" s="542" t="s">
        <v>472</v>
      </c>
      <c r="C807" s="1001"/>
      <c r="D807" s="318"/>
      <c r="E807" s="456"/>
      <c r="F807" s="483"/>
    </row>
    <row r="808" spans="1:6" ht="12" customHeight="1">
      <c r="A808" s="312"/>
      <c r="B808" s="319" t="s">
        <v>689</v>
      </c>
      <c r="C808" s="1001">
        <f>SUM(C209+C300+C797+C33+C193+C635+C311+C320+C144+C684+C267+C85)</f>
        <v>276764</v>
      </c>
      <c r="D808" s="318">
        <f>SUM(D209+D300+D797+D33+D193+D635+D311+D320+D684+D85+D176+D585+D76)</f>
        <v>36857</v>
      </c>
      <c r="E808" s="1167">
        <f>SUM(D808/C808)</f>
        <v>0.13317122169068232</v>
      </c>
      <c r="F808" s="483"/>
    </row>
    <row r="809" spans="1:6" ht="12" customHeight="1">
      <c r="A809" s="312"/>
      <c r="B809" s="319" t="s">
        <v>690</v>
      </c>
      <c r="C809" s="1001">
        <f>SUM(C86)</f>
        <v>4000</v>
      </c>
      <c r="D809" s="318">
        <f>SUM(D86+D77)</f>
        <v>0</v>
      </c>
      <c r="E809" s="1127">
        <f>SUM(D809/C809)</f>
        <v>0</v>
      </c>
      <c r="F809" s="457"/>
    </row>
    <row r="810" spans="1:6" ht="12" customHeight="1" thickBot="1">
      <c r="A810" s="312"/>
      <c r="B810" s="540" t="s">
        <v>780</v>
      </c>
      <c r="C810" s="1002">
        <f>SUM(C60+C201+C210+C259+C152+C329+C617+C625)</f>
        <v>652500</v>
      </c>
      <c r="D810" s="1212">
        <f>SUM(D60+D201+D210+D259+D152+D329+D617+D625+D227+D267+D692+D144)</f>
        <v>610000</v>
      </c>
      <c r="E810" s="1168">
        <f>SUM(D810/C810)</f>
        <v>0.9348659003831418</v>
      </c>
      <c r="F810" s="503"/>
    </row>
    <row r="811" spans="1:6" ht="12" customHeight="1" thickBot="1">
      <c r="A811" s="312"/>
      <c r="B811" s="541" t="s">
        <v>467</v>
      </c>
      <c r="C811" s="1018">
        <f>SUM(C808:C810)</f>
        <v>933264</v>
      </c>
      <c r="D811" s="1221">
        <f>SUM(D808:D810)</f>
        <v>646857</v>
      </c>
      <c r="E811" s="1106">
        <f>SUM(D811/C811)</f>
        <v>0.6931125597901558</v>
      </c>
      <c r="F811" s="503"/>
    </row>
    <row r="812" spans="1:6" ht="10.5" customHeight="1" thickBot="1">
      <c r="A812" s="391"/>
      <c r="B812" s="406" t="s">
        <v>699</v>
      </c>
      <c r="C812" s="1019">
        <f>SUM(C811+C806)</f>
        <v>4262688</v>
      </c>
      <c r="D812" s="1222">
        <f>SUM(D811+D806)</f>
        <v>4546504</v>
      </c>
      <c r="E812" s="1106">
        <f>SUM(D812/C812)</f>
        <v>1.0665814622135141</v>
      </c>
      <c r="F812" s="488"/>
    </row>
  </sheetData>
  <sheetProtection/>
  <mergeCells count="5">
    <mergeCell ref="A1:F1"/>
    <mergeCell ref="A2:F2"/>
    <mergeCell ref="E5:E7"/>
    <mergeCell ref="C5:C7"/>
    <mergeCell ref="D5:D7"/>
  </mergeCells>
  <printOptions horizontalCentered="1"/>
  <pageMargins left="0" right="0" top="0.1968503937007874" bottom="0" header="0.1968503937007874" footer="0"/>
  <pageSetup firstPageNumber="26" useFirstPageNumber="1" horizontalDpi="600" verticalDpi="600" orientation="landscape" paperSize="9" scale="85" r:id="rId1"/>
  <headerFooter alignWithMargins="0">
    <oddFooter>&amp;C&amp;P. oldal</oddFooter>
  </headerFooter>
  <rowBreaks count="17" manualBreakCount="17">
    <brk id="51" max="255" man="1"/>
    <brk id="96" max="255" man="1"/>
    <brk id="145" max="255" man="1"/>
    <brk id="194" max="255" man="1"/>
    <brk id="244" max="255" man="1"/>
    <brk id="293" max="255" man="1"/>
    <brk id="338" max="255" man="1"/>
    <brk id="381" max="255" man="1"/>
    <brk id="429" max="255" man="1"/>
    <brk id="472" max="255" man="1"/>
    <brk id="513" max="255" man="1"/>
    <brk id="561" max="255" man="1"/>
    <brk id="610" max="255" man="1"/>
    <brk id="652" max="255" man="1"/>
    <brk id="693" max="255" man="1"/>
    <brk id="733" max="255" man="1"/>
    <brk id="7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62"/>
  <sheetViews>
    <sheetView showZeros="0" zoomScale="95" zoomScaleNormal="95" zoomScalePageLayoutView="0" workbookViewId="0" topLeftCell="A1">
      <selection activeCell="F28" sqref="F28"/>
    </sheetView>
  </sheetViews>
  <sheetFormatPr defaultColWidth="9.125" defaultRowHeight="12.75" customHeight="1"/>
  <cols>
    <col min="1" max="1" width="6.875" style="9" customWidth="1"/>
    <col min="2" max="2" width="51.00390625" style="9" customWidth="1"/>
    <col min="3" max="4" width="13.125" style="10" customWidth="1"/>
    <col min="5" max="5" width="8.50390625" style="10" customWidth="1"/>
    <col min="6" max="6" width="50.875" style="9" customWidth="1"/>
    <col min="7" max="16384" width="9.125" style="9" customWidth="1"/>
  </cols>
  <sheetData>
    <row r="1" spans="1:7" ht="12.75" customHeight="1">
      <c r="A1" s="1292" t="s">
        <v>747</v>
      </c>
      <c r="B1" s="1291"/>
      <c r="C1" s="1291"/>
      <c r="D1" s="1291"/>
      <c r="E1" s="1291"/>
      <c r="F1" s="1291"/>
      <c r="G1" s="86"/>
    </row>
    <row r="2" spans="1:7" ht="12.75" customHeight="1">
      <c r="A2" s="1290" t="s">
        <v>1165</v>
      </c>
      <c r="B2" s="1291"/>
      <c r="C2" s="1291"/>
      <c r="D2" s="1291"/>
      <c r="E2" s="1291"/>
      <c r="F2" s="1291"/>
      <c r="G2" s="65"/>
    </row>
    <row r="3" spans="3:6" ht="12" customHeight="1">
      <c r="C3" s="71"/>
      <c r="D3" s="71"/>
      <c r="E3" s="71"/>
      <c r="F3" s="83" t="s">
        <v>608</v>
      </c>
    </row>
    <row r="4" spans="1:6" ht="12.75" customHeight="1">
      <c r="A4" s="49"/>
      <c r="B4" s="50"/>
      <c r="C4" s="1237" t="s">
        <v>1074</v>
      </c>
      <c r="D4" s="1237" t="s">
        <v>1129</v>
      </c>
      <c r="E4" s="1237" t="s">
        <v>1138</v>
      </c>
      <c r="F4" s="93" t="s">
        <v>566</v>
      </c>
    </row>
    <row r="5" spans="1:6" ht="12.75">
      <c r="A5" s="51" t="s">
        <v>724</v>
      </c>
      <c r="B5" s="92" t="s">
        <v>565</v>
      </c>
      <c r="C5" s="1255"/>
      <c r="D5" s="1255"/>
      <c r="E5" s="1288"/>
      <c r="F5" s="52" t="s">
        <v>567</v>
      </c>
    </row>
    <row r="6" spans="1:6" ht="13.5" thickBot="1">
      <c r="A6" s="53"/>
      <c r="B6" s="54"/>
      <c r="C6" s="1256"/>
      <c r="D6" s="1256"/>
      <c r="E6" s="1289"/>
      <c r="F6" s="55"/>
    </row>
    <row r="7" spans="1:6" ht="15" customHeight="1">
      <c r="A7" s="210" t="s">
        <v>588</v>
      </c>
      <c r="B7" s="211" t="s">
        <v>589</v>
      </c>
      <c r="C7" s="212" t="s">
        <v>590</v>
      </c>
      <c r="D7" s="212" t="s">
        <v>591</v>
      </c>
      <c r="E7" s="212" t="s">
        <v>592</v>
      </c>
      <c r="F7" s="212" t="s">
        <v>437</v>
      </c>
    </row>
    <row r="8" spans="1:6" ht="12.75" customHeight="1">
      <c r="A8" s="109"/>
      <c r="B8" s="90" t="s">
        <v>706</v>
      </c>
      <c r="C8" s="829"/>
      <c r="D8" s="829"/>
      <c r="E8" s="864"/>
      <c r="F8" s="865"/>
    </row>
    <row r="9" spans="1:6" ht="12.75" customHeight="1" thickBot="1">
      <c r="A9" s="43">
        <v>3911</v>
      </c>
      <c r="B9" s="36" t="s">
        <v>613</v>
      </c>
      <c r="C9" s="1021">
        <v>15000</v>
      </c>
      <c r="D9" s="1223">
        <v>15000</v>
      </c>
      <c r="E9" s="1139">
        <f>SUM(D9/C9)</f>
        <v>1</v>
      </c>
      <c r="F9" s="830"/>
    </row>
    <row r="10" spans="1:6" ht="12.75" customHeight="1" thickBot="1">
      <c r="A10" s="64">
        <v>3910</v>
      </c>
      <c r="B10" s="37" t="s">
        <v>603</v>
      </c>
      <c r="C10" s="1020">
        <f>SUM(C9:C9)</f>
        <v>15000</v>
      </c>
      <c r="D10" s="1042">
        <f>SUM(D9:D9)</f>
        <v>15000</v>
      </c>
      <c r="E10" s="1140">
        <f>SUM(D10/C10)</f>
        <v>1</v>
      </c>
      <c r="F10" s="830"/>
    </row>
    <row r="11" spans="1:6" s="13" customFormat="1" ht="12.75" customHeight="1">
      <c r="A11" s="11"/>
      <c r="B11" s="39" t="s">
        <v>705</v>
      </c>
      <c r="C11" s="1039"/>
      <c r="D11" s="1039"/>
      <c r="E11" s="867"/>
      <c r="F11" s="831"/>
    </row>
    <row r="12" spans="1:6" s="13" customFormat="1" ht="12.75" customHeight="1">
      <c r="A12" s="43">
        <v>3921</v>
      </c>
      <c r="B12" s="36" t="s">
        <v>154</v>
      </c>
      <c r="C12" s="1040">
        <v>6000</v>
      </c>
      <c r="D12" s="1040">
        <v>6000</v>
      </c>
      <c r="E12" s="867">
        <f>SUM(D12/C12)</f>
        <v>1</v>
      </c>
      <c r="F12" s="832"/>
    </row>
    <row r="13" spans="1:6" s="13" customFormat="1" ht="12.75" customHeight="1">
      <c r="A13" s="43">
        <v>3922</v>
      </c>
      <c r="B13" s="36" t="s">
        <v>153</v>
      </c>
      <c r="C13" s="1040">
        <v>5000</v>
      </c>
      <c r="D13" s="1040">
        <v>5000</v>
      </c>
      <c r="E13" s="867">
        <f>SUM(D13/C13)</f>
        <v>1</v>
      </c>
      <c r="F13" s="833"/>
    </row>
    <row r="14" spans="1:6" s="13" customFormat="1" ht="12.75" customHeight="1">
      <c r="A14" s="43">
        <v>3925</v>
      </c>
      <c r="B14" s="36" t="s">
        <v>417</v>
      </c>
      <c r="C14" s="1040">
        <v>398000</v>
      </c>
      <c r="D14" s="1040">
        <v>430400</v>
      </c>
      <c r="E14" s="867">
        <f aca="true" t="shared" si="0" ref="E14:E21">SUM(D14/C14)</f>
        <v>1.0814070351758793</v>
      </c>
      <c r="F14" s="838"/>
    </row>
    <row r="15" spans="1:6" s="13" customFormat="1" ht="12.75" customHeight="1">
      <c r="A15" s="43">
        <v>3928</v>
      </c>
      <c r="B15" s="36" t="s">
        <v>575</v>
      </c>
      <c r="C15" s="1040">
        <v>170000</v>
      </c>
      <c r="D15" s="1040">
        <v>180000</v>
      </c>
      <c r="E15" s="867">
        <f t="shared" si="0"/>
        <v>1.0588235294117647</v>
      </c>
      <c r="F15" s="1120"/>
    </row>
    <row r="16" spans="1:6" s="13" customFormat="1" ht="12.75" customHeight="1">
      <c r="A16" s="43"/>
      <c r="B16" s="203" t="s">
        <v>486</v>
      </c>
      <c r="C16" s="904">
        <v>10000</v>
      </c>
      <c r="D16" s="904">
        <v>10000</v>
      </c>
      <c r="E16" s="867">
        <f t="shared" si="0"/>
        <v>1</v>
      </c>
      <c r="F16" s="834"/>
    </row>
    <row r="17" spans="1:6" s="13" customFormat="1" ht="12.75" customHeight="1">
      <c r="A17" s="43"/>
      <c r="B17" s="203" t="s">
        <v>752</v>
      </c>
      <c r="C17" s="904">
        <v>400</v>
      </c>
      <c r="D17" s="904"/>
      <c r="E17" s="867">
        <f t="shared" si="0"/>
        <v>0</v>
      </c>
      <c r="F17" s="834"/>
    </row>
    <row r="18" spans="1:6" s="13" customFormat="1" ht="12.75" customHeight="1">
      <c r="A18" s="43"/>
      <c r="B18" s="203" t="s">
        <v>893</v>
      </c>
      <c r="C18" s="904">
        <v>9600</v>
      </c>
      <c r="D18" s="904"/>
      <c r="E18" s="867">
        <f t="shared" si="0"/>
        <v>0</v>
      </c>
      <c r="F18" s="834"/>
    </row>
    <row r="19" spans="1:6" s="13" customFormat="1" ht="12.75" customHeight="1">
      <c r="A19" s="43"/>
      <c r="B19" s="203" t="s">
        <v>1016</v>
      </c>
      <c r="C19" s="904">
        <v>160000</v>
      </c>
      <c r="D19" s="904">
        <v>170000</v>
      </c>
      <c r="E19" s="867">
        <f t="shared" si="0"/>
        <v>1.0625</v>
      </c>
      <c r="F19" s="834"/>
    </row>
    <row r="20" spans="1:6" s="13" customFormat="1" ht="12.75" customHeight="1" thickBot="1">
      <c r="A20" s="43">
        <v>3929</v>
      </c>
      <c r="B20" s="57" t="s">
        <v>733</v>
      </c>
      <c r="C20" s="1041">
        <v>10000</v>
      </c>
      <c r="D20" s="1041">
        <v>10000</v>
      </c>
      <c r="E20" s="1139">
        <f t="shared" si="0"/>
        <v>1</v>
      </c>
      <c r="F20" s="835" t="s">
        <v>1139</v>
      </c>
    </row>
    <row r="21" spans="1:6" s="13" customFormat="1" ht="12.75" customHeight="1" thickBot="1">
      <c r="A21" s="64">
        <v>3920</v>
      </c>
      <c r="B21" s="37" t="s">
        <v>603</v>
      </c>
      <c r="C21" s="1020">
        <f>SUM(C12:C15)+C20</f>
        <v>589000</v>
      </c>
      <c r="D21" s="1042">
        <f>SUM(D12:D15)+D20</f>
        <v>631400</v>
      </c>
      <c r="E21" s="1140">
        <f t="shared" si="0"/>
        <v>1.071986417657046</v>
      </c>
      <c r="F21" s="836"/>
    </row>
    <row r="22" spans="1:6" s="13" customFormat="1" ht="12.75" customHeight="1">
      <c r="A22" s="11"/>
      <c r="B22" s="39" t="s">
        <v>541</v>
      </c>
      <c r="C22" s="1039"/>
      <c r="D22" s="1039"/>
      <c r="E22" s="867"/>
      <c r="F22" s="837"/>
    </row>
    <row r="23" spans="1:6" s="13" customFormat="1" ht="12.75" customHeight="1">
      <c r="A23" s="69">
        <v>3931</v>
      </c>
      <c r="B23" s="91" t="s">
        <v>580</v>
      </c>
      <c r="C23" s="800">
        <v>5000</v>
      </c>
      <c r="D23" s="800">
        <v>5000</v>
      </c>
      <c r="E23" s="867">
        <f>SUM(D23/C23)</f>
        <v>1</v>
      </c>
      <c r="F23" s="1124"/>
    </row>
    <row r="24" spans="1:6" s="13" customFormat="1" ht="12.75" customHeight="1" thickBot="1">
      <c r="A24" s="69">
        <v>3932</v>
      </c>
      <c r="B24" s="91" t="s">
        <v>614</v>
      </c>
      <c r="C24" s="1041">
        <v>12500</v>
      </c>
      <c r="D24" s="1041">
        <v>12500</v>
      </c>
      <c r="E24" s="1139">
        <f>SUM(D24/C24)</f>
        <v>1</v>
      </c>
      <c r="F24" s="838"/>
    </row>
    <row r="25" spans="1:6" s="13" customFormat="1" ht="12.75" customHeight="1" thickBot="1">
      <c r="A25" s="64">
        <v>3930</v>
      </c>
      <c r="B25" s="37" t="s">
        <v>603</v>
      </c>
      <c r="C25" s="1042">
        <f>SUM(C23:C24)</f>
        <v>17500</v>
      </c>
      <c r="D25" s="1042">
        <f>SUM(D23:D24)</f>
        <v>17500</v>
      </c>
      <c r="E25" s="1140">
        <f>SUM(D25/C25)</f>
        <v>1</v>
      </c>
      <c r="F25" s="839"/>
    </row>
    <row r="26" spans="1:6" ht="12.75" customHeight="1">
      <c r="A26" s="11"/>
      <c r="B26" s="39" t="s">
        <v>453</v>
      </c>
      <c r="C26" s="1043"/>
      <c r="D26" s="1043"/>
      <c r="E26" s="867"/>
      <c r="F26" s="840"/>
    </row>
    <row r="27" spans="1:6" ht="12.75" customHeight="1">
      <c r="A27" s="43">
        <v>3941</v>
      </c>
      <c r="B27" s="36" t="s">
        <v>825</v>
      </c>
      <c r="C27" s="1040">
        <v>258800</v>
      </c>
      <c r="D27" s="1040">
        <v>266760</v>
      </c>
      <c r="E27" s="867">
        <f>SUM(D27/C27)</f>
        <v>1.030757341576507</v>
      </c>
      <c r="F27" s="1124"/>
    </row>
    <row r="28" spans="1:6" ht="12.75" customHeight="1">
      <c r="A28" s="43">
        <v>3942</v>
      </c>
      <c r="B28" s="36" t="s">
        <v>1150</v>
      </c>
      <c r="C28" s="1040"/>
      <c r="D28" s="1040">
        <v>5000</v>
      </c>
      <c r="E28" s="867"/>
      <c r="F28" s="833" t="s">
        <v>413</v>
      </c>
    </row>
    <row r="29" spans="1:6" ht="12.75" customHeight="1">
      <c r="A29" s="43">
        <v>3943</v>
      </c>
      <c r="B29" s="36" t="s">
        <v>174</v>
      </c>
      <c r="C29" s="1040">
        <v>2000</v>
      </c>
      <c r="D29" s="1040">
        <v>2000</v>
      </c>
      <c r="E29" s="867">
        <f>SUM(D29/C29)</f>
        <v>1</v>
      </c>
      <c r="F29" s="833" t="s">
        <v>413</v>
      </c>
    </row>
    <row r="30" spans="1:6" ht="12.75" customHeight="1">
      <c r="A30" s="43"/>
      <c r="B30" s="203" t="s">
        <v>1017</v>
      </c>
      <c r="C30" s="904">
        <v>787</v>
      </c>
      <c r="D30" s="904">
        <v>787</v>
      </c>
      <c r="E30" s="867">
        <f>SUM(D30/C30)</f>
        <v>1</v>
      </c>
      <c r="F30" s="833"/>
    </row>
    <row r="31" spans="1:6" ht="12.75" customHeight="1">
      <c r="A31" s="43"/>
      <c r="B31" s="203" t="s">
        <v>1018</v>
      </c>
      <c r="C31" s="904">
        <v>213</v>
      </c>
      <c r="D31" s="574">
        <v>213</v>
      </c>
      <c r="E31" s="867">
        <f>SUM(D31/C31)</f>
        <v>1</v>
      </c>
      <c r="F31" s="833"/>
    </row>
    <row r="32" spans="1:6" ht="12.75" customHeight="1">
      <c r="A32" s="43"/>
      <c r="B32" s="1125" t="s">
        <v>1016</v>
      </c>
      <c r="C32" s="904">
        <v>1000</v>
      </c>
      <c r="D32" s="574">
        <v>1000</v>
      </c>
      <c r="E32" s="1126">
        <f>SUM(D32/C32)</f>
        <v>1</v>
      </c>
      <c r="F32" s="833"/>
    </row>
    <row r="33" spans="1:6" ht="12.75" customHeight="1" thickBot="1">
      <c r="A33" s="43">
        <v>3944</v>
      </c>
      <c r="B33" s="91" t="s">
        <v>1133</v>
      </c>
      <c r="C33" s="1044"/>
      <c r="D33" s="1041">
        <v>14741</v>
      </c>
      <c r="E33" s="1139"/>
      <c r="F33" s="833"/>
    </row>
    <row r="34" spans="1:6" s="13" customFormat="1" ht="12.75" customHeight="1" thickBot="1">
      <c r="A34" s="64">
        <v>3940</v>
      </c>
      <c r="B34" s="37" t="s">
        <v>601</v>
      </c>
      <c r="C34" s="1042">
        <f>SUM(C27:C29)</f>
        <v>260800</v>
      </c>
      <c r="D34" s="1042">
        <f>SUM(D27:D29)+D33</f>
        <v>288501</v>
      </c>
      <c r="E34" s="1140">
        <f>SUM(D34/C34)</f>
        <v>1.106215490797546</v>
      </c>
      <c r="F34" s="841"/>
    </row>
    <row r="35" spans="1:6" s="13" customFormat="1" ht="12.75" customHeight="1">
      <c r="A35" s="215"/>
      <c r="B35" s="216" t="s">
        <v>452</v>
      </c>
      <c r="C35" s="1045"/>
      <c r="D35" s="1045"/>
      <c r="E35" s="867"/>
      <c r="F35" s="842"/>
    </row>
    <row r="36" spans="1:6" s="13" customFormat="1" ht="12.75" customHeight="1">
      <c r="A36" s="67">
        <v>3961</v>
      </c>
      <c r="B36" s="88" t="s">
        <v>1045</v>
      </c>
      <c r="C36" s="1046">
        <v>135900</v>
      </c>
      <c r="D36" s="1046">
        <v>135900</v>
      </c>
      <c r="E36" s="867">
        <f>SUM(D36/C36)</f>
        <v>1</v>
      </c>
      <c r="F36" s="1124"/>
    </row>
    <row r="37" spans="1:6" s="13" customFormat="1" ht="12.75" customHeight="1">
      <c r="A37" s="67">
        <v>3962</v>
      </c>
      <c r="B37" s="310" t="s">
        <v>819</v>
      </c>
      <c r="C37" s="1046">
        <v>50000</v>
      </c>
      <c r="D37" s="1046">
        <v>50000</v>
      </c>
      <c r="E37" s="867">
        <f>SUM(D37/C37)</f>
        <v>1</v>
      </c>
      <c r="F37" s="1124"/>
    </row>
    <row r="38" spans="1:6" s="13" customFormat="1" ht="12.75" customHeight="1" thickBot="1">
      <c r="A38" s="67">
        <v>3972</v>
      </c>
      <c r="B38" s="220" t="s">
        <v>1151</v>
      </c>
      <c r="C38" s="575">
        <v>18500</v>
      </c>
      <c r="D38" s="1046">
        <v>18500</v>
      </c>
      <c r="E38" s="867">
        <f>SUM(D38/C38)</f>
        <v>1</v>
      </c>
      <c r="F38" s="832" t="s">
        <v>859</v>
      </c>
    </row>
    <row r="39" spans="1:6" s="13" customFormat="1" ht="12.75" customHeight="1" thickBot="1">
      <c r="A39" s="217">
        <v>3970</v>
      </c>
      <c r="B39" s="218" t="s">
        <v>574</v>
      </c>
      <c r="C39" s="1047">
        <f>SUM(C36:C38)</f>
        <v>204400</v>
      </c>
      <c r="D39" s="1047">
        <f>SUM(D36:D38)</f>
        <v>204400</v>
      </c>
      <c r="E39" s="1141">
        <f>SUM(D39/C39)</f>
        <v>1</v>
      </c>
      <c r="F39" s="841"/>
    </row>
    <row r="40" spans="1:6" s="13" customFormat="1" ht="12.75" customHeight="1">
      <c r="A40" s="219"/>
      <c r="B40" s="221" t="s">
        <v>704</v>
      </c>
      <c r="C40" s="1045"/>
      <c r="D40" s="1045"/>
      <c r="E40" s="867"/>
      <c r="F40" s="831"/>
    </row>
    <row r="41" spans="1:6" s="13" customFormat="1" ht="12.75" customHeight="1">
      <c r="A41" s="67">
        <v>3988</v>
      </c>
      <c r="B41" s="88" t="s">
        <v>388</v>
      </c>
      <c r="C41" s="1046">
        <v>800</v>
      </c>
      <c r="D41" s="1046">
        <v>800</v>
      </c>
      <c r="E41" s="867">
        <f aca="true" t="shared" si="1" ref="E41:E60">SUM(D41/C41)</f>
        <v>1</v>
      </c>
      <c r="F41" s="843"/>
    </row>
    <row r="42" spans="1:6" s="13" customFormat="1" ht="12.75" customHeight="1">
      <c r="A42" s="67">
        <v>3989</v>
      </c>
      <c r="B42" s="88" t="s">
        <v>822</v>
      </c>
      <c r="C42" s="1046">
        <v>6000</v>
      </c>
      <c r="D42" s="1046">
        <v>6000</v>
      </c>
      <c r="E42" s="867">
        <f t="shared" si="1"/>
        <v>1</v>
      </c>
      <c r="F42" s="832" t="s">
        <v>859</v>
      </c>
    </row>
    <row r="43" spans="1:6" s="13" customFormat="1" ht="12.75" customHeight="1">
      <c r="A43" s="69">
        <v>3990</v>
      </c>
      <c r="B43" s="91" t="s">
        <v>761</v>
      </c>
      <c r="C43" s="800">
        <v>1000</v>
      </c>
      <c r="D43" s="800">
        <v>1000</v>
      </c>
      <c r="E43" s="867">
        <f t="shared" si="1"/>
        <v>1</v>
      </c>
      <c r="F43" s="843"/>
    </row>
    <row r="44" spans="1:6" s="13" customFormat="1" ht="12.75" customHeight="1">
      <c r="A44" s="69">
        <v>3991</v>
      </c>
      <c r="B44" s="91" t="s">
        <v>814</v>
      </c>
      <c r="C44" s="800">
        <v>4820</v>
      </c>
      <c r="D44" s="800">
        <v>4820</v>
      </c>
      <c r="E44" s="867">
        <f t="shared" si="1"/>
        <v>1</v>
      </c>
      <c r="F44" s="843"/>
    </row>
    <row r="45" spans="1:6" s="13" customFormat="1" ht="12.75" customHeight="1">
      <c r="A45" s="69">
        <v>3992</v>
      </c>
      <c r="B45" s="91" t="s">
        <v>762</v>
      </c>
      <c r="C45" s="800">
        <v>1400</v>
      </c>
      <c r="D45" s="800">
        <v>1400</v>
      </c>
      <c r="E45" s="867">
        <f t="shared" si="1"/>
        <v>1</v>
      </c>
      <c r="F45" s="843"/>
    </row>
    <row r="46" spans="1:6" s="13" customFormat="1" ht="12.75" customHeight="1">
      <c r="A46" s="69">
        <v>3993</v>
      </c>
      <c r="B46" s="91" t="s">
        <v>763</v>
      </c>
      <c r="C46" s="800">
        <v>900</v>
      </c>
      <c r="D46" s="800">
        <v>900</v>
      </c>
      <c r="E46" s="867">
        <f t="shared" si="1"/>
        <v>1</v>
      </c>
      <c r="F46" s="843"/>
    </row>
    <row r="47" spans="1:6" s="13" customFormat="1" ht="12.75" customHeight="1">
      <c r="A47" s="69">
        <v>3994</v>
      </c>
      <c r="B47" s="91" t="s">
        <v>514</v>
      </c>
      <c r="C47" s="800">
        <v>900</v>
      </c>
      <c r="D47" s="800">
        <v>900</v>
      </c>
      <c r="E47" s="867">
        <f t="shared" si="1"/>
        <v>1</v>
      </c>
      <c r="F47" s="843"/>
    </row>
    <row r="48" spans="1:6" s="13" customFormat="1" ht="12.75" customHeight="1">
      <c r="A48" s="69">
        <v>3995</v>
      </c>
      <c r="B48" s="91" t="s">
        <v>515</v>
      </c>
      <c r="C48" s="800">
        <v>900</v>
      </c>
      <c r="D48" s="800">
        <v>900</v>
      </c>
      <c r="E48" s="867">
        <f t="shared" si="1"/>
        <v>1</v>
      </c>
      <c r="F48" s="843"/>
    </row>
    <row r="49" spans="1:6" s="13" customFormat="1" ht="12.75" customHeight="1">
      <c r="A49" s="69">
        <v>3997</v>
      </c>
      <c r="B49" s="91" t="s">
        <v>516</v>
      </c>
      <c r="C49" s="800">
        <v>900</v>
      </c>
      <c r="D49" s="800">
        <v>900</v>
      </c>
      <c r="E49" s="867">
        <f t="shared" si="1"/>
        <v>1</v>
      </c>
      <c r="F49" s="843"/>
    </row>
    <row r="50" spans="1:6" s="13" customFormat="1" ht="12.75" customHeight="1">
      <c r="A50" s="69">
        <v>3998</v>
      </c>
      <c r="B50" s="91" t="s">
        <v>517</v>
      </c>
      <c r="C50" s="800">
        <v>900</v>
      </c>
      <c r="D50" s="800">
        <v>900</v>
      </c>
      <c r="E50" s="867">
        <f t="shared" si="1"/>
        <v>1</v>
      </c>
      <c r="F50" s="843"/>
    </row>
    <row r="51" spans="1:6" s="13" customFormat="1" ht="12.75" customHeight="1" thickBot="1">
      <c r="A51" s="106">
        <v>3999</v>
      </c>
      <c r="B51" s="91" t="s">
        <v>518</v>
      </c>
      <c r="C51" s="1041">
        <v>1000</v>
      </c>
      <c r="D51" s="1041">
        <v>1000</v>
      </c>
      <c r="E51" s="1139">
        <f t="shared" si="1"/>
        <v>1</v>
      </c>
      <c r="F51" s="843"/>
    </row>
    <row r="52" spans="1:6" s="13" customFormat="1" ht="12.75" customHeight="1" thickBot="1">
      <c r="A52" s="64"/>
      <c r="B52" s="37" t="s">
        <v>574</v>
      </c>
      <c r="C52" s="1042">
        <f>SUM(C41:C51)</f>
        <v>19520</v>
      </c>
      <c r="D52" s="1042">
        <f>SUM(D41:D51)</f>
        <v>19520</v>
      </c>
      <c r="E52" s="1140">
        <f t="shared" si="1"/>
        <v>1</v>
      </c>
      <c r="F52" s="841"/>
    </row>
    <row r="53" spans="1:6" s="13" customFormat="1" ht="12.75" customHeight="1" thickBot="1">
      <c r="A53" s="64">
        <v>3900</v>
      </c>
      <c r="B53" s="37" t="s">
        <v>568</v>
      </c>
      <c r="C53" s="1042">
        <f>C34+C21+C10+C25+C39+C52</f>
        <v>1106220</v>
      </c>
      <c r="D53" s="1042">
        <f>D34+D21+D10+D25+D39+D52</f>
        <v>1176321</v>
      </c>
      <c r="E53" s="1141">
        <f t="shared" si="1"/>
        <v>1.0633698540977383</v>
      </c>
      <c r="F53" s="841"/>
    </row>
    <row r="54" spans="1:6" s="13" customFormat="1" ht="12.75" customHeight="1">
      <c r="A54" s="47"/>
      <c r="B54" s="88" t="s">
        <v>598</v>
      </c>
      <c r="C54" s="800">
        <f>SUM(C30)</f>
        <v>787</v>
      </c>
      <c r="D54" s="800">
        <f>SUM(D30)</f>
        <v>787</v>
      </c>
      <c r="E54" s="867">
        <f t="shared" si="1"/>
        <v>1</v>
      </c>
      <c r="F54" s="837"/>
    </row>
    <row r="55" spans="1:6" s="13" customFormat="1" ht="12.75" customHeight="1">
      <c r="A55" s="47"/>
      <c r="B55" s="25" t="s">
        <v>523</v>
      </c>
      <c r="C55" s="800">
        <f>SUM(C31)</f>
        <v>213</v>
      </c>
      <c r="D55" s="800">
        <f>SUM(D31)</f>
        <v>213</v>
      </c>
      <c r="E55" s="867">
        <f t="shared" si="1"/>
        <v>1</v>
      </c>
      <c r="F55" s="837"/>
    </row>
    <row r="56" spans="1:6" s="13" customFormat="1" ht="12.75" customHeight="1">
      <c r="A56" s="47"/>
      <c r="B56" s="88" t="s">
        <v>745</v>
      </c>
      <c r="C56" s="800">
        <f>SUM(C17)</f>
        <v>400</v>
      </c>
      <c r="D56" s="800">
        <f>SUM(D17)</f>
        <v>0</v>
      </c>
      <c r="E56" s="867">
        <f t="shared" si="1"/>
        <v>0</v>
      </c>
      <c r="F56" s="837"/>
    </row>
    <row r="57" spans="1:6" s="13" customFormat="1" ht="12.75" customHeight="1">
      <c r="A57" s="46"/>
      <c r="B57" s="25" t="s">
        <v>740</v>
      </c>
      <c r="C57" s="1040">
        <f>SUM(C10+C21+C25+C34+C39+C52)-C59-C54-C55-C56-C58</f>
        <v>909220</v>
      </c>
      <c r="D57" s="1040">
        <f>SUM(D10+D21+D25+D34+D39+D52)-D59-D54-D55-D56-D58</f>
        <v>979321</v>
      </c>
      <c r="E57" s="867">
        <f t="shared" si="1"/>
        <v>1.0771001517784475</v>
      </c>
      <c r="F57" s="837"/>
    </row>
    <row r="58" spans="1:6" s="13" customFormat="1" ht="12.75" customHeight="1">
      <c r="A58" s="46"/>
      <c r="B58" s="25" t="s">
        <v>393</v>
      </c>
      <c r="C58" s="1040">
        <f>SUM(C18)</f>
        <v>9600</v>
      </c>
      <c r="D58" s="1040">
        <f>SUM(D18)</f>
        <v>0</v>
      </c>
      <c r="E58" s="867">
        <f t="shared" si="1"/>
        <v>0</v>
      </c>
      <c r="F58" s="837"/>
    </row>
    <row r="59" spans="1:6" s="13" customFormat="1" ht="12.75" customHeight="1">
      <c r="A59" s="46"/>
      <c r="B59" s="95" t="s">
        <v>717</v>
      </c>
      <c r="C59" s="1040">
        <f>SUM(C9+C20+C19+C32)</f>
        <v>186000</v>
      </c>
      <c r="D59" s="1040">
        <f>SUM(D9+D20+D19+D32)</f>
        <v>196000</v>
      </c>
      <c r="E59" s="1112">
        <f t="shared" si="1"/>
        <v>1.053763440860215</v>
      </c>
      <c r="F59" s="844"/>
    </row>
    <row r="60" spans="1:6" s="13" customFormat="1" ht="12.75" customHeight="1">
      <c r="A60" s="232"/>
      <c r="B60" s="233" t="s">
        <v>460</v>
      </c>
      <c r="C60" s="1048">
        <f>SUM(C54:C59)</f>
        <v>1106220</v>
      </c>
      <c r="D60" s="1048">
        <f>SUM(D54:D59)</f>
        <v>1176321</v>
      </c>
      <c r="E60" s="1142">
        <f t="shared" si="1"/>
        <v>1.0633698540977383</v>
      </c>
      <c r="F60" s="844"/>
    </row>
    <row r="61" spans="1:6" ht="12.75" customHeight="1">
      <c r="A61" s="41"/>
      <c r="B61" s="42"/>
      <c r="C61" s="18"/>
      <c r="D61" s="18"/>
      <c r="E61" s="18"/>
      <c r="F61" s="42"/>
    </row>
    <row r="62" ht="12.75" customHeight="1">
      <c r="A62" s="56"/>
    </row>
  </sheetData>
  <sheetProtection/>
  <mergeCells count="5">
    <mergeCell ref="E4:E6"/>
    <mergeCell ref="A2:F2"/>
    <mergeCell ref="A1:F1"/>
    <mergeCell ref="C4:C6"/>
    <mergeCell ref="D4:D6"/>
  </mergeCells>
  <printOptions horizontalCentered="1"/>
  <pageMargins left="0" right="0" top="0.1968503937007874" bottom="0.1968503937007874" header="0.5905511811023623" footer="0"/>
  <pageSetup firstPageNumber="44" useFirstPageNumber="1" horizontalDpi="300" verticalDpi="300" orientation="landscape" paperSize="9" scale="70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75"/>
  <sheetViews>
    <sheetView showZeros="0" zoomScalePageLayoutView="0" workbookViewId="0" topLeftCell="A58">
      <selection activeCell="B76" sqref="B76"/>
    </sheetView>
  </sheetViews>
  <sheetFormatPr defaultColWidth="9.125" defaultRowHeight="12.75" customHeight="1"/>
  <cols>
    <col min="1" max="1" width="5.875" style="41" customWidth="1"/>
    <col min="2" max="2" width="66.125" style="42" customWidth="1"/>
    <col min="3" max="4" width="12.125" style="48" customWidth="1"/>
    <col min="5" max="5" width="9.125" style="48" customWidth="1"/>
    <col min="6" max="6" width="66.875" style="42" customWidth="1"/>
    <col min="7" max="16384" width="9.125" style="42" customWidth="1"/>
  </cols>
  <sheetData>
    <row r="1" spans="1:6" s="16" customFormat="1" ht="12.75" customHeight="1">
      <c r="A1" s="1295" t="s">
        <v>569</v>
      </c>
      <c r="B1" s="1291"/>
      <c r="C1" s="1291"/>
      <c r="D1" s="1291"/>
      <c r="E1" s="1291"/>
      <c r="F1" s="1291"/>
    </row>
    <row r="2" spans="1:6" s="16" customFormat="1" ht="12.75" customHeight="1">
      <c r="A2" s="1290" t="s">
        <v>1166</v>
      </c>
      <c r="B2" s="1291"/>
      <c r="C2" s="1291"/>
      <c r="D2" s="1291"/>
      <c r="E2" s="1291"/>
      <c r="F2" s="1291"/>
    </row>
    <row r="3" spans="1:6" s="16" customFormat="1" ht="12.75" customHeight="1">
      <c r="A3" s="65"/>
      <c r="B3" s="65"/>
      <c r="C3" s="1293"/>
      <c r="D3" s="1293"/>
      <c r="E3" s="1293"/>
      <c r="F3" s="1294"/>
    </row>
    <row r="4" spans="1:6" ht="10.5" customHeight="1">
      <c r="A4" s="384"/>
      <c r="B4" s="381"/>
      <c r="C4" s="544"/>
      <c r="D4" s="544"/>
      <c r="E4" s="544"/>
      <c r="F4" s="545" t="s">
        <v>608</v>
      </c>
    </row>
    <row r="5" spans="1:6" ht="12.75" customHeight="1">
      <c r="A5" s="534"/>
      <c r="B5" s="546"/>
      <c r="C5" s="1267" t="s">
        <v>1074</v>
      </c>
      <c r="D5" s="1267" t="s">
        <v>1128</v>
      </c>
      <c r="E5" s="1267" t="s">
        <v>1142</v>
      </c>
      <c r="F5" s="547"/>
    </row>
    <row r="6" spans="1:6" ht="12" customHeight="1">
      <c r="A6" s="389" t="s">
        <v>724</v>
      </c>
      <c r="B6" s="548" t="s">
        <v>565</v>
      </c>
      <c r="C6" s="1268"/>
      <c r="D6" s="1268"/>
      <c r="E6" s="1296"/>
      <c r="F6" s="452" t="s">
        <v>566</v>
      </c>
    </row>
    <row r="7" spans="1:6" ht="12.75" customHeight="1" thickBot="1">
      <c r="A7" s="549"/>
      <c r="B7" s="550"/>
      <c r="C7" s="1275"/>
      <c r="D7" s="1275"/>
      <c r="E7" s="1297"/>
      <c r="F7" s="412" t="s">
        <v>567</v>
      </c>
    </row>
    <row r="8" spans="1:6" ht="12.75" customHeight="1">
      <c r="A8" s="551" t="s">
        <v>588</v>
      </c>
      <c r="B8" s="394" t="s">
        <v>589</v>
      </c>
      <c r="C8" s="552" t="s">
        <v>590</v>
      </c>
      <c r="D8" s="552" t="s">
        <v>591</v>
      </c>
      <c r="E8" s="552" t="s">
        <v>592</v>
      </c>
      <c r="F8" s="453" t="s">
        <v>437</v>
      </c>
    </row>
    <row r="9" spans="1:6" ht="16.5" customHeight="1">
      <c r="A9" s="501"/>
      <c r="B9" s="553" t="s">
        <v>712</v>
      </c>
      <c r="C9" s="457"/>
      <c r="D9" s="457"/>
      <c r="E9" s="457"/>
      <c r="F9" s="554"/>
    </row>
    <row r="10" spans="1:6" ht="11.25">
      <c r="A10" s="389"/>
      <c r="B10" s="555" t="s">
        <v>700</v>
      </c>
      <c r="C10" s="556"/>
      <c r="D10" s="556"/>
      <c r="E10" s="556"/>
      <c r="F10" s="404"/>
    </row>
    <row r="11" spans="1:6" ht="11.25">
      <c r="A11" s="579">
        <v>4013</v>
      </c>
      <c r="B11" s="1079" t="s">
        <v>1088</v>
      </c>
      <c r="C11" s="1169"/>
      <c r="D11" s="558">
        <v>40000</v>
      </c>
      <c r="E11" s="315"/>
      <c r="F11" s="404"/>
    </row>
    <row r="12" spans="1:6" ht="12">
      <c r="A12" s="557">
        <v>4014</v>
      </c>
      <c r="B12" s="313" t="s">
        <v>1001</v>
      </c>
      <c r="C12" s="1121">
        <v>40000</v>
      </c>
      <c r="D12" s="558">
        <v>20000</v>
      </c>
      <c r="E12" s="315">
        <f>SUM(D12/C12)</f>
        <v>0.5</v>
      </c>
      <c r="F12" s="562"/>
    </row>
    <row r="13" spans="1:6" ht="12">
      <c r="A13" s="557">
        <v>4015</v>
      </c>
      <c r="B13" s="313" t="s">
        <v>1009</v>
      </c>
      <c r="C13" s="1121">
        <v>1500</v>
      </c>
      <c r="D13" s="558"/>
      <c r="E13" s="315">
        <f>SUM(D13/C13)</f>
        <v>0</v>
      </c>
      <c r="F13" s="562"/>
    </row>
    <row r="14" spans="1:6" ht="12">
      <c r="A14" s="557">
        <v>4016</v>
      </c>
      <c r="B14" s="313" t="s">
        <v>1152</v>
      </c>
      <c r="C14" s="1121"/>
      <c r="D14" s="1210">
        <v>6000</v>
      </c>
      <c r="E14" s="315"/>
      <c r="F14" s="562"/>
    </row>
    <row r="15" spans="1:6" s="38" customFormat="1" ht="11.25">
      <c r="A15" s="501">
        <v>4010</v>
      </c>
      <c r="B15" s="563" t="s">
        <v>701</v>
      </c>
      <c r="C15" s="1022">
        <f>SUM(C12+C13)</f>
        <v>41500</v>
      </c>
      <c r="D15" s="1188">
        <f>SUM(D11+D12+D13+D14)</f>
        <v>66000</v>
      </c>
      <c r="E15" s="1144">
        <f>SUM(D15/C15)</f>
        <v>1.5903614457831325</v>
      </c>
      <c r="F15" s="564"/>
    </row>
    <row r="16" spans="1:6" s="38" customFormat="1" ht="11.25">
      <c r="A16" s="78"/>
      <c r="B16" s="565" t="s">
        <v>702</v>
      </c>
      <c r="C16" s="1023"/>
      <c r="D16" s="314"/>
      <c r="E16" s="315"/>
      <c r="F16" s="400"/>
    </row>
    <row r="17" spans="1:6" s="38" customFormat="1" ht="11.25">
      <c r="A17" s="501">
        <v>4030</v>
      </c>
      <c r="B17" s="563" t="s">
        <v>703</v>
      </c>
      <c r="C17" s="1024"/>
      <c r="D17" s="604"/>
      <c r="E17" s="1143"/>
      <c r="F17" s="567"/>
    </row>
    <row r="18" spans="1:6" s="38" customFormat="1" ht="12">
      <c r="A18" s="78"/>
      <c r="B18" s="568" t="s">
        <v>707</v>
      </c>
      <c r="C18" s="569"/>
      <c r="D18" s="569"/>
      <c r="E18" s="315"/>
      <c r="F18" s="570"/>
    </row>
    <row r="19" spans="1:6" s="38" customFormat="1" ht="12">
      <c r="A19" s="557">
        <v>4114</v>
      </c>
      <c r="B19" s="571" t="s">
        <v>606</v>
      </c>
      <c r="C19" s="314">
        <v>600000</v>
      </c>
      <c r="D19" s="314">
        <v>857396</v>
      </c>
      <c r="E19" s="315">
        <f>SUM(D19/C19)</f>
        <v>1.4289933333333333</v>
      </c>
      <c r="F19" s="562"/>
    </row>
    <row r="20" spans="1:6" s="38" customFormat="1" ht="12">
      <c r="A20" s="557">
        <v>4115</v>
      </c>
      <c r="B20" s="571" t="s">
        <v>1083</v>
      </c>
      <c r="C20" s="314"/>
      <c r="D20" s="314">
        <v>800000</v>
      </c>
      <c r="E20" s="315"/>
      <c r="F20" s="562"/>
    </row>
    <row r="21" spans="1:6" s="38" customFormat="1" ht="12">
      <c r="A21" s="557">
        <v>4116</v>
      </c>
      <c r="B21" s="571" t="s">
        <v>1124</v>
      </c>
      <c r="C21" s="314"/>
      <c r="D21" s="314">
        <v>179000</v>
      </c>
      <c r="E21" s="315"/>
      <c r="F21" s="562"/>
    </row>
    <row r="22" spans="1:6" s="38" customFormat="1" ht="12">
      <c r="A22" s="557">
        <v>4117</v>
      </c>
      <c r="B22" s="571" t="s">
        <v>1125</v>
      </c>
      <c r="C22" s="314"/>
      <c r="D22" s="314">
        <v>147600</v>
      </c>
      <c r="E22" s="315"/>
      <c r="F22" s="562"/>
    </row>
    <row r="23" spans="1:6" s="38" customFormat="1" ht="12">
      <c r="A23" s="557">
        <v>4119</v>
      </c>
      <c r="B23" s="571" t="s">
        <v>841</v>
      </c>
      <c r="C23" s="314">
        <v>225000</v>
      </c>
      <c r="D23" s="314"/>
      <c r="E23" s="315">
        <f aca="true" t="shared" si="0" ref="E23:E38">SUM(D23/C23)</f>
        <v>0</v>
      </c>
      <c r="F23" s="562"/>
    </row>
    <row r="24" spans="1:6" s="35" customFormat="1" ht="12">
      <c r="A24" s="400">
        <v>4121</v>
      </c>
      <c r="B24" s="572" t="s">
        <v>542</v>
      </c>
      <c r="C24" s="405">
        <v>40000</v>
      </c>
      <c r="D24" s="405">
        <v>40000</v>
      </c>
      <c r="E24" s="315">
        <f t="shared" si="0"/>
        <v>1</v>
      </c>
      <c r="F24" s="562"/>
    </row>
    <row r="25" spans="1:6" s="35" customFormat="1" ht="12">
      <c r="A25" s="400"/>
      <c r="B25" s="560" t="s">
        <v>786</v>
      </c>
      <c r="C25" s="561">
        <v>5000</v>
      </c>
      <c r="D25" s="561"/>
      <c r="E25" s="315">
        <f t="shared" si="0"/>
        <v>0</v>
      </c>
      <c r="F25" s="559"/>
    </row>
    <row r="26" spans="1:6" s="35" customFormat="1" ht="12">
      <c r="A26" s="400"/>
      <c r="B26" s="560" t="s">
        <v>855</v>
      </c>
      <c r="C26" s="561">
        <v>35000</v>
      </c>
      <c r="D26" s="561"/>
      <c r="E26" s="315">
        <f t="shared" si="0"/>
        <v>0</v>
      </c>
      <c r="F26" s="559"/>
    </row>
    <row r="27" spans="1:6" s="35" customFormat="1" ht="12">
      <c r="A27" s="400">
        <v>4122</v>
      </c>
      <c r="B27" s="573" t="s">
        <v>615</v>
      </c>
      <c r="C27" s="314">
        <v>132700</v>
      </c>
      <c r="D27" s="314">
        <v>120000</v>
      </c>
      <c r="E27" s="315">
        <f t="shared" si="0"/>
        <v>0.9042954031650339</v>
      </c>
      <c r="F27" s="562"/>
    </row>
    <row r="28" spans="1:6" s="35" customFormat="1" ht="11.25">
      <c r="A28" s="478">
        <v>4124</v>
      </c>
      <c r="B28" s="571" t="s">
        <v>1115</v>
      </c>
      <c r="C28" s="575">
        <v>10000</v>
      </c>
      <c r="D28" s="575"/>
      <c r="E28" s="315">
        <f t="shared" si="0"/>
        <v>0</v>
      </c>
      <c r="F28" s="404"/>
    </row>
    <row r="29" spans="1:6" s="35" customFormat="1" ht="11.25">
      <c r="A29" s="576"/>
      <c r="B29" s="577" t="s">
        <v>570</v>
      </c>
      <c r="C29" s="421">
        <f>C23+C24+C27+C19+C28</f>
        <v>1007700</v>
      </c>
      <c r="D29" s="421">
        <f>D23+D24+D27+D19+D28+D20+D21+D22</f>
        <v>2143996</v>
      </c>
      <c r="E29" s="1146">
        <f t="shared" si="0"/>
        <v>2.127613376997122</v>
      </c>
      <c r="F29" s="401"/>
    </row>
    <row r="30" spans="1:6" s="35" customFormat="1" ht="12">
      <c r="A30" s="400">
        <v>4131</v>
      </c>
      <c r="B30" s="572" t="s">
        <v>734</v>
      </c>
      <c r="C30" s="314">
        <v>50000</v>
      </c>
      <c r="D30" s="314">
        <v>60000</v>
      </c>
      <c r="E30" s="315">
        <f t="shared" si="0"/>
        <v>1.2</v>
      </c>
      <c r="F30" s="562"/>
    </row>
    <row r="31" spans="1:6" s="35" customFormat="1" ht="12">
      <c r="A31" s="400"/>
      <c r="B31" s="902" t="s">
        <v>784</v>
      </c>
      <c r="C31" s="574">
        <v>100</v>
      </c>
      <c r="D31" s="574"/>
      <c r="E31" s="315">
        <f t="shared" si="0"/>
        <v>0</v>
      </c>
      <c r="F31" s="562"/>
    </row>
    <row r="32" spans="1:6" s="35" customFormat="1" ht="12">
      <c r="A32" s="400"/>
      <c r="B32" s="902" t="s">
        <v>1020</v>
      </c>
      <c r="C32" s="574">
        <v>27</v>
      </c>
      <c r="D32" s="574"/>
      <c r="E32" s="315">
        <f t="shared" si="0"/>
        <v>0</v>
      </c>
      <c r="F32" s="562"/>
    </row>
    <row r="33" spans="1:6" s="35" customFormat="1" ht="12">
      <c r="A33" s="400"/>
      <c r="B33" s="560" t="s">
        <v>786</v>
      </c>
      <c r="C33" s="574">
        <v>5000</v>
      </c>
      <c r="D33" s="574"/>
      <c r="E33" s="315">
        <f t="shared" si="0"/>
        <v>0</v>
      </c>
      <c r="F33" s="559"/>
    </row>
    <row r="34" spans="1:6" s="35" customFormat="1" ht="12">
      <c r="A34" s="400"/>
      <c r="B34" s="560" t="s">
        <v>855</v>
      </c>
      <c r="C34" s="574">
        <v>44873</v>
      </c>
      <c r="D34" s="574"/>
      <c r="E34" s="315">
        <f t="shared" si="0"/>
        <v>0</v>
      </c>
      <c r="F34" s="559"/>
    </row>
    <row r="35" spans="1:6" s="35" customFormat="1" ht="12" customHeight="1">
      <c r="A35" s="400">
        <v>4132</v>
      </c>
      <c r="B35" s="572" t="s">
        <v>539</v>
      </c>
      <c r="C35" s="314">
        <v>30000</v>
      </c>
      <c r="D35" s="314">
        <v>40000</v>
      </c>
      <c r="E35" s="315">
        <f t="shared" si="0"/>
        <v>1.3333333333333333</v>
      </c>
      <c r="F35" s="562"/>
    </row>
    <row r="36" spans="1:6" s="35" customFormat="1" ht="12.75" customHeight="1">
      <c r="A36" s="312">
        <v>4133</v>
      </c>
      <c r="B36" s="316" t="s">
        <v>735</v>
      </c>
      <c r="C36" s="314">
        <v>150000</v>
      </c>
      <c r="D36" s="314">
        <v>220447</v>
      </c>
      <c r="E36" s="315">
        <f t="shared" si="0"/>
        <v>1.4696466666666668</v>
      </c>
      <c r="F36" s="562"/>
    </row>
    <row r="37" spans="1:6" s="35" customFormat="1" ht="12">
      <c r="A37" s="312">
        <v>4135</v>
      </c>
      <c r="B37" s="316" t="s">
        <v>736</v>
      </c>
      <c r="C37" s="314">
        <v>120000</v>
      </c>
      <c r="D37" s="314">
        <v>123000</v>
      </c>
      <c r="E37" s="315">
        <f t="shared" si="0"/>
        <v>1.025</v>
      </c>
      <c r="F37" s="562"/>
    </row>
    <row r="38" spans="1:6" s="35" customFormat="1" ht="12">
      <c r="A38" s="312">
        <v>4136</v>
      </c>
      <c r="B38" s="316" t="s">
        <v>1053</v>
      </c>
      <c r="C38" s="314">
        <v>62000</v>
      </c>
      <c r="D38" s="314">
        <v>51200</v>
      </c>
      <c r="E38" s="315">
        <f t="shared" si="0"/>
        <v>0.8258064516129032</v>
      </c>
      <c r="F38" s="562"/>
    </row>
    <row r="39" spans="1:6" s="35" customFormat="1" ht="11.25">
      <c r="A39" s="312">
        <v>4141</v>
      </c>
      <c r="B39" s="1038" t="s">
        <v>996</v>
      </c>
      <c r="C39" s="314">
        <v>30000</v>
      </c>
      <c r="D39" s="314">
        <v>30000</v>
      </c>
      <c r="E39" s="315">
        <f>SUM(D39/C39)</f>
        <v>1</v>
      </c>
      <c r="F39" s="316"/>
    </row>
    <row r="40" spans="1:6" s="35" customFormat="1" ht="11.25">
      <c r="A40" s="501">
        <v>4100</v>
      </c>
      <c r="B40" s="563" t="s">
        <v>601</v>
      </c>
      <c r="C40" s="1025">
        <f>C29+C30+C35+C36+C37+C39+C38</f>
        <v>1449700</v>
      </c>
      <c r="D40" s="415">
        <f>D29+D30+D35+D36+D37+D39+D38</f>
        <v>2668643</v>
      </c>
      <c r="E40" s="1144">
        <f>SUM(D40/C40)</f>
        <v>1.8408243084776161</v>
      </c>
      <c r="F40" s="554"/>
    </row>
    <row r="41" spans="1:6" s="35" customFormat="1" ht="11.25">
      <c r="A41" s="534"/>
      <c r="B41" s="578" t="s">
        <v>541</v>
      </c>
      <c r="C41" s="314"/>
      <c r="D41" s="314"/>
      <c r="E41" s="315"/>
      <c r="F41" s="404"/>
    </row>
    <row r="42" spans="1:6" s="35" customFormat="1" ht="11.25">
      <c r="A42" s="557">
        <v>4211</v>
      </c>
      <c r="B42" s="313" t="s">
        <v>543</v>
      </c>
      <c r="C42" s="314"/>
      <c r="D42" s="314"/>
      <c r="E42" s="315"/>
      <c r="F42" s="404"/>
    </row>
    <row r="43" spans="1:6" s="35" customFormat="1" ht="11.25">
      <c r="A43" s="557">
        <v>4213</v>
      </c>
      <c r="B43" s="313" t="s">
        <v>545</v>
      </c>
      <c r="C43" s="314"/>
      <c r="D43" s="314"/>
      <c r="E43" s="315"/>
      <c r="F43" s="404"/>
    </row>
    <row r="44" spans="1:6" s="35" customFormat="1" ht="11.25">
      <c r="A44" s="557">
        <v>4215</v>
      </c>
      <c r="B44" s="313" t="s">
        <v>708</v>
      </c>
      <c r="C44" s="314"/>
      <c r="D44" s="314"/>
      <c r="E44" s="315"/>
      <c r="F44" s="404"/>
    </row>
    <row r="45" spans="1:6" s="35" customFormat="1" ht="11.25">
      <c r="A45" s="557">
        <v>4217</v>
      </c>
      <c r="B45" s="313" t="s">
        <v>436</v>
      </c>
      <c r="C45" s="314"/>
      <c r="D45" s="314"/>
      <c r="E45" s="315"/>
      <c r="F45" s="404"/>
    </row>
    <row r="46" spans="1:6" s="35" customFormat="1" ht="11.25">
      <c r="A46" s="557">
        <v>4219</v>
      </c>
      <c r="B46" s="313" t="s">
        <v>546</v>
      </c>
      <c r="C46" s="314"/>
      <c r="D46" s="314"/>
      <c r="E46" s="315"/>
      <c r="F46" s="404"/>
    </row>
    <row r="47" spans="1:6" s="35" customFormat="1" ht="11.25">
      <c r="A47" s="557">
        <v>4221</v>
      </c>
      <c r="B47" s="313" t="s">
        <v>544</v>
      </c>
      <c r="C47" s="314"/>
      <c r="D47" s="314"/>
      <c r="E47" s="315"/>
      <c r="F47" s="404"/>
    </row>
    <row r="48" spans="1:6" s="35" customFormat="1" ht="11.25">
      <c r="A48" s="557">
        <v>4223</v>
      </c>
      <c r="B48" s="313" t="s">
        <v>548</v>
      </c>
      <c r="C48" s="314"/>
      <c r="D48" s="314"/>
      <c r="E48" s="315"/>
      <c r="F48" s="404"/>
    </row>
    <row r="49" spans="1:6" s="35" customFormat="1" ht="11.25">
      <c r="A49" s="557">
        <v>4225</v>
      </c>
      <c r="B49" s="313" t="s">
        <v>549</v>
      </c>
      <c r="C49" s="314"/>
      <c r="D49" s="314"/>
      <c r="E49" s="315"/>
      <c r="F49" s="404"/>
    </row>
    <row r="50" spans="1:6" s="35" customFormat="1" ht="11.25">
      <c r="A50" s="557">
        <v>4227</v>
      </c>
      <c r="B50" s="313" t="s">
        <v>550</v>
      </c>
      <c r="C50" s="314"/>
      <c r="D50" s="314"/>
      <c r="E50" s="315"/>
      <c r="F50" s="404"/>
    </row>
    <row r="51" spans="1:6" s="35" customFormat="1" ht="11.25">
      <c r="A51" s="557">
        <v>4231</v>
      </c>
      <c r="B51" s="313" t="s">
        <v>551</v>
      </c>
      <c r="C51" s="314"/>
      <c r="D51" s="314"/>
      <c r="E51" s="315"/>
      <c r="F51" s="404"/>
    </row>
    <row r="52" spans="1:6" s="35" customFormat="1" ht="12">
      <c r="A52" s="579">
        <v>4265</v>
      </c>
      <c r="B52" s="580" t="s">
        <v>1154</v>
      </c>
      <c r="C52" s="800">
        <v>210602</v>
      </c>
      <c r="D52" s="800">
        <v>200000</v>
      </c>
      <c r="E52" s="315">
        <f>SUM(D52/C52)</f>
        <v>0.9496585977341145</v>
      </c>
      <c r="F52" s="801"/>
    </row>
    <row r="53" spans="1:6" s="35" customFormat="1" ht="12">
      <c r="A53" s="579"/>
      <c r="B53" s="903" t="s">
        <v>752</v>
      </c>
      <c r="C53" s="904">
        <v>10602</v>
      </c>
      <c r="D53" s="904"/>
      <c r="E53" s="315">
        <f>SUM(D53/C53)</f>
        <v>0</v>
      </c>
      <c r="F53" s="801"/>
    </row>
    <row r="54" spans="1:6" s="35" customFormat="1" ht="12">
      <c r="A54" s="579"/>
      <c r="B54" s="903" t="s">
        <v>891</v>
      </c>
      <c r="C54" s="904">
        <v>200000</v>
      </c>
      <c r="D54" s="904"/>
      <c r="E54" s="315">
        <f>SUM(D54/C54)</f>
        <v>0</v>
      </c>
      <c r="F54" s="801"/>
    </row>
    <row r="55" spans="1:6" s="35" customFormat="1" ht="11.25">
      <c r="A55" s="581">
        <v>4200</v>
      </c>
      <c r="B55" s="582" t="s">
        <v>709</v>
      </c>
      <c r="C55" s="397">
        <f>SUM(C42:C52)</f>
        <v>210602</v>
      </c>
      <c r="D55" s="397">
        <f>SUM(D42:D52)</f>
        <v>200000</v>
      </c>
      <c r="E55" s="1146">
        <f>SUM(D55/C55)</f>
        <v>0.9496585977341145</v>
      </c>
      <c r="F55" s="583"/>
    </row>
    <row r="56" spans="1:6" s="38" customFormat="1" ht="11.25">
      <c r="A56" s="78"/>
      <c r="B56" s="578" t="s">
        <v>710</v>
      </c>
      <c r="C56" s="314"/>
      <c r="D56" s="314"/>
      <c r="E56" s="315"/>
      <c r="F56" s="570"/>
    </row>
    <row r="57" spans="1:6" s="35" customFormat="1" ht="12">
      <c r="A57" s="400">
        <v>4310</v>
      </c>
      <c r="B57" s="316" t="s">
        <v>847</v>
      </c>
      <c r="C57" s="314">
        <v>25000</v>
      </c>
      <c r="D57" s="314">
        <v>55000</v>
      </c>
      <c r="E57" s="315">
        <f>SUM(D57/C57)</f>
        <v>2.2</v>
      </c>
      <c r="F57" s="562"/>
    </row>
    <row r="58" spans="1:6" s="35" customFormat="1" ht="12">
      <c r="A58" s="400">
        <v>4321</v>
      </c>
      <c r="B58" s="316" t="s">
        <v>1101</v>
      </c>
      <c r="C58" s="314"/>
      <c r="D58" s="314"/>
      <c r="E58" s="315"/>
      <c r="F58" s="562"/>
    </row>
    <row r="59" spans="1:6" s="35" customFormat="1" ht="12">
      <c r="A59" s="400">
        <v>4322</v>
      </c>
      <c r="B59" s="316" t="s">
        <v>1102</v>
      </c>
      <c r="C59" s="314"/>
      <c r="D59" s="314"/>
      <c r="E59" s="315"/>
      <c r="F59" s="562"/>
    </row>
    <row r="60" spans="1:6" s="38" customFormat="1" ht="11.25">
      <c r="A60" s="554">
        <v>4300</v>
      </c>
      <c r="B60" s="578" t="s">
        <v>711</v>
      </c>
      <c r="C60" s="327">
        <f>C57</f>
        <v>25000</v>
      </c>
      <c r="D60" s="327">
        <f>SUM(D57:D59)</f>
        <v>55000</v>
      </c>
      <c r="E60" s="1144">
        <f>SUM(D60/C60)</f>
        <v>2.2</v>
      </c>
      <c r="F60" s="496"/>
    </row>
    <row r="61" spans="1:6" s="38" customFormat="1" ht="16.5" customHeight="1">
      <c r="A61" s="554"/>
      <c r="B61" s="553" t="s">
        <v>713</v>
      </c>
      <c r="C61" s="327">
        <f>SUM(C60+C55+C40+C17+C15)</f>
        <v>1726802</v>
      </c>
      <c r="D61" s="327">
        <f>SUM(D60+D55+D40+D17+D15)</f>
        <v>2989643</v>
      </c>
      <c r="E61" s="1146">
        <f>SUM(D61/C61)</f>
        <v>1.731317777023654</v>
      </c>
      <c r="F61" s="496"/>
    </row>
    <row r="62" spans="1:6" s="38" customFormat="1" ht="11.25">
      <c r="A62" s="584"/>
      <c r="B62" s="585" t="s">
        <v>471</v>
      </c>
      <c r="C62" s="556"/>
      <c r="D62" s="556"/>
      <c r="E62" s="315"/>
      <c r="F62" s="570"/>
    </row>
    <row r="63" spans="1:6" s="38" customFormat="1" ht="11.25">
      <c r="A63" s="584"/>
      <c r="B63" s="314" t="s">
        <v>729</v>
      </c>
      <c r="C63" s="558">
        <f>SUM(C31)</f>
        <v>100</v>
      </c>
      <c r="D63" s="558">
        <f>SUM(D31)</f>
        <v>0</v>
      </c>
      <c r="E63" s="315">
        <f>SUM(D63/C63)</f>
        <v>0</v>
      </c>
      <c r="F63" s="570"/>
    </row>
    <row r="64" spans="1:6" s="38" customFormat="1" ht="11.25">
      <c r="A64" s="584"/>
      <c r="B64" s="314" t="s">
        <v>421</v>
      </c>
      <c r="C64" s="558">
        <f>SUM(C32)</f>
        <v>27</v>
      </c>
      <c r="D64" s="558">
        <f>SUM(D32)</f>
        <v>0</v>
      </c>
      <c r="E64" s="315">
        <f>SUM(D64/C64)</f>
        <v>0</v>
      </c>
      <c r="F64" s="570"/>
    </row>
    <row r="65" spans="1:6" s="35" customFormat="1" ht="11.25">
      <c r="A65" s="584"/>
      <c r="B65" s="586" t="s">
        <v>745</v>
      </c>
      <c r="C65" s="558">
        <f>C25+C33+C53</f>
        <v>20602</v>
      </c>
      <c r="D65" s="558">
        <f>D25+D33+D53</f>
        <v>0</v>
      </c>
      <c r="E65" s="315">
        <f>SUM(D65/C65)</f>
        <v>0</v>
      </c>
      <c r="F65" s="404"/>
    </row>
    <row r="66" spans="1:6" ht="12" customHeight="1">
      <c r="A66" s="312"/>
      <c r="B66" s="586" t="s">
        <v>740</v>
      </c>
      <c r="C66" s="314"/>
      <c r="D66" s="314"/>
      <c r="E66" s="315"/>
      <c r="F66" s="404"/>
    </row>
    <row r="67" spans="1:6" ht="12" customHeight="1">
      <c r="A67" s="312"/>
      <c r="B67" s="587" t="s">
        <v>460</v>
      </c>
      <c r="C67" s="587">
        <f>SUM(C63:C66)</f>
        <v>20729</v>
      </c>
      <c r="D67" s="587">
        <f>SUM(D63:D66)</f>
        <v>0</v>
      </c>
      <c r="E67" s="1145">
        <f>SUM(D67/C67)</f>
        <v>0</v>
      </c>
      <c r="F67" s="404"/>
    </row>
    <row r="68" spans="1:6" ht="12" customHeight="1">
      <c r="A68" s="312"/>
      <c r="B68" s="588" t="s">
        <v>472</v>
      </c>
      <c r="C68" s="569"/>
      <c r="D68" s="569"/>
      <c r="E68" s="315"/>
      <c r="F68" s="404"/>
    </row>
    <row r="69" spans="1:6" ht="12" customHeight="1">
      <c r="A69" s="312"/>
      <c r="B69" s="314" t="s">
        <v>689</v>
      </c>
      <c r="C69" s="314"/>
      <c r="D69" s="314"/>
      <c r="E69" s="315"/>
      <c r="F69" s="404"/>
    </row>
    <row r="70" spans="1:6" ht="11.25">
      <c r="A70" s="312"/>
      <c r="B70" s="586" t="s">
        <v>1087</v>
      </c>
      <c r="C70" s="314">
        <f>SUM(C15+C17+C40+C55+C60)-C63-C64-C65-C66-C69-C71</f>
        <v>1676073</v>
      </c>
      <c r="D70" s="314">
        <f>SUM(D15+D17+D40+D55+D60)-D63-D64-D65-D66-D69-D71</f>
        <v>2949643</v>
      </c>
      <c r="E70" s="315">
        <f>SUM(D70/C70)</f>
        <v>1.7598535385988558</v>
      </c>
      <c r="F70" s="404"/>
    </row>
    <row r="71" spans="1:6" ht="11.25">
      <c r="A71" s="312"/>
      <c r="B71" s="586" t="s">
        <v>521</v>
      </c>
      <c r="C71" s="314">
        <f>SUM(C35)</f>
        <v>30000</v>
      </c>
      <c r="D71" s="314">
        <f>SUM(D35)</f>
        <v>40000</v>
      </c>
      <c r="E71" s="315">
        <f>SUM(D71/C71)</f>
        <v>1.3333333333333333</v>
      </c>
      <c r="F71" s="404"/>
    </row>
    <row r="72" spans="1:6" ht="11.25">
      <c r="A72" s="312"/>
      <c r="B72" s="587" t="s">
        <v>467</v>
      </c>
      <c r="C72" s="587">
        <f>SUM(C69:C71)</f>
        <v>1706073</v>
      </c>
      <c r="D72" s="587">
        <f>SUM(D69:D71)</f>
        <v>2989643</v>
      </c>
      <c r="E72" s="1145">
        <f>SUM(D72/C72)</f>
        <v>1.7523535042169942</v>
      </c>
      <c r="F72" s="404"/>
    </row>
    <row r="73" spans="1:6" ht="12" customHeight="1">
      <c r="A73" s="589"/>
      <c r="B73" s="583" t="s">
        <v>525</v>
      </c>
      <c r="C73" s="323">
        <f>SUM(C67+C72)</f>
        <v>1726802</v>
      </c>
      <c r="D73" s="323">
        <f>SUM(D67+D72)</f>
        <v>2989643</v>
      </c>
      <c r="E73" s="1145">
        <f>SUM(D73/C73)</f>
        <v>1.731317777023654</v>
      </c>
      <c r="F73" s="401"/>
    </row>
    <row r="74" spans="1:5" ht="11.25">
      <c r="A74" s="34"/>
      <c r="C74" s="291"/>
      <c r="D74" s="291"/>
      <c r="E74" s="290"/>
    </row>
    <row r="75" spans="2:4" ht="11.25">
      <c r="B75" s="42" t="s">
        <v>1225</v>
      </c>
      <c r="C75" s="238"/>
      <c r="D75" s="238"/>
    </row>
  </sheetData>
  <sheetProtection/>
  <mergeCells count="6">
    <mergeCell ref="C3:F3"/>
    <mergeCell ref="A1:F1"/>
    <mergeCell ref="A2:F2"/>
    <mergeCell ref="E5:E7"/>
    <mergeCell ref="C5:C7"/>
    <mergeCell ref="D5:D7"/>
  </mergeCells>
  <printOptions horizontalCentered="1"/>
  <pageMargins left="0" right="0" top="0.5905511811023623" bottom="0.3937007874015748" header="0.11811023622047245" footer="0"/>
  <pageSetup firstPageNumber="45" useFirstPageNumber="1" horizontalDpi="600" verticalDpi="600" orientation="landscape" paperSize="9" scale="74" r:id="rId1"/>
  <headerFooter alignWithMargins="0">
    <oddFooter>&amp;C&amp;P. oldal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Romhányi Ildikó</cp:lastModifiedBy>
  <cp:lastPrinted>2017-01-20T11:28:09Z</cp:lastPrinted>
  <dcterms:created xsi:type="dcterms:W3CDTF">2004-02-02T11:10:51Z</dcterms:created>
  <dcterms:modified xsi:type="dcterms:W3CDTF">2017-01-20T11:28:30Z</dcterms:modified>
  <cp:category/>
  <cp:version/>
  <cp:contentType/>
  <cp:contentStatus/>
</cp:coreProperties>
</file>