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60" windowWidth="11340" windowHeight="5240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Munka1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<sst xmlns="http://schemas.openxmlformats.org/spreadsheetml/2006/main" count="2878" uniqueCount="1028">
  <si>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</si>
  <si>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</si>
  <si>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</si>
  <si>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</si>
  <si>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</si>
  <si>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</si>
  <si>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</si>
  <si>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</si>
  <si>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</si>
  <si>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</si>
  <si>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</si>
  <si>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</si>
  <si>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</si>
  <si>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</si>
  <si>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</si>
  <si>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</si>
  <si>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</si>
  <si>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</si>
  <si>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</si>
  <si>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</si>
  <si>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4. Felhalmozási cálú támogatások Áh-n belülről</t>
  </si>
  <si>
    <t>6. Felhalmozási cálú átvett pénzeszközök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</si>
  <si>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</si>
  <si>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</si>
  <si>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</si>
  <si>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</si>
  <si>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</si>
  <si>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</si>
  <si>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</si>
  <si>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</si>
  <si>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</si>
  <si>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t>Közfoglalkoztatottak pályázat tám.önrésze, kapcs.egyéb kiad.tám.</t>
  </si>
  <si>
    <t xml:space="preserve">      3316 Óvodáztatási támogatás</t>
  </si>
  <si>
    <t>Hivatali telefon szolgáltatás</t>
  </si>
  <si>
    <t>Ferencvárosi Kártya Kft. támogatása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</si>
  <si>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</si>
  <si>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</si>
  <si>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</si>
  <si>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</si>
  <si>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</si>
  <si>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</si>
  <si>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</si>
  <si>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</si>
  <si>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>Óvodai karbantartás</t>
  </si>
  <si>
    <t>Budai Traktoros Futball Klub</t>
  </si>
  <si>
    <t>Concerto Akadémia</t>
  </si>
  <si>
    <t>Ferencvárosi Szabadidő SE</t>
  </si>
  <si>
    <t>Fővárosi Szabó Ervin könyvtár</t>
  </si>
  <si>
    <t>FTC Icehokey Utánpótlás</t>
  </si>
  <si>
    <t>FTC kajak-kenú Utánpótlás</t>
  </si>
  <si>
    <t>FTC Női torna Kft.</t>
  </si>
  <si>
    <t>Roma Kulturális és Sport Közh.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</si>
  <si>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</si>
  <si>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</si>
  <si>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</si>
  <si>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</si>
  <si>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</si>
  <si>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</si>
  <si>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</si>
  <si>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</si>
  <si>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</si>
  <si>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</si>
  <si>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</si>
  <si>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</si>
  <si>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</si>
  <si>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</si>
  <si>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</si>
  <si>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</si>
  <si>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</si>
  <si>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</si>
  <si>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</si>
  <si>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</si>
  <si>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</si>
  <si>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</si>
  <si>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</si>
  <si>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</si>
  <si>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</si>
  <si>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</si>
  <si>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</si>
  <si>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</si>
  <si>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</si>
  <si>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</si>
  <si>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</si>
  <si>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</si>
  <si>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</si>
  <si>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</si>
  <si>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</si>
  <si>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</si>
  <si>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</si>
  <si>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</si>
  <si>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</si>
  <si>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</si>
  <si>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</si>
  <si>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</si>
  <si>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</si>
  <si>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</si>
  <si>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</si>
  <si>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</si>
  <si>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</si>
  <si>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</si>
  <si>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</si>
  <si>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</si>
  <si>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</si>
  <si>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</si>
  <si>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</si>
  <si>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</si>
  <si>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</si>
  <si>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</si>
  <si>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</si>
  <si>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</si>
  <si>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</si>
  <si>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</si>
  <si>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</si>
  <si>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</si>
  <si>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</si>
  <si>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</si>
  <si>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</si>
  <si>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</si>
  <si>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</si>
  <si>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</si>
  <si>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</si>
  <si>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</si>
  <si>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</si>
  <si>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</si>
  <si>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</si>
  <si>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</si>
  <si>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</si>
  <si>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</si>
  <si>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</si>
  <si>
    <t>2014. évi előirányzat 29/2014.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</si>
  <si>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</si>
  <si>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</si>
  <si>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</si>
  <si>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</si>
  <si>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</si>
  <si>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</si>
  <si>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</si>
  <si>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</si>
  <si>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</si>
  <si>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</si>
  <si>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</si>
  <si>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</si>
  <si>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</si>
  <si>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</si>
  <si>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</si>
  <si>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</si>
  <si>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</si>
  <si>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</si>
  <si>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</si>
  <si>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</si>
  <si>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</si>
  <si>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</si>
  <si>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</si>
  <si>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</si>
  <si>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</si>
  <si>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</si>
  <si>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</si>
  <si>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</si>
  <si>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</si>
  <si>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</si>
  <si>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</si>
  <si>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</si>
  <si>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</si>
  <si>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</si>
  <si>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</si>
  <si>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</si>
  <si>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</si>
  <si>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</si>
  <si>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</si>
  <si>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</si>
  <si>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</si>
  <si>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</si>
  <si>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</si>
  <si>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</si>
  <si>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 xml:space="preserve">             4118 Lakóház felújítás Balázs Béla u. 32/A-B</t>
  </si>
  <si>
    <t>Kultirális, Egyházi és Nemzetiségi feladatok</t>
  </si>
  <si>
    <t>IX. kerületi Rendőrkapitányság támogatása</t>
  </si>
  <si>
    <t>Horváth Nemzetiségi Önkormányzat</t>
  </si>
  <si>
    <t>Boldogasszony Iskolanővérek Kolostori Kávéház kial.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</si>
  <si>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</si>
  <si>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</si>
  <si>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</si>
  <si>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</si>
  <si>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</si>
  <si>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</si>
  <si>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</si>
  <si>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</si>
  <si>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</si>
  <si>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</si>
  <si>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</si>
  <si>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</si>
  <si>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</si>
  <si>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</si>
  <si>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</si>
  <si>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</si>
  <si>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</si>
  <si>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FTC támogatás</t>
  </si>
  <si>
    <t xml:space="preserve">      3315 Rendkívüli gyermekvédelmi támogatás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</si>
  <si>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</si>
  <si>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</si>
  <si>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</si>
  <si>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</si>
  <si>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</si>
  <si>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</si>
  <si>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</si>
  <si>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</si>
  <si>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</si>
  <si>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</si>
  <si>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</si>
  <si>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</si>
  <si>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</si>
  <si>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</si>
  <si>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</si>
  <si>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</si>
  <si>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</si>
  <si>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</si>
  <si>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</si>
  <si>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</si>
  <si>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</si>
  <si>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</si>
  <si>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</si>
  <si>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</si>
  <si>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</si>
  <si>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</si>
  <si>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</si>
  <si>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</si>
  <si>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</si>
  <si>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</si>
  <si>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</si>
  <si>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</si>
  <si>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</si>
  <si>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</si>
  <si>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</si>
  <si>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</si>
  <si>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</si>
  <si>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</si>
  <si>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</si>
  <si>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</si>
  <si>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</si>
  <si>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</si>
  <si>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</si>
  <si>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</si>
  <si>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</si>
  <si>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</si>
  <si>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</si>
  <si>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</si>
  <si>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</si>
  <si>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</si>
  <si>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</si>
  <si>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</si>
  <si>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</si>
  <si>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</si>
  <si>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</si>
  <si>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</si>
  <si>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</si>
  <si>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</si>
  <si>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</si>
  <si>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</si>
  <si>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</si>
  <si>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</si>
  <si>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</si>
  <si>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</si>
  <si>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</si>
  <si>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</si>
  <si>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</si>
  <si>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</si>
  <si>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</si>
  <si>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</si>
  <si>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</si>
  <si>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</si>
  <si>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</si>
  <si>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</si>
  <si>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</si>
  <si>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</si>
  <si>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</si>
  <si>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</si>
  <si>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</si>
  <si>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</si>
  <si>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</si>
  <si>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</si>
  <si>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</si>
  <si>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</si>
  <si>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</si>
  <si>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</si>
  <si>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</si>
  <si>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</si>
  <si>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</si>
  <si>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</si>
  <si>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</si>
  <si>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</si>
  <si>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</si>
  <si>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</si>
  <si>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</si>
  <si>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</si>
  <si>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</si>
  <si>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</si>
  <si>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</si>
  <si>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</si>
  <si>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</si>
  <si>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</si>
  <si>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</si>
  <si>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</si>
  <si>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</si>
  <si>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</si>
  <si>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</si>
  <si>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</si>
  <si>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</si>
  <si>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</si>
  <si>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</si>
  <si>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</si>
  <si>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</si>
  <si>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</si>
  <si>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</si>
  <si>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</si>
  <si>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</si>
  <si>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</si>
  <si>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</si>
  <si>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</si>
  <si>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</si>
  <si>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</si>
  <si>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</si>
  <si>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</si>
  <si>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</si>
  <si>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</si>
  <si>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</si>
  <si>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</si>
  <si>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</si>
  <si>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</si>
  <si>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</si>
  <si>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</si>
  <si>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</si>
  <si>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</si>
  <si>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</si>
  <si>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</si>
  <si>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</si>
  <si>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</si>
  <si>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</si>
  <si>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</si>
  <si>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</si>
  <si>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</si>
  <si>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</si>
  <si>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</si>
  <si>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</si>
  <si>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</si>
  <si>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</si>
  <si>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3. Működési bevételek + Működési célú átvett pénzeszk.</t>
  </si>
  <si>
    <t>7. Felhalmozási, működési finanszírozású bevétel</t>
  </si>
  <si>
    <t>Védőoltás támogatás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</si>
  <si>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</si>
  <si>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</si>
  <si>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</si>
  <si>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</si>
  <si>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</si>
  <si>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</si>
  <si>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</si>
  <si>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</si>
  <si>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</si>
  <si>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</si>
  <si>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</si>
  <si>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</si>
  <si>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</si>
  <si>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</si>
  <si>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</si>
  <si>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</si>
  <si>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</si>
  <si>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</si>
  <si>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</si>
  <si>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</si>
  <si>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</si>
  <si>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</si>
  <si>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</si>
  <si>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</si>
  <si>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</si>
  <si>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</si>
  <si>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</si>
  <si>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</si>
  <si>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</si>
  <si>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</si>
  <si>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</si>
  <si>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</si>
  <si>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</si>
  <si>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</si>
  <si>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</si>
  <si>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</si>
  <si>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</si>
  <si>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</si>
  <si>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</si>
  <si>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</si>
  <si>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</si>
  <si>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</si>
  <si>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</si>
  <si>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</si>
  <si>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</si>
  <si>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</si>
  <si>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</si>
  <si>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</si>
  <si>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</si>
  <si>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</si>
  <si>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</si>
  <si>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</si>
  <si>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</si>
  <si>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</si>
  <si>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</si>
  <si>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</si>
  <si>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</si>
  <si>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</si>
  <si>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Közterület-felügyelet  2014. év</t>
  </si>
  <si>
    <t>Hosszú lejáratú hitel tőkeösszegének törlesztése</t>
  </si>
  <si>
    <t>Irányítószervi támogatásként folyósított kiutalás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</si>
  <si>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</si>
  <si>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</si>
  <si>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</si>
  <si>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</si>
  <si>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</si>
  <si>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</si>
  <si>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</si>
  <si>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</si>
  <si>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</si>
  <si>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</si>
  <si>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</si>
  <si>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</si>
  <si>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</si>
  <si>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</si>
  <si>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</si>
  <si>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</si>
  <si>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</si>
  <si>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</si>
  <si>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</si>
  <si>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</si>
  <si>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</si>
  <si>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</si>
  <si>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</si>
  <si>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</si>
  <si>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</si>
  <si>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3925 FEV IX. Zrt. támogatása</t>
  </si>
  <si>
    <t xml:space="preserve">             5035 Játszóterek fittness eszközök beszerzése</t>
  </si>
  <si>
    <t>József A. lakótelepen, Haller parkban futópálya burkolat csere</t>
  </si>
  <si>
    <t>Kosztolányi Dezső Általános Iskola színpad kialakítás</t>
  </si>
  <si>
    <t xml:space="preserve">             4016 József A. lakótelepen, Haller parkban futóp. burkolat csere</t>
  </si>
  <si>
    <t xml:space="preserve">      5042 Kosztolányi Dezső Ált.Isk. színpad kialakítása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</si>
  <si>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</si>
  <si>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</si>
  <si>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</si>
  <si>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Egyéb működési célú támogatások bevételei Áh-n belülről (előző évi kieg.)</t>
  </si>
  <si>
    <t>Városfejlesztési, Városgazdálkodási és Környezetvédelmi Bizottság</t>
  </si>
  <si>
    <t xml:space="preserve">  Egyéb felhamozási kiadás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</si>
  <si>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</si>
  <si>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</si>
  <si>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</si>
  <si>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</si>
  <si>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</si>
  <si>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</si>
  <si>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</si>
  <si>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</si>
  <si>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</si>
  <si>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</si>
  <si>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</si>
  <si>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</si>
  <si>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</si>
  <si>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</si>
  <si>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</si>
  <si>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</si>
  <si>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</si>
  <si>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</si>
  <si>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</si>
  <si>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</si>
  <si>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</si>
  <si>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</si>
  <si>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</si>
  <si>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</si>
  <si>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</si>
  <si>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</si>
  <si>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</si>
  <si>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</si>
  <si>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</si>
  <si>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</si>
  <si>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</si>
  <si>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</si>
  <si>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</si>
  <si>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</si>
  <si>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</si>
  <si>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</si>
  <si>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</si>
  <si>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</si>
  <si>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</si>
  <si>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</si>
  <si>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</si>
  <si>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</si>
  <si>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</si>
  <si>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</si>
  <si>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</si>
  <si>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</si>
  <si>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</si>
  <si>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</si>
  <si>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</si>
  <si>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</si>
  <si>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</si>
  <si>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</si>
  <si>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</si>
  <si>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</si>
  <si>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</si>
  <si>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</si>
  <si>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</si>
  <si>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</si>
  <si>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</si>
  <si>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</si>
  <si>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</si>
  <si>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</si>
  <si>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</si>
  <si>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</si>
  <si>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</si>
  <si>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</si>
  <si>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</si>
  <si>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</si>
  <si>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</si>
  <si>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</si>
  <si>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</si>
  <si>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</si>
  <si>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</si>
  <si>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</si>
  <si>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</si>
  <si>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</si>
  <si>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</si>
  <si>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</si>
  <si>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</si>
  <si>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</si>
  <si>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</si>
  <si>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</si>
  <si>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</si>
  <si>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</si>
  <si>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</si>
  <si>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</si>
  <si>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</si>
  <si>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</si>
  <si>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</si>
  <si>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</si>
  <si>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</si>
  <si>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</si>
  <si>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</si>
  <si>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</si>
  <si>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</si>
  <si>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</si>
  <si>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</si>
  <si>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</si>
  <si>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</si>
  <si>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</si>
  <si>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</si>
  <si>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</si>
  <si>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</si>
  <si>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</si>
  <si>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</si>
  <si>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</si>
  <si>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</si>
  <si>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</si>
  <si>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</si>
  <si>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</si>
  <si>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</si>
  <si>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</si>
  <si>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</si>
  <si>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</si>
  <si>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</si>
  <si>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</si>
  <si>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</si>
  <si>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</si>
  <si>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</si>
  <si>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</si>
  <si>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</si>
  <si>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 xml:space="preserve">      3146 KEN feladatok</t>
  </si>
  <si>
    <t>Sajtófőnöki és komm. feladatok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</si>
  <si>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</si>
  <si>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</si>
  <si>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</si>
  <si>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</si>
  <si>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</si>
  <si>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</si>
  <si>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</si>
  <si>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Tulajdonosi bevételek</t>
  </si>
  <si>
    <t>Index     5./4.</t>
  </si>
  <si>
    <t>Index        5./4.</t>
  </si>
  <si>
    <t>Beruházási kiadások</t>
  </si>
  <si>
    <t xml:space="preserve">     Egyéb felhalmozási  kiadások</t>
  </si>
  <si>
    <t xml:space="preserve">       Polgármesteri Hivatal támogatása</t>
  </si>
  <si>
    <t>JAT II. előkészítési költségek</t>
  </si>
  <si>
    <t xml:space="preserve">            4124 JAT II. előkészítési munkák</t>
  </si>
  <si>
    <t xml:space="preserve"> Általános forgalmi adó visszatérítése</t>
  </si>
  <si>
    <t>"Vitukis" korsós nőszobor vásárlás</t>
  </si>
  <si>
    <t xml:space="preserve">       5043 FESZ műszerbeszerzés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</si>
  <si>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</si>
  <si>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</si>
  <si>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</si>
  <si>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</si>
  <si>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</si>
  <si>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</si>
  <si>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</si>
  <si>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</si>
  <si>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Nyomtatvány beszerzés</t>
  </si>
  <si>
    <t>Hivatali költöztetés</t>
  </si>
  <si>
    <t>Ferencvárosi Helytörténi Egyesület</t>
  </si>
  <si>
    <t>Panelprogram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</si>
  <si>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</si>
  <si>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</si>
  <si>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</si>
  <si>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</si>
  <si>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</si>
  <si>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</si>
  <si>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</si>
  <si>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</si>
  <si>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</si>
  <si>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</si>
  <si>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</si>
  <si>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</si>
  <si>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</si>
  <si>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</si>
  <si>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</si>
  <si>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</si>
  <si>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</si>
  <si>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</si>
  <si>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</si>
  <si>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</si>
  <si>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</si>
  <si>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</si>
  <si>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</si>
  <si>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</si>
  <si>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</si>
  <si>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</si>
  <si>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</si>
  <si>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</si>
  <si>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</si>
  <si>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</si>
  <si>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</si>
  <si>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</si>
  <si>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</si>
  <si>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</si>
  <si>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</si>
  <si>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</si>
  <si>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</si>
  <si>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</si>
  <si>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</si>
  <si>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</si>
  <si>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</si>
  <si>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</si>
  <si>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</si>
  <si>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</si>
  <si>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</si>
  <si>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</si>
  <si>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</si>
  <si>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</si>
  <si>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</si>
  <si>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</si>
  <si>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</si>
  <si>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</si>
  <si>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</si>
  <si>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</si>
  <si>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</si>
  <si>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</si>
  <si>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</si>
  <si>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</si>
  <si>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</si>
  <si>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</si>
  <si>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</si>
  <si>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</si>
  <si>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</si>
  <si>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</si>
  <si>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</si>
  <si>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</si>
  <si>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</si>
  <si>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</si>
  <si>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</si>
  <si>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</si>
  <si>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</si>
  <si>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</si>
  <si>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</si>
  <si>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ebből önkormányzati hozzájárulás</t>
  </si>
  <si>
    <t>KMOP-4.5.2.11. Manó-Lak Bölcsöde felújítása, kapacitásnövelése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</si>
  <si>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</si>
  <si>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</si>
  <si>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</si>
  <si>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</si>
  <si>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</si>
  <si>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</si>
  <si>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</si>
  <si>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</si>
  <si>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</si>
  <si>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</si>
  <si>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</si>
  <si>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</si>
  <si>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</si>
  <si>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</si>
  <si>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</si>
  <si>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</si>
  <si>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</si>
  <si>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</si>
  <si>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</si>
  <si>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</si>
  <si>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</si>
  <si>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</si>
  <si>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</si>
  <si>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</si>
  <si>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</si>
  <si>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</si>
  <si>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</si>
  <si>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</si>
  <si>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</si>
  <si>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</si>
  <si>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</si>
  <si>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</si>
  <si>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</si>
  <si>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</si>
  <si>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</si>
  <si>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</si>
  <si>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</si>
  <si>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</si>
  <si>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</si>
  <si>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</si>
  <si>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</si>
  <si>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</si>
  <si>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</si>
  <si>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</si>
  <si>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</si>
  <si>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</si>
  <si>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</si>
  <si>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</si>
  <si>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</si>
  <si>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</si>
  <si>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</si>
  <si>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</si>
  <si>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</si>
  <si>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</si>
  <si>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</si>
  <si>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</si>
  <si>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</si>
  <si>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</si>
  <si>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</si>
  <si>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</si>
  <si>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</si>
  <si>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</si>
  <si>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</si>
  <si>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</si>
  <si>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</si>
  <si>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</si>
  <si>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</si>
  <si>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</si>
  <si>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</si>
  <si>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</si>
  <si>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</si>
  <si>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</si>
  <si>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</si>
  <si>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</si>
  <si>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</si>
  <si>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</si>
  <si>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</si>
  <si>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</si>
  <si>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</si>
  <si>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</si>
  <si>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</si>
  <si>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</si>
  <si>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</si>
  <si>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</si>
  <si>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Biztos Kezdet Gyerekháza</t>
  </si>
  <si>
    <t>Börzsöny utcai rendőrörs felújítása</t>
  </si>
  <si>
    <t>Óvodai karbantartási keret -dologi kiadások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</si>
  <si>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</si>
  <si>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</si>
  <si>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</si>
  <si>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</si>
  <si>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Ferencvárosi Újság nyomda</t>
  </si>
  <si>
    <t>Pályázatok</t>
  </si>
  <si>
    <t xml:space="preserve">       3302 IX. kerületi Szakrendelő Kft</t>
  </si>
  <si>
    <t>4281 Óvodai karbantartási keret</t>
  </si>
  <si>
    <t>3427 Kommunikációs szolgáltatások</t>
  </si>
  <si>
    <t>1806 Elvonások és befizetések</t>
  </si>
  <si>
    <t>1807 Előző évi intézményi kiutalatlan támogatás</t>
  </si>
  <si>
    <t xml:space="preserve">             4034 Börzsön yutcai rendőrörs felúj.</t>
  </si>
  <si>
    <t xml:space="preserve">             4119 Balázs B. u. 25. felújítás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</si>
  <si>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</si>
  <si>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</si>
  <si>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</si>
  <si>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</si>
  <si>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</si>
  <si>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</si>
  <si>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 xml:space="preserve">            5039 Aszódi lkt. Táblás köz épületeinek vízmérők kiépítése</t>
  </si>
  <si>
    <t>6130 Parkoló Alap</t>
  </si>
  <si>
    <t xml:space="preserve">      3359 Biztos Kezdet Gyermekháza</t>
  </si>
  <si>
    <t xml:space="preserve">             5011 Belterületi földutak szilárd burkolattal való ell.</t>
  </si>
  <si>
    <t>Balázs B. u. 25.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</si>
  <si>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</si>
  <si>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</si>
  <si>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</si>
  <si>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</si>
  <si>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</si>
  <si>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</si>
  <si>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</si>
  <si>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</si>
  <si>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</si>
  <si>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</si>
  <si>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</si>
  <si>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</si>
  <si>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</si>
  <si>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</si>
  <si>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</si>
  <si>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</si>
  <si>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</si>
  <si>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</si>
  <si>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</si>
  <si>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</si>
  <si>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</si>
  <si>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</si>
  <si>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</si>
  <si>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</si>
  <si>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</si>
  <si>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</si>
  <si>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</si>
  <si>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</si>
  <si>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</si>
  <si>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</si>
  <si>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</si>
  <si>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</si>
  <si>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</si>
  <si>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</si>
  <si>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</si>
  <si>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</si>
  <si>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</si>
  <si>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</si>
  <si>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</si>
  <si>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</si>
  <si>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</si>
  <si>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</si>
  <si>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</si>
  <si>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</si>
  <si>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</si>
  <si>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</si>
  <si>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</si>
  <si>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</si>
  <si>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</si>
  <si>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</si>
  <si>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</si>
  <si>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</si>
  <si>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</si>
  <si>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</si>
  <si>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</si>
  <si>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</si>
  <si>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</si>
  <si>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</si>
  <si>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</si>
  <si>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</si>
  <si>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</si>
  <si>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</si>
  <si>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</si>
  <si>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</si>
  <si>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</si>
  <si>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</si>
  <si>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</si>
  <si>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</si>
  <si>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</si>
  <si>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</si>
  <si>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</si>
  <si>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</si>
  <si>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</si>
  <si>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</si>
  <si>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</si>
  <si>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</si>
  <si>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</si>
  <si>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</si>
  <si>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</si>
  <si>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</si>
  <si>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</si>
  <si>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</si>
  <si>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</si>
  <si>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</si>
  <si>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</si>
  <si>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</si>
  <si>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</si>
  <si>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</si>
  <si>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</si>
  <si>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</si>
  <si>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</si>
  <si>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</si>
  <si>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</si>
  <si>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</si>
  <si>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</si>
  <si>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</si>
  <si>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</si>
  <si>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Kapott előlegek</t>
  </si>
  <si>
    <t>Adott előlegek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</si>
  <si>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</si>
  <si>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</si>
  <si>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</si>
  <si>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</si>
  <si>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</si>
  <si>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</si>
  <si>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</si>
  <si>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</si>
  <si>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</si>
  <si>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</si>
  <si>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</si>
  <si>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</si>
  <si>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</si>
  <si>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</si>
  <si>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</si>
  <si>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</si>
  <si>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</si>
  <si>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</si>
  <si>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>Óvodáztatási támogatás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</si>
  <si>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</si>
  <si>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</si>
  <si>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</si>
  <si>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</si>
  <si>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</si>
  <si>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</si>
  <si>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</si>
  <si>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</si>
  <si>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</si>
  <si>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</si>
  <si>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</si>
  <si>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</si>
  <si>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</si>
  <si>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</si>
  <si>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</si>
  <si>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</si>
  <si>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</si>
  <si>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</si>
  <si>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</si>
  <si>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</si>
  <si>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</si>
  <si>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</si>
  <si>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</si>
  <si>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</si>
  <si>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</si>
  <si>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</si>
  <si>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</si>
  <si>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</si>
  <si>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</si>
  <si>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</si>
  <si>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</si>
  <si>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</si>
  <si>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</si>
  <si>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</si>
  <si>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</si>
  <si>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</si>
  <si>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</si>
  <si>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</si>
  <si>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</si>
  <si>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</si>
  <si>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</si>
  <si>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</si>
  <si>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</si>
  <si>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</si>
  <si>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</si>
  <si>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</si>
  <si>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</si>
  <si>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</si>
  <si>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</si>
  <si>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</si>
  <si>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</si>
  <si>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</si>
  <si>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</si>
  <si>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</si>
  <si>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</si>
  <si>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</si>
  <si>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</si>
  <si>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</si>
  <si>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</si>
  <si>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</si>
  <si>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</si>
  <si>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</si>
  <si>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</si>
  <si>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</si>
  <si>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</si>
  <si>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</si>
  <si>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</si>
  <si>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</si>
  <si>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</si>
  <si>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</si>
  <si>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</si>
  <si>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</si>
  <si>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</si>
  <si>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24. Kiadások mindösszesen</t>
  </si>
  <si>
    <t>2014. év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</si>
  <si>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</si>
  <si>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</si>
  <si>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</si>
  <si>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</si>
  <si>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</si>
  <si>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</si>
  <si>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</si>
  <si>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Beruházási kiadások</t>
  </si>
  <si>
    <t>Felhalmozási célú egyéb kiadások</t>
  </si>
  <si>
    <t>Beruházási kiadás</t>
  </si>
  <si>
    <t xml:space="preserve">    Beruházási kiadás</t>
  </si>
  <si>
    <t xml:space="preserve">     Beruházási kiadások</t>
  </si>
  <si>
    <t>Közbiztonság növelését szolgáló önkormányzat fejlesztési támogatása</t>
  </si>
  <si>
    <t>2015. évi megelőlegezett állami normatíva</t>
  </si>
  <si>
    <t>2015. évi megelőlegezett állami normatíva visszafizetése</t>
  </si>
  <si>
    <t>Egyéb tárgyi eszköz értékesítés</t>
  </si>
  <si>
    <t>2014. évi előirányzat    /2015.</t>
  </si>
  <si>
    <t>2014. évi előirányzat .../2015.</t>
  </si>
  <si>
    <t>2014. évi előirányzat /2015.</t>
  </si>
  <si>
    <t>2014. évi előirányzat ../2015.</t>
  </si>
  <si>
    <t>2014. évi előirányzat …./2015.</t>
  </si>
  <si>
    <t>Engedélye-zett létszám összesen 2014. év .../2015.</t>
  </si>
  <si>
    <t xml:space="preserve">           3061 Köztutak üzemeltetés</t>
  </si>
  <si>
    <t xml:space="preserve">           3052 Termelőipiac</t>
  </si>
  <si>
    <t>Index                 5./4.</t>
  </si>
  <si>
    <t>Index       5./4.</t>
  </si>
  <si>
    <t>Index    5./4</t>
  </si>
  <si>
    <t>Index            5./4.</t>
  </si>
  <si>
    <t>Index   5./4.</t>
  </si>
  <si>
    <t>Index    5./4.</t>
  </si>
  <si>
    <t>Fővárosi Csat. Művek (Markusovszky)</t>
  </si>
  <si>
    <t>1975 2015. évi megelőlegezett állami normatíva visszafizetése</t>
  </si>
  <si>
    <t xml:space="preserve">       4213 Csudafa Óvoda felújítás</t>
  </si>
  <si>
    <t xml:space="preserve">       4215 Epres Óvoda felújítás</t>
  </si>
  <si>
    <t xml:space="preserve">       4217 Liliom Óvoda felújítása</t>
  </si>
  <si>
    <t xml:space="preserve">       4219 Kerekerdő Óvoda felújítás</t>
  </si>
  <si>
    <t xml:space="preserve">       4223 Méhecske Óvoda felújítás</t>
  </si>
  <si>
    <t xml:space="preserve">       4231 Bakáts téri Általános Iskola felújítás</t>
  </si>
  <si>
    <t xml:space="preserve">      4235 Ferencvárosi Komplex Óvoda és Általános Iskola felújítás</t>
  </si>
  <si>
    <t xml:space="preserve">      4237 József Attila Általános Iskola felújítás</t>
  </si>
  <si>
    <t xml:space="preserve">       4239 Kosztolányi Dezső Általános Iskola felújítás</t>
  </si>
  <si>
    <t xml:space="preserve">      4241 Kőrösi Csoma Sándor Általános Iskola felújítás</t>
  </si>
  <si>
    <t xml:space="preserve">       4253 Telepy Károly Általános Iskola és Gimnázium felújítás</t>
  </si>
  <si>
    <t xml:space="preserve">       4255 Weörös Sándor Általános Iskola és Gimnázium felújítás</t>
  </si>
  <si>
    <t xml:space="preserve">       4261 Leövey Klára Gimnázium felújítás</t>
  </si>
  <si>
    <t xml:space="preserve">       4221 FESZGYI felújítás</t>
  </si>
  <si>
    <t xml:space="preserve">       4322 Ferencvárosi Egyesített Bölcsödék felújítása</t>
  </si>
  <si>
    <t xml:space="preserve">       4351 FMK felújítása</t>
  </si>
  <si>
    <t xml:space="preserve">     3988 Horváth Nemzetiségi Önkormányzat</t>
  </si>
  <si>
    <t>Hitelfel-  vétel, kölcsön visszat. Fin.bev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</si>
</sst>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31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3" fontId="1" fillId="0" borderId="18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3" xfId="65" applyFont="1" applyBorder="1" applyAlignment="1">
      <alignment/>
      <protection/>
    </xf>
    <xf numFmtId="3" fontId="1" fillId="0" borderId="23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5" fillId="0" borderId="0" xfId="64" applyFont="1">
      <alignment/>
      <protection/>
    </xf>
    <xf numFmtId="0" fontId="8" fillId="0" borderId="0" xfId="64" applyFont="1">
      <alignment/>
      <protection/>
    </xf>
    <xf numFmtId="0" fontId="37" fillId="0" borderId="16" xfId="64" applyFont="1" applyBorder="1">
      <alignment/>
      <protection/>
    </xf>
    <xf numFmtId="0" fontId="37" fillId="0" borderId="24" xfId="64" applyFont="1" applyBorder="1">
      <alignment/>
      <protection/>
    </xf>
    <xf numFmtId="0" fontId="37" fillId="0" borderId="25" xfId="64" applyFont="1" applyBorder="1">
      <alignment/>
      <protection/>
    </xf>
    <xf numFmtId="0" fontId="37" fillId="0" borderId="17" xfId="64" applyFont="1" applyBorder="1">
      <alignment/>
      <protection/>
    </xf>
    <xf numFmtId="0" fontId="37" fillId="0" borderId="26" xfId="64" applyFont="1" applyBorder="1">
      <alignment/>
      <protection/>
    </xf>
    <xf numFmtId="0" fontId="37" fillId="0" borderId="22" xfId="64" applyFont="1" applyBorder="1">
      <alignment/>
      <protection/>
    </xf>
    <xf numFmtId="0" fontId="37" fillId="0" borderId="27" xfId="64" applyFont="1" applyBorder="1">
      <alignment/>
      <protection/>
    </xf>
    <xf numFmtId="0" fontId="36" fillId="0" borderId="25" xfId="64" applyFont="1" applyBorder="1">
      <alignment/>
      <protection/>
    </xf>
    <xf numFmtId="3" fontId="37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6" fillId="0" borderId="28" xfId="64" applyNumberFormat="1" applyFont="1" applyBorder="1">
      <alignment/>
      <protection/>
    </xf>
    <xf numFmtId="0" fontId="36" fillId="0" borderId="17" xfId="64" applyFont="1" applyBorder="1">
      <alignment/>
      <protection/>
    </xf>
    <xf numFmtId="3" fontId="37" fillId="0" borderId="26" xfId="64" applyNumberFormat="1" applyFont="1" applyBorder="1">
      <alignment/>
      <protection/>
    </xf>
    <xf numFmtId="3" fontId="36" fillId="0" borderId="11" xfId="64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6" fillId="0" borderId="11" xfId="64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6" fillId="0" borderId="20" xfId="64" applyFont="1" applyBorder="1">
      <alignment/>
      <protection/>
    </xf>
    <xf numFmtId="3" fontId="36" fillId="0" borderId="25" xfId="0" applyNumberFormat="1" applyFont="1" applyBorder="1" applyAlignment="1">
      <alignment/>
    </xf>
    <xf numFmtId="3" fontId="1" fillId="0" borderId="30" xfId="65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4" fillId="0" borderId="28" xfId="64" applyFont="1" applyBorder="1" applyAlignment="1">
      <alignment vertical="center"/>
      <protection/>
    </xf>
    <xf numFmtId="3" fontId="34" fillId="0" borderId="28" xfId="64" applyNumberFormat="1" applyFont="1" applyBorder="1" applyAlignment="1">
      <alignment vertical="center"/>
      <protection/>
    </xf>
    <xf numFmtId="0" fontId="34" fillId="0" borderId="24" xfId="64" applyFont="1" applyBorder="1" applyAlignment="1">
      <alignment vertical="center"/>
      <protection/>
    </xf>
    <xf numFmtId="3" fontId="34" fillId="0" borderId="31" xfId="64" applyNumberFormat="1" applyFont="1" applyBorder="1" applyAlignment="1">
      <alignment vertical="center"/>
      <protection/>
    </xf>
    <xf numFmtId="0" fontId="34" fillId="0" borderId="32" xfId="64" applyFont="1" applyBorder="1" applyAlignment="1">
      <alignment vertical="center"/>
      <protection/>
    </xf>
    <xf numFmtId="3" fontId="34" fillId="0" borderId="33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1" fillId="0" borderId="15" xfId="65" applyFont="1" applyBorder="1" applyAlignment="1">
      <alignment vertical="center"/>
      <protection/>
    </xf>
    <xf numFmtId="0" fontId="11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40" fillId="0" borderId="15" xfId="0" applyNumberFormat="1" applyFont="1" applyBorder="1" applyAlignment="1">
      <alignment vertical="center"/>
    </xf>
    <xf numFmtId="0" fontId="2" fillId="0" borderId="25" xfId="65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4" fillId="0" borderId="25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2" fillId="0" borderId="20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1" fillId="0" borderId="35" xfId="65" applyNumberFormat="1" applyFont="1" applyBorder="1" applyAlignment="1">
      <alignment/>
      <protection/>
    </xf>
    <xf numFmtId="3" fontId="1" fillId="0" borderId="36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6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8" xfId="65" applyFont="1" applyBorder="1" applyAlignment="1">
      <alignment/>
      <protection/>
    </xf>
    <xf numFmtId="0" fontId="1" fillId="0" borderId="23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1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38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65" applyFont="1" applyBorder="1" applyAlignment="1">
      <alignment/>
      <protection/>
    </xf>
    <xf numFmtId="0" fontId="33" fillId="0" borderId="31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7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5" applyFont="1" applyBorder="1" applyAlignment="1">
      <alignment/>
      <protection/>
    </xf>
    <xf numFmtId="3" fontId="36" fillId="0" borderId="20" xfId="64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0" fontId="1" fillId="0" borderId="36" xfId="0" applyFont="1" applyFill="1" applyBorder="1" applyAlignment="1">
      <alignment horizontal="left" vertical="top"/>
    </xf>
    <xf numFmtId="0" fontId="11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6" fillId="0" borderId="31" xfId="64" applyNumberFormat="1" applyFont="1" applyBorder="1">
      <alignment/>
      <protection/>
    </xf>
    <xf numFmtId="0" fontId="11" fillId="0" borderId="11" xfId="65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1" fillId="0" borderId="10" xfId="68" applyNumberFormat="1" applyFont="1" applyFill="1" applyBorder="1" applyAlignment="1">
      <alignment horizontal="center"/>
      <protection/>
    </xf>
    <xf numFmtId="3" fontId="11" fillId="0" borderId="10" xfId="68" applyNumberFormat="1" applyFont="1" applyFill="1" applyBorder="1" applyAlignment="1" applyProtection="1">
      <alignment horizontal="center"/>
      <protection locked="0"/>
    </xf>
    <xf numFmtId="3" fontId="11" fillId="0" borderId="19" xfId="68" applyNumberFormat="1" applyFont="1" applyFill="1" applyBorder="1" applyAlignment="1" applyProtection="1">
      <alignment horizontal="center"/>
      <protection locked="0"/>
    </xf>
    <xf numFmtId="3" fontId="14" fillId="0" borderId="10" xfId="68" applyNumberFormat="1" applyFont="1" applyFill="1" applyBorder="1" applyAlignment="1" applyProtection="1">
      <alignment horizontal="center"/>
      <protection locked="0"/>
    </xf>
    <xf numFmtId="0" fontId="11" fillId="0" borderId="19" xfId="68" applyFont="1" applyFill="1" applyBorder="1" applyProtection="1">
      <alignment/>
      <protection locked="0"/>
    </xf>
    <xf numFmtId="3" fontId="3" fillId="0" borderId="20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1" fillId="0" borderId="15" xfId="65" applyFont="1" applyBorder="1" applyAlignment="1">
      <alignment/>
      <protection/>
    </xf>
    <xf numFmtId="0" fontId="14" fillId="0" borderId="14" xfId="65" applyFont="1" applyBorder="1" applyAlignment="1">
      <alignment/>
      <protection/>
    </xf>
    <xf numFmtId="3" fontId="11" fillId="0" borderId="14" xfId="65" applyNumberFormat="1" applyFont="1" applyBorder="1" applyAlignment="1">
      <alignment/>
      <protection/>
    </xf>
    <xf numFmtId="0" fontId="9" fillId="0" borderId="12" xfId="65" applyFont="1" applyBorder="1" applyAlignment="1">
      <alignment/>
      <protection/>
    </xf>
    <xf numFmtId="0" fontId="11" fillId="0" borderId="18" xfId="65" applyFont="1" applyBorder="1" applyAlignment="1">
      <alignment/>
      <protection/>
    </xf>
    <xf numFmtId="0" fontId="45" fillId="0" borderId="14" xfId="65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45" fillId="0" borderId="10" xfId="65" applyFont="1" applyBorder="1" applyAlignment="1">
      <alignment/>
      <protection/>
    </xf>
    <xf numFmtId="0" fontId="45" fillId="0" borderId="14" xfId="65" applyFont="1" applyBorder="1" applyAlignment="1">
      <alignment vertical="center"/>
      <protection/>
    </xf>
    <xf numFmtId="0" fontId="2" fillId="0" borderId="16" xfId="65" applyFont="1" applyBorder="1" applyAlignment="1">
      <alignment/>
      <protection/>
    </xf>
    <xf numFmtId="0" fontId="2" fillId="0" borderId="20" xfId="65" applyFont="1" applyBorder="1" applyAlignment="1">
      <alignment/>
      <protection/>
    </xf>
    <xf numFmtId="0" fontId="45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7" xfId="65" applyFont="1" applyBorder="1" applyAlignment="1">
      <alignment/>
      <protection/>
    </xf>
    <xf numFmtId="0" fontId="2" fillId="0" borderId="34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2" fillId="0" borderId="36" xfId="65" applyFont="1" applyBorder="1" applyAlignment="1">
      <alignment/>
      <protection/>
    </xf>
    <xf numFmtId="0" fontId="11" fillId="0" borderId="12" xfId="65" applyFont="1" applyBorder="1" applyAlignment="1">
      <alignment vertical="center"/>
      <protection/>
    </xf>
    <xf numFmtId="0" fontId="11" fillId="0" borderId="12" xfId="65" applyFont="1" applyBorder="1" applyAlignment="1">
      <alignment/>
      <protection/>
    </xf>
    <xf numFmtId="0" fontId="2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3" fillId="0" borderId="30" xfId="65" applyNumberFormat="1" applyFont="1" applyBorder="1" applyAlignment="1">
      <alignment/>
      <protection/>
    </xf>
    <xf numFmtId="0" fontId="11" fillId="0" borderId="14" xfId="65" applyFont="1" applyBorder="1" applyAlignment="1">
      <alignment vertical="center"/>
      <protection/>
    </xf>
    <xf numFmtId="3" fontId="2" fillId="0" borderId="36" xfId="65" applyNumberFormat="1" applyFont="1" applyBorder="1" applyAlignment="1">
      <alignment/>
      <protection/>
    </xf>
    <xf numFmtId="3" fontId="2" fillId="0" borderId="34" xfId="65" applyNumberFormat="1" applyFont="1" applyBorder="1" applyAlignment="1">
      <alignment/>
      <protection/>
    </xf>
    <xf numFmtId="3" fontId="11" fillId="0" borderId="30" xfId="65" applyNumberFormat="1" applyFont="1" applyBorder="1" applyAlignment="1">
      <alignment vertical="center"/>
      <protection/>
    </xf>
    <xf numFmtId="0" fontId="45" fillId="0" borderId="18" xfId="65" applyFont="1" applyBorder="1" applyAlignment="1">
      <alignment vertical="center"/>
      <protection/>
    </xf>
    <xf numFmtId="0" fontId="45" fillId="0" borderId="12" xfId="65" applyFont="1" applyBorder="1" applyAlignment="1">
      <alignment vertical="center"/>
      <protection/>
    </xf>
    <xf numFmtId="0" fontId="13" fillId="0" borderId="14" xfId="65" applyFont="1" applyBorder="1" applyAlignment="1">
      <alignment/>
      <protection/>
    </xf>
    <xf numFmtId="0" fontId="3" fillId="0" borderId="28" xfId="65" applyFont="1" applyBorder="1" applyAlignment="1">
      <alignment/>
      <protection/>
    </xf>
    <xf numFmtId="0" fontId="45" fillId="0" borderId="31" xfId="65" applyFont="1" applyBorder="1" applyAlignment="1">
      <alignment/>
      <protection/>
    </xf>
    <xf numFmtId="3" fontId="1" fillId="0" borderId="32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5" fillId="0" borderId="31" xfId="65" applyFont="1" applyBorder="1" applyAlignment="1">
      <alignment vertical="center"/>
      <protection/>
    </xf>
    <xf numFmtId="3" fontId="1" fillId="0" borderId="24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7" fillId="0" borderId="12" xfId="65" applyFont="1" applyBorder="1" applyAlignment="1">
      <alignment/>
      <protection/>
    </xf>
    <xf numFmtId="0" fontId="37" fillId="0" borderId="23" xfId="65" applyFont="1" applyBorder="1" applyAlignment="1">
      <alignment/>
      <protection/>
    </xf>
    <xf numFmtId="0" fontId="36" fillId="0" borderId="14" xfId="65" applyFont="1" applyBorder="1" applyAlignment="1">
      <alignment/>
      <protection/>
    </xf>
    <xf numFmtId="0" fontId="33" fillId="0" borderId="14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3" fillId="0" borderId="38" xfId="65" applyFont="1" applyBorder="1" applyAlignment="1">
      <alignment/>
      <protection/>
    </xf>
    <xf numFmtId="0" fontId="42" fillId="0" borderId="31" xfId="65" applyFont="1" applyBorder="1" applyAlignment="1">
      <alignment/>
      <protection/>
    </xf>
    <xf numFmtId="0" fontId="37" fillId="0" borderId="18" xfId="65" applyFont="1" applyBorder="1" applyAlignment="1">
      <alignment/>
      <protection/>
    </xf>
    <xf numFmtId="0" fontId="37" fillId="0" borderId="15" xfId="65" applyFont="1" applyBorder="1" applyAlignment="1">
      <alignment/>
      <protection/>
    </xf>
    <xf numFmtId="3" fontId="37" fillId="0" borderId="23" xfId="64" applyNumberFormat="1" applyFont="1" applyBorder="1">
      <alignment/>
      <protection/>
    </xf>
    <xf numFmtId="3" fontId="36" fillId="0" borderId="14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0" fontId="37" fillId="0" borderId="20" xfId="64" applyFont="1" applyBorder="1">
      <alignment/>
      <protection/>
    </xf>
    <xf numFmtId="0" fontId="34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3" fontId="1" fillId="0" borderId="28" xfId="65" applyNumberFormat="1" applyFont="1" applyBorder="1" applyAlignment="1">
      <alignment/>
      <protection/>
    </xf>
    <xf numFmtId="3" fontId="37" fillId="0" borderId="18" xfId="64" applyNumberFormat="1" applyFont="1" applyBorder="1">
      <alignment/>
      <protection/>
    </xf>
    <xf numFmtId="0" fontId="42" fillId="0" borderId="28" xfId="65" applyFont="1" applyBorder="1" applyAlignment="1">
      <alignment vertical="center"/>
      <protection/>
    </xf>
    <xf numFmtId="3" fontId="36" fillId="0" borderId="38" xfId="64" applyNumberFormat="1" applyFont="1" applyBorder="1">
      <alignment/>
      <protection/>
    </xf>
    <xf numFmtId="3" fontId="37" fillId="0" borderId="15" xfId="64" applyNumberFormat="1" applyFont="1" applyBorder="1">
      <alignment/>
      <protection/>
    </xf>
    <xf numFmtId="0" fontId="33" fillId="0" borderId="39" xfId="65" applyFont="1" applyBorder="1" applyAlignment="1">
      <alignment/>
      <protection/>
    </xf>
    <xf numFmtId="3" fontId="36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37" fillId="0" borderId="41" xfId="64" applyFont="1" applyBorder="1">
      <alignment/>
      <protection/>
    </xf>
    <xf numFmtId="0" fontId="37" fillId="0" borderId="33" xfId="64" applyFont="1" applyBorder="1">
      <alignment/>
      <protection/>
    </xf>
    <xf numFmtId="0" fontId="37" fillId="0" borderId="28" xfId="64" applyFont="1" applyBorder="1">
      <alignment/>
      <protection/>
    </xf>
    <xf numFmtId="3" fontId="37" fillId="0" borderId="42" xfId="64" applyNumberFormat="1" applyFont="1" applyBorder="1">
      <alignment/>
      <protection/>
    </xf>
    <xf numFmtId="0" fontId="36" fillId="0" borderId="16" xfId="64" applyFont="1" applyBorder="1">
      <alignment/>
      <protection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37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0" fontId="34" fillId="0" borderId="11" xfId="65" applyFont="1" applyBorder="1" applyAlignment="1">
      <alignment vertical="center"/>
      <protection/>
    </xf>
    <xf numFmtId="0" fontId="34" fillId="0" borderId="28" xfId="65" applyFont="1" applyBorder="1" applyAlignment="1">
      <alignment vertical="center"/>
      <protection/>
    </xf>
    <xf numFmtId="3" fontId="37" fillId="0" borderId="39" xfId="0" applyNumberFormat="1" applyFont="1" applyBorder="1" applyAlignment="1">
      <alignment/>
    </xf>
    <xf numFmtId="0" fontId="34" fillId="0" borderId="33" xfId="64" applyFont="1" applyBorder="1" applyAlignment="1">
      <alignment vertical="center"/>
      <protection/>
    </xf>
    <xf numFmtId="3" fontId="37" fillId="0" borderId="10" xfId="64" applyNumberFormat="1" applyFont="1" applyBorder="1">
      <alignment/>
      <protection/>
    </xf>
    <xf numFmtId="3" fontId="36" fillId="0" borderId="27" xfId="64" applyNumberFormat="1" applyFont="1" applyBorder="1">
      <alignment/>
      <protection/>
    </xf>
    <xf numFmtId="3" fontId="37" fillId="0" borderId="24" xfId="0" applyNumberFormat="1" applyFont="1" applyBorder="1" applyAlignment="1">
      <alignment/>
    </xf>
    <xf numFmtId="0" fontId="10" fillId="0" borderId="0" xfId="66">
      <alignment/>
      <protection/>
    </xf>
    <xf numFmtId="0" fontId="10" fillId="0" borderId="0" xfId="66" applyFont="1" applyAlignment="1">
      <alignment horizontal="center"/>
      <protection/>
    </xf>
    <xf numFmtId="0" fontId="10" fillId="0" borderId="0" xfId="66" applyAlignment="1">
      <alignment horizontal="center"/>
      <protection/>
    </xf>
    <xf numFmtId="0" fontId="46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0" fillId="0" borderId="21" xfId="66" applyBorder="1">
      <alignment/>
      <protection/>
    </xf>
    <xf numFmtId="0" fontId="13" fillId="0" borderId="0" xfId="66" applyFont="1" applyAlignment="1">
      <alignment horizontal="right"/>
      <protection/>
    </xf>
    <xf numFmtId="0" fontId="39" fillId="0" borderId="12" xfId="66" applyFont="1" applyBorder="1" applyAlignment="1">
      <alignment vertical="center"/>
      <protection/>
    </xf>
    <xf numFmtId="3" fontId="39" fillId="0" borderId="11" xfId="66" applyNumberFormat="1" applyFont="1" applyBorder="1">
      <alignment/>
      <protection/>
    </xf>
    <xf numFmtId="3" fontId="33" fillId="0" borderId="11" xfId="66" applyNumberFormat="1" applyFont="1" applyBorder="1">
      <alignment/>
      <protection/>
    </xf>
    <xf numFmtId="3" fontId="39" fillId="0" borderId="12" xfId="66" applyNumberFormat="1" applyFont="1" applyBorder="1">
      <alignment/>
      <protection/>
    </xf>
    <xf numFmtId="3" fontId="33" fillId="0" borderId="12" xfId="66" applyNumberFormat="1" applyFont="1" applyBorder="1">
      <alignment/>
      <protection/>
    </xf>
    <xf numFmtId="0" fontId="47" fillId="0" borderId="0" xfId="66" applyFont="1">
      <alignment/>
      <protection/>
    </xf>
    <xf numFmtId="3" fontId="47" fillId="0" borderId="0" xfId="66" applyNumberFormat="1" applyFont="1">
      <alignment/>
      <protection/>
    </xf>
    <xf numFmtId="0" fontId="13" fillId="0" borderId="0" xfId="66" applyFont="1">
      <alignment/>
      <protection/>
    </xf>
    <xf numFmtId="0" fontId="10" fillId="0" borderId="21" xfId="66" applyBorder="1" applyAlignment="1">
      <alignment/>
      <protection/>
    </xf>
    <xf numFmtId="0" fontId="10" fillId="0" borderId="0" xfId="66" applyAlignment="1">
      <alignment/>
      <protection/>
    </xf>
    <xf numFmtId="0" fontId="33" fillId="0" borderId="13" xfId="66" applyFont="1" applyBorder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9" fillId="0" borderId="25" xfId="66" applyFont="1" applyBorder="1" applyAlignment="1">
      <alignment/>
      <protection/>
    </xf>
    <xf numFmtId="3" fontId="39" fillId="0" borderId="43" xfId="66" applyNumberFormat="1" applyFont="1" applyBorder="1">
      <alignment/>
      <protection/>
    </xf>
    <xf numFmtId="0" fontId="39" fillId="0" borderId="42" xfId="66" applyFont="1" applyBorder="1" applyAlignment="1">
      <alignment/>
      <protection/>
    </xf>
    <xf numFmtId="3" fontId="39" fillId="0" borderId="25" xfId="66" applyNumberFormat="1" applyFont="1" applyBorder="1">
      <alignment/>
      <protection/>
    </xf>
    <xf numFmtId="3" fontId="39" fillId="0" borderId="42" xfId="66" applyNumberFormat="1" applyFont="1" applyBorder="1">
      <alignment/>
      <protection/>
    </xf>
    <xf numFmtId="0" fontId="10" fillId="0" borderId="0" xfId="66" applyBorder="1">
      <alignment/>
      <protection/>
    </xf>
    <xf numFmtId="0" fontId="33" fillId="0" borderId="10" xfId="66" applyFont="1" applyBorder="1" applyAlignment="1">
      <alignment horizontal="center"/>
      <protection/>
    </xf>
    <xf numFmtId="0" fontId="33" fillId="0" borderId="16" xfId="66" applyFont="1" applyBorder="1" applyAlignment="1">
      <alignment horizontal="center"/>
      <protection/>
    </xf>
    <xf numFmtId="0" fontId="33" fillId="0" borderId="0" xfId="66" applyFont="1" applyBorder="1" applyAlignment="1">
      <alignment horizontal="center"/>
      <protection/>
    </xf>
    <xf numFmtId="0" fontId="39" fillId="0" borderId="0" xfId="66" applyFont="1" applyBorder="1">
      <alignment/>
      <protection/>
    </xf>
    <xf numFmtId="0" fontId="33" fillId="0" borderId="43" xfId="66" applyFont="1" applyBorder="1" applyAlignment="1">
      <alignment horizontal="center"/>
      <protection/>
    </xf>
    <xf numFmtId="0" fontId="33" fillId="0" borderId="42" xfId="66" applyFont="1" applyBorder="1" applyAlignment="1">
      <alignment horizontal="center"/>
      <protection/>
    </xf>
    <xf numFmtId="0" fontId="33" fillId="0" borderId="12" xfId="66" applyFont="1" applyBorder="1" applyAlignment="1">
      <alignment horizontal="center"/>
      <protection/>
    </xf>
    <xf numFmtId="0" fontId="10" fillId="0" borderId="0" xfId="70">
      <alignment/>
      <protection/>
    </xf>
    <xf numFmtId="0" fontId="34" fillId="0" borderId="0" xfId="70" applyFont="1" applyAlignment="1">
      <alignment horizontal="center"/>
      <protection/>
    </xf>
    <xf numFmtId="0" fontId="10" fillId="0" borderId="21" xfId="70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47" fillId="0" borderId="17" xfId="70" applyFont="1" applyBorder="1">
      <alignment/>
      <protection/>
    </xf>
    <xf numFmtId="0" fontId="47" fillId="0" borderId="40" xfId="70" applyFont="1" applyBorder="1">
      <alignment/>
      <protection/>
    </xf>
    <xf numFmtId="0" fontId="47" fillId="0" borderId="26" xfId="70" applyFont="1" applyBorder="1">
      <alignment/>
      <protection/>
    </xf>
    <xf numFmtId="3" fontId="47" fillId="0" borderId="13" xfId="70" applyNumberFormat="1" applyFont="1" applyBorder="1">
      <alignment/>
      <protection/>
    </xf>
    <xf numFmtId="0" fontId="47" fillId="0" borderId="16" xfId="70" applyFont="1" applyBorder="1">
      <alignment/>
      <protection/>
    </xf>
    <xf numFmtId="0" fontId="47" fillId="0" borderId="0" xfId="70" applyFont="1" applyBorder="1">
      <alignment/>
      <protection/>
    </xf>
    <xf numFmtId="0" fontId="47" fillId="0" borderId="22" xfId="70" applyFont="1" applyBorder="1">
      <alignment/>
      <protection/>
    </xf>
    <xf numFmtId="3" fontId="47" fillId="0" borderId="10" xfId="70" applyNumberFormat="1" applyFont="1" applyBorder="1">
      <alignment/>
      <protection/>
    </xf>
    <xf numFmtId="0" fontId="47" fillId="0" borderId="34" xfId="70" applyFont="1" applyBorder="1">
      <alignment/>
      <protection/>
    </xf>
    <xf numFmtId="0" fontId="47" fillId="0" borderId="44" xfId="70" applyFont="1" applyBorder="1">
      <alignment/>
      <protection/>
    </xf>
    <xf numFmtId="0" fontId="47" fillId="0" borderId="29" xfId="70" applyFont="1" applyBorder="1">
      <alignment/>
      <protection/>
    </xf>
    <xf numFmtId="3" fontId="47" fillId="0" borderId="19" xfId="70" applyNumberFormat="1" applyFont="1" applyBorder="1">
      <alignment/>
      <protection/>
    </xf>
    <xf numFmtId="0" fontId="48" fillId="0" borderId="16" xfId="70" applyFont="1" applyBorder="1">
      <alignment/>
      <protection/>
    </xf>
    <xf numFmtId="3" fontId="48" fillId="0" borderId="10" xfId="70" applyNumberFormat="1" applyFont="1" applyBorder="1">
      <alignment/>
      <protection/>
    </xf>
    <xf numFmtId="0" fontId="48" fillId="0" borderId="34" xfId="70" applyFont="1" applyBorder="1">
      <alignment/>
      <protection/>
    </xf>
    <xf numFmtId="3" fontId="48" fillId="0" borderId="15" xfId="70" applyNumberFormat="1" applyFont="1" applyBorder="1">
      <alignment/>
      <protection/>
    </xf>
    <xf numFmtId="0" fontId="48" fillId="0" borderId="44" xfId="70" applyFont="1" applyBorder="1">
      <alignment/>
      <protection/>
    </xf>
    <xf numFmtId="0" fontId="48" fillId="0" borderId="29" xfId="70" applyFont="1" applyBorder="1">
      <alignment/>
      <protection/>
    </xf>
    <xf numFmtId="3" fontId="42" fillId="0" borderId="19" xfId="70" applyNumberFormat="1" applyFont="1" applyBorder="1" applyAlignment="1">
      <alignment vertical="center"/>
      <protection/>
    </xf>
    <xf numFmtId="3" fontId="42" fillId="0" borderId="10" xfId="70" applyNumberFormat="1" applyFont="1" applyBorder="1">
      <alignment/>
      <protection/>
    </xf>
    <xf numFmtId="3" fontId="42" fillId="0" borderId="13" xfId="70" applyNumberFormat="1" applyFont="1" applyBorder="1" applyAlignment="1">
      <alignment vertical="center"/>
      <protection/>
    </xf>
    <xf numFmtId="3" fontId="42" fillId="0" borderId="10" xfId="70" applyNumberFormat="1" applyFont="1" applyBorder="1" applyAlignment="1">
      <alignment vertical="center"/>
      <protection/>
    </xf>
    <xf numFmtId="3" fontId="42" fillId="0" borderId="15" xfId="70" applyNumberFormat="1" applyFont="1" applyBorder="1">
      <alignment/>
      <protection/>
    </xf>
    <xf numFmtId="0" fontId="10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0" fillId="0" borderId="0" xfId="62" applyAlignment="1">
      <alignment/>
      <protection/>
    </xf>
    <xf numFmtId="0" fontId="10" fillId="0" borderId="21" xfId="67" applyBorder="1">
      <alignment/>
      <protection/>
    </xf>
    <xf numFmtId="0" fontId="10" fillId="0" borderId="12" xfId="67" applyBorder="1">
      <alignment/>
      <protection/>
    </xf>
    <xf numFmtId="0" fontId="13" fillId="0" borderId="40" xfId="67" applyFont="1" applyBorder="1" applyAlignment="1">
      <alignment/>
      <protection/>
    </xf>
    <xf numFmtId="0" fontId="10" fillId="0" borderId="40" xfId="67" applyBorder="1" applyAlignment="1">
      <alignment/>
      <protection/>
    </xf>
    <xf numFmtId="0" fontId="10" fillId="0" borderId="40" xfId="67" applyBorder="1" applyAlignment="1">
      <alignment horizontal="right" vertical="center"/>
      <protection/>
    </xf>
    <xf numFmtId="0" fontId="10" fillId="0" borderId="0" xfId="67" applyBorder="1" applyAlignment="1">
      <alignment/>
      <protection/>
    </xf>
    <xf numFmtId="0" fontId="13" fillId="0" borderId="0" xfId="67" applyFont="1" applyBorder="1" applyAlignment="1">
      <alignment/>
      <protection/>
    </xf>
    <xf numFmtId="0" fontId="10" fillId="0" borderId="0" xfId="67" applyBorder="1" applyAlignment="1">
      <alignment horizontal="right" vertical="center"/>
      <protection/>
    </xf>
    <xf numFmtId="0" fontId="10" fillId="0" borderId="0" xfId="74">
      <alignment/>
      <protection/>
    </xf>
    <xf numFmtId="0" fontId="10" fillId="0" borderId="21" xfId="74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4" fillId="0" borderId="12" xfId="74" applyFont="1" applyBorder="1">
      <alignment/>
      <protection/>
    </xf>
    <xf numFmtId="0" fontId="13" fillId="0" borderId="10" xfId="74" applyFont="1" applyBorder="1" applyAlignment="1">
      <alignment horizontal="center"/>
      <protection/>
    </xf>
    <xf numFmtId="0" fontId="51" fillId="0" borderId="10" xfId="74" applyFont="1" applyBorder="1" applyAlignment="1">
      <alignment/>
      <protection/>
    </xf>
    <xf numFmtId="0" fontId="51" fillId="0" borderId="0" xfId="74" applyFont="1">
      <alignment/>
      <protection/>
    </xf>
    <xf numFmtId="0" fontId="51" fillId="0" borderId="10" xfId="74" applyFont="1" applyBorder="1">
      <alignment/>
      <protection/>
    </xf>
    <xf numFmtId="3" fontId="51" fillId="0" borderId="10" xfId="74" applyNumberFormat="1" applyFont="1" applyBorder="1">
      <alignment/>
      <protection/>
    </xf>
    <xf numFmtId="0" fontId="52" fillId="0" borderId="10" xfId="74" applyFont="1" applyBorder="1">
      <alignment/>
      <protection/>
    </xf>
    <xf numFmtId="0" fontId="13" fillId="0" borderId="11" xfId="74" applyFont="1" applyBorder="1" applyAlignment="1">
      <alignment horizontal="center"/>
      <protection/>
    </xf>
    <xf numFmtId="0" fontId="51" fillId="0" borderId="21" xfId="74" applyFont="1" applyBorder="1">
      <alignment/>
      <protection/>
    </xf>
    <xf numFmtId="0" fontId="51" fillId="0" borderId="11" xfId="74" applyFont="1" applyBorder="1">
      <alignment/>
      <protection/>
    </xf>
    <xf numFmtId="3" fontId="51" fillId="0" borderId="11" xfId="74" applyNumberFormat="1" applyFont="1" applyBorder="1">
      <alignment/>
      <protection/>
    </xf>
    <xf numFmtId="0" fontId="52" fillId="0" borderId="11" xfId="74" applyFont="1" applyBorder="1">
      <alignment/>
      <protection/>
    </xf>
    <xf numFmtId="0" fontId="10" fillId="0" borderId="0" xfId="72">
      <alignment/>
      <protection/>
    </xf>
    <xf numFmtId="0" fontId="51" fillId="0" borderId="0" xfId="72" applyFont="1">
      <alignment/>
      <protection/>
    </xf>
    <xf numFmtId="0" fontId="54" fillId="0" borderId="0" xfId="72" applyFont="1" applyAlignment="1">
      <alignment horizontal="center" vertical="center"/>
      <protection/>
    </xf>
    <xf numFmtId="0" fontId="10" fillId="0" borderId="0" xfId="72" applyFont="1">
      <alignment/>
      <protection/>
    </xf>
    <xf numFmtId="0" fontId="10" fillId="0" borderId="26" xfId="72" applyBorder="1">
      <alignment/>
      <protection/>
    </xf>
    <xf numFmtId="0" fontId="55" fillId="0" borderId="25" xfId="72" applyFont="1" applyBorder="1" applyAlignment="1">
      <alignment horizontal="center" vertical="center" wrapText="1"/>
      <protection/>
    </xf>
    <xf numFmtId="0" fontId="10" fillId="0" borderId="45" xfId="72" applyBorder="1">
      <alignment/>
      <protection/>
    </xf>
    <xf numFmtId="0" fontId="55" fillId="0" borderId="12" xfId="72" applyFont="1" applyBorder="1" applyAlignment="1">
      <alignment horizontal="center" vertical="center" wrapText="1"/>
      <protection/>
    </xf>
    <xf numFmtId="0" fontId="55" fillId="0" borderId="12" xfId="72" applyFont="1" applyFill="1" applyBorder="1" applyAlignment="1">
      <alignment horizontal="center" vertical="center" wrapText="1"/>
      <protection/>
    </xf>
    <xf numFmtId="1" fontId="13" fillId="0" borderId="12" xfId="72" applyNumberFormat="1" applyFont="1" applyBorder="1" applyAlignment="1">
      <alignment horizontal="center" vertical="center"/>
      <protection/>
    </xf>
    <xf numFmtId="0" fontId="55" fillId="0" borderId="11" xfId="72" applyFont="1" applyBorder="1" applyAlignment="1">
      <alignment vertical="center"/>
      <protection/>
    </xf>
    <xf numFmtId="3" fontId="34" fillId="16" borderId="12" xfId="72" applyNumberFormat="1" applyFont="1" applyFill="1" applyBorder="1" applyAlignment="1">
      <alignment vertical="center"/>
      <protection/>
    </xf>
    <xf numFmtId="3" fontId="34" fillId="16" borderId="11" xfId="72" applyNumberFormat="1" applyFont="1" applyFill="1" applyBorder="1" applyAlignment="1">
      <alignment vertical="center"/>
      <protection/>
    </xf>
    <xf numFmtId="0" fontId="10" fillId="0" borderId="12" xfId="72" applyBorder="1">
      <alignment/>
      <protection/>
    </xf>
    <xf numFmtId="0" fontId="56" fillId="0" borderId="11" xfId="72" applyFont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3" fontId="57" fillId="0" borderId="11" xfId="72" applyNumberFormat="1" applyFont="1" applyBorder="1" applyAlignment="1">
      <alignment vertical="center"/>
      <protection/>
    </xf>
    <xf numFmtId="3" fontId="57" fillId="0" borderId="11" xfId="72" applyNumberFormat="1" applyFont="1" applyFill="1" applyBorder="1" applyAlignment="1">
      <alignment vertical="center"/>
      <protection/>
    </xf>
    <xf numFmtId="0" fontId="57" fillId="0" borderId="11" xfId="72" applyFont="1" applyBorder="1" applyAlignment="1">
      <alignment vertical="center"/>
      <protection/>
    </xf>
    <xf numFmtId="0" fontId="35" fillId="0" borderId="12" xfId="72" applyFont="1" applyBorder="1" applyAlignment="1">
      <alignment horizontal="left" vertical="center"/>
      <protection/>
    </xf>
    <xf numFmtId="0" fontId="55" fillId="0" borderId="12" xfId="72" applyFont="1" applyBorder="1" applyAlignment="1">
      <alignment vertical="center"/>
      <protection/>
    </xf>
    <xf numFmtId="0" fontId="57" fillId="0" borderId="12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57" fillId="0" borderId="12" xfId="72" applyNumberFormat="1" applyFont="1" applyBorder="1" applyAlignment="1">
      <alignment vertical="center"/>
      <protection/>
    </xf>
    <xf numFmtId="3" fontId="57" fillId="0" borderId="12" xfId="72" applyNumberFormat="1" applyFont="1" applyFill="1" applyBorder="1" applyAlignment="1">
      <alignment vertical="center"/>
      <protection/>
    </xf>
    <xf numFmtId="3" fontId="55" fillId="0" borderId="12" xfId="72" applyNumberFormat="1" applyFont="1" applyBorder="1" applyAlignment="1">
      <alignment vertical="center"/>
      <protection/>
    </xf>
    <xf numFmtId="3" fontId="55" fillId="0" borderId="12" xfId="72" applyNumberFormat="1" applyFont="1" applyFill="1" applyBorder="1" applyAlignment="1">
      <alignment vertical="center"/>
      <protection/>
    </xf>
    <xf numFmtId="3" fontId="13" fillId="0" borderId="12" xfId="72" applyNumberFormat="1" applyFont="1" applyBorder="1">
      <alignment/>
      <protection/>
    </xf>
    <xf numFmtId="3" fontId="34" fillId="0" borderId="12" xfId="72" applyNumberFormat="1" applyFont="1" applyBorder="1" applyAlignment="1">
      <alignment vertical="center"/>
      <protection/>
    </xf>
    <xf numFmtId="0" fontId="13" fillId="0" borderId="12" xfId="72" applyFont="1" applyBorder="1">
      <alignment/>
      <protection/>
    </xf>
    <xf numFmtId="3" fontId="13" fillId="0" borderId="12" xfId="72" applyNumberFormat="1" applyFont="1" applyBorder="1" applyAlignment="1">
      <alignment vertical="center"/>
      <protection/>
    </xf>
    <xf numFmtId="1" fontId="10" fillId="0" borderId="12" xfId="72" applyNumberFormat="1" applyFont="1" applyBorder="1" applyAlignment="1">
      <alignment horizontal="center" vertical="center"/>
      <protection/>
    </xf>
    <xf numFmtId="3" fontId="33" fillId="0" borderId="12" xfId="72" applyNumberFormat="1" applyFont="1" applyBorder="1" applyAlignment="1">
      <alignment vertical="center"/>
      <protection/>
    </xf>
    <xf numFmtId="0" fontId="53" fillId="0" borderId="12" xfId="72" applyFont="1" applyBorder="1" applyAlignment="1">
      <alignment vertical="center"/>
      <protection/>
    </xf>
    <xf numFmtId="0" fontId="10" fillId="0" borderId="21" xfId="72" applyBorder="1">
      <alignment/>
      <protection/>
    </xf>
    <xf numFmtId="0" fontId="58" fillId="0" borderId="0" xfId="72" applyFont="1" applyAlignment="1">
      <alignment vertical="center"/>
      <protection/>
    </xf>
    <xf numFmtId="0" fontId="10" fillId="0" borderId="13" xfId="72" applyBorder="1">
      <alignment/>
      <protection/>
    </xf>
    <xf numFmtId="0" fontId="10" fillId="0" borderId="11" xfId="72" applyBorder="1">
      <alignment/>
      <protection/>
    </xf>
    <xf numFmtId="0" fontId="55" fillId="0" borderId="11" xfId="72" applyFont="1" applyFill="1" applyBorder="1" applyAlignment="1">
      <alignment horizontal="center" vertical="center" wrapText="1"/>
      <protection/>
    </xf>
    <xf numFmtId="1" fontId="10" fillId="0" borderId="12" xfId="72" applyNumberFormat="1" applyBorder="1" applyAlignment="1">
      <alignment vertical="center"/>
      <protection/>
    </xf>
    <xf numFmtId="0" fontId="59" fillId="0" borderId="12" xfId="72" applyFont="1" applyFill="1" applyBorder="1" applyAlignment="1">
      <alignment horizontal="left" vertical="center" wrapText="1"/>
      <protection/>
    </xf>
    <xf numFmtId="3" fontId="59" fillId="0" borderId="12" xfId="72" applyNumberFormat="1" applyFont="1" applyFill="1" applyBorder="1" applyAlignment="1">
      <alignment horizontal="right" vertical="center" wrapText="1"/>
      <protection/>
    </xf>
    <xf numFmtId="0" fontId="55" fillId="0" borderId="42" xfId="72" applyFont="1" applyFill="1" applyBorder="1" applyAlignment="1">
      <alignment horizontal="center" vertical="center" wrapText="1"/>
      <protection/>
    </xf>
    <xf numFmtId="1" fontId="10" fillId="0" borderId="12" xfId="72" applyNumberFormat="1" applyFont="1" applyBorder="1" applyAlignment="1">
      <alignment horizontal="right" vertical="center"/>
      <protection/>
    </xf>
    <xf numFmtId="3" fontId="10" fillId="0" borderId="12" xfId="72" applyNumberFormat="1" applyFont="1" applyBorder="1" applyAlignment="1">
      <alignment vertical="center"/>
      <protection/>
    </xf>
    <xf numFmtId="3" fontId="10" fillId="0" borderId="12" xfId="72" applyNumberFormat="1" applyBorder="1" applyAlignment="1">
      <alignment vertical="center"/>
      <protection/>
    </xf>
    <xf numFmtId="3" fontId="10" fillId="0" borderId="12" xfId="72" applyNumberFormat="1" applyFont="1" applyBorder="1" applyAlignment="1">
      <alignment horizontal="right" vertical="center"/>
      <protection/>
    </xf>
    <xf numFmtId="3" fontId="10" fillId="0" borderId="12" xfId="72" applyNumberFormat="1" applyFont="1" applyBorder="1" applyAlignment="1">
      <alignment vertical="center"/>
      <protection/>
    </xf>
    <xf numFmtId="3" fontId="10" fillId="0" borderId="42" xfId="72" applyNumberFormat="1" applyFont="1" applyBorder="1">
      <alignment/>
      <protection/>
    </xf>
    <xf numFmtId="0" fontId="10" fillId="0" borderId="42" xfId="72" applyFont="1" applyBorder="1">
      <alignment/>
      <protection/>
    </xf>
    <xf numFmtId="3" fontId="57" fillId="0" borderId="12" xfId="72" applyNumberFormat="1" applyFont="1" applyFill="1" applyBorder="1" applyAlignment="1">
      <alignment horizontal="right" vertical="center" wrapText="1"/>
      <protection/>
    </xf>
    <xf numFmtId="0" fontId="10" fillId="0" borderId="12" xfId="72" applyFont="1" applyBorder="1" applyAlignment="1">
      <alignment horizontal="right" vertical="center"/>
      <protection/>
    </xf>
    <xf numFmtId="0" fontId="10" fillId="0" borderId="12" xfId="72" applyFont="1" applyFill="1" applyBorder="1" applyAlignment="1">
      <alignment vertical="center"/>
      <protection/>
    </xf>
    <xf numFmtId="3" fontId="10" fillId="0" borderId="12" xfId="72" applyNumberFormat="1" applyFill="1" applyBorder="1" applyAlignment="1">
      <alignment vertical="center"/>
      <protection/>
    </xf>
    <xf numFmtId="0" fontId="60" fillId="0" borderId="12" xfId="72" applyFont="1" applyFill="1" applyBorder="1" applyAlignment="1">
      <alignment horizontal="center" vertical="center" wrapText="1"/>
      <protection/>
    </xf>
    <xf numFmtId="3" fontId="59" fillId="0" borderId="12" xfId="72" applyNumberFormat="1" applyFont="1" applyFill="1" applyBorder="1" applyAlignment="1">
      <alignment horizontal="right" vertical="center"/>
      <protection/>
    </xf>
    <xf numFmtId="3" fontId="59" fillId="0" borderId="12" xfId="72" applyNumberFormat="1" applyFont="1" applyFill="1" applyBorder="1" applyAlignment="1">
      <alignment vertical="center"/>
      <protection/>
    </xf>
    <xf numFmtId="2" fontId="10" fillId="0" borderId="12" xfId="72" applyNumberFormat="1" applyFont="1" applyFill="1" applyBorder="1" applyAlignment="1">
      <alignment vertical="center"/>
      <protection/>
    </xf>
    <xf numFmtId="0" fontId="10" fillId="0" borderId="12" xfId="72" applyFont="1" applyBorder="1" applyAlignment="1">
      <alignment vertical="center"/>
      <protection/>
    </xf>
    <xf numFmtId="0" fontId="10" fillId="0" borderId="12" xfId="72" applyFont="1" applyBorder="1">
      <alignment/>
      <protection/>
    </xf>
    <xf numFmtId="0" fontId="13" fillId="0" borderId="12" xfId="72" applyFont="1" applyBorder="1" applyAlignment="1">
      <alignment vertical="center"/>
      <protection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4" xfId="60" applyBorder="1">
      <alignment/>
      <protection/>
    </xf>
    <xf numFmtId="0" fontId="1" fillId="0" borderId="44" xfId="63" applyFont="1" applyBorder="1" applyAlignment="1">
      <alignment horizontal="right"/>
      <protection/>
    </xf>
    <xf numFmtId="0" fontId="34" fillId="0" borderId="15" xfId="60" applyFont="1" applyBorder="1" applyAlignment="1">
      <alignment horizontal="center"/>
      <protection/>
    </xf>
    <xf numFmtId="0" fontId="61" fillId="0" borderId="30" xfId="60" applyFont="1" applyBorder="1" applyAlignment="1">
      <alignment/>
      <protection/>
    </xf>
    <xf numFmtId="0" fontId="62" fillId="0" borderId="46" xfId="60" applyFont="1" applyBorder="1" applyAlignment="1">
      <alignment/>
      <protection/>
    </xf>
    <xf numFmtId="0" fontId="62" fillId="0" borderId="46" xfId="60" applyFont="1" applyBorder="1" applyAlignment="1">
      <alignment horizontal="center"/>
      <protection/>
    </xf>
    <xf numFmtId="0" fontId="62" fillId="0" borderId="46" xfId="60" applyFont="1" applyBorder="1">
      <alignment/>
      <protection/>
    </xf>
    <xf numFmtId="0" fontId="62" fillId="0" borderId="47" xfId="60" applyFont="1" applyBorder="1">
      <alignment/>
      <protection/>
    </xf>
    <xf numFmtId="0" fontId="61" fillId="0" borderId="34" xfId="60" applyFont="1" applyBorder="1" applyAlignment="1">
      <alignment vertical="center"/>
      <protection/>
    </xf>
    <xf numFmtId="0" fontId="61" fillId="0" borderId="29" xfId="60" applyFont="1" applyBorder="1">
      <alignment/>
      <protection/>
    </xf>
    <xf numFmtId="3" fontId="33" fillId="0" borderId="15" xfId="60" applyNumberFormat="1" applyFont="1" applyBorder="1">
      <alignment/>
      <protection/>
    </xf>
    <xf numFmtId="3" fontId="33" fillId="0" borderId="29" xfId="60" applyNumberFormat="1" applyFont="1" applyBorder="1">
      <alignment/>
      <protection/>
    </xf>
    <xf numFmtId="0" fontId="61" fillId="0" borderId="30" xfId="60" applyFont="1" applyBorder="1" applyAlignment="1">
      <alignment horizontal="left"/>
      <protection/>
    </xf>
    <xf numFmtId="0" fontId="39" fillId="0" borderId="46" xfId="60" applyFont="1" applyBorder="1">
      <alignment/>
      <protection/>
    </xf>
    <xf numFmtId="0" fontId="39" fillId="0" borderId="47" xfId="60" applyFont="1" applyBorder="1">
      <alignment/>
      <protection/>
    </xf>
    <xf numFmtId="0" fontId="61" fillId="0" borderId="34" xfId="60" applyFont="1" applyBorder="1">
      <alignment/>
      <protection/>
    </xf>
    <xf numFmtId="0" fontId="62" fillId="0" borderId="29" xfId="60" applyFont="1" applyBorder="1">
      <alignment/>
      <protection/>
    </xf>
    <xf numFmtId="0" fontId="0" fillId="0" borderId="0" xfId="60" applyBorder="1">
      <alignment/>
      <protection/>
    </xf>
    <xf numFmtId="3" fontId="11" fillId="0" borderId="11" xfId="0" applyNumberFormat="1" applyFont="1" applyBorder="1" applyAlignment="1">
      <alignment horizontal="right"/>
    </xf>
    <xf numFmtId="3" fontId="35" fillId="16" borderId="11" xfId="72" applyNumberFormat="1" applyFont="1" applyFill="1" applyBorder="1" applyAlignment="1">
      <alignment horizontal="right" vertical="center"/>
      <protection/>
    </xf>
    <xf numFmtId="3" fontId="63" fillId="0" borderId="11" xfId="0" applyNumberFormat="1" applyFont="1" applyBorder="1" applyAlignment="1">
      <alignment horizontal="right"/>
    </xf>
    <xf numFmtId="0" fontId="47" fillId="0" borderId="48" xfId="70" applyFont="1" applyBorder="1">
      <alignment/>
      <protection/>
    </xf>
    <xf numFmtId="0" fontId="47" fillId="0" borderId="49" xfId="70" applyFont="1" applyBorder="1">
      <alignment/>
      <protection/>
    </xf>
    <xf numFmtId="0" fontId="47" fillId="0" borderId="50" xfId="70" applyFont="1" applyBorder="1">
      <alignment/>
      <protection/>
    </xf>
    <xf numFmtId="3" fontId="64" fillId="0" borderId="10" xfId="70" applyNumberFormat="1" applyFont="1" applyBorder="1">
      <alignment/>
      <protection/>
    </xf>
    <xf numFmtId="0" fontId="10" fillId="0" borderId="0" xfId="69">
      <alignment/>
      <protection/>
    </xf>
    <xf numFmtId="0" fontId="13" fillId="0" borderId="0" xfId="69" applyFont="1" applyAlignment="1">
      <alignment horizontal="right"/>
      <protection/>
    </xf>
    <xf numFmtId="0" fontId="10" fillId="0" borderId="0" xfId="69" applyAlignment="1">
      <alignment vertical="center"/>
      <protection/>
    </xf>
    <xf numFmtId="0" fontId="10" fillId="0" borderId="0" xfId="69" applyFont="1">
      <alignment/>
      <protection/>
    </xf>
    <xf numFmtId="3" fontId="3" fillId="0" borderId="0" xfId="0" applyNumberFormat="1" applyFont="1" applyAlignment="1">
      <alignment horizontal="right"/>
    </xf>
    <xf numFmtId="0" fontId="10" fillId="0" borderId="0" xfId="64" applyFont="1">
      <alignment/>
      <protection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0" fontId="10" fillId="0" borderId="10" xfId="65" applyFont="1" applyBorder="1" applyAlignment="1">
      <alignment vertical="center"/>
      <protection/>
    </xf>
    <xf numFmtId="3" fontId="39" fillId="0" borderId="16" xfId="66" applyNumberFormat="1" applyFont="1" applyBorder="1">
      <alignment/>
      <protection/>
    </xf>
    <xf numFmtId="9" fontId="1" fillId="0" borderId="12" xfId="65" applyNumberFormat="1" applyFont="1" applyBorder="1" applyAlignment="1">
      <alignment/>
      <protection/>
    </xf>
    <xf numFmtId="3" fontId="43" fillId="0" borderId="10" xfId="82" applyNumberFormat="1" applyFont="1" applyFill="1" applyBorder="1" applyAlignment="1">
      <alignment horizontal="right"/>
    </xf>
    <xf numFmtId="0" fontId="57" fillId="0" borderId="12" xfId="72" applyFont="1" applyFill="1" applyBorder="1" applyAlignment="1">
      <alignment horizontal="right" vertical="center" wrapText="1"/>
      <protection/>
    </xf>
    <xf numFmtId="0" fontId="9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3" fontId="2" fillId="0" borderId="16" xfId="65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1" fillId="0" borderId="23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39" fillId="0" borderId="33" xfId="64" applyNumberFormat="1" applyFont="1" applyBorder="1" applyAlignment="1">
      <alignment vertical="center"/>
      <protection/>
    </xf>
    <xf numFmtId="0" fontId="10" fillId="0" borderId="0" xfId="64" applyFont="1" applyAlignment="1">
      <alignment horizontal="right"/>
      <protection/>
    </xf>
    <xf numFmtId="0" fontId="2" fillId="0" borderId="18" xfId="65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0" fillId="0" borderId="0" xfId="68" applyFont="1" applyFill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7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5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4" xfId="65" applyNumberFormat="1" applyFont="1" applyFill="1" applyBorder="1" applyAlignment="1">
      <alignment/>
      <protection/>
    </xf>
    <xf numFmtId="3" fontId="1" fillId="0" borderId="2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68" applyFont="1" applyFill="1" applyBorder="1" applyAlignment="1">
      <alignment horizontal="center"/>
      <protection/>
    </xf>
    <xf numFmtId="0" fontId="2" fillId="0" borderId="21" xfId="68" applyFont="1" applyFill="1" applyBorder="1">
      <alignment/>
      <protection/>
    </xf>
    <xf numFmtId="0" fontId="1" fillId="0" borderId="21" xfId="68" applyFont="1" applyFill="1" applyBorder="1" applyAlignment="1">
      <alignment horizontal="right"/>
      <protection/>
    </xf>
    <xf numFmtId="0" fontId="1" fillId="0" borderId="15" xfId="68" applyFont="1" applyFill="1" applyBorder="1" applyAlignment="1">
      <alignment horizontal="center"/>
      <protection/>
    </xf>
    <xf numFmtId="0" fontId="1" fillId="0" borderId="34" xfId="68" applyFont="1" applyFill="1" applyBorder="1" applyAlignment="1">
      <alignment horizontal="center"/>
      <protection/>
    </xf>
    <xf numFmtId="0" fontId="11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0" fontId="1" fillId="0" borderId="14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3" fontId="2" fillId="0" borderId="15" xfId="68" applyNumberFormat="1" applyFont="1" applyFill="1" applyBorder="1" applyAlignment="1">
      <alignment horizontal="right"/>
      <protection/>
    </xf>
    <xf numFmtId="9" fontId="2" fillId="0" borderId="15" xfId="68" applyNumberFormat="1" applyFont="1" applyFill="1" applyBorder="1">
      <alignment/>
      <protection/>
    </xf>
    <xf numFmtId="0" fontId="1" fillId="0" borderId="14" xfId="68" applyFont="1" applyFill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9" fontId="1" fillId="0" borderId="14" xfId="68" applyNumberFormat="1" applyFont="1" applyFill="1" applyBorder="1">
      <alignment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4" xfId="6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1" fillId="0" borderId="30" xfId="68" applyFont="1" applyFill="1" applyBorder="1" applyAlignment="1">
      <alignment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9" fontId="2" fillId="0" borderId="14" xfId="68" applyNumberFormat="1" applyFont="1" applyFill="1" applyBorder="1">
      <alignment/>
      <protection/>
    </xf>
    <xf numFmtId="0" fontId="2" fillId="0" borderId="19" xfId="65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4" xfId="5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2" fillId="0" borderId="34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1" fillId="0" borderId="30" xfId="58" applyFont="1" applyFill="1" applyBorder="1">
      <alignment/>
      <protection/>
    </xf>
    <xf numFmtId="3" fontId="11" fillId="0" borderId="14" xfId="68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30" xfId="58" applyFont="1" applyFill="1" applyBorder="1" applyAlignment="1">
      <alignment horizontal="left"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2" fillId="0" borderId="30" xfId="58" applyFont="1" applyFill="1" applyBorder="1" applyAlignment="1">
      <alignment horizontal="left"/>
      <protection/>
    </xf>
    <xf numFmtId="0" fontId="11" fillId="0" borderId="30" xfId="58" applyFont="1" applyFill="1" applyBorder="1" applyAlignment="1">
      <alignment horizontal="left"/>
      <protection/>
    </xf>
    <xf numFmtId="0" fontId="11" fillId="0" borderId="19" xfId="68" applyFont="1" applyFill="1" applyBorder="1">
      <alignment/>
      <protection/>
    </xf>
    <xf numFmtId="0" fontId="11" fillId="0" borderId="16" xfId="68" applyFont="1" applyFill="1" applyBorder="1" applyProtection="1">
      <alignment/>
      <protection locked="0"/>
    </xf>
    <xf numFmtId="3" fontId="11" fillId="0" borderId="19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1" fillId="0" borderId="30" xfId="58" applyFont="1" applyFill="1" applyBorder="1" applyAlignment="1">
      <alignment vertical="center"/>
      <protection/>
    </xf>
    <xf numFmtId="3" fontId="11" fillId="0" borderId="14" xfId="68" applyNumberFormat="1" applyFont="1" applyFill="1" applyBorder="1" applyAlignment="1">
      <alignment horizontal="right" vertical="center"/>
      <protection/>
    </xf>
    <xf numFmtId="0" fontId="14" fillId="0" borderId="19" xfId="68" applyFont="1" applyFill="1" applyBorder="1" applyProtection="1">
      <alignment/>
      <protection locked="0"/>
    </xf>
    <xf numFmtId="3" fontId="37" fillId="0" borderId="10" xfId="68" applyNumberFormat="1" applyFont="1" applyFill="1" applyBorder="1" applyAlignment="1">
      <alignment horizontal="right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2" fillId="0" borderId="15" xfId="68" applyNumberFormat="1" applyFont="1" applyFill="1" applyBorder="1" applyAlignment="1">
      <alignment/>
      <protection/>
    </xf>
    <xf numFmtId="3" fontId="1" fillId="0" borderId="15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3" applyFill="1">
      <alignment/>
      <protection/>
    </xf>
    <xf numFmtId="0" fontId="13" fillId="0" borderId="0" xfId="73" applyFont="1" applyFill="1" applyAlignment="1">
      <alignment horizontal="center"/>
      <protection/>
    </xf>
    <xf numFmtId="0" fontId="13" fillId="0" borderId="21" xfId="73" applyFont="1" applyFill="1" applyBorder="1" applyAlignment="1">
      <alignment horizontal="right"/>
      <protection/>
    </xf>
    <xf numFmtId="0" fontId="10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0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0" fillId="0" borderId="15" xfId="73" applyFill="1" applyBorder="1">
      <alignment/>
      <protection/>
    </xf>
    <xf numFmtId="0" fontId="1" fillId="0" borderId="34" xfId="73" applyFont="1" applyFill="1" applyBorder="1" applyAlignment="1">
      <alignment horizontal="center"/>
      <protection/>
    </xf>
    <xf numFmtId="0" fontId="9" fillId="0" borderId="15" xfId="73" applyFont="1" applyFill="1" applyBorder="1" applyAlignment="1">
      <alignment horizontal="center"/>
      <protection/>
    </xf>
    <xf numFmtId="0" fontId="1" fillId="0" borderId="15" xfId="73" applyFont="1" applyFill="1" applyBorder="1" applyAlignment="1">
      <alignment horizontal="center"/>
      <protection/>
    </xf>
    <xf numFmtId="0" fontId="13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0" fillId="0" borderId="19" xfId="73" applyFill="1" applyBorder="1">
      <alignment/>
      <protection/>
    </xf>
    <xf numFmtId="3" fontId="2" fillId="0" borderId="15" xfId="73" applyNumberFormat="1" applyFont="1" applyFill="1" applyBorder="1" applyAlignment="1">
      <alignment horizontal="right"/>
      <protection/>
    </xf>
    <xf numFmtId="0" fontId="13" fillId="0" borderId="14" xfId="73" applyFont="1" applyFill="1" applyBorder="1">
      <alignment/>
      <protection/>
    </xf>
    <xf numFmtId="0" fontId="1" fillId="0" borderId="14" xfId="73" applyFont="1" applyFill="1" applyBorder="1" applyAlignment="1">
      <alignment horizontal="center"/>
      <protection/>
    </xf>
    <xf numFmtId="3" fontId="1" fillId="0" borderId="14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3" fillId="0" borderId="15" xfId="73" applyFont="1" applyFill="1" applyBorder="1">
      <alignment/>
      <protection/>
    </xf>
    <xf numFmtId="3" fontId="1" fillId="0" borderId="15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3" xfId="0" applyNumberFormat="1" applyFont="1" applyFill="1" applyBorder="1" applyAlignment="1">
      <alignment horizontal="right"/>
    </xf>
    <xf numFmtId="3" fontId="41" fillId="0" borderId="51" xfId="0" applyNumberFormat="1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41" fillId="0" borderId="2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1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4" fillId="0" borderId="23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9" fontId="9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65" applyNumberFormat="1" applyFont="1" applyBorder="1" applyAlignment="1">
      <alignment/>
      <protection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15" xfId="65" applyNumberFormat="1" applyFont="1" applyFill="1" applyBorder="1" applyAlignment="1">
      <alignment/>
      <protection/>
    </xf>
    <xf numFmtId="3" fontId="2" fillId="0" borderId="23" xfId="65" applyNumberFormat="1" applyFont="1" applyFill="1" applyBorder="1" applyAlignment="1">
      <alignment/>
      <protection/>
    </xf>
    <xf numFmtId="0" fontId="2" fillId="0" borderId="23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5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 horizontal="right"/>
      <protection/>
    </xf>
    <xf numFmtId="0" fontId="2" fillId="0" borderId="15" xfId="68" applyFont="1" applyFill="1" applyBorder="1" applyAlignment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9" fontId="1" fillId="0" borderId="15" xfId="68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9" fontId="9" fillId="0" borderId="15" xfId="7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37" fillId="0" borderId="0" xfId="64" applyFont="1" applyBorder="1">
      <alignment/>
      <protection/>
    </xf>
    <xf numFmtId="3" fontId="36" fillId="0" borderId="0" xfId="64" applyNumberFormat="1" applyFont="1" applyBorder="1">
      <alignment/>
      <protection/>
    </xf>
    <xf numFmtId="3" fontId="37" fillId="0" borderId="0" xfId="64" applyNumberFormat="1" applyFont="1" applyBorder="1">
      <alignment/>
      <protection/>
    </xf>
    <xf numFmtId="3" fontId="37" fillId="0" borderId="52" xfId="64" applyNumberFormat="1" applyFont="1" applyBorder="1">
      <alignment/>
      <protection/>
    </xf>
    <xf numFmtId="3" fontId="37" fillId="0" borderId="13" xfId="64" applyNumberFormat="1" applyFont="1" applyBorder="1">
      <alignment/>
      <protection/>
    </xf>
    <xf numFmtId="3" fontId="1" fillId="0" borderId="3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2" xfId="0" applyFont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2" xfId="0" applyFont="1" applyBorder="1" applyAlignment="1">
      <alignment/>
    </xf>
    <xf numFmtId="3" fontId="2" fillId="0" borderId="45" xfId="0" applyNumberFormat="1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45" xfId="0" applyFont="1" applyBorder="1" applyAlignment="1">
      <alignment/>
    </xf>
    <xf numFmtId="9" fontId="2" fillId="0" borderId="11" xfId="65" applyNumberFormat="1" applyFont="1" applyBorder="1" applyAlignment="1">
      <alignment/>
      <protection/>
    </xf>
    <xf numFmtId="9" fontId="2" fillId="0" borderId="23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2" fillId="0" borderId="14" xfId="65" applyNumberFormat="1" applyFont="1" applyBorder="1" applyAlignment="1">
      <alignment/>
      <protection/>
    </xf>
    <xf numFmtId="9" fontId="1" fillId="0" borderId="23" xfId="65" applyNumberFormat="1" applyFont="1" applyBorder="1" applyAlignment="1">
      <alignment/>
      <protection/>
    </xf>
    <xf numFmtId="3" fontId="1" fillId="0" borderId="21" xfId="59" applyNumberFormat="1" applyFont="1" applyFill="1" applyBorder="1">
      <alignment/>
      <protection/>
    </xf>
    <xf numFmtId="9" fontId="1" fillId="0" borderId="28" xfId="65" applyNumberFormat="1" applyFont="1" applyBorder="1" applyAlignment="1">
      <alignment/>
      <protection/>
    </xf>
    <xf numFmtId="9" fontId="1" fillId="0" borderId="31" xfId="65" applyNumberFormat="1" applyFont="1" applyBorder="1" applyAlignment="1">
      <alignment/>
      <protection/>
    </xf>
    <xf numFmtId="9" fontId="1" fillId="0" borderId="11" xfId="0" applyNumberFormat="1" applyFont="1" applyFill="1" applyBorder="1" applyAlignment="1">
      <alignment/>
    </xf>
    <xf numFmtId="9" fontId="1" fillId="0" borderId="23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2" fillId="0" borderId="34" xfId="73" applyNumberFormat="1" applyFont="1" applyFill="1" applyBorder="1" applyAlignment="1">
      <alignment horizontal="right"/>
      <protection/>
    </xf>
    <xf numFmtId="3" fontId="1" fillId="0" borderId="30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4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9" fillId="0" borderId="14" xfId="7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23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3" xfId="0" applyNumberFormat="1" applyFont="1" applyFill="1" applyBorder="1" applyAlignment="1">
      <alignment horizontal="right" vertical="center"/>
    </xf>
    <xf numFmtId="9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9" fontId="9" fillId="0" borderId="11" xfId="82" applyNumberFormat="1" applyFont="1" applyFill="1" applyBorder="1" applyAlignment="1">
      <alignment horizontal="right"/>
    </xf>
    <xf numFmtId="0" fontId="0" fillId="0" borderId="15" xfId="65" applyFont="1" applyBorder="1" applyAlignment="1">
      <alignment/>
      <protection/>
    </xf>
    <xf numFmtId="9" fontId="1" fillId="0" borderId="15" xfId="65" applyNumberFormat="1" applyFont="1" applyBorder="1" applyAlignment="1">
      <alignment/>
      <protection/>
    </xf>
    <xf numFmtId="3" fontId="2" fillId="0" borderId="34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4" fillId="0" borderId="15" xfId="0" applyNumberFormat="1" applyFont="1" applyBorder="1" applyAlignment="1">
      <alignment/>
    </xf>
    <xf numFmtId="0" fontId="4" fillId="0" borderId="12" xfId="65" applyFont="1" applyBorder="1" applyAlignment="1">
      <alignment/>
      <protection/>
    </xf>
    <xf numFmtId="9" fontId="1" fillId="0" borderId="14" xfId="68" applyNumberFormat="1" applyFont="1" applyFill="1" applyBorder="1" applyAlignment="1">
      <alignment vertical="center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11" fillId="0" borderId="15" xfId="68" applyNumberFormat="1" applyFont="1" applyFill="1" applyBorder="1" applyAlignment="1">
      <alignment horizontal="right"/>
      <protection/>
    </xf>
    <xf numFmtId="9" fontId="8" fillId="0" borderId="15" xfId="73" applyNumberFormat="1" applyFont="1" applyFill="1" applyBorder="1">
      <alignment/>
      <protection/>
    </xf>
    <xf numFmtId="3" fontId="1" fillId="0" borderId="48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9" fontId="4" fillId="0" borderId="11" xfId="0" applyNumberFormat="1" applyFont="1" applyFill="1" applyBorder="1" applyAlignment="1">
      <alignment horizontal="right"/>
    </xf>
    <xf numFmtId="9" fontId="8" fillId="0" borderId="11" xfId="82" applyNumberFormat="1" applyFont="1" applyFill="1" applyBorder="1" applyAlignment="1">
      <alignment horizontal="right"/>
    </xf>
    <xf numFmtId="9" fontId="1" fillId="0" borderId="18" xfId="65" applyNumberFormat="1" applyFont="1" applyBorder="1" applyAlignment="1">
      <alignment/>
      <protection/>
    </xf>
    <xf numFmtId="9" fontId="2" fillId="0" borderId="18" xfId="65" applyNumberFormat="1" applyFont="1" applyBorder="1" applyAlignment="1">
      <alignment/>
      <protection/>
    </xf>
    <xf numFmtId="3" fontId="2" fillId="0" borderId="43" xfId="59" applyNumberFormat="1" applyFont="1" applyFill="1" applyBorder="1">
      <alignment/>
      <protection/>
    </xf>
    <xf numFmtId="9" fontId="1" fillId="0" borderId="11" xfId="0" applyNumberFormat="1" applyFont="1" applyBorder="1" applyAlignment="1">
      <alignment/>
    </xf>
    <xf numFmtId="3" fontId="34" fillId="0" borderId="1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0" fontId="37" fillId="0" borderId="28" xfId="65" applyFont="1" applyBorder="1" applyAlignment="1">
      <alignment/>
      <protection/>
    </xf>
    <xf numFmtId="3" fontId="37" fillId="0" borderId="43" xfId="59" applyNumberFormat="1" applyFont="1" applyFill="1" applyBorder="1">
      <alignment/>
      <protection/>
    </xf>
    <xf numFmtId="3" fontId="34" fillId="0" borderId="12" xfId="64" applyNumberFormat="1" applyFont="1" applyBorder="1" applyAlignment="1">
      <alignment vertical="center"/>
      <protection/>
    </xf>
    <xf numFmtId="3" fontId="37" fillId="0" borderId="12" xfId="64" applyNumberFormat="1" applyFont="1" applyBorder="1" applyAlignment="1">
      <alignment vertical="center"/>
      <protection/>
    </xf>
    <xf numFmtId="9" fontId="1" fillId="0" borderId="14" xfId="0" applyNumberFormat="1" applyFont="1" applyBorder="1" applyAlignment="1">
      <alignment vertical="center"/>
    </xf>
    <xf numFmtId="3" fontId="4" fillId="0" borderId="16" xfId="73" applyNumberFormat="1" applyFont="1" applyFill="1" applyBorder="1" applyAlignment="1">
      <alignment horizontal="right"/>
      <protection/>
    </xf>
    <xf numFmtId="3" fontId="37" fillId="0" borderId="34" xfId="64" applyNumberFormat="1" applyFont="1" applyBorder="1">
      <alignment/>
      <protection/>
    </xf>
    <xf numFmtId="0" fontId="4" fillId="0" borderId="11" xfId="0" applyFont="1" applyFill="1" applyBorder="1" applyAlignment="1">
      <alignment/>
    </xf>
    <xf numFmtId="0" fontId="11" fillId="0" borderId="12" xfId="65" applyFont="1" applyBorder="1" applyAlignment="1">
      <alignment vertical="center"/>
      <protection/>
    </xf>
    <xf numFmtId="0" fontId="55" fillId="0" borderId="11" xfId="72" applyFont="1" applyFill="1" applyBorder="1" applyAlignment="1">
      <alignment vertical="center" wrapText="1"/>
      <protection/>
    </xf>
    <xf numFmtId="0" fontId="55" fillId="0" borderId="12" xfId="72" applyFont="1" applyFill="1" applyBorder="1" applyAlignment="1">
      <alignment vertical="center" wrapText="1"/>
      <protection/>
    </xf>
    <xf numFmtId="0" fontId="35" fillId="0" borderId="12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3" fontId="37" fillId="0" borderId="22" xfId="64" applyNumberFormat="1" applyFont="1" applyBorder="1">
      <alignment/>
      <protection/>
    </xf>
    <xf numFmtId="3" fontId="36" fillId="0" borderId="22" xfId="64" applyNumberFormat="1" applyFont="1" applyBorder="1">
      <alignment/>
      <protection/>
    </xf>
    <xf numFmtId="3" fontId="37" fillId="0" borderId="27" xfId="64" applyNumberFormat="1" applyFont="1" applyBorder="1">
      <alignment/>
      <protection/>
    </xf>
    <xf numFmtId="0" fontId="13" fillId="0" borderId="0" xfId="64" applyFont="1" applyBorder="1" applyAlignment="1">
      <alignment horizontal="center" vertical="center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3" fillId="0" borderId="13" xfId="6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1" fillId="0" borderId="17" xfId="65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1" fillId="0" borderId="0" xfId="68" applyFont="1" applyBorder="1" applyAlignment="1">
      <alignment horizontal="center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8" applyFill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5" xfId="58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5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9" fillId="0" borderId="25" xfId="66" applyFont="1" applyBorder="1" applyAlignment="1">
      <alignment/>
      <protection/>
    </xf>
    <xf numFmtId="0" fontId="39" fillId="0" borderId="42" xfId="66" applyFont="1" applyBorder="1" applyAlignment="1">
      <alignment/>
      <protection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33" fillId="0" borderId="10" xfId="66" applyFont="1" applyBorder="1" applyAlignment="1">
      <alignment vertical="center" wrapText="1"/>
      <protection/>
    </xf>
    <xf numFmtId="0" fontId="39" fillId="0" borderId="28" xfId="66" applyFont="1" applyBorder="1" applyAlignment="1">
      <alignment vertical="center" wrapText="1"/>
      <protection/>
    </xf>
    <xf numFmtId="0" fontId="39" fillId="0" borderId="13" xfId="66" applyFont="1" applyBorder="1" applyAlignment="1">
      <alignment vertical="center"/>
      <protection/>
    </xf>
    <xf numFmtId="0" fontId="39" fillId="0" borderId="11" xfId="66" applyFont="1" applyBorder="1" applyAlignment="1">
      <alignment vertical="center"/>
      <protection/>
    </xf>
    <xf numFmtId="0" fontId="13" fillId="0" borderId="0" xfId="66" applyFont="1" applyAlignment="1">
      <alignment horizontal="center"/>
      <protection/>
    </xf>
    <xf numFmtId="0" fontId="13" fillId="0" borderId="0" xfId="66" applyFont="1" applyAlignment="1">
      <alignment horizontal="center"/>
      <protection/>
    </xf>
    <xf numFmtId="0" fontId="13" fillId="0" borderId="0" xfId="66" applyFont="1" applyAlignment="1">
      <alignment/>
      <protection/>
    </xf>
    <xf numFmtId="0" fontId="3" fillId="0" borderId="0" xfId="0" applyFont="1" applyAlignment="1">
      <alignment/>
    </xf>
    <xf numFmtId="0" fontId="33" fillId="0" borderId="13" xfId="66" applyFont="1" applyBorder="1" applyAlignment="1">
      <alignment vertical="center" wrapText="1"/>
      <protection/>
    </xf>
    <xf numFmtId="0" fontId="33" fillId="0" borderId="25" xfId="66" applyFont="1" applyBorder="1" applyAlignment="1">
      <alignment/>
      <protection/>
    </xf>
    <xf numFmtId="0" fontId="39" fillId="0" borderId="53" xfId="66" applyFont="1" applyBorder="1" applyAlignment="1">
      <alignment vertical="center"/>
      <protection/>
    </xf>
    <xf numFmtId="0" fontId="39" fillId="0" borderId="10" xfId="66" applyFont="1" applyBorder="1" applyAlignment="1">
      <alignment vertical="center"/>
      <protection/>
    </xf>
    <xf numFmtId="0" fontId="42" fillId="0" borderId="13" xfId="70" applyFont="1" applyBorder="1" applyAlignment="1">
      <alignment horizontal="center" vertical="center" wrapText="1"/>
      <protection/>
    </xf>
    <xf numFmtId="0" fontId="42" fillId="0" borderId="15" xfId="70" applyFont="1" applyBorder="1" applyAlignment="1">
      <alignment horizontal="center" vertical="center" wrapText="1"/>
      <protection/>
    </xf>
    <xf numFmtId="0" fontId="13" fillId="0" borderId="0" xfId="70" applyFont="1" applyAlignment="1">
      <alignment horizontal="center"/>
      <protection/>
    </xf>
    <xf numFmtId="0" fontId="34" fillId="0" borderId="0" xfId="70" applyFont="1" applyAlignment="1">
      <alignment horizontal="center"/>
      <protection/>
    </xf>
    <xf numFmtId="0" fontId="42" fillId="0" borderId="13" xfId="70" applyFont="1" applyBorder="1" applyAlignment="1">
      <alignment horizontal="center" vertical="center"/>
      <protection/>
    </xf>
    <xf numFmtId="0" fontId="42" fillId="0" borderId="11" xfId="70" applyFont="1" applyBorder="1" applyAlignment="1">
      <alignment horizontal="center" vertical="center"/>
      <protection/>
    </xf>
    <xf numFmtId="0" fontId="42" fillId="0" borderId="17" xfId="70" applyFont="1" applyBorder="1" applyAlignment="1">
      <alignment horizontal="center" vertical="center"/>
      <protection/>
    </xf>
    <xf numFmtId="0" fontId="42" fillId="0" borderId="26" xfId="70" applyFont="1" applyBorder="1" applyAlignment="1">
      <alignment horizontal="center" vertical="center"/>
      <protection/>
    </xf>
    <xf numFmtId="0" fontId="42" fillId="0" borderId="20" xfId="70" applyFont="1" applyBorder="1" applyAlignment="1">
      <alignment horizontal="center" vertical="center"/>
      <protection/>
    </xf>
    <xf numFmtId="0" fontId="42" fillId="0" borderId="45" xfId="70" applyFont="1" applyBorder="1" applyAlignment="1">
      <alignment horizontal="center" vertical="center"/>
      <protection/>
    </xf>
    <xf numFmtId="0" fontId="42" fillId="0" borderId="40" xfId="70" applyFont="1" applyBorder="1" applyAlignment="1">
      <alignment horizontal="center" vertical="center"/>
      <protection/>
    </xf>
    <xf numFmtId="0" fontId="42" fillId="0" borderId="21" xfId="70" applyFont="1" applyBorder="1" applyAlignment="1">
      <alignment horizontal="center" vertical="center"/>
      <protection/>
    </xf>
    <xf numFmtId="0" fontId="42" fillId="0" borderId="11" xfId="70" applyFont="1" applyBorder="1" applyAlignment="1">
      <alignment horizontal="center" vertical="center" wrapText="1"/>
      <protection/>
    </xf>
    <xf numFmtId="0" fontId="47" fillId="0" borderId="16" xfId="7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7" fillId="0" borderId="48" xfId="70" applyFont="1" applyBorder="1" applyAlignment="1">
      <alignment horizontal="center" vertical="center" wrapText="1"/>
      <protection/>
    </xf>
    <xf numFmtId="0" fontId="47" fillId="0" borderId="50" xfId="70" applyFont="1" applyBorder="1" applyAlignment="1">
      <alignment horizontal="center" vertical="center" wrapText="1"/>
      <protection/>
    </xf>
    <xf numFmtId="0" fontId="47" fillId="0" borderId="16" xfId="70" applyFont="1" applyBorder="1" applyAlignment="1">
      <alignment horizontal="center" vertical="center" wrapText="1"/>
      <protection/>
    </xf>
    <xf numFmtId="0" fontId="47" fillId="0" borderId="22" xfId="70" applyFont="1" applyBorder="1" applyAlignment="1">
      <alignment horizontal="center" vertical="center" wrapText="1"/>
      <protection/>
    </xf>
    <xf numFmtId="0" fontId="10" fillId="0" borderId="16" xfId="70" applyBorder="1" applyAlignment="1">
      <alignment horizontal="center" vertical="center" wrapText="1"/>
      <protection/>
    </xf>
    <xf numFmtId="0" fontId="10" fillId="0" borderId="22" xfId="70" applyBorder="1" applyAlignment="1">
      <alignment horizontal="center" vertical="center" wrapText="1"/>
      <protection/>
    </xf>
    <xf numFmtId="0" fontId="10" fillId="0" borderId="34" xfId="70" applyBorder="1" applyAlignment="1">
      <alignment horizontal="center" vertical="center" wrapText="1"/>
      <protection/>
    </xf>
    <xf numFmtId="0" fontId="10" fillId="0" borderId="29" xfId="70" applyBorder="1" applyAlignment="1">
      <alignment horizontal="center" vertical="center" wrapText="1"/>
      <protection/>
    </xf>
    <xf numFmtId="0" fontId="47" fillId="0" borderId="19" xfId="70" applyFont="1" applyBorder="1" applyAlignment="1">
      <alignment horizontal="center" vertical="center"/>
      <protection/>
    </xf>
    <xf numFmtId="0" fontId="47" fillId="0" borderId="10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7" fillId="0" borderId="20" xfId="70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47" fillId="0" borderId="48" xfId="70" applyFont="1" applyBorder="1" applyAlignment="1">
      <alignment horizontal="center" vertical="center"/>
      <protection/>
    </xf>
    <xf numFmtId="0" fontId="10" fillId="0" borderId="16" xfId="70" applyBorder="1" applyAlignment="1">
      <alignment horizontal="center" vertical="center"/>
      <protection/>
    </xf>
    <xf numFmtId="0" fontId="10" fillId="0" borderId="34" xfId="70" applyBorder="1" applyAlignment="1">
      <alignment horizontal="center" vertical="center"/>
      <protection/>
    </xf>
    <xf numFmtId="0" fontId="49" fillId="0" borderId="49" xfId="70" applyFont="1" applyBorder="1" applyAlignment="1">
      <alignment horizontal="center" vertical="center" wrapText="1"/>
      <protection/>
    </xf>
    <xf numFmtId="0" fontId="49" fillId="0" borderId="50" xfId="70" applyFont="1" applyBorder="1" applyAlignment="1">
      <alignment horizontal="center" vertical="center" wrapText="1"/>
      <protection/>
    </xf>
    <xf numFmtId="0" fontId="49" fillId="0" borderId="0" xfId="70" applyFont="1" applyBorder="1" applyAlignment="1">
      <alignment horizontal="center" vertical="center" wrapText="1"/>
      <protection/>
    </xf>
    <xf numFmtId="0" fontId="49" fillId="0" borderId="22" xfId="70" applyFont="1" applyBorder="1" applyAlignment="1">
      <alignment horizontal="center" vertical="center" wrapText="1"/>
      <protection/>
    </xf>
    <xf numFmtId="0" fontId="50" fillId="0" borderId="0" xfId="70" applyFont="1" applyBorder="1" applyAlignment="1">
      <alignment horizontal="center" vertical="center" wrapText="1"/>
      <protection/>
    </xf>
    <xf numFmtId="0" fontId="50" fillId="0" borderId="22" xfId="70" applyFont="1" applyBorder="1" applyAlignment="1">
      <alignment horizontal="center" vertical="center" wrapText="1"/>
      <protection/>
    </xf>
    <xf numFmtId="0" fontId="50" fillId="0" borderId="44" xfId="70" applyFont="1" applyBorder="1" applyAlignment="1">
      <alignment horizontal="center" vertical="center" wrapText="1"/>
      <protection/>
    </xf>
    <xf numFmtId="0" fontId="50" fillId="0" borderId="29" xfId="70" applyFont="1" applyBorder="1" applyAlignment="1">
      <alignment horizontal="center" vertical="center" wrapText="1"/>
      <protection/>
    </xf>
    <xf numFmtId="0" fontId="47" fillId="0" borderId="13" xfId="70" applyFont="1" applyBorder="1" applyAlignment="1">
      <alignment horizontal="center" vertical="center"/>
      <protection/>
    </xf>
    <xf numFmtId="0" fontId="47" fillId="0" borderId="15" xfId="70" applyFont="1" applyBorder="1" applyAlignment="1">
      <alignment horizontal="center" vertical="center"/>
      <protection/>
    </xf>
    <xf numFmtId="0" fontId="10" fillId="0" borderId="10" xfId="70" applyBorder="1" applyAlignment="1">
      <alignment horizontal="center" vertical="center"/>
      <protection/>
    </xf>
    <xf numFmtId="0" fontId="10" fillId="0" borderId="15" xfId="70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13" xfId="67" applyBorder="1" applyAlignment="1">
      <alignment horizontal="right" vertical="center"/>
      <protection/>
    </xf>
    <xf numFmtId="0" fontId="10" fillId="0" borderId="11" xfId="67" applyBorder="1" applyAlignment="1">
      <alignment horizontal="right" vertical="center"/>
      <protection/>
    </xf>
    <xf numFmtId="0" fontId="10" fillId="0" borderId="10" xfId="67" applyFont="1" applyBorder="1" applyAlignment="1">
      <alignment/>
      <protection/>
    </xf>
    <xf numFmtId="0" fontId="10" fillId="0" borderId="11" xfId="67" applyBorder="1" applyAlignment="1">
      <alignment/>
      <protection/>
    </xf>
    <xf numFmtId="0" fontId="10" fillId="0" borderId="17" xfId="67" applyFont="1" applyBorder="1" applyAlignment="1">
      <alignment/>
      <protection/>
    </xf>
    <xf numFmtId="0" fontId="10" fillId="0" borderId="40" xfId="67" applyBorder="1" applyAlignment="1">
      <alignment/>
      <protection/>
    </xf>
    <xf numFmtId="0" fontId="10" fillId="0" borderId="26" xfId="67" applyBorder="1" applyAlignment="1">
      <alignment/>
      <protection/>
    </xf>
    <xf numFmtId="0" fontId="10" fillId="0" borderId="20" xfId="67" applyBorder="1" applyAlignment="1">
      <alignment/>
      <protection/>
    </xf>
    <xf numFmtId="0" fontId="10" fillId="0" borderId="21" xfId="67" applyBorder="1" applyAlignment="1">
      <alignment/>
      <protection/>
    </xf>
    <xf numFmtId="0" fontId="10" fillId="0" borderId="45" xfId="67" applyBorder="1" applyAlignment="1">
      <alignment/>
      <protection/>
    </xf>
    <xf numFmtId="0" fontId="10" fillId="0" borderId="13" xfId="67" applyFont="1" applyBorder="1" applyAlignment="1">
      <alignment/>
      <protection/>
    </xf>
    <xf numFmtId="0" fontId="13" fillId="0" borderId="17" xfId="67" applyFont="1" applyBorder="1" applyAlignment="1">
      <alignment/>
      <protection/>
    </xf>
    <xf numFmtId="0" fontId="13" fillId="0" borderId="40" xfId="67" applyFont="1" applyBorder="1" applyAlignment="1">
      <alignment/>
      <protection/>
    </xf>
    <xf numFmtId="0" fontId="13" fillId="0" borderId="26" xfId="67" applyFont="1" applyBorder="1" applyAlignment="1">
      <alignment/>
      <protection/>
    </xf>
    <xf numFmtId="0" fontId="13" fillId="0" borderId="20" xfId="67" applyFont="1" applyBorder="1" applyAlignment="1">
      <alignment/>
      <protection/>
    </xf>
    <xf numFmtId="0" fontId="13" fillId="0" borderId="21" xfId="67" applyFont="1" applyBorder="1" applyAlignment="1">
      <alignment/>
      <protection/>
    </xf>
    <xf numFmtId="0" fontId="13" fillId="0" borderId="45" xfId="67" applyFont="1" applyBorder="1" applyAlignment="1">
      <alignment/>
      <protection/>
    </xf>
    <xf numFmtId="0" fontId="13" fillId="0" borderId="13" xfId="67" applyFont="1" applyBorder="1" applyAlignment="1">
      <alignment horizontal="right" vertical="center"/>
      <protection/>
    </xf>
    <xf numFmtId="0" fontId="13" fillId="0" borderId="11" xfId="67" applyFont="1" applyBorder="1" applyAlignment="1">
      <alignment horizontal="right" vertical="center"/>
      <protection/>
    </xf>
    <xf numFmtId="0" fontId="13" fillId="0" borderId="13" xfId="67" applyFont="1" applyBorder="1" applyAlignment="1">
      <alignment vertical="center"/>
      <protection/>
    </xf>
    <xf numFmtId="0" fontId="13" fillId="0" borderId="10" xfId="67" applyFont="1" applyBorder="1" applyAlignment="1">
      <alignment vertical="center"/>
      <protection/>
    </xf>
    <xf numFmtId="0" fontId="13" fillId="0" borderId="11" xfId="67" applyFont="1" applyBorder="1" applyAlignment="1">
      <alignment vertical="center"/>
      <protection/>
    </xf>
    <xf numFmtId="0" fontId="13" fillId="0" borderId="17" xfId="67" applyFont="1" applyBorder="1" applyAlignment="1">
      <alignment vertical="center" wrapText="1"/>
      <protection/>
    </xf>
    <xf numFmtId="0" fontId="13" fillId="0" borderId="40" xfId="67" applyFont="1" applyBorder="1" applyAlignment="1">
      <alignment vertical="center" wrapText="1"/>
      <protection/>
    </xf>
    <xf numFmtId="0" fontId="13" fillId="0" borderId="26" xfId="67" applyFont="1" applyBorder="1" applyAlignment="1">
      <alignment vertical="center" wrapText="1"/>
      <protection/>
    </xf>
    <xf numFmtId="0" fontId="13" fillId="0" borderId="16" xfId="67" applyFont="1" applyBorder="1" applyAlignment="1">
      <alignment vertical="center" wrapText="1"/>
      <protection/>
    </xf>
    <xf numFmtId="0" fontId="13" fillId="0" borderId="0" xfId="67" applyFont="1" applyBorder="1" applyAlignment="1">
      <alignment vertical="center" wrapText="1"/>
      <protection/>
    </xf>
    <xf numFmtId="0" fontId="13" fillId="0" borderId="22" xfId="67" applyFont="1" applyBorder="1" applyAlignment="1">
      <alignment vertical="center" wrapText="1"/>
      <protection/>
    </xf>
    <xf numFmtId="0" fontId="10" fillId="0" borderId="20" xfId="67" applyBorder="1" applyAlignment="1">
      <alignment wrapText="1"/>
      <protection/>
    </xf>
    <xf numFmtId="0" fontId="10" fillId="0" borderId="21" xfId="67" applyBorder="1" applyAlignment="1">
      <alignment wrapText="1"/>
      <protection/>
    </xf>
    <xf numFmtId="0" fontId="10" fillId="0" borderId="45" xfId="67" applyBorder="1" applyAlignment="1">
      <alignment wrapText="1"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3" fillId="0" borderId="0" xfId="67" applyFont="1" applyAlignment="1">
      <alignment horizontal="center"/>
      <protection/>
    </xf>
    <xf numFmtId="0" fontId="13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wrapText="1"/>
      <protection/>
    </xf>
    <xf numFmtId="0" fontId="10" fillId="0" borderId="11" xfId="67" applyBorder="1" applyAlignment="1">
      <alignment wrapText="1"/>
      <protection/>
    </xf>
    <xf numFmtId="0" fontId="10" fillId="0" borderId="13" xfId="67" applyFont="1" applyBorder="1" applyAlignment="1">
      <alignment wrapText="1"/>
      <protection/>
    </xf>
    <xf numFmtId="0" fontId="10" fillId="0" borderId="0" xfId="67" applyFont="1" applyBorder="1" applyAlignment="1">
      <alignment wrapText="1"/>
      <protection/>
    </xf>
    <xf numFmtId="0" fontId="13" fillId="0" borderId="25" xfId="67" applyFont="1" applyBorder="1" applyAlignment="1">
      <alignment horizontal="center"/>
      <protection/>
    </xf>
    <xf numFmtId="0" fontId="13" fillId="0" borderId="43" xfId="67" applyFont="1" applyBorder="1" applyAlignment="1">
      <alignment horizontal="center"/>
      <protection/>
    </xf>
    <xf numFmtId="0" fontId="13" fillId="0" borderId="42" xfId="67" applyFont="1" applyBorder="1" applyAlignment="1">
      <alignment horizontal="center"/>
      <protection/>
    </xf>
    <xf numFmtId="0" fontId="10" fillId="0" borderId="43" xfId="67" applyBorder="1" applyAlignment="1">
      <alignment horizontal="center"/>
      <protection/>
    </xf>
    <xf numFmtId="0" fontId="10" fillId="0" borderId="10" xfId="67" applyFont="1" applyBorder="1" applyAlignment="1">
      <alignment wrapText="1"/>
      <protection/>
    </xf>
    <xf numFmtId="0" fontId="45" fillId="0" borderId="0" xfId="60" applyFont="1" applyAlignment="1">
      <alignment horizontal="center" vertical="center"/>
      <protection/>
    </xf>
    <xf numFmtId="0" fontId="13" fillId="0" borderId="0" xfId="74" applyFont="1" applyAlignment="1">
      <alignment horizontal="center" vertical="center"/>
      <protection/>
    </xf>
    <xf numFmtId="0" fontId="14" fillId="0" borderId="25" xfId="74" applyFont="1" applyBorder="1" applyAlignment="1">
      <alignment horizontal="center" vertical="center"/>
      <protection/>
    </xf>
    <xf numFmtId="0" fontId="14" fillId="0" borderId="42" xfId="74" applyFont="1" applyBorder="1" applyAlignment="1">
      <alignment horizontal="center" vertical="center"/>
      <protection/>
    </xf>
    <xf numFmtId="0" fontId="14" fillId="0" borderId="40" xfId="74" applyFont="1" applyBorder="1" applyAlignment="1">
      <alignment horizontal="center" vertical="center"/>
      <protection/>
    </xf>
    <xf numFmtId="0" fontId="14" fillId="0" borderId="21" xfId="74" applyFont="1" applyBorder="1" applyAlignment="1">
      <alignment horizontal="center" vertical="center"/>
      <protection/>
    </xf>
    <xf numFmtId="0" fontId="13" fillId="0" borderId="13" xfId="74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/>
      <protection/>
    </xf>
    <xf numFmtId="0" fontId="55" fillId="0" borderId="13" xfId="72" applyFont="1" applyBorder="1" applyAlignment="1">
      <alignment horizontal="center" vertical="center" wrapText="1"/>
      <protection/>
    </xf>
    <xf numFmtId="0" fontId="55" fillId="0" borderId="11" xfId="7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3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55" fillId="0" borderId="17" xfId="72" applyFont="1" applyBorder="1" applyAlignment="1">
      <alignment horizontal="center" vertical="center" wrapText="1"/>
      <protection/>
    </xf>
    <xf numFmtId="0" fontId="55" fillId="0" borderId="20" xfId="72" applyFont="1" applyBorder="1" applyAlignment="1">
      <alignment horizontal="center" vertical="center" wrapText="1"/>
      <protection/>
    </xf>
    <xf numFmtId="0" fontId="55" fillId="0" borderId="13" xfId="72" applyFont="1" applyFill="1" applyBorder="1" applyAlignment="1">
      <alignment horizontal="center" vertical="center" wrapText="1"/>
      <protection/>
    </xf>
    <xf numFmtId="0" fontId="46" fillId="0" borderId="0" xfId="72" applyFont="1" applyAlignment="1">
      <alignment horizontal="center" vertical="center"/>
      <protection/>
    </xf>
    <xf numFmtId="0" fontId="53" fillId="0" borderId="0" xfId="72" applyFont="1" applyAlignment="1">
      <alignment horizontal="center" vertical="center"/>
      <protection/>
    </xf>
    <xf numFmtId="0" fontId="55" fillId="0" borderId="26" xfId="72" applyFont="1" applyBorder="1" applyAlignment="1">
      <alignment horizontal="center" vertical="center" wrapText="1"/>
      <protection/>
    </xf>
    <xf numFmtId="0" fontId="55" fillId="0" borderId="45" xfId="72" applyFont="1" applyBorder="1" applyAlignment="1">
      <alignment horizontal="center" vertical="center" wrapText="1"/>
      <protection/>
    </xf>
    <xf numFmtId="0" fontId="55" fillId="0" borderId="25" xfId="72" applyFont="1" applyBorder="1" applyAlignment="1">
      <alignment horizontal="center" vertical="center" wrapText="1"/>
      <protection/>
    </xf>
    <xf numFmtId="0" fontId="55" fillId="0" borderId="42" xfId="72" applyFont="1" applyBorder="1" applyAlignment="1">
      <alignment horizontal="center" vertical="center" wrapText="1"/>
      <protection/>
    </xf>
    <xf numFmtId="0" fontId="55" fillId="0" borderId="43" xfId="72" applyFont="1" applyBorder="1" applyAlignment="1">
      <alignment horizontal="center" vertical="center" wrapText="1"/>
      <protection/>
    </xf>
    <xf numFmtId="0" fontId="55" fillId="0" borderId="12" xfId="72" applyFont="1" applyFill="1" applyBorder="1" applyAlignment="1">
      <alignment horizontal="center" vertical="center" wrapText="1"/>
      <protection/>
    </xf>
    <xf numFmtId="0" fontId="55" fillId="0" borderId="11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54" fillId="0" borderId="0" xfId="72" applyFont="1" applyAlignment="1">
      <alignment horizontal="center" vertical="center"/>
      <protection/>
    </xf>
    <xf numFmtId="0" fontId="54" fillId="0" borderId="0" xfId="72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39" fillId="0" borderId="13" xfId="60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3" xfId="60" applyNumberFormat="1" applyFont="1" applyBorder="1" applyAlignment="1">
      <alignment vertical="center"/>
      <protection/>
    </xf>
    <xf numFmtId="3" fontId="33" fillId="0" borderId="11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vertical="center"/>
      <protection/>
    </xf>
    <xf numFmtId="0" fontId="35" fillId="0" borderId="17" xfId="60" applyFont="1" applyBorder="1" applyAlignment="1">
      <alignment horizontal="left"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0" fontId="35" fillId="0" borderId="45" xfId="57" applyFont="1" applyBorder="1" applyAlignment="1">
      <alignment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34" fillId="0" borderId="34" xfId="60" applyFont="1" applyBorder="1" applyAlignment="1">
      <alignment horizontal="center"/>
      <protection/>
    </xf>
    <xf numFmtId="0" fontId="34" fillId="0" borderId="29" xfId="60" applyFont="1" applyBorder="1" applyAlignment="1">
      <alignment horizontal="center"/>
      <protection/>
    </xf>
    <xf numFmtId="0" fontId="35" fillId="0" borderId="16" xfId="60" applyFont="1" applyBorder="1" applyAlignment="1">
      <alignment horizontal="left" vertical="center" wrapText="1"/>
      <protection/>
    </xf>
    <xf numFmtId="0" fontId="35" fillId="0" borderId="22" xfId="57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45" xfId="57" applyFont="1" applyBorder="1" applyAlignment="1">
      <alignment horizontal="left" vertical="center" wrapText="1"/>
      <protection/>
    </xf>
    <xf numFmtId="3" fontId="33" fillId="0" borderId="10" xfId="60" applyNumberFormat="1" applyFont="1" applyBorder="1" applyAlignment="1">
      <alignment vertical="center"/>
      <protection/>
    </xf>
    <xf numFmtId="0" fontId="35" fillId="0" borderId="26" xfId="57" applyFont="1" applyBorder="1" applyAlignment="1">
      <alignment horizontal="left" vertical="center" wrapText="1"/>
      <protection/>
    </xf>
    <xf numFmtId="0" fontId="35" fillId="0" borderId="17" xfId="60" applyFont="1" applyBorder="1" applyAlignment="1">
      <alignment vertical="center" wrapText="1"/>
      <protection/>
    </xf>
    <xf numFmtId="0" fontId="35" fillId="0" borderId="16" xfId="60" applyFont="1" applyBorder="1" applyAlignment="1">
      <alignment vertical="center" wrapText="1"/>
      <protection/>
    </xf>
    <xf numFmtId="0" fontId="35" fillId="0" borderId="22" xfId="57" applyFont="1" applyBorder="1" applyAlignment="1">
      <alignment vertical="center" wrapText="1"/>
      <protection/>
    </xf>
    <xf numFmtId="3" fontId="10" fillId="0" borderId="11" xfId="57" applyNumberFormat="1" applyFont="1" applyBorder="1" applyAlignment="1">
      <alignment vertical="center"/>
      <protection/>
    </xf>
    <xf numFmtId="3" fontId="39" fillId="0" borderId="11" xfId="60" applyNumberFormat="1" applyFont="1" applyBorder="1" applyAlignment="1">
      <alignment vertical="center"/>
      <protection/>
    </xf>
    <xf numFmtId="3" fontId="39" fillId="0" borderId="15" xfId="57" applyNumberFormat="1" applyFont="1" applyBorder="1" applyAlignment="1">
      <alignment vertical="center"/>
      <protection/>
    </xf>
    <xf numFmtId="3" fontId="33" fillId="0" borderId="15" xfId="60" applyNumberFormat="1" applyFont="1" applyBorder="1" applyAlignment="1">
      <alignment vertical="center"/>
      <protection/>
    </xf>
    <xf numFmtId="0" fontId="13" fillId="0" borderId="0" xfId="69" applyFont="1" applyAlignment="1">
      <alignment horizontal="center" vertical="center"/>
      <protection/>
    </xf>
    <xf numFmtId="0" fontId="34" fillId="0" borderId="33" xfId="69" applyFont="1" applyBorder="1" applyAlignment="1">
      <alignment vertical="center" wrapText="1"/>
      <protection/>
    </xf>
    <xf numFmtId="0" fontId="34" fillId="0" borderId="12" xfId="69" applyFont="1" applyBorder="1" applyAlignment="1">
      <alignment vertical="center" wrapText="1"/>
      <protection/>
    </xf>
    <xf numFmtId="0" fontId="34" fillId="0" borderId="39" xfId="69" applyFont="1" applyBorder="1" applyAlignment="1">
      <alignment vertical="center" wrapText="1"/>
      <protection/>
    </xf>
    <xf numFmtId="3" fontId="34" fillId="0" borderId="33" xfId="69" applyNumberFormat="1" applyFont="1" applyBorder="1" applyAlignment="1">
      <alignment vertical="center"/>
      <protection/>
    </xf>
    <xf numFmtId="3" fontId="34" fillId="0" borderId="12" xfId="69" applyNumberFormat="1" applyFont="1" applyBorder="1" applyAlignment="1">
      <alignment vertical="center"/>
      <protection/>
    </xf>
    <xf numFmtId="3" fontId="34" fillId="0" borderId="39" xfId="69" applyNumberFormat="1" applyFont="1" applyBorder="1" applyAlignment="1">
      <alignment vertical="center"/>
      <protection/>
    </xf>
    <xf numFmtId="0" fontId="13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9" applyFont="1" applyBorder="1" applyAlignment="1">
      <alignment vertical="center" wrapText="1"/>
      <protection/>
    </xf>
    <xf numFmtId="0" fontId="34" fillId="0" borderId="12" xfId="69" applyFont="1" applyBorder="1" applyAlignment="1">
      <alignment horizontal="center" vertical="center" wrapText="1"/>
      <protection/>
    </xf>
    <xf numFmtId="49" fontId="35" fillId="0" borderId="13" xfId="69" applyNumberFormat="1" applyFont="1" applyBorder="1" applyAlignment="1">
      <alignment horizontal="center" vertical="center"/>
      <protection/>
    </xf>
    <xf numFmtId="49" fontId="35" fillId="0" borderId="10" xfId="69" applyNumberFormat="1" applyFont="1" applyBorder="1" applyAlignment="1">
      <alignment horizontal="center" vertical="center"/>
      <protection/>
    </xf>
    <xf numFmtId="49" fontId="35" fillId="0" borderId="11" xfId="69" applyNumberFormat="1" applyFont="1" applyBorder="1" applyAlignment="1">
      <alignment horizontal="center" vertical="center"/>
      <protection/>
    </xf>
    <xf numFmtId="3" fontId="35" fillId="0" borderId="12" xfId="69" applyNumberFormat="1" applyFont="1" applyBorder="1" applyAlignment="1">
      <alignment vertical="center"/>
      <protection/>
    </xf>
    <xf numFmtId="0" fontId="34" fillId="0" borderId="12" xfId="69" applyFont="1" applyBorder="1" applyAlignment="1">
      <alignment horizontal="center" vertical="center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B28">
      <selection activeCell="E44" sqref="E44"/>
    </sheetView>
  </sheetViews>
  <sheetFormatPr defaultColWidth="9.125" defaultRowHeight="12.75"/>
  <cols>
    <col min="1" max="1" width="58.875" style="113" customWidth="1"/>
    <col min="2" max="4" width="11.50390625" style="113" customWidth="1"/>
    <col min="5" max="5" width="51.875" style="113" customWidth="1"/>
    <col min="6" max="6" width="12.25390625" style="113" customWidth="1"/>
    <col min="7" max="7" width="11.50390625" style="113" customWidth="1"/>
    <col min="8" max="8" width="12.50390625" style="113" customWidth="1"/>
    <col min="9" max="16384" width="9.125" style="113" customWidth="1"/>
  </cols>
  <sheetData>
    <row r="1" spans="1:8" ht="12.75">
      <c r="A1" s="1057" t="s">
        <v>184</v>
      </c>
      <c r="B1" s="1057"/>
      <c r="C1" s="1057"/>
      <c r="D1" s="1057"/>
      <c r="E1" s="1057"/>
      <c r="F1" s="1057"/>
      <c r="G1" s="1057"/>
      <c r="H1" s="1057"/>
    </row>
    <row r="2" spans="1:8" ht="12.75">
      <c r="A2" s="1057" t="s">
        <v>185</v>
      </c>
      <c r="B2" s="1057"/>
      <c r="C2" s="1057"/>
      <c r="D2" s="1057"/>
      <c r="E2" s="1057"/>
      <c r="F2" s="1057"/>
      <c r="G2" s="1057"/>
      <c r="H2" s="1057"/>
    </row>
    <row r="3" spans="1:7" ht="12.75" customHeight="1">
      <c r="A3" s="236"/>
      <c r="B3" s="236"/>
      <c r="C3" s="236"/>
      <c r="D3" s="236"/>
      <c r="E3" s="236"/>
      <c r="F3" s="552"/>
      <c r="G3" s="572" t="s">
        <v>620</v>
      </c>
    </row>
    <row r="4" spans="1:8" ht="12.75" customHeight="1">
      <c r="A4" s="1060" t="s">
        <v>502</v>
      </c>
      <c r="B4" s="1058" t="s">
        <v>108</v>
      </c>
      <c r="C4" s="1058" t="s">
        <v>129</v>
      </c>
      <c r="D4" s="1058" t="s">
        <v>997</v>
      </c>
      <c r="E4" s="1060" t="s">
        <v>503</v>
      </c>
      <c r="F4" s="1058" t="s">
        <v>108</v>
      </c>
      <c r="G4" s="1058" t="s">
        <v>129</v>
      </c>
      <c r="H4" s="1058" t="s">
        <v>995</v>
      </c>
    </row>
    <row r="5" spans="1:8" ht="24.75" customHeight="1" thickBot="1">
      <c r="A5" s="1061"/>
      <c r="B5" s="1059"/>
      <c r="C5" s="1059"/>
      <c r="D5" s="1059"/>
      <c r="E5" s="1061"/>
      <c r="F5" s="1059"/>
      <c r="G5" s="1059"/>
      <c r="H5" s="1059"/>
    </row>
    <row r="6" spans="1:8" s="174" customFormat="1" ht="12" thickTop="1">
      <c r="A6" s="193"/>
      <c r="B6" s="249"/>
      <c r="C6" s="249"/>
      <c r="D6" s="249"/>
      <c r="E6" s="196" t="s">
        <v>504</v>
      </c>
      <c r="F6" s="194">
        <f>SUM('1c.mell '!C156)</f>
        <v>2978279</v>
      </c>
      <c r="G6" s="194">
        <f>SUM('1c.mell '!D156)</f>
        <v>3173991</v>
      </c>
      <c r="H6" s="194">
        <f>SUM('1c.mell '!E156)</f>
        <v>3181950</v>
      </c>
    </row>
    <row r="7" spans="1:8" s="174" customFormat="1" ht="11.25">
      <c r="A7" s="325" t="s">
        <v>353</v>
      </c>
      <c r="B7" s="183">
        <f>SUM('1b.mell '!C237)</f>
        <v>1475835</v>
      </c>
      <c r="C7" s="183">
        <f>SUM('1b.mell '!D237)</f>
        <v>1715109</v>
      </c>
      <c r="D7" s="183">
        <f>SUM('1b.mell '!E237)</f>
        <v>1780329</v>
      </c>
      <c r="E7" s="197" t="s">
        <v>574</v>
      </c>
      <c r="F7" s="194">
        <f>SUM('1c.mell '!C157)</f>
        <v>836444</v>
      </c>
      <c r="G7" s="194">
        <f>SUM('1c.mell '!D157)</f>
        <v>899479</v>
      </c>
      <c r="H7" s="194">
        <f>SUM('1c.mell '!E157)</f>
        <v>916286</v>
      </c>
    </row>
    <row r="8" spans="1:8" s="174" customFormat="1" ht="11.25">
      <c r="A8" s="325" t="s">
        <v>359</v>
      </c>
      <c r="B8" s="183"/>
      <c r="C8" s="183">
        <f>SUM('1b.mell '!D17)</f>
        <v>466</v>
      </c>
      <c r="D8" s="183">
        <f>SUM('1b.mell '!E17)</f>
        <v>466</v>
      </c>
      <c r="E8" s="182" t="s">
        <v>505</v>
      </c>
      <c r="F8" s="194">
        <f>SUM('1c.mell '!C158)</f>
        <v>5156184</v>
      </c>
      <c r="G8" s="194">
        <f>SUM('1c.mell '!D158)</f>
        <v>5878680</v>
      </c>
      <c r="H8" s="194">
        <f>SUM('1c.mell '!E158)</f>
        <v>5780237</v>
      </c>
    </row>
    <row r="9" spans="1:8" s="174" customFormat="1" ht="12" thickBot="1">
      <c r="A9" s="326" t="s">
        <v>443</v>
      </c>
      <c r="B9" s="334"/>
      <c r="C9" s="334">
        <f>SUM('1b.mell '!D239)</f>
        <v>73091</v>
      </c>
      <c r="D9" s="334">
        <f>SUM('1b.mell '!E239)</f>
        <v>101569</v>
      </c>
      <c r="E9" s="182" t="s">
        <v>189</v>
      </c>
      <c r="F9" s="194">
        <f>SUM('1c.mell '!C159)</f>
        <v>185205</v>
      </c>
      <c r="G9" s="194">
        <f>SUM('1c.mell '!D159)</f>
        <v>359604</v>
      </c>
      <c r="H9" s="194">
        <f>SUM('1c.mell '!E159)</f>
        <v>390779</v>
      </c>
    </row>
    <row r="10" spans="1:8" s="174" customFormat="1" ht="12" thickBot="1">
      <c r="A10" s="327" t="s">
        <v>361</v>
      </c>
      <c r="B10" s="335">
        <f>SUM(B7:B9)</f>
        <v>1475835</v>
      </c>
      <c r="C10" s="335">
        <f>SUM(C7:C9)</f>
        <v>1788666</v>
      </c>
      <c r="D10" s="335">
        <f>SUM(D7:D9)</f>
        <v>1882364</v>
      </c>
      <c r="E10" s="182" t="s">
        <v>188</v>
      </c>
      <c r="F10" s="194">
        <f>SUM('1c.mell '!C160)</f>
        <v>1199925</v>
      </c>
      <c r="G10" s="194">
        <f>SUM('1c.mell '!D160)</f>
        <v>1158391</v>
      </c>
      <c r="H10" s="194">
        <f>SUM('1c.mell '!E160)</f>
        <v>1129366</v>
      </c>
    </row>
    <row r="11" spans="1:8" s="174" customFormat="1" ht="11.25">
      <c r="A11" s="243" t="s">
        <v>362</v>
      </c>
      <c r="B11" s="194">
        <f>SUM('1b.mell '!C241)</f>
        <v>3100000</v>
      </c>
      <c r="C11" s="194">
        <f>SUM('1b.mell '!D241)</f>
        <v>3113038</v>
      </c>
      <c r="D11" s="194">
        <f>SUM('1b.mell '!E241)</f>
        <v>3260126</v>
      </c>
      <c r="E11" s="182"/>
      <c r="F11" s="183"/>
      <c r="G11" s="183"/>
      <c r="H11" s="183"/>
    </row>
    <row r="12" spans="1:8" s="174" customFormat="1" ht="11.25">
      <c r="A12" s="243" t="s">
        <v>363</v>
      </c>
      <c r="B12" s="194">
        <f>SUM('1b.mell '!C242)</f>
        <v>3597165</v>
      </c>
      <c r="C12" s="194">
        <f>SUM('1b.mell '!D242)</f>
        <v>3703165</v>
      </c>
      <c r="D12" s="194">
        <f>SUM('1b.mell '!E242)</f>
        <v>3844571</v>
      </c>
      <c r="E12" s="182"/>
      <c r="F12" s="183"/>
      <c r="G12" s="183"/>
      <c r="H12" s="183"/>
    </row>
    <row r="13" spans="1:8" s="174" customFormat="1" ht="12" thickBot="1">
      <c r="A13" s="326" t="s">
        <v>409</v>
      </c>
      <c r="B13" s="194">
        <f>SUM('1b.mell '!C243)</f>
        <v>494368</v>
      </c>
      <c r="C13" s="194">
        <f>SUM('1b.mell '!D243)</f>
        <v>480009</v>
      </c>
      <c r="D13" s="194">
        <f>SUM('1b.mell '!E243)</f>
        <v>463938</v>
      </c>
      <c r="E13" s="182"/>
      <c r="F13" s="183"/>
      <c r="G13" s="183"/>
      <c r="H13" s="183"/>
    </row>
    <row r="14" spans="1:8" s="174" customFormat="1" ht="13.5" thickBot="1">
      <c r="A14" s="328" t="s">
        <v>371</v>
      </c>
      <c r="B14" s="335">
        <f>SUM(B11:B13)</f>
        <v>7191533</v>
      </c>
      <c r="C14" s="335">
        <f>SUM(C11:C13)</f>
        <v>7296212</v>
      </c>
      <c r="D14" s="335">
        <f>SUM(D11:D13)</f>
        <v>7568635</v>
      </c>
      <c r="E14" s="186"/>
      <c r="F14" s="961"/>
      <c r="G14" s="187"/>
      <c r="H14" s="187"/>
    </row>
    <row r="15" spans="1:8" s="174" customFormat="1" ht="11.25">
      <c r="A15" s="243" t="s">
        <v>372</v>
      </c>
      <c r="B15" s="194">
        <f>SUM('1b.mell '!C245)</f>
        <v>1394459</v>
      </c>
      <c r="C15" s="194">
        <f>SUM('1b.mell '!D245)</f>
        <v>1402569</v>
      </c>
      <c r="D15" s="194">
        <f>SUM('1b.mell '!E245)</f>
        <v>1317766</v>
      </c>
      <c r="E15" s="186"/>
      <c r="F15" s="961"/>
      <c r="G15" s="187"/>
      <c r="H15" s="187"/>
    </row>
    <row r="16" spans="1:8" s="174" customFormat="1" ht="11.25">
      <c r="A16" s="325" t="s">
        <v>373</v>
      </c>
      <c r="B16" s="194">
        <f>SUM('1b.mell '!C246)</f>
        <v>242925</v>
      </c>
      <c r="C16" s="194">
        <f>SUM('1b.mell '!D246)</f>
        <v>265268</v>
      </c>
      <c r="D16" s="194">
        <f>SUM('1b.mell '!E246)</f>
        <v>280861</v>
      </c>
      <c r="E16" s="186"/>
      <c r="F16" s="961"/>
      <c r="G16" s="187"/>
      <c r="H16" s="187"/>
    </row>
    <row r="17" spans="1:8" s="174" customFormat="1" ht="11.25">
      <c r="A17" s="325" t="s">
        <v>166</v>
      </c>
      <c r="B17" s="194"/>
      <c r="C17" s="194">
        <f>SUM('1b.mell '!D247)</f>
        <v>40000</v>
      </c>
      <c r="D17" s="194">
        <f>SUM('1b.mell '!E247)</f>
        <v>40000</v>
      </c>
      <c r="E17" s="186"/>
      <c r="F17" s="961"/>
      <c r="G17" s="187"/>
      <c r="H17" s="187"/>
    </row>
    <row r="18" spans="1:8" s="174" customFormat="1" ht="11.25">
      <c r="A18" s="325" t="s">
        <v>377</v>
      </c>
      <c r="B18" s="194">
        <f>SUM('1b.mell '!C248)</f>
        <v>216797</v>
      </c>
      <c r="C18" s="194">
        <f>SUM('1b.mell '!D248)</f>
        <v>222263</v>
      </c>
      <c r="D18" s="194">
        <f>SUM('1b.mell '!E248)</f>
        <v>225417</v>
      </c>
      <c r="E18" s="186"/>
      <c r="F18" s="183"/>
      <c r="G18" s="187"/>
      <c r="H18" s="187"/>
    </row>
    <row r="19" spans="1:8" s="174" customFormat="1" ht="11.25">
      <c r="A19" s="325" t="s">
        <v>378</v>
      </c>
      <c r="B19" s="194">
        <f>SUM('1b.mell '!C249)</f>
        <v>1328238</v>
      </c>
      <c r="C19" s="194">
        <f>SUM('1b.mell '!D249)</f>
        <v>489817</v>
      </c>
      <c r="D19" s="194">
        <f>SUM('1b.mell '!E249)</f>
        <v>483352</v>
      </c>
      <c r="E19" s="178"/>
      <c r="F19" s="179"/>
      <c r="G19" s="179"/>
      <c r="H19" s="179"/>
    </row>
    <row r="20" spans="1:8" s="174" customFormat="1" ht="11.25">
      <c r="A20" s="243" t="s">
        <v>379</v>
      </c>
      <c r="B20" s="194">
        <f>SUM('1b.mell '!C250)</f>
        <v>0</v>
      </c>
      <c r="C20" s="194">
        <f>SUM('1b.mell '!D250)</f>
        <v>2482</v>
      </c>
      <c r="D20" s="194">
        <f>SUM('1b.mell '!E250)</f>
        <v>10884</v>
      </c>
      <c r="E20" s="175"/>
      <c r="F20" s="180"/>
      <c r="G20" s="180"/>
      <c r="H20" s="180"/>
    </row>
    <row r="21" spans="1:8" s="174" customFormat="1" ht="11.25">
      <c r="A21" s="243" t="s">
        <v>380</v>
      </c>
      <c r="B21" s="194">
        <f>SUM('1b.mell '!C251)</f>
        <v>40400</v>
      </c>
      <c r="C21" s="194">
        <f>SUM('1b.mell '!D251)</f>
        <v>40460</v>
      </c>
      <c r="D21" s="194">
        <f>SUM('1b.mell '!E251)</f>
        <v>57629</v>
      </c>
      <c r="E21" s="175"/>
      <c r="F21" s="180"/>
      <c r="G21" s="180"/>
      <c r="H21" s="180"/>
    </row>
    <row r="22" spans="1:8" s="174" customFormat="1" ht="12" thickBot="1">
      <c r="A22" s="326" t="s">
        <v>381</v>
      </c>
      <c r="B22" s="194">
        <f>SUM('1b.mell '!C252)</f>
        <v>15021</v>
      </c>
      <c r="C22" s="194">
        <f>SUM('1b.mell '!D252)</f>
        <v>182959</v>
      </c>
      <c r="D22" s="194">
        <f>SUM('1b.mell '!E252)</f>
        <v>187553</v>
      </c>
      <c r="E22" s="175"/>
      <c r="F22" s="180"/>
      <c r="G22" s="180"/>
      <c r="H22" s="180"/>
    </row>
    <row r="23" spans="1:8" s="174" customFormat="1" ht="13.5" thickBot="1">
      <c r="A23" s="328" t="s">
        <v>573</v>
      </c>
      <c r="B23" s="335">
        <f>SUM(B15:B22)</f>
        <v>3237840</v>
      </c>
      <c r="C23" s="335">
        <f>SUM(C15:C22)</f>
        <v>2645818</v>
      </c>
      <c r="D23" s="335">
        <f>SUM(D15:D22)</f>
        <v>2603462</v>
      </c>
      <c r="E23" s="175"/>
      <c r="F23" s="180"/>
      <c r="G23" s="180"/>
      <c r="H23" s="180"/>
    </row>
    <row r="24" spans="1:8" s="174" customFormat="1" ht="12" thickBot="1">
      <c r="A24" s="329" t="s">
        <v>382</v>
      </c>
      <c r="B24" s="336">
        <f>SUM('1b.mell '!C254)</f>
        <v>0</v>
      </c>
      <c r="C24" s="336">
        <f>SUM('1b.mell '!D254)</f>
        <v>1500</v>
      </c>
      <c r="D24" s="336">
        <f>SUM('1b.mell '!E254)</f>
        <v>1500</v>
      </c>
      <c r="E24" s="175"/>
      <c r="F24" s="180"/>
      <c r="G24" s="180"/>
      <c r="H24" s="180"/>
    </row>
    <row r="25" spans="1:8" s="174" customFormat="1" ht="13.5" thickBot="1">
      <c r="A25" s="330" t="s">
        <v>383</v>
      </c>
      <c r="B25" s="344">
        <f>SUM(B24)</f>
        <v>0</v>
      </c>
      <c r="C25" s="344">
        <f>SUM(C24)</f>
        <v>1500</v>
      </c>
      <c r="D25" s="344">
        <f>SUM(D24)</f>
        <v>1500</v>
      </c>
      <c r="E25" s="176"/>
      <c r="F25" s="181"/>
      <c r="G25" s="181"/>
      <c r="H25" s="181"/>
    </row>
    <row r="26" spans="1:8" s="174" customFormat="1" ht="15.75" thickBot="1" thickTop="1">
      <c r="A26" s="331" t="s">
        <v>124</v>
      </c>
      <c r="B26" s="270">
        <f>SUM(B25,B23,B14,B10)</f>
        <v>11905208</v>
      </c>
      <c r="C26" s="270">
        <f>SUM(C25,C23,C14,C10)</f>
        <v>11732196</v>
      </c>
      <c r="D26" s="270">
        <f>SUM(D25,D23,D14,D10)</f>
        <v>12055961</v>
      </c>
      <c r="E26" s="202" t="s">
        <v>116</v>
      </c>
      <c r="F26" s="270">
        <f>SUM(F6:F10)</f>
        <v>10356037</v>
      </c>
      <c r="G26" s="270">
        <f>SUM(G6:G10)</f>
        <v>11470145</v>
      </c>
      <c r="H26" s="270">
        <f>SUM(H6:H10)</f>
        <v>11398618</v>
      </c>
    </row>
    <row r="27" spans="1:8" s="174" customFormat="1" ht="12" thickTop="1">
      <c r="A27" s="243" t="s">
        <v>384</v>
      </c>
      <c r="B27" s="188"/>
      <c r="C27" s="194">
        <f>SUM('1b.mell '!D257)</f>
        <v>312395</v>
      </c>
      <c r="D27" s="194">
        <f>SUM('1b.mell '!E257)</f>
        <v>312395</v>
      </c>
      <c r="E27" s="175"/>
      <c r="F27" s="352"/>
      <c r="G27" s="351"/>
      <c r="H27" s="351"/>
    </row>
    <row r="28" spans="1:8" s="174" customFormat="1" ht="11.25">
      <c r="A28" s="325" t="s">
        <v>385</v>
      </c>
      <c r="B28" s="183">
        <f>SUM('1b.mell '!C258)</f>
        <v>2395920</v>
      </c>
      <c r="C28" s="183">
        <f>SUM('1b.mell '!D258)</f>
        <v>2395920</v>
      </c>
      <c r="D28" s="183">
        <f>SUM('1b.mell '!E258)</f>
        <v>2216481</v>
      </c>
      <c r="E28" s="177" t="s">
        <v>415</v>
      </c>
      <c r="F28" s="183">
        <f>SUM('1c.mell '!C163)</f>
        <v>938266</v>
      </c>
      <c r="G28" s="354">
        <f>SUM('1c.mell '!D163)</f>
        <v>1085093</v>
      </c>
      <c r="H28" s="354">
        <f>SUM('1c.mell '!E163)</f>
        <v>538434</v>
      </c>
    </row>
    <row r="29" spans="1:8" s="174" customFormat="1" ht="11.25">
      <c r="A29" s="325" t="s">
        <v>386</v>
      </c>
      <c r="B29" s="183">
        <f>SUM('1b.mell '!C259)</f>
        <v>1701355</v>
      </c>
      <c r="C29" s="183">
        <f>SUM('1b.mell '!D259)</f>
        <v>1583245</v>
      </c>
      <c r="D29" s="183">
        <f>SUM('1b.mell '!E259)</f>
        <v>614856</v>
      </c>
      <c r="E29" s="337" t="s">
        <v>416</v>
      </c>
      <c r="F29" s="183">
        <f>SUM('1c.mell '!C164)</f>
        <v>5406701</v>
      </c>
      <c r="G29" s="354">
        <f>SUM('1c.mell '!D164)</f>
        <v>4968842</v>
      </c>
      <c r="H29" s="354">
        <f>SUM('1c.mell '!E164)</f>
        <v>4726310</v>
      </c>
    </row>
    <row r="30" spans="1:8" s="174" customFormat="1" ht="11.25">
      <c r="A30" s="1042" t="s">
        <v>990</v>
      </c>
      <c r="B30" s="183"/>
      <c r="C30" s="183"/>
      <c r="D30" s="183">
        <f>SUM('1b.mell '!E260)</f>
        <v>78149</v>
      </c>
      <c r="E30" s="177" t="s">
        <v>506</v>
      </c>
      <c r="F30" s="183">
        <f>SUM('1c.mell '!C165)</f>
        <v>739000</v>
      </c>
      <c r="G30" s="354">
        <f>SUM('1c.mell '!D165)</f>
        <v>1234133</v>
      </c>
      <c r="H30" s="183">
        <f>SUM('1c.mell '!E165)</f>
        <v>1212883</v>
      </c>
    </row>
    <row r="31" spans="1:8" s="174" customFormat="1" ht="12" thickBot="1">
      <c r="A31" s="333" t="s">
        <v>442</v>
      </c>
      <c r="B31" s="345"/>
      <c r="C31" s="345">
        <f>SUM('1b.mell '!D261)</f>
        <v>16526</v>
      </c>
      <c r="D31" s="1047">
        <f>SUM('1b.mell '!E261)</f>
        <v>20684</v>
      </c>
      <c r="E31" s="175"/>
      <c r="F31" s="959"/>
      <c r="G31" s="959"/>
      <c r="H31" s="1054"/>
    </row>
    <row r="32" spans="1:8" s="174" customFormat="1" ht="13.5" thickBot="1">
      <c r="A32" s="328" t="s">
        <v>388</v>
      </c>
      <c r="B32" s="335">
        <f>SUM(B28:B29)</f>
        <v>4097275</v>
      </c>
      <c r="C32" s="335">
        <f>SUM(C27:C31)</f>
        <v>4308086</v>
      </c>
      <c r="D32" s="335">
        <f>SUM(D27:D31)</f>
        <v>3242565</v>
      </c>
      <c r="E32" s="175"/>
      <c r="F32" s="957"/>
      <c r="G32" s="957"/>
      <c r="H32" s="180"/>
    </row>
    <row r="33" spans="1:8" s="174" customFormat="1" ht="11.25">
      <c r="A33" s="243" t="s">
        <v>389</v>
      </c>
      <c r="B33" s="342">
        <f>SUM('1b.mell '!C263)</f>
        <v>880000</v>
      </c>
      <c r="C33" s="342">
        <f>SUM('1b.mell '!D263)</f>
        <v>730000</v>
      </c>
      <c r="D33" s="342">
        <f>SUM('1b.mell '!E263)</f>
        <v>616575</v>
      </c>
      <c r="E33" s="175"/>
      <c r="F33" s="957"/>
      <c r="G33" s="957"/>
      <c r="H33" s="180"/>
    </row>
    <row r="34" spans="1:8" s="174" customFormat="1" ht="12" thickBot="1">
      <c r="A34" s="326" t="s">
        <v>404</v>
      </c>
      <c r="B34" s="334"/>
      <c r="C34" s="334">
        <f>SUM('1b.mell '!D264)</f>
        <v>1500</v>
      </c>
      <c r="D34" s="334">
        <f>SUM('1b.mell '!E264)</f>
        <v>1786</v>
      </c>
      <c r="E34" s="175"/>
      <c r="F34" s="957"/>
      <c r="G34" s="957"/>
      <c r="H34" s="180"/>
    </row>
    <row r="35" spans="1:8" s="174" customFormat="1" ht="13.5" thickBot="1">
      <c r="A35" s="328" t="s">
        <v>393</v>
      </c>
      <c r="B35" s="335">
        <f>SUM(B33:B34)</f>
        <v>880000</v>
      </c>
      <c r="C35" s="335">
        <f>SUM(C33:C34)</f>
        <v>731500</v>
      </c>
      <c r="D35" s="335">
        <f>SUM(D33:D34)</f>
        <v>618361</v>
      </c>
      <c r="E35" s="355"/>
      <c r="F35" s="958"/>
      <c r="G35" s="958"/>
      <c r="H35" s="1055"/>
    </row>
    <row r="36" spans="1:8" s="174" customFormat="1" ht="12.75" customHeight="1">
      <c r="A36" s="332" t="s">
        <v>394</v>
      </c>
      <c r="B36" s="342">
        <f>SUM('1b.mell '!C266)</f>
        <v>65000</v>
      </c>
      <c r="C36" s="342">
        <f>SUM('1b.mell '!D266)</f>
        <v>65000</v>
      </c>
      <c r="D36" s="342">
        <f>SUM('1b.mell '!E266)</f>
        <v>37927</v>
      </c>
      <c r="E36" s="356"/>
      <c r="F36" s="957"/>
      <c r="G36" s="957"/>
      <c r="H36" s="180"/>
    </row>
    <row r="37" spans="1:8" s="174" customFormat="1" ht="12.75" customHeight="1" thickBot="1">
      <c r="A37" s="333" t="s">
        <v>395</v>
      </c>
      <c r="B37" s="334">
        <f>SUM('1b.mell '!C267)</f>
        <v>2955</v>
      </c>
      <c r="C37" s="334">
        <f>SUM('1b.mell '!D267+'1b.mell '!D268)</f>
        <v>4058</v>
      </c>
      <c r="D37" s="334">
        <f>SUM('1b.mell '!E267+'1b.mell '!E268)</f>
        <v>4058</v>
      </c>
      <c r="E37" s="356"/>
      <c r="F37" s="959"/>
      <c r="G37" s="959"/>
      <c r="H37" s="1054"/>
    </row>
    <row r="38" spans="1:8" s="174" customFormat="1" ht="13.5" thickBot="1">
      <c r="A38" s="330" t="s">
        <v>396</v>
      </c>
      <c r="B38" s="344">
        <f>SUM(B36:B37)</f>
        <v>67955</v>
      </c>
      <c r="C38" s="344">
        <f>SUM(C36:C37)</f>
        <v>69058</v>
      </c>
      <c r="D38" s="344">
        <f>SUM(D36:D37)</f>
        <v>41985</v>
      </c>
      <c r="E38" s="357"/>
      <c r="F38" s="960"/>
      <c r="G38" s="960"/>
      <c r="H38" s="1056"/>
    </row>
    <row r="39" spans="1:8" s="174" customFormat="1" ht="20.25" customHeight="1" thickBot="1" thickTop="1">
      <c r="A39" s="343" t="s">
        <v>125</v>
      </c>
      <c r="B39" s="201">
        <f>SUM(B38,B35,B32)</f>
        <v>5045230</v>
      </c>
      <c r="C39" s="201">
        <f>SUM(C38,C35,C32)</f>
        <v>5108644</v>
      </c>
      <c r="D39" s="201">
        <f>SUM(D38,D35,D32)</f>
        <v>3902911</v>
      </c>
      <c r="E39" s="204" t="s">
        <v>123</v>
      </c>
      <c r="F39" s="201">
        <f>SUM(F28:F38)</f>
        <v>7083967</v>
      </c>
      <c r="G39" s="201">
        <f>SUM(G28:G38)</f>
        <v>7288068</v>
      </c>
      <c r="H39" s="201">
        <f>SUM(H28:H38)</f>
        <v>6477627</v>
      </c>
    </row>
    <row r="40" spans="1:8" s="174" customFormat="1" ht="12.75" customHeight="1" thickTop="1">
      <c r="A40" s="243" t="s">
        <v>397</v>
      </c>
      <c r="B40" s="205"/>
      <c r="C40" s="571">
        <f>SUM('1b.mell '!D271)</f>
        <v>1336363</v>
      </c>
      <c r="D40" s="571">
        <f>SUM('1b.mell '!E271)</f>
        <v>1336363</v>
      </c>
      <c r="E40" s="363"/>
      <c r="F40" s="205"/>
      <c r="G40" s="205"/>
      <c r="H40" s="205"/>
    </row>
    <row r="41" spans="1:8" s="174" customFormat="1" ht="12.75" customHeight="1">
      <c r="A41" s="325" t="s">
        <v>991</v>
      </c>
      <c r="B41" s="1039"/>
      <c r="C41" s="1040"/>
      <c r="D41" s="1040">
        <f>SUM('1b.mell '!E273)</f>
        <v>38195</v>
      </c>
      <c r="E41" s="325" t="s">
        <v>992</v>
      </c>
      <c r="F41" s="1043"/>
      <c r="G41" s="1043"/>
      <c r="H41" s="1044">
        <f>SUM('1c.mell '!E112)</f>
        <v>38195</v>
      </c>
    </row>
    <row r="42" spans="1:8" s="174" customFormat="1" ht="12.75" customHeight="1" thickBot="1">
      <c r="A42" s="1041" t="s">
        <v>348</v>
      </c>
      <c r="B42" s="359">
        <f>SUM('1b.mell '!C272)</f>
        <v>5454190</v>
      </c>
      <c r="C42" s="359">
        <f>SUM('1b.mell '!D272)</f>
        <v>5598760</v>
      </c>
      <c r="D42" s="359">
        <f>SUM('1b.mell '!E272)</f>
        <v>5583054</v>
      </c>
      <c r="E42" s="353" t="s">
        <v>408</v>
      </c>
      <c r="F42" s="364">
        <f>SUM('1c.mell '!C170)</f>
        <v>5454190</v>
      </c>
      <c r="G42" s="364">
        <f>SUM('1c.mell '!D170)</f>
        <v>5598760</v>
      </c>
      <c r="H42" s="364">
        <f>SUM('1c.mell '!E170)</f>
        <v>5583054</v>
      </c>
    </row>
    <row r="43" spans="1:8" s="174" customFormat="1" ht="15" thickBot="1" thickTop="1">
      <c r="A43" s="200" t="s">
        <v>117</v>
      </c>
      <c r="B43" s="185">
        <f>SUM(B42)</f>
        <v>5454190</v>
      </c>
      <c r="C43" s="185">
        <f>SUM(C40:C42)</f>
        <v>6935123</v>
      </c>
      <c r="D43" s="185">
        <f>SUM(D40:D42)</f>
        <v>6957612</v>
      </c>
      <c r="E43" s="200" t="s">
        <v>118</v>
      </c>
      <c r="F43" s="270">
        <f>SUM(F42)</f>
        <v>5454190</v>
      </c>
      <c r="G43" s="270">
        <f>SUM(G42)</f>
        <v>5598760</v>
      </c>
      <c r="H43" s="270">
        <f>SUM(H41:H42)</f>
        <v>5621249</v>
      </c>
    </row>
    <row r="44" spans="1:8" s="174" customFormat="1" ht="12" thickTop="1">
      <c r="A44" s="243" t="s">
        <v>398</v>
      </c>
      <c r="B44" s="194">
        <f>SUM('1b.mell '!C275)</f>
        <v>420000</v>
      </c>
      <c r="C44" s="194">
        <f>SUM('1b.mell '!D275)</f>
        <v>420000</v>
      </c>
      <c r="D44" s="194">
        <f>SUM('1b.mell '!E275)</f>
        <v>420000</v>
      </c>
      <c r="E44" s="337" t="s">
        <v>407</v>
      </c>
      <c r="F44" s="194">
        <f>SUM('1c.mell '!C173)</f>
        <v>14063</v>
      </c>
      <c r="G44" s="194">
        <f>SUM('1c.mell '!D173)</f>
        <v>319247</v>
      </c>
      <c r="H44" s="194">
        <f>SUM('1c.mell '!E173)</f>
        <v>319247</v>
      </c>
    </row>
    <row r="45" spans="1:8" s="174" customFormat="1" ht="11.25">
      <c r="A45" s="325" t="s">
        <v>399</v>
      </c>
      <c r="B45" s="183">
        <f>SUM('1b.mell '!C276)</f>
        <v>140000</v>
      </c>
      <c r="C45" s="183">
        <f>SUM('1b.mell '!D276)</f>
        <v>560882</v>
      </c>
      <c r="D45" s="183">
        <f>SUM('1b.mell '!E276)</f>
        <v>560882</v>
      </c>
      <c r="E45" s="177" t="s">
        <v>119</v>
      </c>
      <c r="F45" s="183">
        <f>SUM('1c.mell '!C174)</f>
        <v>56371</v>
      </c>
      <c r="G45" s="183">
        <f>SUM('1c.mell '!D174)</f>
        <v>80625</v>
      </c>
      <c r="H45" s="183">
        <f>SUM('1c.mell '!E174)</f>
        <v>80625</v>
      </c>
    </row>
    <row r="46" spans="1:8" s="174" customFormat="1" ht="12" thickBot="1">
      <c r="A46" s="358" t="s">
        <v>348</v>
      </c>
      <c r="B46" s="359">
        <f>SUM('1b.mell '!C277)</f>
        <v>176600</v>
      </c>
      <c r="C46" s="359">
        <f>SUM('1b.mell '!D277)</f>
        <v>230954</v>
      </c>
      <c r="D46" s="359">
        <f>SUM('1b.mell '!E277)</f>
        <v>233130</v>
      </c>
      <c r="E46" s="362" t="s">
        <v>408</v>
      </c>
      <c r="F46" s="359">
        <f>SUM('1c.mell '!C176)</f>
        <v>176600</v>
      </c>
      <c r="G46" s="359">
        <f>SUM('1c.mell '!D176)</f>
        <v>230954</v>
      </c>
      <c r="H46" s="359">
        <f>SUM('1c.mell '!E176)</f>
        <v>233130</v>
      </c>
    </row>
    <row r="47" spans="1:8" s="174" customFormat="1" ht="16.5" customHeight="1" thickBot="1" thickTop="1">
      <c r="A47" s="361" t="s">
        <v>400</v>
      </c>
      <c r="B47" s="185">
        <f>SUM(B44:B46)</f>
        <v>736600</v>
      </c>
      <c r="C47" s="185">
        <f>SUM(C44:C46)</f>
        <v>1211836</v>
      </c>
      <c r="D47" s="185">
        <f>SUM(D44:D46)</f>
        <v>1214012</v>
      </c>
      <c r="E47" s="202" t="s">
        <v>86</v>
      </c>
      <c r="F47" s="365">
        <f>SUM(F44:F46)</f>
        <v>247034</v>
      </c>
      <c r="G47" s="365">
        <f>SUM(G44:G46)</f>
        <v>630826</v>
      </c>
      <c r="H47" s="365">
        <f>SUM(H44:H46)</f>
        <v>633002</v>
      </c>
    </row>
    <row r="48" spans="1:8" s="174" customFormat="1" ht="12.75" customHeight="1" thickTop="1">
      <c r="A48" s="360"/>
      <c r="B48" s="188"/>
      <c r="C48" s="188"/>
      <c r="D48" s="188"/>
      <c r="E48" s="363"/>
      <c r="F48" s="352"/>
      <c r="G48" s="352"/>
      <c r="H48" s="352"/>
    </row>
    <row r="49" spans="1:8" s="174" customFormat="1" ht="13.5" thickBot="1">
      <c r="A49" s="346"/>
      <c r="B49" s="347"/>
      <c r="C49" s="347"/>
      <c r="D49" s="347"/>
      <c r="E49" s="366"/>
      <c r="F49" s="359"/>
      <c r="G49" s="359"/>
      <c r="H49" s="359"/>
    </row>
    <row r="50" spans="1:8" s="174" customFormat="1" ht="20.25" customHeight="1" thickBot="1" thickTop="1">
      <c r="A50" s="241" t="s">
        <v>610</v>
      </c>
      <c r="B50" s="203">
        <f>SUM(B26+B39+B44+B45)</f>
        <v>17510438</v>
      </c>
      <c r="C50" s="203">
        <f>SUM(C26+C39+C44+C45+C40)</f>
        <v>19158085</v>
      </c>
      <c r="D50" s="203">
        <f>SUM(D26+D39+D44+D45+D40+D41)</f>
        <v>18314312</v>
      </c>
      <c r="E50" s="241" t="s">
        <v>173</v>
      </c>
      <c r="F50" s="203">
        <f>SUM(F26+F39+F44+F45)</f>
        <v>17510438</v>
      </c>
      <c r="G50" s="203">
        <f>SUM(G26+G39+G44+G45)</f>
        <v>19158085</v>
      </c>
      <c r="H50" s="203">
        <f>SUM(H26+H39+H44+H45+H41)</f>
        <v>18314312</v>
      </c>
    </row>
    <row r="51" ht="14.25" thickTop="1">
      <c r="A51" s="173"/>
    </row>
    <row r="52" ht="13.5">
      <c r="A52" s="173"/>
    </row>
    <row r="53" ht="13.5">
      <c r="A53" s="173"/>
    </row>
  </sheetData>
  <sheetProtection/>
  <mergeCells count="10">
    <mergeCell ref="A2:H2"/>
    <mergeCell ref="A1:H1"/>
    <mergeCell ref="F4:F5"/>
    <mergeCell ref="H4:H5"/>
    <mergeCell ref="A4:A5"/>
    <mergeCell ref="E4:E5"/>
    <mergeCell ref="B4:B5"/>
    <mergeCell ref="D4:D5"/>
    <mergeCell ref="G4:G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showZeros="0" zoomScaleSheetLayoutView="100" zoomScalePageLayoutView="0" workbookViewId="0" topLeftCell="A37">
      <selection activeCell="A31" sqref="A31:IV31"/>
    </sheetView>
  </sheetViews>
  <sheetFormatPr defaultColWidth="9.125" defaultRowHeight="12.75"/>
  <cols>
    <col min="1" max="1" width="6.125" style="44" customWidth="1"/>
    <col min="2" max="2" width="52.00390625" style="44" customWidth="1"/>
    <col min="3" max="5" width="13.125" style="21" customWidth="1"/>
    <col min="6" max="6" width="9.75390625" style="275" customWidth="1"/>
    <col min="7" max="7" width="36.25390625" style="44" customWidth="1"/>
    <col min="8" max="16384" width="9.125" style="44" customWidth="1"/>
  </cols>
  <sheetData>
    <row r="1" spans="1:8" s="42" customFormat="1" ht="12">
      <c r="A1" s="1121" t="s">
        <v>270</v>
      </c>
      <c r="B1" s="1065"/>
      <c r="C1" s="1065"/>
      <c r="D1" s="1065"/>
      <c r="E1" s="1065"/>
      <c r="F1" s="1065"/>
      <c r="G1" s="1065"/>
      <c r="H1" s="94"/>
    </row>
    <row r="2" spans="1:8" s="42" customFormat="1" ht="12">
      <c r="A2" s="1113" t="s">
        <v>151</v>
      </c>
      <c r="B2" s="1114"/>
      <c r="C2" s="1114"/>
      <c r="D2" s="1114"/>
      <c r="E2" s="1114"/>
      <c r="F2" s="1114"/>
      <c r="G2" s="1114"/>
      <c r="H2" s="67"/>
    </row>
    <row r="3" spans="1:6" s="42" customFormat="1" ht="9.75" customHeight="1">
      <c r="A3" s="35"/>
      <c r="B3" s="35"/>
      <c r="C3" s="69"/>
      <c r="D3" s="69"/>
      <c r="E3" s="69"/>
      <c r="F3" s="274"/>
    </row>
    <row r="4" spans="1:7" s="42" customFormat="1" ht="11.25">
      <c r="A4" s="907"/>
      <c r="B4" s="907"/>
      <c r="C4" s="908"/>
      <c r="D4" s="908"/>
      <c r="E4" s="908"/>
      <c r="F4" s="909"/>
      <c r="G4" s="735" t="s">
        <v>314</v>
      </c>
    </row>
    <row r="5" spans="1:7" ht="12" customHeight="1">
      <c r="A5" s="829"/>
      <c r="B5" s="847"/>
      <c r="C5" s="1087" t="s">
        <v>108</v>
      </c>
      <c r="D5" s="1087" t="s">
        <v>129</v>
      </c>
      <c r="E5" s="1087" t="s">
        <v>997</v>
      </c>
      <c r="F5" s="1122" t="s">
        <v>578</v>
      </c>
      <c r="G5" s="737" t="s">
        <v>265</v>
      </c>
    </row>
    <row r="6" spans="1:7" ht="12" customHeight="1">
      <c r="A6" s="85" t="s">
        <v>477</v>
      </c>
      <c r="B6" s="849" t="s">
        <v>264</v>
      </c>
      <c r="C6" s="1088"/>
      <c r="D6" s="1093"/>
      <c r="E6" s="1093"/>
      <c r="F6" s="1123"/>
      <c r="G6" s="85" t="s">
        <v>266</v>
      </c>
    </row>
    <row r="7" spans="1:7" s="42" customFormat="1" ht="12.75" customHeight="1" thickBot="1">
      <c r="A7" s="85"/>
      <c r="B7" s="693"/>
      <c r="C7" s="1094"/>
      <c r="D7" s="1094"/>
      <c r="E7" s="1094"/>
      <c r="F7" s="1124"/>
      <c r="G7" s="693"/>
    </row>
    <row r="8" spans="1:7" s="42" customFormat="1" ht="11.25">
      <c r="A8" s="694" t="s">
        <v>287</v>
      </c>
      <c r="B8" s="694" t="s">
        <v>288</v>
      </c>
      <c r="C8" s="737" t="s">
        <v>289</v>
      </c>
      <c r="D8" s="737" t="s">
        <v>290</v>
      </c>
      <c r="E8" s="737" t="s">
        <v>291</v>
      </c>
      <c r="F8" s="737" t="s">
        <v>84</v>
      </c>
      <c r="G8" s="737">
        <v>7</v>
      </c>
    </row>
    <row r="9" spans="1:7" s="42" customFormat="1" ht="12.75">
      <c r="A9" s="794"/>
      <c r="B9" s="910" t="s">
        <v>464</v>
      </c>
      <c r="C9" s="742"/>
      <c r="D9" s="742"/>
      <c r="E9" s="742"/>
      <c r="F9" s="837"/>
      <c r="G9" s="787"/>
    </row>
    <row r="10" spans="1:7" ht="11.25">
      <c r="A10" s="85"/>
      <c r="B10" s="856" t="s">
        <v>447</v>
      </c>
      <c r="C10" s="911"/>
      <c r="D10" s="911"/>
      <c r="E10" s="911"/>
      <c r="F10" s="912"/>
      <c r="G10" s="685"/>
    </row>
    <row r="11" spans="1:7" ht="11.25">
      <c r="A11" s="767">
        <v>5011</v>
      </c>
      <c r="B11" s="913" t="s">
        <v>307</v>
      </c>
      <c r="C11" s="83"/>
      <c r="D11" s="83">
        <v>14505</v>
      </c>
      <c r="E11" s="83">
        <v>14505</v>
      </c>
      <c r="F11" s="917">
        <f>SUM(E11/D11)</f>
        <v>1</v>
      </c>
      <c r="G11" s="685"/>
    </row>
    <row r="12" spans="1:7" ht="12">
      <c r="A12" s="767"/>
      <c r="B12" s="914" t="s">
        <v>543</v>
      </c>
      <c r="C12" s="83"/>
      <c r="D12" s="559">
        <v>13871</v>
      </c>
      <c r="E12" s="559"/>
      <c r="F12" s="917">
        <f aca="true" t="shared" si="0" ref="F12:F57">SUM(E12/D12)</f>
        <v>0</v>
      </c>
      <c r="G12" s="685"/>
    </row>
    <row r="13" spans="1:7" ht="12">
      <c r="A13" s="767"/>
      <c r="B13" s="914" t="s">
        <v>764</v>
      </c>
      <c r="C13" s="83"/>
      <c r="D13" s="559">
        <v>634</v>
      </c>
      <c r="E13" s="559">
        <v>14505</v>
      </c>
      <c r="F13" s="1034">
        <f t="shared" si="0"/>
        <v>22.878548895899055</v>
      </c>
      <c r="G13" s="685"/>
    </row>
    <row r="14" spans="1:7" ht="11.25">
      <c r="A14" s="794">
        <v>5010</v>
      </c>
      <c r="B14" s="915" t="s">
        <v>308</v>
      </c>
      <c r="C14" s="593"/>
      <c r="D14" s="593">
        <f>SUM(D11)</f>
        <v>14505</v>
      </c>
      <c r="E14" s="593">
        <f>SUM(E11)</f>
        <v>14505</v>
      </c>
      <c r="F14" s="1018">
        <f t="shared" si="0"/>
        <v>1</v>
      </c>
      <c r="G14" s="84"/>
    </row>
    <row r="15" spans="1:7" s="42" customFormat="1" ht="11.25">
      <c r="A15" s="85"/>
      <c r="B15" s="871" t="s">
        <v>454</v>
      </c>
      <c r="C15" s="916"/>
      <c r="D15" s="916"/>
      <c r="E15" s="916"/>
      <c r="F15" s="917"/>
      <c r="G15" s="873"/>
    </row>
    <row r="16" spans="1:7" ht="11.25">
      <c r="A16" s="767">
        <v>5021</v>
      </c>
      <c r="B16" s="913" t="s">
        <v>526</v>
      </c>
      <c r="C16" s="83">
        <v>15000</v>
      </c>
      <c r="D16" s="83">
        <v>15000</v>
      </c>
      <c r="E16" s="83">
        <v>15000</v>
      </c>
      <c r="F16" s="1034">
        <f t="shared" si="0"/>
        <v>1</v>
      </c>
      <c r="G16" s="685"/>
    </row>
    <row r="17" spans="1:7" s="42" customFormat="1" ht="11.25">
      <c r="A17" s="794">
        <v>5020</v>
      </c>
      <c r="B17" s="915" t="s">
        <v>308</v>
      </c>
      <c r="C17" s="593">
        <f>SUM(C16:C16)</f>
        <v>15000</v>
      </c>
      <c r="D17" s="593">
        <f>SUM(D16:D16)</f>
        <v>15000</v>
      </c>
      <c r="E17" s="593">
        <f>SUM(E16:E16)</f>
        <v>15000</v>
      </c>
      <c r="F17" s="1018">
        <f t="shared" si="0"/>
        <v>1</v>
      </c>
      <c r="G17" s="870"/>
    </row>
    <row r="18" spans="1:7" s="42" customFormat="1" ht="12" customHeight="1">
      <c r="A18" s="85"/>
      <c r="B18" s="918" t="s">
        <v>106</v>
      </c>
      <c r="C18" s="916"/>
      <c r="D18" s="916"/>
      <c r="E18" s="916"/>
      <c r="F18" s="917"/>
      <c r="G18" s="873"/>
    </row>
    <row r="19" spans="1:7" s="42" customFormat="1" ht="12" customHeight="1">
      <c r="A19" s="680">
        <v>5031</v>
      </c>
      <c r="B19" s="869" t="s">
        <v>585</v>
      </c>
      <c r="C19" s="916"/>
      <c r="D19" s="916">
        <v>1700</v>
      </c>
      <c r="E19" s="916"/>
      <c r="F19" s="917">
        <f t="shared" si="0"/>
        <v>0</v>
      </c>
      <c r="G19" s="873"/>
    </row>
    <row r="20" spans="1:7" s="42" customFormat="1" ht="12" customHeight="1">
      <c r="A20" s="858">
        <v>5032</v>
      </c>
      <c r="B20" s="944" t="s">
        <v>779</v>
      </c>
      <c r="C20" s="916"/>
      <c r="D20" s="916">
        <v>2000</v>
      </c>
      <c r="E20" s="916">
        <v>2000</v>
      </c>
      <c r="F20" s="917">
        <f t="shared" si="0"/>
        <v>1</v>
      </c>
      <c r="G20" s="873"/>
    </row>
    <row r="21" spans="1:7" ht="11.25">
      <c r="A21" s="767">
        <v>5033</v>
      </c>
      <c r="B21" s="913" t="s">
        <v>55</v>
      </c>
      <c r="C21" s="83">
        <v>20000</v>
      </c>
      <c r="D21" s="83">
        <v>24479</v>
      </c>
      <c r="E21" s="83">
        <v>24479</v>
      </c>
      <c r="F21" s="917">
        <f t="shared" si="0"/>
        <v>1</v>
      </c>
      <c r="G21" s="919"/>
    </row>
    <row r="22" spans="1:7" ht="12">
      <c r="A22" s="767"/>
      <c r="B22" s="914" t="s">
        <v>543</v>
      </c>
      <c r="C22" s="83"/>
      <c r="D22" s="559">
        <v>4479</v>
      </c>
      <c r="E22" s="559">
        <v>4544</v>
      </c>
      <c r="F22" s="917">
        <f t="shared" si="0"/>
        <v>1.0145121678946194</v>
      </c>
      <c r="G22" s="919"/>
    </row>
    <row r="23" spans="1:7" ht="12">
      <c r="A23" s="767"/>
      <c r="B23" s="914" t="s">
        <v>764</v>
      </c>
      <c r="C23" s="83"/>
      <c r="D23" s="559">
        <v>20000</v>
      </c>
      <c r="E23" s="559">
        <v>19935</v>
      </c>
      <c r="F23" s="917">
        <f t="shared" si="0"/>
        <v>0.99675</v>
      </c>
      <c r="G23" s="919"/>
    </row>
    <row r="24" spans="1:7" ht="11.25">
      <c r="A24" s="767">
        <v>5034</v>
      </c>
      <c r="B24" s="913" t="s">
        <v>551</v>
      </c>
      <c r="C24" s="83">
        <v>55000</v>
      </c>
      <c r="D24" s="83">
        <v>92980</v>
      </c>
      <c r="E24" s="83">
        <f>SUM(E25:E26)</f>
        <v>76980</v>
      </c>
      <c r="F24" s="917">
        <f t="shared" si="0"/>
        <v>0.8279199827919983</v>
      </c>
      <c r="G24" s="919"/>
    </row>
    <row r="25" spans="1:7" ht="12">
      <c r="A25" s="767"/>
      <c r="B25" s="914" t="s">
        <v>909</v>
      </c>
      <c r="C25" s="83"/>
      <c r="D25" s="83"/>
      <c r="E25" s="559">
        <v>1143</v>
      </c>
      <c r="F25" s="917"/>
      <c r="G25" s="919"/>
    </row>
    <row r="26" spans="1:7" ht="12">
      <c r="A26" s="767"/>
      <c r="B26" s="914" t="s">
        <v>764</v>
      </c>
      <c r="C26" s="83"/>
      <c r="D26" s="83"/>
      <c r="E26" s="559">
        <v>75837</v>
      </c>
      <c r="F26" s="917"/>
      <c r="G26" s="919"/>
    </row>
    <row r="27" spans="1:7" ht="11.25">
      <c r="A27" s="767">
        <v>5035</v>
      </c>
      <c r="B27" s="913" t="s">
        <v>552</v>
      </c>
      <c r="C27" s="83">
        <v>10000</v>
      </c>
      <c r="D27" s="83">
        <v>10000</v>
      </c>
      <c r="E27" s="83">
        <v>10000</v>
      </c>
      <c r="F27" s="917">
        <f t="shared" si="0"/>
        <v>1</v>
      </c>
      <c r="G27" s="919"/>
    </row>
    <row r="28" spans="1:7" ht="11.25">
      <c r="A28" s="767">
        <v>5036</v>
      </c>
      <c r="B28" s="913" t="s">
        <v>341</v>
      </c>
      <c r="C28" s="83"/>
      <c r="D28" s="83">
        <v>830</v>
      </c>
      <c r="E28" s="83">
        <v>830</v>
      </c>
      <c r="F28" s="917">
        <f t="shared" si="0"/>
        <v>1</v>
      </c>
      <c r="G28" s="919"/>
    </row>
    <row r="29" spans="1:7" ht="11.25">
      <c r="A29" s="767">
        <v>5037</v>
      </c>
      <c r="B29" s="920" t="s">
        <v>302</v>
      </c>
      <c r="C29" s="83">
        <v>14775</v>
      </c>
      <c r="D29" s="83">
        <v>14775</v>
      </c>
      <c r="E29" s="83">
        <v>14775</v>
      </c>
      <c r="F29" s="917">
        <f t="shared" si="0"/>
        <v>1</v>
      </c>
      <c r="G29" s="919"/>
    </row>
    <row r="30" spans="1:7" ht="11.25">
      <c r="A30" s="767">
        <v>5038</v>
      </c>
      <c r="B30" s="913" t="s">
        <v>204</v>
      </c>
      <c r="C30" s="83">
        <v>590535</v>
      </c>
      <c r="D30" s="83">
        <v>593532</v>
      </c>
      <c r="E30" s="83">
        <v>2997</v>
      </c>
      <c r="F30" s="917">
        <f t="shared" si="0"/>
        <v>0.0050494328865166496</v>
      </c>
      <c r="G30" s="921"/>
    </row>
    <row r="31" spans="1:7" ht="11.25">
      <c r="A31" s="767">
        <v>5039</v>
      </c>
      <c r="B31" s="913" t="s">
        <v>763</v>
      </c>
      <c r="C31" s="83"/>
      <c r="D31" s="83">
        <v>22000</v>
      </c>
      <c r="E31" s="83">
        <v>22000</v>
      </c>
      <c r="F31" s="917">
        <f t="shared" si="0"/>
        <v>1</v>
      </c>
      <c r="G31" s="921"/>
    </row>
    <row r="32" spans="1:7" ht="12">
      <c r="A32" s="767"/>
      <c r="B32" s="914" t="s">
        <v>543</v>
      </c>
      <c r="C32" s="83"/>
      <c r="D32" s="83"/>
      <c r="E32" s="559">
        <v>1773</v>
      </c>
      <c r="F32" s="917"/>
      <c r="G32" s="921"/>
    </row>
    <row r="33" spans="1:7" ht="12">
      <c r="A33" s="767"/>
      <c r="B33" s="914" t="s">
        <v>764</v>
      </c>
      <c r="C33" s="83"/>
      <c r="D33" s="83"/>
      <c r="E33" s="559">
        <v>20227</v>
      </c>
      <c r="F33" s="1034"/>
      <c r="G33" s="921"/>
    </row>
    <row r="34" spans="1:7" ht="12" customHeight="1">
      <c r="A34" s="794">
        <v>5030</v>
      </c>
      <c r="B34" s="915" t="s">
        <v>308</v>
      </c>
      <c r="C34" s="593">
        <f>SUM(C21:C30)</f>
        <v>690310</v>
      </c>
      <c r="D34" s="593">
        <f>SUM(D19:D31)-D22-D23</f>
        <v>762296</v>
      </c>
      <c r="E34" s="593">
        <f>SUM(E20+E21+E24+E27+E28+E29+E30+E31)</f>
        <v>154061</v>
      </c>
      <c r="F34" s="1018">
        <f t="shared" si="0"/>
        <v>0.2021012834909274</v>
      </c>
      <c r="G34" s="870"/>
    </row>
    <row r="35" spans="1:7" ht="12" customHeight="1">
      <c r="A35" s="829"/>
      <c r="B35" s="886" t="s">
        <v>457</v>
      </c>
      <c r="C35" s="916"/>
      <c r="D35" s="916"/>
      <c r="E35" s="916"/>
      <c r="F35" s="917"/>
      <c r="G35" s="685"/>
    </row>
    <row r="36" spans="1:7" ht="11.25">
      <c r="A36" s="767">
        <v>5042</v>
      </c>
      <c r="B36" s="913" t="s">
        <v>437</v>
      </c>
      <c r="C36" s="83"/>
      <c r="D36" s="83">
        <v>4500</v>
      </c>
      <c r="E36" s="83">
        <v>4500</v>
      </c>
      <c r="F36" s="917">
        <f t="shared" si="0"/>
        <v>1</v>
      </c>
      <c r="G36" s="921"/>
    </row>
    <row r="37" spans="1:7" ht="11.25">
      <c r="A37" s="767">
        <v>5044</v>
      </c>
      <c r="B37" s="913" t="s">
        <v>605</v>
      </c>
      <c r="C37" s="83">
        <f>SUM(C38:C40)</f>
        <v>5000</v>
      </c>
      <c r="D37" s="83">
        <f>SUM(D38:D40)</f>
        <v>5406</v>
      </c>
      <c r="E37" s="83">
        <f>SUM(E38:E40)</f>
        <v>5406</v>
      </c>
      <c r="F37" s="917">
        <f t="shared" si="0"/>
        <v>1</v>
      </c>
      <c r="G37" s="807" t="s">
        <v>41</v>
      </c>
    </row>
    <row r="38" spans="1:7" ht="12">
      <c r="A38" s="767"/>
      <c r="B38" s="914" t="s">
        <v>543</v>
      </c>
      <c r="C38" s="83"/>
      <c r="D38" s="559">
        <v>2220</v>
      </c>
      <c r="E38" s="559">
        <v>3862</v>
      </c>
      <c r="F38" s="917">
        <f t="shared" si="0"/>
        <v>1.7396396396396396</v>
      </c>
      <c r="G38" s="680"/>
    </row>
    <row r="39" spans="1:7" ht="12">
      <c r="A39" s="767"/>
      <c r="B39" s="914" t="s">
        <v>764</v>
      </c>
      <c r="C39" s="559">
        <v>5000</v>
      </c>
      <c r="D39" s="559">
        <v>2344</v>
      </c>
      <c r="E39" s="559">
        <v>608</v>
      </c>
      <c r="F39" s="917">
        <f t="shared" si="0"/>
        <v>0.2593856655290102</v>
      </c>
      <c r="G39" s="680"/>
    </row>
    <row r="40" spans="1:7" ht="12">
      <c r="A40" s="767"/>
      <c r="B40" s="914" t="s">
        <v>553</v>
      </c>
      <c r="C40" s="83"/>
      <c r="D40" s="559">
        <v>842</v>
      </c>
      <c r="E40" s="559">
        <v>936</v>
      </c>
      <c r="F40" s="917">
        <f t="shared" si="0"/>
        <v>1.1116389548693586</v>
      </c>
      <c r="G40" s="680"/>
    </row>
    <row r="41" spans="1:7" ht="11.25">
      <c r="A41" s="767">
        <v>5046</v>
      </c>
      <c r="B41" s="913" t="s">
        <v>549</v>
      </c>
      <c r="C41" s="83">
        <v>19050</v>
      </c>
      <c r="D41" s="83">
        <v>19050</v>
      </c>
      <c r="E41" s="83">
        <v>19050</v>
      </c>
      <c r="F41" s="1034">
        <f t="shared" si="0"/>
        <v>1</v>
      </c>
      <c r="G41" s="685"/>
    </row>
    <row r="42" spans="1:7" ht="11.25">
      <c r="A42" s="794">
        <v>5040</v>
      </c>
      <c r="B42" s="915" t="s">
        <v>308</v>
      </c>
      <c r="C42" s="593">
        <f>SUM(C37+C41)</f>
        <v>24050</v>
      </c>
      <c r="D42" s="593">
        <f>SUM(D37+D41+D36)</f>
        <v>28956</v>
      </c>
      <c r="E42" s="593">
        <f>SUM(E37+E41+E36)</f>
        <v>28956</v>
      </c>
      <c r="F42" s="1018">
        <f t="shared" si="0"/>
        <v>1</v>
      </c>
      <c r="G42" s="870"/>
    </row>
    <row r="43" spans="1:7" ht="15.75" customHeight="1">
      <c r="A43" s="794"/>
      <c r="B43" s="910" t="s">
        <v>465</v>
      </c>
      <c r="C43" s="593">
        <f>SUM(C42+C34+C17+C14)</f>
        <v>729360</v>
      </c>
      <c r="D43" s="593">
        <f>SUM(D42+D34+D17+D14)</f>
        <v>820757</v>
      </c>
      <c r="E43" s="593">
        <f>SUM(E42+E34+E17+E14)</f>
        <v>212522</v>
      </c>
      <c r="F43" s="1018">
        <f t="shared" si="0"/>
        <v>0.25893413032115475</v>
      </c>
      <c r="G43" s="870"/>
    </row>
    <row r="44" spans="1:7" ht="12.75">
      <c r="A44" s="794"/>
      <c r="B44" s="910" t="s">
        <v>466</v>
      </c>
      <c r="C44" s="742"/>
      <c r="D44" s="742"/>
      <c r="E44" s="742"/>
      <c r="F44" s="1034"/>
      <c r="G44" s="787"/>
    </row>
    <row r="45" spans="1:7" ht="11.25">
      <c r="A45" s="794">
        <v>5050</v>
      </c>
      <c r="B45" s="915" t="s">
        <v>460</v>
      </c>
      <c r="C45" s="593"/>
      <c r="D45" s="593"/>
      <c r="E45" s="593"/>
      <c r="F45" s="1034"/>
      <c r="G45" s="870"/>
    </row>
    <row r="46" spans="1:7" ht="11.25">
      <c r="A46" s="85"/>
      <c r="B46" s="901" t="s">
        <v>128</v>
      </c>
      <c r="C46" s="922"/>
      <c r="D46" s="922"/>
      <c r="E46" s="922"/>
      <c r="F46" s="917"/>
      <c r="G46" s="685"/>
    </row>
    <row r="47" spans="1:7" ht="11.25">
      <c r="A47" s="85"/>
      <c r="B47" s="685" t="s">
        <v>210</v>
      </c>
      <c r="C47" s="578"/>
      <c r="D47" s="578"/>
      <c r="E47" s="578"/>
      <c r="F47" s="917"/>
      <c r="G47" s="685"/>
    </row>
    <row r="48" spans="1:7" ht="11.25">
      <c r="A48" s="85"/>
      <c r="B48" s="902" t="s">
        <v>198</v>
      </c>
      <c r="C48" s="578"/>
      <c r="D48" s="578"/>
      <c r="E48" s="578"/>
      <c r="F48" s="917"/>
      <c r="G48" s="685"/>
    </row>
    <row r="49" spans="1:7" ht="12" customHeight="1">
      <c r="A49" s="680"/>
      <c r="B49" s="902" t="s">
        <v>199</v>
      </c>
      <c r="C49" s="902"/>
      <c r="D49" s="902">
        <f>SUM(D12+D22+D38)</f>
        <v>20570</v>
      </c>
      <c r="E49" s="902">
        <f>SUM(E12+E22+E38+E32)</f>
        <v>10179</v>
      </c>
      <c r="F49" s="917">
        <f t="shared" si="0"/>
        <v>0.49484686436558095</v>
      </c>
      <c r="G49" s="685"/>
    </row>
    <row r="50" spans="1:7" ht="12" customHeight="1">
      <c r="A50" s="680"/>
      <c r="B50" s="902" t="s">
        <v>492</v>
      </c>
      <c r="C50" s="686"/>
      <c r="D50" s="686"/>
      <c r="E50" s="686"/>
      <c r="F50" s="917"/>
      <c r="G50" s="685"/>
    </row>
    <row r="51" spans="1:7" ht="12" customHeight="1">
      <c r="A51" s="680"/>
      <c r="B51" s="903" t="s">
        <v>116</v>
      </c>
      <c r="C51" s="923">
        <f>SUM(C47:C50)</f>
        <v>0</v>
      </c>
      <c r="D51" s="923">
        <f>SUM(D47:D50)</f>
        <v>20570</v>
      </c>
      <c r="E51" s="923">
        <f>SUM(E47:E50)</f>
        <v>10179</v>
      </c>
      <c r="F51" s="924">
        <f t="shared" si="0"/>
        <v>0.49484686436558095</v>
      </c>
      <c r="G51" s="685"/>
    </row>
    <row r="52" spans="1:7" ht="12" customHeight="1">
      <c r="A52" s="680"/>
      <c r="B52" s="904" t="s">
        <v>130</v>
      </c>
      <c r="C52" s="686"/>
      <c r="D52" s="686"/>
      <c r="E52" s="686"/>
      <c r="F52" s="917"/>
      <c r="G52" s="685"/>
    </row>
    <row r="53" spans="1:7" ht="12" customHeight="1">
      <c r="A53" s="680"/>
      <c r="B53" s="902" t="s">
        <v>418</v>
      </c>
      <c r="C53" s="686"/>
      <c r="D53" s="686"/>
      <c r="E53" s="686">
        <f>SUM(E25)</f>
        <v>1143</v>
      </c>
      <c r="F53" s="917"/>
      <c r="G53" s="685"/>
    </row>
    <row r="54" spans="1:7" ht="12" customHeight="1">
      <c r="A54" s="680"/>
      <c r="B54" s="902" t="s">
        <v>426</v>
      </c>
      <c r="C54" s="686">
        <f>SUM(C42+C34+C17+C45+C14)-C49-C47-C48</f>
        <v>729360</v>
      </c>
      <c r="D54" s="686">
        <f>SUM(D42+D34+D17+D45+D14)-D49-D47-D48-D55</f>
        <v>798515</v>
      </c>
      <c r="E54" s="686">
        <f>SUM(E42+E34+E17+E45+E14)-E49-E47-E48-E55</f>
        <v>200577</v>
      </c>
      <c r="F54" s="917">
        <f t="shared" si="0"/>
        <v>0.2511875168281122</v>
      </c>
      <c r="G54" s="685"/>
    </row>
    <row r="55" spans="1:7" ht="12" customHeight="1">
      <c r="A55" s="680"/>
      <c r="B55" s="902" t="s">
        <v>200</v>
      </c>
      <c r="C55" s="686"/>
      <c r="D55" s="686">
        <f>SUM(D40+D28)</f>
        <v>1672</v>
      </c>
      <c r="E55" s="686">
        <f>SUM(E40+E28)</f>
        <v>1766</v>
      </c>
      <c r="F55" s="917">
        <f t="shared" si="0"/>
        <v>1.05622009569378</v>
      </c>
      <c r="G55" s="685"/>
    </row>
    <row r="56" spans="1:7" ht="12" customHeight="1">
      <c r="A56" s="883"/>
      <c r="B56" s="594" t="s">
        <v>123</v>
      </c>
      <c r="C56" s="702">
        <f>SUM(C53:C55)</f>
        <v>729360</v>
      </c>
      <c r="D56" s="702">
        <f>SUM(D53:D55)</f>
        <v>800187</v>
      </c>
      <c r="E56" s="702">
        <f>SUM(E53:E55)</f>
        <v>203486</v>
      </c>
      <c r="F56" s="1018">
        <f t="shared" si="0"/>
        <v>0.25429805782898246</v>
      </c>
      <c r="G56" s="681"/>
    </row>
    <row r="57" spans="1:7" ht="12" customHeight="1">
      <c r="A57" s="925"/>
      <c r="B57" s="870" t="s">
        <v>207</v>
      </c>
      <c r="C57" s="926">
        <f>SUM(C34+C42+C17+C45+C14)</f>
        <v>729360</v>
      </c>
      <c r="D57" s="926">
        <f>SUM(D34+D42+D17+D45+D14)</f>
        <v>820757</v>
      </c>
      <c r="E57" s="926">
        <f>SUM(E34+E42+E17+E45+E14)</f>
        <v>212522</v>
      </c>
      <c r="F57" s="1018">
        <f t="shared" si="0"/>
        <v>0.25893413032115475</v>
      </c>
      <c r="G57" s="84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4" useFirstPageNumber="1" horizontalDpi="300" verticalDpi="300" orientation="landscape" paperSize="9" scale="75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25390625" style="64" customWidth="1"/>
    <col min="2" max="2" width="52.50390625" style="63" customWidth="1"/>
    <col min="3" max="3" width="11.50390625" style="63" customWidth="1"/>
    <col min="4" max="4" width="10.875" style="63" customWidth="1"/>
    <col min="5" max="5" width="12.375" style="63" customWidth="1"/>
    <col min="6" max="16384" width="9.125" style="63" customWidth="1"/>
  </cols>
  <sheetData>
    <row r="1" spans="1:5" ht="12.75" customHeight="1">
      <c r="A1" s="1125" t="s">
        <v>206</v>
      </c>
      <c r="B1" s="1125"/>
      <c r="C1" s="1125"/>
      <c r="D1" s="1125"/>
      <c r="E1" s="1125"/>
    </row>
    <row r="2" ht="12">
      <c r="B2" s="64"/>
    </row>
    <row r="3" spans="1:5" s="60" customFormat="1" ht="12.75">
      <c r="A3" s="1131" t="s">
        <v>152</v>
      </c>
      <c r="B3" s="1131"/>
      <c r="C3" s="1131"/>
      <c r="D3" s="1131"/>
      <c r="E3" s="1131"/>
    </row>
    <row r="4" s="60" customFormat="1" ht="12.75"/>
    <row r="5" s="60" customFormat="1" ht="12.75"/>
    <row r="6" spans="3:5" s="60" customFormat="1" ht="12.75">
      <c r="C6" s="551"/>
      <c r="D6" s="551"/>
      <c r="E6" s="551" t="s">
        <v>38</v>
      </c>
    </row>
    <row r="7" spans="1:5" s="60" customFormat="1" ht="12.75" customHeight="1">
      <c r="A7" s="1126" t="s">
        <v>477</v>
      </c>
      <c r="B7" s="1126" t="s">
        <v>286</v>
      </c>
      <c r="C7" s="1058" t="s">
        <v>108</v>
      </c>
      <c r="D7" s="1058" t="s">
        <v>129</v>
      </c>
      <c r="E7" s="1058" t="s">
        <v>995</v>
      </c>
    </row>
    <row r="8" spans="1:5" s="60" customFormat="1" ht="12.75">
      <c r="A8" s="1129"/>
      <c r="B8" s="1127"/>
      <c r="C8" s="1075"/>
      <c r="D8" s="1111"/>
      <c r="E8" s="1111"/>
    </row>
    <row r="9" spans="1:5" s="60" customFormat="1" ht="13.5" thickBot="1">
      <c r="A9" s="1130"/>
      <c r="B9" s="1128"/>
      <c r="C9" s="1076"/>
      <c r="D9" s="1076"/>
      <c r="E9" s="1076"/>
    </row>
    <row r="10" spans="1:5" s="60" customFormat="1" ht="12.75">
      <c r="A10" s="78" t="s">
        <v>287</v>
      </c>
      <c r="B10" s="78" t="s">
        <v>288</v>
      </c>
      <c r="C10" s="78" t="s">
        <v>289</v>
      </c>
      <c r="D10" s="78" t="s">
        <v>290</v>
      </c>
      <c r="E10" s="78" t="s">
        <v>291</v>
      </c>
    </row>
    <row r="11" spans="1:5" s="60" customFormat="1" ht="12.75">
      <c r="A11" s="13"/>
      <c r="B11" s="13"/>
      <c r="C11" s="73"/>
      <c r="D11" s="73"/>
      <c r="E11" s="73"/>
    </row>
    <row r="12" spans="1:5" s="31" customFormat="1" ht="12.75">
      <c r="A12" s="18">
        <v>6110</v>
      </c>
      <c r="B12" s="16" t="s">
        <v>107</v>
      </c>
      <c r="C12" s="16">
        <v>262093</v>
      </c>
      <c r="D12" s="16">
        <v>128036</v>
      </c>
      <c r="E12" s="16">
        <v>92925</v>
      </c>
    </row>
    <row r="13" spans="1:5" ht="12">
      <c r="A13" s="61"/>
      <c r="B13" s="62"/>
      <c r="C13" s="62"/>
      <c r="D13" s="62"/>
      <c r="E13" s="62"/>
    </row>
    <row r="14" spans="1:5" s="31" customFormat="1" ht="12.75">
      <c r="A14" s="18">
        <v>6120</v>
      </c>
      <c r="B14" s="16" t="s">
        <v>114</v>
      </c>
      <c r="C14" s="16">
        <f>SUM(C15:C18)</f>
        <v>89312</v>
      </c>
      <c r="D14" s="16">
        <f>SUM(D15:D18)</f>
        <v>0</v>
      </c>
      <c r="E14" s="16">
        <f>SUM(E15:E18)</f>
        <v>0</v>
      </c>
    </row>
    <row r="15" spans="1:5" s="31" customFormat="1" ht="12.75">
      <c r="A15" s="61">
        <v>6121</v>
      </c>
      <c r="B15" s="62" t="s">
        <v>546</v>
      </c>
      <c r="C15" s="62">
        <v>13000</v>
      </c>
      <c r="D15" s="62"/>
      <c r="E15" s="62"/>
    </row>
    <row r="16" spans="1:5" s="31" customFormat="1" ht="12.75">
      <c r="A16" s="61">
        <v>6122</v>
      </c>
      <c r="B16" s="62" t="s">
        <v>547</v>
      </c>
      <c r="C16" s="62">
        <v>15000</v>
      </c>
      <c r="D16" s="62"/>
      <c r="E16" s="62"/>
    </row>
    <row r="17" spans="1:5" s="31" customFormat="1" ht="12.75">
      <c r="A17" s="61">
        <v>6123</v>
      </c>
      <c r="B17" s="62" t="s">
        <v>548</v>
      </c>
      <c r="C17" s="62">
        <v>57150</v>
      </c>
      <c r="D17" s="62"/>
      <c r="E17" s="62"/>
    </row>
    <row r="18" spans="1:5" ht="12">
      <c r="A18" s="170">
        <v>6125</v>
      </c>
      <c r="B18" s="171" t="s">
        <v>550</v>
      </c>
      <c r="C18" s="171">
        <v>4162</v>
      </c>
      <c r="D18" s="171"/>
      <c r="E18" s="171"/>
    </row>
    <row r="19" spans="1:5" ht="12">
      <c r="A19" s="261"/>
      <c r="B19" s="260"/>
      <c r="C19" s="260"/>
      <c r="D19" s="260"/>
      <c r="E19" s="260"/>
    </row>
    <row r="20" spans="1:5" ht="12.75">
      <c r="A20" s="263">
        <v>6130</v>
      </c>
      <c r="B20" s="264" t="s">
        <v>58</v>
      </c>
      <c r="C20" s="264"/>
      <c r="D20" s="264">
        <v>7726</v>
      </c>
      <c r="E20" s="264">
        <v>7726</v>
      </c>
    </row>
    <row r="21" spans="1:5" ht="12">
      <c r="A21" s="61"/>
      <c r="B21" s="62"/>
      <c r="C21" s="62"/>
      <c r="D21" s="62"/>
      <c r="E21" s="62"/>
    </row>
    <row r="22" spans="1:5" s="31" customFormat="1" ht="12.75">
      <c r="A22" s="18">
        <v>6100</v>
      </c>
      <c r="B22" s="16" t="s">
        <v>272</v>
      </c>
      <c r="C22" s="16">
        <f>SUM(C12+C14+C20)</f>
        <v>351405</v>
      </c>
      <c r="D22" s="16">
        <f>SUM(D12+D14+D20)</f>
        <v>135762</v>
      </c>
      <c r="E22" s="16">
        <f>SUM(E12+E14+E20)</f>
        <v>100651</v>
      </c>
    </row>
  </sheetData>
  <sheetProtection/>
  <mergeCells count="7">
    <mergeCell ref="A1:E1"/>
    <mergeCell ref="E7:E9"/>
    <mergeCell ref="D7:D9"/>
    <mergeCell ref="C7:C9"/>
    <mergeCell ref="B7:B9"/>
    <mergeCell ref="A7:A9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31">
      <selection activeCell="D44" sqref="D44"/>
    </sheetView>
  </sheetViews>
  <sheetFormatPr defaultColWidth="9.125" defaultRowHeight="12.75"/>
  <cols>
    <col min="1" max="1" width="7.00390625" style="367" customWidth="1"/>
    <col min="2" max="2" width="17.875" style="367" customWidth="1"/>
    <col min="3" max="3" width="10.50390625" style="367" customWidth="1"/>
    <col min="4" max="4" width="10.75390625" style="367" customWidth="1"/>
    <col min="5" max="5" width="10.25390625" style="367" customWidth="1"/>
    <col min="6" max="6" width="10.75390625" style="367" customWidth="1"/>
    <col min="7" max="7" width="11.00390625" style="367" customWidth="1"/>
    <col min="8" max="8" width="11.125" style="367" customWidth="1"/>
    <col min="9" max="9" width="11.00390625" style="367" customWidth="1"/>
    <col min="10" max="12" width="10.50390625" style="367" customWidth="1"/>
    <col min="13" max="13" width="11.75390625" style="367" customWidth="1"/>
    <col min="14" max="16384" width="9.125" style="367" customWidth="1"/>
  </cols>
  <sheetData>
    <row r="2" spans="1:13" ht="12.75">
      <c r="A2" s="1140" t="s">
        <v>617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2.75">
      <c r="A4" s="1141" t="s">
        <v>618</v>
      </c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</row>
    <row r="5" spans="4:10" ht="15">
      <c r="D5" s="370"/>
      <c r="E5" s="370"/>
      <c r="F5" s="370"/>
      <c r="G5" s="370"/>
      <c r="H5" s="370"/>
      <c r="I5" s="370"/>
      <c r="J5" s="370"/>
    </row>
    <row r="6" spans="1:10" ht="12.75">
      <c r="A6" s="1142" t="s">
        <v>619</v>
      </c>
      <c r="B6" s="1143"/>
      <c r="C6" s="1143"/>
      <c r="D6" s="1143"/>
      <c r="E6" s="1143"/>
      <c r="F6" s="371"/>
      <c r="G6" s="371"/>
      <c r="H6" s="371"/>
      <c r="I6" s="371"/>
      <c r="J6" s="371"/>
    </row>
    <row r="7" spans="1:13" ht="12.75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3" t="s">
        <v>620</v>
      </c>
    </row>
    <row r="8" spans="1:13" ht="22.5" customHeight="1">
      <c r="A8" s="1136" t="s">
        <v>621</v>
      </c>
      <c r="B8" s="1136" t="s">
        <v>622</v>
      </c>
      <c r="C8" s="1136" t="s">
        <v>658</v>
      </c>
      <c r="D8" s="1136" t="s">
        <v>659</v>
      </c>
      <c r="E8" s="1136" t="s">
        <v>660</v>
      </c>
      <c r="F8" s="1136" t="s">
        <v>661</v>
      </c>
      <c r="G8" s="1136" t="s">
        <v>662</v>
      </c>
      <c r="H8" s="1136" t="s">
        <v>663</v>
      </c>
      <c r="I8" s="1136" t="s">
        <v>664</v>
      </c>
      <c r="J8" s="1136" t="s">
        <v>665</v>
      </c>
      <c r="K8" s="1136" t="s">
        <v>666</v>
      </c>
      <c r="L8" s="1136" t="s">
        <v>427</v>
      </c>
      <c r="M8" s="1144" t="s">
        <v>310</v>
      </c>
    </row>
    <row r="9" spans="1:13" ht="21.75" customHeight="1">
      <c r="A9" s="1136"/>
      <c r="B9" s="1136"/>
      <c r="C9" s="1136"/>
      <c r="D9" s="1136"/>
      <c r="E9" s="1136"/>
      <c r="F9" s="1136"/>
      <c r="G9" s="1136"/>
      <c r="H9" s="1136"/>
      <c r="I9" s="1136"/>
      <c r="J9" s="1136"/>
      <c r="K9" s="1136"/>
      <c r="L9" s="1136"/>
      <c r="M9" s="1136"/>
    </row>
    <row r="10" spans="1:13" ht="18" customHeight="1" thickBot="1">
      <c r="A10" s="1137"/>
      <c r="B10" s="1137"/>
      <c r="C10" s="1137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</row>
    <row r="11" spans="1:13" ht="13.5" thickTop="1">
      <c r="A11" s="1146" t="s">
        <v>623</v>
      </c>
      <c r="B11" s="374" t="s">
        <v>624</v>
      </c>
      <c r="C11" s="375"/>
      <c r="D11" s="375"/>
      <c r="E11" s="375"/>
      <c r="F11" s="375"/>
      <c r="G11" s="375"/>
      <c r="H11" s="375"/>
      <c r="I11" s="375"/>
      <c r="J11" s="375">
        <v>14063</v>
      </c>
      <c r="K11" s="375"/>
      <c r="L11" s="375"/>
      <c r="M11" s="376">
        <f aca="true" t="shared" si="0" ref="M11:M30">SUM(C11:L11)</f>
        <v>14063</v>
      </c>
    </row>
    <row r="12" spans="1:13" ht="12.75">
      <c r="A12" s="1139"/>
      <c r="B12" s="374" t="s">
        <v>625</v>
      </c>
      <c r="C12" s="377"/>
      <c r="D12" s="377"/>
      <c r="E12" s="377"/>
      <c r="F12" s="377"/>
      <c r="G12" s="377"/>
      <c r="H12" s="377"/>
      <c r="I12" s="377"/>
      <c r="J12" s="375">
        <v>1419</v>
      </c>
      <c r="K12" s="377"/>
      <c r="L12" s="377">
        <v>9517</v>
      </c>
      <c r="M12" s="378">
        <f t="shared" si="0"/>
        <v>10936</v>
      </c>
    </row>
    <row r="13" spans="1:13" ht="12.75">
      <c r="A13" s="1147" t="s">
        <v>626</v>
      </c>
      <c r="B13" s="374" t="s">
        <v>624</v>
      </c>
      <c r="C13" s="377"/>
      <c r="D13" s="377"/>
      <c r="E13" s="377"/>
      <c r="F13" s="377"/>
      <c r="G13" s="377"/>
      <c r="H13" s="377"/>
      <c r="I13" s="377"/>
      <c r="J13" s="375"/>
      <c r="K13" s="377"/>
      <c r="L13" s="377">
        <v>46668</v>
      </c>
      <c r="M13" s="378">
        <f t="shared" si="0"/>
        <v>46668</v>
      </c>
    </row>
    <row r="14" spans="1:13" ht="12.75">
      <c r="A14" s="1147"/>
      <c r="B14" s="374" t="s">
        <v>625</v>
      </c>
      <c r="C14" s="377"/>
      <c r="D14" s="377"/>
      <c r="E14" s="377"/>
      <c r="F14" s="377"/>
      <c r="G14" s="377"/>
      <c r="H14" s="377"/>
      <c r="I14" s="377"/>
      <c r="J14" s="375"/>
      <c r="K14" s="377"/>
      <c r="L14" s="377">
        <v>8854</v>
      </c>
      <c r="M14" s="378">
        <f t="shared" si="0"/>
        <v>8854</v>
      </c>
    </row>
    <row r="15" spans="1:13" ht="12.75">
      <c r="A15" s="1138" t="s">
        <v>627</v>
      </c>
      <c r="B15" s="374" t="s">
        <v>624</v>
      </c>
      <c r="C15" s="377"/>
      <c r="D15" s="377"/>
      <c r="E15" s="377"/>
      <c r="F15" s="377"/>
      <c r="G15" s="377"/>
      <c r="H15" s="377"/>
      <c r="I15" s="377"/>
      <c r="J15" s="375"/>
      <c r="K15" s="377"/>
      <c r="L15" s="377">
        <v>46668</v>
      </c>
      <c r="M15" s="378">
        <f t="shared" si="0"/>
        <v>46668</v>
      </c>
    </row>
    <row r="16" spans="1:13" ht="12.75">
      <c r="A16" s="1139"/>
      <c r="B16" s="374" t="s">
        <v>625</v>
      </c>
      <c r="C16" s="377"/>
      <c r="D16" s="377"/>
      <c r="E16" s="377"/>
      <c r="F16" s="377"/>
      <c r="G16" s="377"/>
      <c r="H16" s="377"/>
      <c r="I16" s="377"/>
      <c r="J16" s="375"/>
      <c r="K16" s="377"/>
      <c r="L16" s="377">
        <v>7819</v>
      </c>
      <c r="M16" s="378">
        <f t="shared" si="0"/>
        <v>7819</v>
      </c>
    </row>
    <row r="17" spans="1:13" ht="12.75">
      <c r="A17" s="1147" t="s">
        <v>628</v>
      </c>
      <c r="B17" s="374" t="s">
        <v>624</v>
      </c>
      <c r="C17" s="377"/>
      <c r="D17" s="377"/>
      <c r="E17" s="377"/>
      <c r="F17" s="377"/>
      <c r="G17" s="377"/>
      <c r="H17" s="377"/>
      <c r="I17" s="377"/>
      <c r="J17" s="375"/>
      <c r="K17" s="377"/>
      <c r="L17" s="377">
        <v>46668</v>
      </c>
      <c r="M17" s="378">
        <f t="shared" si="0"/>
        <v>46668</v>
      </c>
    </row>
    <row r="18" spans="1:13" ht="12.75">
      <c r="A18" s="1147"/>
      <c r="B18" s="374" t="s">
        <v>625</v>
      </c>
      <c r="C18" s="377"/>
      <c r="D18" s="377"/>
      <c r="E18" s="377"/>
      <c r="F18" s="377"/>
      <c r="G18" s="377"/>
      <c r="H18" s="377"/>
      <c r="I18" s="377"/>
      <c r="J18" s="375"/>
      <c r="K18" s="377"/>
      <c r="L18" s="377">
        <v>6739</v>
      </c>
      <c r="M18" s="378">
        <f t="shared" si="0"/>
        <v>6739</v>
      </c>
    </row>
    <row r="19" spans="1:13" ht="12.75">
      <c r="A19" s="1138" t="s">
        <v>629</v>
      </c>
      <c r="B19" s="374" t="s">
        <v>624</v>
      </c>
      <c r="C19" s="377"/>
      <c r="D19" s="377"/>
      <c r="E19" s="377"/>
      <c r="F19" s="377"/>
      <c r="G19" s="377"/>
      <c r="H19" s="377"/>
      <c r="I19" s="377"/>
      <c r="J19" s="375"/>
      <c r="K19" s="377"/>
      <c r="L19" s="377">
        <v>46668</v>
      </c>
      <c r="M19" s="378">
        <f t="shared" si="0"/>
        <v>46668</v>
      </c>
    </row>
    <row r="20" spans="1:13" ht="12.75">
      <c r="A20" s="1139"/>
      <c r="B20" s="374" t="s">
        <v>625</v>
      </c>
      <c r="C20" s="377"/>
      <c r="D20" s="377"/>
      <c r="E20" s="377"/>
      <c r="F20" s="377"/>
      <c r="G20" s="377"/>
      <c r="H20" s="377"/>
      <c r="I20" s="377"/>
      <c r="J20" s="375"/>
      <c r="K20" s="377"/>
      <c r="L20" s="377">
        <v>5681</v>
      </c>
      <c r="M20" s="378">
        <f t="shared" si="0"/>
        <v>5681</v>
      </c>
    </row>
    <row r="21" spans="1:13" ht="12.75">
      <c r="A21" s="1147" t="s">
        <v>630</v>
      </c>
      <c r="B21" s="374" t="s">
        <v>624</v>
      </c>
      <c r="C21" s="377"/>
      <c r="D21" s="377"/>
      <c r="E21" s="377"/>
      <c r="F21" s="377"/>
      <c r="G21" s="377"/>
      <c r="H21" s="377"/>
      <c r="I21" s="377"/>
      <c r="J21" s="375"/>
      <c r="K21" s="377"/>
      <c r="L21" s="377">
        <v>46668</v>
      </c>
      <c r="M21" s="378">
        <f t="shared" si="0"/>
        <v>46668</v>
      </c>
    </row>
    <row r="22" spans="1:13" ht="12.75">
      <c r="A22" s="1147"/>
      <c r="B22" s="374" t="s">
        <v>625</v>
      </c>
      <c r="C22" s="377"/>
      <c r="D22" s="377"/>
      <c r="E22" s="377"/>
      <c r="F22" s="377"/>
      <c r="G22" s="377"/>
      <c r="H22" s="377"/>
      <c r="I22" s="377"/>
      <c r="J22" s="375"/>
      <c r="K22" s="377"/>
      <c r="L22" s="377">
        <v>4624</v>
      </c>
      <c r="M22" s="378">
        <f t="shared" si="0"/>
        <v>4624</v>
      </c>
    </row>
    <row r="23" spans="1:13" ht="12.75">
      <c r="A23" s="1138" t="s">
        <v>631</v>
      </c>
      <c r="B23" s="374" t="s">
        <v>624</v>
      </c>
      <c r="C23" s="377"/>
      <c r="D23" s="377"/>
      <c r="E23" s="377"/>
      <c r="F23" s="377"/>
      <c r="G23" s="377"/>
      <c r="H23" s="377"/>
      <c r="I23" s="377"/>
      <c r="J23" s="375"/>
      <c r="K23" s="377"/>
      <c r="L23" s="377">
        <v>46668</v>
      </c>
      <c r="M23" s="378">
        <f t="shared" si="0"/>
        <v>46668</v>
      </c>
    </row>
    <row r="24" spans="1:13" ht="12.75">
      <c r="A24" s="1139"/>
      <c r="B24" s="374" t="s">
        <v>625</v>
      </c>
      <c r="C24" s="377"/>
      <c r="D24" s="377"/>
      <c r="E24" s="377"/>
      <c r="F24" s="377"/>
      <c r="G24" s="377"/>
      <c r="H24" s="377"/>
      <c r="I24" s="377"/>
      <c r="J24" s="375"/>
      <c r="K24" s="377"/>
      <c r="L24" s="377">
        <v>3577</v>
      </c>
      <c r="M24" s="378">
        <f t="shared" si="0"/>
        <v>3577</v>
      </c>
    </row>
    <row r="25" spans="1:13" ht="12.75">
      <c r="A25" s="1147" t="s">
        <v>632</v>
      </c>
      <c r="B25" s="374" t="s">
        <v>624</v>
      </c>
      <c r="C25" s="377"/>
      <c r="D25" s="377"/>
      <c r="E25" s="377"/>
      <c r="F25" s="377"/>
      <c r="G25" s="377"/>
      <c r="H25" s="377"/>
      <c r="I25" s="377"/>
      <c r="J25" s="375"/>
      <c r="K25" s="377"/>
      <c r="L25" s="377">
        <v>46668</v>
      </c>
      <c r="M25" s="378">
        <f t="shared" si="0"/>
        <v>46668</v>
      </c>
    </row>
    <row r="26" spans="1:13" ht="12.75">
      <c r="A26" s="1147"/>
      <c r="B26" s="374" t="s">
        <v>625</v>
      </c>
      <c r="C26" s="377"/>
      <c r="D26" s="377"/>
      <c r="E26" s="377"/>
      <c r="F26" s="377"/>
      <c r="G26" s="377"/>
      <c r="H26" s="377"/>
      <c r="I26" s="377"/>
      <c r="J26" s="375"/>
      <c r="K26" s="377"/>
      <c r="L26" s="377">
        <v>2509</v>
      </c>
      <c r="M26" s="378">
        <f t="shared" si="0"/>
        <v>2509</v>
      </c>
    </row>
    <row r="27" spans="1:13" ht="12.75">
      <c r="A27" s="1138" t="s">
        <v>633</v>
      </c>
      <c r="B27" s="374" t="s">
        <v>624</v>
      </c>
      <c r="C27" s="377"/>
      <c r="D27" s="377"/>
      <c r="E27" s="377"/>
      <c r="F27" s="377"/>
      <c r="G27" s="377"/>
      <c r="H27" s="377"/>
      <c r="I27" s="377"/>
      <c r="J27" s="375"/>
      <c r="K27" s="377"/>
      <c r="L27" s="377">
        <v>46668</v>
      </c>
      <c r="M27" s="378">
        <f t="shared" si="0"/>
        <v>46668</v>
      </c>
    </row>
    <row r="28" spans="1:13" ht="12.75">
      <c r="A28" s="1139"/>
      <c r="B28" s="374" t="s">
        <v>625</v>
      </c>
      <c r="C28" s="377"/>
      <c r="D28" s="377"/>
      <c r="E28" s="377"/>
      <c r="F28" s="377"/>
      <c r="G28" s="377"/>
      <c r="H28" s="377"/>
      <c r="I28" s="377"/>
      <c r="J28" s="375"/>
      <c r="K28" s="377"/>
      <c r="L28" s="377">
        <v>1451</v>
      </c>
      <c r="M28" s="378">
        <f t="shared" si="0"/>
        <v>1451</v>
      </c>
    </row>
    <row r="29" spans="1:13" ht="12.75">
      <c r="A29" s="1138" t="s">
        <v>634</v>
      </c>
      <c r="B29" s="374" t="s">
        <v>624</v>
      </c>
      <c r="C29" s="377"/>
      <c r="D29" s="377"/>
      <c r="E29" s="377"/>
      <c r="F29" s="377"/>
      <c r="G29" s="377"/>
      <c r="H29" s="377"/>
      <c r="I29" s="377"/>
      <c r="J29" s="375"/>
      <c r="K29" s="377"/>
      <c r="L29" s="377">
        <v>46668</v>
      </c>
      <c r="M29" s="378">
        <f t="shared" si="0"/>
        <v>46668</v>
      </c>
    </row>
    <row r="30" spans="1:13" ht="12.75">
      <c r="A30" s="1139"/>
      <c r="B30" s="374" t="s">
        <v>625</v>
      </c>
      <c r="C30" s="377"/>
      <c r="D30" s="377"/>
      <c r="E30" s="377"/>
      <c r="F30" s="377"/>
      <c r="G30" s="377"/>
      <c r="H30" s="377"/>
      <c r="I30" s="377"/>
      <c r="J30" s="375"/>
      <c r="K30" s="377"/>
      <c r="L30" s="377">
        <v>394</v>
      </c>
      <c r="M30" s="378">
        <f t="shared" si="0"/>
        <v>394</v>
      </c>
    </row>
    <row r="31" spans="1:9" ht="15">
      <c r="A31" s="379"/>
      <c r="B31" s="379"/>
      <c r="C31" s="379"/>
      <c r="D31" s="379"/>
      <c r="E31" s="379"/>
      <c r="F31" s="379"/>
      <c r="G31" s="379"/>
      <c r="H31" s="380"/>
      <c r="I31" s="379"/>
    </row>
    <row r="32" spans="1:12" ht="12.75">
      <c r="A32" s="381" t="s">
        <v>635</v>
      </c>
      <c r="D32" s="372"/>
      <c r="F32" s="382"/>
      <c r="G32" s="383"/>
      <c r="H32" s="383"/>
      <c r="I32" s="383"/>
      <c r="J32" s="383"/>
      <c r="K32" s="383"/>
      <c r="L32" s="383"/>
    </row>
    <row r="33" spans="1:8" ht="12.75">
      <c r="A33" s="1145" t="s">
        <v>636</v>
      </c>
      <c r="B33" s="1135"/>
      <c r="C33" s="384">
        <v>2014</v>
      </c>
      <c r="D33" s="385" t="s">
        <v>626</v>
      </c>
      <c r="E33" s="384" t="s">
        <v>627</v>
      </c>
      <c r="F33" s="385" t="s">
        <v>628</v>
      </c>
      <c r="G33" s="384" t="s">
        <v>629</v>
      </c>
      <c r="H33" s="393"/>
    </row>
    <row r="34" spans="1:8" ht="12.75">
      <c r="A34" s="1132" t="s">
        <v>637</v>
      </c>
      <c r="B34" s="1135"/>
      <c r="C34" s="377">
        <v>1479</v>
      </c>
      <c r="D34" s="387">
        <v>1479</v>
      </c>
      <c r="E34" s="377">
        <v>739</v>
      </c>
      <c r="F34" s="387"/>
      <c r="G34" s="377"/>
      <c r="H34" s="557"/>
    </row>
    <row r="35" spans="1:8" ht="12.75">
      <c r="A35" s="1132" t="s">
        <v>638</v>
      </c>
      <c r="B35" s="1133"/>
      <c r="C35" s="377">
        <v>9931</v>
      </c>
      <c r="D35" s="389">
        <v>2438</v>
      </c>
      <c r="E35" s="377"/>
      <c r="F35" s="387"/>
      <c r="G35" s="377"/>
      <c r="H35" s="557"/>
    </row>
    <row r="36" spans="1:8" ht="12.75">
      <c r="A36" s="386" t="s">
        <v>639</v>
      </c>
      <c r="B36" s="388"/>
      <c r="C36" s="377">
        <v>36381</v>
      </c>
      <c r="D36" s="389">
        <v>12127</v>
      </c>
      <c r="E36" s="377">
        <v>12127</v>
      </c>
      <c r="F36" s="387"/>
      <c r="G36" s="377"/>
      <c r="H36" s="557"/>
    </row>
    <row r="37" spans="1:8" ht="12.75">
      <c r="A37" s="1132" t="s">
        <v>640</v>
      </c>
      <c r="B37" s="1133"/>
      <c r="C37" s="377">
        <v>29314</v>
      </c>
      <c r="D37" s="389">
        <v>29314</v>
      </c>
      <c r="E37" s="377">
        <v>29314</v>
      </c>
      <c r="F37" s="390">
        <v>29314</v>
      </c>
      <c r="G37" s="377"/>
      <c r="H37" s="557"/>
    </row>
    <row r="38" ht="12">
      <c r="H38" s="391"/>
    </row>
    <row r="39" spans="1:4" ht="12.75">
      <c r="A39" s="381" t="s">
        <v>641</v>
      </c>
      <c r="C39" s="372"/>
      <c r="D39" s="372"/>
    </row>
    <row r="40" spans="1:7" ht="12.75">
      <c r="A40" s="1145" t="s">
        <v>636</v>
      </c>
      <c r="B40" s="1135"/>
      <c r="C40" s="392" t="s">
        <v>623</v>
      </c>
      <c r="D40" s="384" t="s">
        <v>626</v>
      </c>
      <c r="E40" s="384" t="s">
        <v>627</v>
      </c>
      <c r="F40" s="394"/>
      <c r="G40" s="394"/>
    </row>
    <row r="41" spans="1:7" ht="12.75">
      <c r="A41" s="1132" t="s">
        <v>300</v>
      </c>
      <c r="B41" s="1133"/>
      <c r="C41" s="377">
        <v>527559</v>
      </c>
      <c r="D41" s="377">
        <v>264072</v>
      </c>
      <c r="E41" s="377"/>
      <c r="F41" s="395"/>
      <c r="G41" s="395"/>
    </row>
    <row r="42" spans="1:7" ht="12.75">
      <c r="A42" s="1132" t="s">
        <v>784</v>
      </c>
      <c r="B42" s="1133"/>
      <c r="C42" s="377"/>
      <c r="D42" s="377">
        <v>420000</v>
      </c>
      <c r="E42" s="377">
        <v>223000</v>
      </c>
      <c r="F42" s="395"/>
      <c r="G42" s="395"/>
    </row>
    <row r="43" spans="1:7" ht="12.75">
      <c r="A43" s="1132" t="s">
        <v>642</v>
      </c>
      <c r="B43" s="1133"/>
      <c r="C43" s="377">
        <v>338583</v>
      </c>
      <c r="D43" s="377">
        <v>227340</v>
      </c>
      <c r="E43" s="377"/>
      <c r="F43" s="395"/>
      <c r="G43" s="395"/>
    </row>
    <row r="45" ht="12.75">
      <c r="A45" s="381" t="s">
        <v>643</v>
      </c>
    </row>
    <row r="46" spans="1:9" ht="12.75">
      <c r="A46" s="1145" t="s">
        <v>286</v>
      </c>
      <c r="B46" s="1134"/>
      <c r="C46" s="396"/>
      <c r="D46" s="396"/>
      <c r="E46" s="396"/>
      <c r="F46" s="397"/>
      <c r="G46" s="398" t="s">
        <v>623</v>
      </c>
      <c r="H46" s="398" t="s">
        <v>626</v>
      </c>
      <c r="I46" s="393"/>
    </row>
    <row r="47" spans="1:9" ht="12.75">
      <c r="A47" s="1132" t="s">
        <v>644</v>
      </c>
      <c r="B47" s="1134"/>
      <c r="C47" s="1134"/>
      <c r="D47" s="1134"/>
      <c r="E47" s="1134"/>
      <c r="F47" s="1135"/>
      <c r="G47" s="377">
        <v>2390899</v>
      </c>
      <c r="H47" s="377">
        <v>319740</v>
      </c>
      <c r="I47" s="557"/>
    </row>
    <row r="48" spans="6:7" ht="12">
      <c r="F48" s="391"/>
      <c r="G48" s="391"/>
    </row>
    <row r="49" spans="1:8" ht="13.5" customHeight="1">
      <c r="A49" s="381" t="s">
        <v>645</v>
      </c>
      <c r="C49" s="372"/>
      <c r="D49" s="372"/>
      <c r="E49" s="372"/>
      <c r="G49" s="373"/>
      <c r="H49" s="373" t="s">
        <v>620</v>
      </c>
    </row>
    <row r="50" spans="1:8" ht="12.75">
      <c r="A50" s="1145" t="s">
        <v>286</v>
      </c>
      <c r="B50" s="1135"/>
      <c r="C50" s="392" t="s">
        <v>623</v>
      </c>
      <c r="D50" s="385" t="s">
        <v>626</v>
      </c>
      <c r="E50" s="392" t="s">
        <v>627</v>
      </c>
      <c r="F50" s="384" t="s">
        <v>628</v>
      </c>
      <c r="G50" s="384" t="s">
        <v>629</v>
      </c>
      <c r="H50" s="384">
        <v>2019</v>
      </c>
    </row>
    <row r="51" spans="1:8" ht="12.75">
      <c r="A51" s="1132" t="s">
        <v>646</v>
      </c>
      <c r="B51" s="1133"/>
      <c r="C51" s="377">
        <v>2500</v>
      </c>
      <c r="D51" s="389">
        <v>2500</v>
      </c>
      <c r="E51" s="377"/>
      <c r="F51" s="377"/>
      <c r="G51" s="377"/>
      <c r="H51" s="377"/>
    </row>
    <row r="52" spans="1:8" ht="12.75">
      <c r="A52" s="386" t="s">
        <v>1008</v>
      </c>
      <c r="B52" s="388"/>
      <c r="C52" s="377">
        <v>1143</v>
      </c>
      <c r="D52" s="389">
        <v>1143</v>
      </c>
      <c r="E52" s="377">
        <v>1143</v>
      </c>
      <c r="F52" s="377">
        <v>1143</v>
      </c>
      <c r="G52" s="377">
        <v>1143</v>
      </c>
      <c r="H52" s="377"/>
    </row>
    <row r="53" spans="1:8" ht="12.75">
      <c r="A53" s="1132" t="s">
        <v>647</v>
      </c>
      <c r="B53" s="1133"/>
      <c r="C53" s="377">
        <v>500</v>
      </c>
      <c r="D53" s="389">
        <v>500</v>
      </c>
      <c r="E53" s="377"/>
      <c r="F53" s="377"/>
      <c r="G53" s="377"/>
      <c r="H53" s="377"/>
    </row>
    <row r="54" spans="1:8" ht="12.75">
      <c r="A54" s="1132" t="s">
        <v>648</v>
      </c>
      <c r="B54" s="1133"/>
      <c r="C54" s="377">
        <v>5000</v>
      </c>
      <c r="D54" s="389">
        <v>5000</v>
      </c>
      <c r="E54" s="377"/>
      <c r="F54" s="377"/>
      <c r="G54" s="377"/>
      <c r="H54" s="377"/>
    </row>
    <row r="55" spans="1:8" ht="12.75">
      <c r="A55" s="1132" t="s">
        <v>649</v>
      </c>
      <c r="B55" s="1133"/>
      <c r="C55" s="377">
        <v>3000</v>
      </c>
      <c r="D55" s="389">
        <v>3000</v>
      </c>
      <c r="E55" s="377"/>
      <c r="F55" s="377"/>
      <c r="G55" s="377"/>
      <c r="H55" s="377"/>
    </row>
    <row r="56" spans="1:8" ht="12.75">
      <c r="A56" s="1132" t="s">
        <v>650</v>
      </c>
      <c r="B56" s="1133"/>
      <c r="C56" s="377">
        <v>3000</v>
      </c>
      <c r="D56" s="389">
        <v>3000</v>
      </c>
      <c r="E56" s="377"/>
      <c r="F56" s="377"/>
      <c r="G56" s="377"/>
      <c r="H56" s="377"/>
    </row>
    <row r="57" spans="1:8" ht="12.75">
      <c r="A57" s="386" t="s">
        <v>599</v>
      </c>
      <c r="B57" s="388"/>
      <c r="C57" s="377">
        <v>50000</v>
      </c>
      <c r="D57" s="389">
        <v>50000</v>
      </c>
      <c r="E57" s="377">
        <v>50000</v>
      </c>
      <c r="F57" s="377">
        <v>50000</v>
      </c>
      <c r="G57" s="377">
        <v>50000</v>
      </c>
      <c r="H57" s="377"/>
    </row>
    <row r="58" spans="1:8" ht="12.75">
      <c r="A58" s="1132" t="s">
        <v>651</v>
      </c>
      <c r="B58" s="1133"/>
      <c r="C58" s="377">
        <v>1500</v>
      </c>
      <c r="D58" s="389">
        <v>1500</v>
      </c>
      <c r="E58" s="377"/>
      <c r="F58" s="377"/>
      <c r="G58" s="377"/>
      <c r="H58" s="377"/>
    </row>
    <row r="59" spans="1:8" ht="12.75">
      <c r="A59" s="1132" t="s">
        <v>652</v>
      </c>
      <c r="B59" s="1133"/>
      <c r="C59" s="377">
        <v>16329</v>
      </c>
      <c r="D59" s="389">
        <v>2721</v>
      </c>
      <c r="E59" s="377"/>
      <c r="F59" s="377"/>
      <c r="G59" s="377"/>
      <c r="H59" s="377"/>
    </row>
    <row r="60" spans="1:8" ht="12.75">
      <c r="A60" s="386" t="s">
        <v>653</v>
      </c>
      <c r="B60" s="388"/>
      <c r="C60" s="377">
        <v>16948</v>
      </c>
      <c r="D60" s="389">
        <v>8871</v>
      </c>
      <c r="E60" s="377">
        <v>5338</v>
      </c>
      <c r="F60" s="377"/>
      <c r="G60" s="377"/>
      <c r="H60" s="377"/>
    </row>
    <row r="61" spans="1:8" ht="12.75">
      <c r="A61" s="386" t="s">
        <v>33</v>
      </c>
      <c r="B61" s="388"/>
      <c r="C61" s="377"/>
      <c r="D61" s="389">
        <v>8000</v>
      </c>
      <c r="E61" s="377"/>
      <c r="F61" s="377"/>
      <c r="G61" s="377"/>
      <c r="H61" s="377"/>
    </row>
    <row r="62" spans="1:8" ht="12.75">
      <c r="A62" s="1132" t="s">
        <v>654</v>
      </c>
      <c r="B62" s="1133"/>
      <c r="C62" s="377">
        <v>4656</v>
      </c>
      <c r="D62" s="389">
        <v>3492</v>
      </c>
      <c r="E62" s="377"/>
      <c r="F62" s="377"/>
      <c r="G62" s="377"/>
      <c r="H62" s="377"/>
    </row>
    <row r="63" spans="1:8" ht="12.75">
      <c r="A63" s="386" t="s">
        <v>655</v>
      </c>
      <c r="B63" s="388"/>
      <c r="C63" s="377">
        <v>21771</v>
      </c>
      <c r="D63" s="389">
        <v>26400</v>
      </c>
      <c r="E63" s="377">
        <v>4400</v>
      </c>
      <c r="F63" s="377"/>
      <c r="G63" s="377"/>
      <c r="H63" s="377"/>
    </row>
    <row r="64" spans="1:8" ht="12.75">
      <c r="A64" s="386" t="s">
        <v>596</v>
      </c>
      <c r="B64" s="388"/>
      <c r="C64" s="377">
        <v>4700</v>
      </c>
      <c r="D64" s="389">
        <v>850</v>
      </c>
      <c r="E64" s="377"/>
      <c r="F64" s="377"/>
      <c r="G64" s="377"/>
      <c r="H64" s="377"/>
    </row>
    <row r="65" spans="1:8" ht="12.75">
      <c r="A65" s="386" t="s">
        <v>595</v>
      </c>
      <c r="B65" s="388"/>
      <c r="C65" s="377">
        <v>7600</v>
      </c>
      <c r="D65" s="389">
        <v>2000</v>
      </c>
      <c r="E65" s="377"/>
      <c r="F65" s="377"/>
      <c r="G65" s="377"/>
      <c r="H65" s="377"/>
    </row>
    <row r="66" spans="1:8" ht="12.75">
      <c r="A66" s="1132" t="s">
        <v>656</v>
      </c>
      <c r="B66" s="1133"/>
      <c r="C66" s="377">
        <v>229219</v>
      </c>
      <c r="D66" s="389">
        <v>112487</v>
      </c>
      <c r="E66" s="377">
        <v>112487</v>
      </c>
      <c r="F66" s="377">
        <v>50000</v>
      </c>
      <c r="G66" s="377"/>
      <c r="H66" s="377"/>
    </row>
    <row r="67" spans="1:8" ht="12.75">
      <c r="A67" s="386" t="s">
        <v>279</v>
      </c>
      <c r="B67" s="388"/>
      <c r="C67" s="377">
        <v>5000</v>
      </c>
      <c r="D67" s="389">
        <v>5000</v>
      </c>
      <c r="E67" s="377">
        <v>5000</v>
      </c>
      <c r="F67" s="377">
        <v>5000</v>
      </c>
      <c r="G67" s="377"/>
      <c r="H67" s="377"/>
    </row>
    <row r="68" spans="1:8" ht="12.75">
      <c r="A68" s="386" t="s">
        <v>765</v>
      </c>
      <c r="B68" s="388"/>
      <c r="C68" s="377">
        <v>8000</v>
      </c>
      <c r="D68" s="389">
        <v>38000</v>
      </c>
      <c r="E68" s="377"/>
      <c r="F68" s="377"/>
      <c r="G68" s="377"/>
      <c r="H68" s="377"/>
    </row>
    <row r="69" spans="1:8" ht="12.75">
      <c r="A69" s="1132" t="s">
        <v>657</v>
      </c>
      <c r="B69" s="1133"/>
      <c r="C69" s="377">
        <v>35000</v>
      </c>
      <c r="D69" s="389">
        <v>59896</v>
      </c>
      <c r="E69" s="377">
        <v>59896</v>
      </c>
      <c r="F69" s="377">
        <v>59896</v>
      </c>
      <c r="G69" s="377">
        <v>59896</v>
      </c>
      <c r="H69" s="377">
        <v>59898</v>
      </c>
    </row>
    <row r="70" spans="1:8" ht="12.75">
      <c r="A70" s="1132" t="s">
        <v>43</v>
      </c>
      <c r="B70" s="1133"/>
      <c r="C70" s="377"/>
      <c r="D70" s="389">
        <v>21336</v>
      </c>
      <c r="E70" s="377"/>
      <c r="F70" s="377"/>
      <c r="G70" s="377"/>
      <c r="H70" s="377"/>
    </row>
    <row r="71" spans="1:8" ht="12.75">
      <c r="A71" s="1132" t="s">
        <v>44</v>
      </c>
      <c r="B71" s="1133"/>
      <c r="C71" s="377">
        <v>4500</v>
      </c>
      <c r="D71" s="389">
        <v>4500</v>
      </c>
      <c r="E71" s="377">
        <v>4500</v>
      </c>
      <c r="F71" s="377">
        <v>4500</v>
      </c>
      <c r="G71" s="377"/>
      <c r="H71" s="377"/>
    </row>
    <row r="72" spans="1:8" ht="12.75">
      <c r="A72" s="1132" t="s">
        <v>45</v>
      </c>
      <c r="B72" s="1133"/>
      <c r="C72" s="377">
        <v>5000</v>
      </c>
      <c r="D72" s="389">
        <v>5000</v>
      </c>
      <c r="E72" s="377"/>
      <c r="F72" s="377"/>
      <c r="G72" s="377"/>
      <c r="H72" s="377"/>
    </row>
    <row r="73" spans="1:8" ht="12.75">
      <c r="A73" s="1132" t="s">
        <v>46</v>
      </c>
      <c r="B73" s="1133"/>
      <c r="C73" s="377">
        <v>2500</v>
      </c>
      <c r="D73" s="389">
        <v>2500</v>
      </c>
      <c r="E73" s="377">
        <v>2500</v>
      </c>
      <c r="F73" s="377">
        <v>2500</v>
      </c>
      <c r="G73" s="377"/>
      <c r="H73" s="377"/>
    </row>
    <row r="74" spans="1:8" ht="12.75">
      <c r="A74" s="1132" t="s">
        <v>47</v>
      </c>
      <c r="B74" s="1133"/>
      <c r="C74" s="377">
        <v>588</v>
      </c>
      <c r="D74" s="389">
        <v>588</v>
      </c>
      <c r="E74" s="377"/>
      <c r="F74" s="377"/>
      <c r="G74" s="377"/>
      <c r="H74" s="377"/>
    </row>
    <row r="75" spans="1:8" ht="12.75">
      <c r="A75" s="1132" t="s">
        <v>48</v>
      </c>
      <c r="B75" s="1133"/>
      <c r="C75" s="377">
        <v>4000</v>
      </c>
      <c r="D75" s="389">
        <v>4000</v>
      </c>
      <c r="E75" s="377">
        <v>4000</v>
      </c>
      <c r="F75" s="377">
        <v>4000</v>
      </c>
      <c r="G75" s="377"/>
      <c r="H75" s="377"/>
    </row>
    <row r="76" spans="1:8" ht="12.75">
      <c r="A76" s="1132" t="s">
        <v>49</v>
      </c>
      <c r="B76" s="1133"/>
      <c r="C76" s="377">
        <v>5000</v>
      </c>
      <c r="D76" s="389">
        <v>5000</v>
      </c>
      <c r="E76" s="377">
        <v>5000</v>
      </c>
      <c r="F76" s="377">
        <v>5000</v>
      </c>
      <c r="G76" s="377"/>
      <c r="H76" s="377"/>
    </row>
    <row r="77" spans="1:8" ht="12.75">
      <c r="A77" s="1132" t="s">
        <v>50</v>
      </c>
      <c r="B77" s="1133"/>
      <c r="C77" s="377">
        <v>2000</v>
      </c>
      <c r="D77" s="389">
        <v>2000</v>
      </c>
      <c r="E77" s="377">
        <v>2000</v>
      </c>
      <c r="F77" s="377">
        <v>2000</v>
      </c>
      <c r="G77" s="377"/>
      <c r="H77" s="377"/>
    </row>
    <row r="78" spans="1:8" ht="12.75">
      <c r="A78" s="1132" t="s">
        <v>51</v>
      </c>
      <c r="B78" s="1133"/>
      <c r="C78" s="377">
        <v>2000</v>
      </c>
      <c r="D78" s="389">
        <v>2000</v>
      </c>
      <c r="E78" s="377">
        <v>2000</v>
      </c>
      <c r="F78" s="377">
        <v>2000</v>
      </c>
      <c r="G78" s="377"/>
      <c r="H78" s="377"/>
    </row>
    <row r="79" spans="1:8" ht="12.75">
      <c r="A79" s="1132" t="s">
        <v>568</v>
      </c>
      <c r="B79" s="1133"/>
      <c r="C79" s="377">
        <v>1237</v>
      </c>
      <c r="D79" s="389">
        <v>14844</v>
      </c>
      <c r="E79" s="377">
        <v>1237</v>
      </c>
      <c r="F79" s="377"/>
      <c r="G79" s="377"/>
      <c r="H79" s="377"/>
    </row>
    <row r="80" spans="1:8" ht="12.75">
      <c r="A80" s="1132"/>
      <c r="B80" s="1133"/>
      <c r="C80" s="377"/>
      <c r="D80" s="389"/>
      <c r="E80" s="377"/>
      <c r="F80" s="377"/>
      <c r="G80" s="377"/>
      <c r="H80" s="377"/>
    </row>
  </sheetData>
  <sheetProtection/>
  <mergeCells count="58">
    <mergeCell ref="A78:B78"/>
    <mergeCell ref="A79:B79"/>
    <mergeCell ref="A80:B80"/>
    <mergeCell ref="A74:B74"/>
    <mergeCell ref="A75:B75"/>
    <mergeCell ref="A76:B76"/>
    <mergeCell ref="A77:B77"/>
    <mergeCell ref="A70:B70"/>
    <mergeCell ref="A71:B71"/>
    <mergeCell ref="A72:B72"/>
    <mergeCell ref="A73:B73"/>
    <mergeCell ref="A42:B42"/>
    <mergeCell ref="A35:B35"/>
    <mergeCell ref="A58:B58"/>
    <mergeCell ref="A50:B50"/>
    <mergeCell ref="A56:B56"/>
    <mergeCell ref="A51:B51"/>
    <mergeCell ref="A41:B41"/>
    <mergeCell ref="A40:B40"/>
    <mergeCell ref="A37:B37"/>
    <mergeCell ref="A43:B43"/>
    <mergeCell ref="A46:B46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29:A30"/>
    <mergeCell ref="A19:A2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F8:F10"/>
    <mergeCell ref="I8:I10"/>
    <mergeCell ref="A15:A16"/>
    <mergeCell ref="C8:C10"/>
    <mergeCell ref="D8:D10"/>
    <mergeCell ref="E8:E10"/>
    <mergeCell ref="H8:H10"/>
    <mergeCell ref="A66:B66"/>
    <mergeCell ref="A69:B69"/>
    <mergeCell ref="A55:B55"/>
    <mergeCell ref="A47:F47"/>
    <mergeCell ref="A53:B53"/>
    <mergeCell ref="A54:B54"/>
    <mergeCell ref="A59:B59"/>
    <mergeCell ref="A62:B62"/>
  </mergeCells>
  <printOptions/>
  <pageMargins left="0.1968503937007874" right="0.1968503937007874" top="0.3937007874015748" bottom="0.3937007874015748" header="0" footer="0"/>
  <pageSetup firstPageNumber="46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C13">
      <selection activeCell="K33" sqref="K33"/>
    </sheetView>
  </sheetViews>
  <sheetFormatPr defaultColWidth="9.125" defaultRowHeight="12.75"/>
  <cols>
    <col min="1" max="1" width="6.75390625" style="399" customWidth="1"/>
    <col min="2" max="2" width="10.125" style="399" customWidth="1"/>
    <col min="3" max="3" width="35.00390625" style="399" customWidth="1"/>
    <col min="4" max="4" width="10.50390625" style="399" customWidth="1"/>
    <col min="5" max="7" width="9.125" style="399" customWidth="1"/>
    <col min="8" max="8" width="17.50390625" style="399" customWidth="1"/>
    <col min="9" max="9" width="11.25390625" style="399" customWidth="1"/>
    <col min="10" max="10" width="13.125" style="399" customWidth="1"/>
    <col min="11" max="11" width="12.375" style="399" customWidth="1"/>
    <col min="12" max="16384" width="9.125" style="399" customWidth="1"/>
  </cols>
  <sheetData>
    <row r="1" spans="1:8" ht="12.75">
      <c r="A1" s="1150" t="s">
        <v>667</v>
      </c>
      <c r="B1" s="1150"/>
      <c r="C1" s="1150"/>
      <c r="D1" s="1150"/>
      <c r="E1" s="1150"/>
      <c r="F1" s="1150"/>
      <c r="G1" s="1150"/>
      <c r="H1" s="1150"/>
    </row>
    <row r="2" ht="16.5" customHeight="1"/>
    <row r="3" spans="1:8" ht="13.5">
      <c r="A3" s="1151" t="s">
        <v>9</v>
      </c>
      <c r="B3" s="1151"/>
      <c r="C3" s="1151"/>
      <c r="D3" s="1151"/>
      <c r="E3" s="1151"/>
      <c r="F3" s="1151"/>
      <c r="G3" s="1151"/>
      <c r="H3" s="1151"/>
    </row>
    <row r="4" spans="1:8" ht="13.5">
      <c r="A4" s="400"/>
      <c r="B4" s="400"/>
      <c r="C4" s="400"/>
      <c r="D4" s="400"/>
      <c r="E4" s="400"/>
      <c r="F4" s="400"/>
      <c r="G4" s="400"/>
      <c r="H4" s="400"/>
    </row>
    <row r="5" spans="1:8" ht="9.75" customHeight="1">
      <c r="A5" s="400"/>
      <c r="B5" s="400"/>
      <c r="C5" s="400"/>
      <c r="D5" s="400"/>
      <c r="E5" s="400"/>
      <c r="F5" s="400"/>
      <c r="G5" s="400"/>
      <c r="H5" s="400"/>
    </row>
    <row r="6" spans="4:11" ht="12">
      <c r="D6" s="401"/>
      <c r="E6" s="401"/>
      <c r="F6" s="401"/>
      <c r="G6" s="401"/>
      <c r="H6" s="401"/>
      <c r="I6" s="402"/>
      <c r="J6" s="402"/>
      <c r="K6" s="402" t="s">
        <v>314</v>
      </c>
    </row>
    <row r="7" spans="1:11" ht="24.75" customHeight="1">
      <c r="A7" s="1152" t="s">
        <v>477</v>
      </c>
      <c r="B7" s="1154" t="s">
        <v>286</v>
      </c>
      <c r="C7" s="1155"/>
      <c r="D7" s="1154" t="s">
        <v>668</v>
      </c>
      <c r="E7" s="1158"/>
      <c r="F7" s="1158"/>
      <c r="G7" s="1158"/>
      <c r="H7" s="1155"/>
      <c r="I7" s="1148" t="s">
        <v>108</v>
      </c>
      <c r="J7" s="1148" t="s">
        <v>129</v>
      </c>
      <c r="K7" s="1148" t="s">
        <v>998</v>
      </c>
    </row>
    <row r="8" spans="1:11" ht="25.5" customHeight="1" thickBot="1">
      <c r="A8" s="1153"/>
      <c r="B8" s="1156"/>
      <c r="C8" s="1157"/>
      <c r="D8" s="1156"/>
      <c r="E8" s="1159"/>
      <c r="F8" s="1159"/>
      <c r="G8" s="1159"/>
      <c r="H8" s="1157"/>
      <c r="I8" s="1160"/>
      <c r="J8" s="1149"/>
      <c r="K8" s="1149"/>
    </row>
    <row r="9" spans="1:11" ht="13.5" customHeight="1">
      <c r="A9" s="1172" t="s">
        <v>290</v>
      </c>
      <c r="B9" s="1164" t="s">
        <v>673</v>
      </c>
      <c r="C9" s="1165"/>
      <c r="D9" s="1172" t="s">
        <v>502</v>
      </c>
      <c r="E9" s="543" t="s">
        <v>669</v>
      </c>
      <c r="F9" s="544"/>
      <c r="G9" s="544"/>
      <c r="H9" s="545"/>
      <c r="I9" s="414"/>
      <c r="J9" s="414"/>
      <c r="K9" s="414"/>
    </row>
    <row r="10" spans="1:11" ht="13.5" customHeight="1">
      <c r="A10" s="1191"/>
      <c r="B10" s="1166"/>
      <c r="C10" s="1167"/>
      <c r="D10" s="1173"/>
      <c r="E10" s="407" t="s">
        <v>670</v>
      </c>
      <c r="F10" s="408"/>
      <c r="G10" s="408"/>
      <c r="H10" s="409"/>
      <c r="I10" s="410">
        <v>62940</v>
      </c>
      <c r="J10" s="410">
        <v>62940</v>
      </c>
      <c r="K10" s="410">
        <v>56004</v>
      </c>
    </row>
    <row r="11" spans="1:11" ht="13.5" customHeight="1">
      <c r="A11" s="1191"/>
      <c r="B11" s="1166"/>
      <c r="C11" s="1167"/>
      <c r="D11" s="1174"/>
      <c r="E11" s="407" t="s">
        <v>8</v>
      </c>
      <c r="F11" s="408"/>
      <c r="G11" s="408"/>
      <c r="H11" s="409"/>
      <c r="I11" s="410">
        <v>4720</v>
      </c>
      <c r="J11" s="410">
        <v>4720</v>
      </c>
      <c r="K11" s="410">
        <v>5011</v>
      </c>
    </row>
    <row r="12" spans="1:11" ht="13.5" customHeight="1">
      <c r="A12" s="1191"/>
      <c r="B12" s="1168"/>
      <c r="C12" s="1169"/>
      <c r="D12" s="1189" t="s">
        <v>503</v>
      </c>
      <c r="E12" s="403" t="s">
        <v>504</v>
      </c>
      <c r="F12" s="404"/>
      <c r="G12" s="404"/>
      <c r="H12" s="405"/>
      <c r="I12" s="406"/>
      <c r="J12" s="406"/>
      <c r="K12" s="406">
        <v>3966</v>
      </c>
    </row>
    <row r="13" spans="1:11" ht="13.5" customHeight="1">
      <c r="A13" s="1191"/>
      <c r="B13" s="1168"/>
      <c r="C13" s="1169"/>
      <c r="D13" s="1173"/>
      <c r="E13" s="407" t="s">
        <v>671</v>
      </c>
      <c r="F13" s="408"/>
      <c r="G13" s="408"/>
      <c r="H13" s="409"/>
      <c r="I13" s="410"/>
      <c r="J13" s="410"/>
      <c r="K13" s="410">
        <v>1071</v>
      </c>
    </row>
    <row r="14" spans="1:11" ht="13.5" customHeight="1">
      <c r="A14" s="1191"/>
      <c r="B14" s="1168"/>
      <c r="C14" s="1169"/>
      <c r="D14" s="1173"/>
      <c r="E14" s="407" t="s">
        <v>505</v>
      </c>
      <c r="F14" s="408"/>
      <c r="G14" s="408"/>
      <c r="H14" s="409"/>
      <c r="I14" s="410"/>
      <c r="J14" s="410"/>
      <c r="K14" s="410">
        <v>6410</v>
      </c>
    </row>
    <row r="15" spans="1:11" ht="13.5" customHeight="1">
      <c r="A15" s="1191"/>
      <c r="B15" s="1168"/>
      <c r="C15" s="1169"/>
      <c r="D15" s="1173"/>
      <c r="E15" s="407" t="s">
        <v>579</v>
      </c>
      <c r="F15" s="408"/>
      <c r="G15" s="408"/>
      <c r="H15" s="409"/>
      <c r="I15" s="410"/>
      <c r="J15" s="410"/>
      <c r="K15" s="410">
        <v>11333</v>
      </c>
    </row>
    <row r="16" spans="1:11" ht="13.5" customHeight="1">
      <c r="A16" s="1191"/>
      <c r="B16" s="1168"/>
      <c r="C16" s="1169"/>
      <c r="D16" s="1173"/>
      <c r="E16" s="407" t="s">
        <v>189</v>
      </c>
      <c r="F16" s="408"/>
      <c r="G16" s="408"/>
      <c r="H16" s="409"/>
      <c r="I16" s="410"/>
      <c r="J16" s="410"/>
      <c r="K16" s="410"/>
    </row>
    <row r="17" spans="1:11" ht="13.5" customHeight="1">
      <c r="A17" s="1191"/>
      <c r="B17" s="1168"/>
      <c r="C17" s="1169"/>
      <c r="D17" s="1173"/>
      <c r="E17" s="407" t="s">
        <v>575</v>
      </c>
      <c r="F17" s="408"/>
      <c r="G17" s="408"/>
      <c r="H17" s="409"/>
      <c r="I17" s="410">
        <v>70024</v>
      </c>
      <c r="J17" s="410">
        <v>70024</v>
      </c>
      <c r="K17" s="410">
        <v>47762</v>
      </c>
    </row>
    <row r="18" spans="1:11" ht="13.5" customHeight="1" thickBot="1">
      <c r="A18" s="1192"/>
      <c r="B18" s="1170"/>
      <c r="C18" s="1171"/>
      <c r="D18" s="1190"/>
      <c r="E18" s="417" t="s">
        <v>672</v>
      </c>
      <c r="F18" s="419"/>
      <c r="G18" s="419"/>
      <c r="H18" s="420"/>
      <c r="I18" s="418">
        <v>7084</v>
      </c>
      <c r="J18" s="418">
        <v>7084</v>
      </c>
      <c r="K18" s="418">
        <v>7084</v>
      </c>
    </row>
    <row r="19" spans="1:11" ht="15.75" customHeight="1">
      <c r="A19" s="1178" t="s">
        <v>84</v>
      </c>
      <c r="B19" s="1164" t="s">
        <v>675</v>
      </c>
      <c r="C19" s="1165"/>
      <c r="D19" s="1172" t="s">
        <v>502</v>
      </c>
      <c r="E19" s="403" t="s">
        <v>669</v>
      </c>
      <c r="F19" s="404"/>
      <c r="G19" s="404"/>
      <c r="H19" s="405"/>
      <c r="I19" s="414"/>
      <c r="J19" s="414"/>
      <c r="K19" s="414"/>
    </row>
    <row r="20" spans="1:11" ht="15.75" customHeight="1">
      <c r="A20" s="1179"/>
      <c r="B20" s="1166"/>
      <c r="C20" s="1167"/>
      <c r="D20" s="1173"/>
      <c r="E20" s="407" t="s">
        <v>670</v>
      </c>
      <c r="F20" s="408"/>
      <c r="G20" s="408"/>
      <c r="H20" s="409"/>
      <c r="I20" s="410">
        <v>2328260</v>
      </c>
      <c r="J20" s="410">
        <v>2328260</v>
      </c>
      <c r="K20" s="410">
        <v>2155466</v>
      </c>
    </row>
    <row r="21" spans="1:11" ht="15.75" customHeight="1">
      <c r="A21" s="1179"/>
      <c r="B21" s="1166"/>
      <c r="C21" s="1167"/>
      <c r="D21" s="1174"/>
      <c r="E21" s="1175" t="s">
        <v>676</v>
      </c>
      <c r="F21" s="1176"/>
      <c r="G21" s="1176"/>
      <c r="H21" s="1177"/>
      <c r="I21" s="410">
        <v>474987</v>
      </c>
      <c r="J21" s="410"/>
      <c r="K21" s="410"/>
    </row>
    <row r="22" spans="1:11" ht="15.75" customHeight="1">
      <c r="A22" s="1179"/>
      <c r="B22" s="1168"/>
      <c r="C22" s="1169"/>
      <c r="D22" s="1189" t="s">
        <v>503</v>
      </c>
      <c r="E22" s="403" t="s">
        <v>504</v>
      </c>
      <c r="F22" s="404"/>
      <c r="G22" s="404"/>
      <c r="H22" s="405"/>
      <c r="I22" s="406"/>
      <c r="J22" s="406"/>
      <c r="K22" s="406">
        <v>35000</v>
      </c>
    </row>
    <row r="23" spans="1:11" ht="15.75" customHeight="1">
      <c r="A23" s="1179"/>
      <c r="B23" s="1168"/>
      <c r="C23" s="1169"/>
      <c r="D23" s="1173"/>
      <c r="E23" s="407" t="s">
        <v>671</v>
      </c>
      <c r="F23" s="408"/>
      <c r="G23" s="408"/>
      <c r="H23" s="409"/>
      <c r="I23" s="410"/>
      <c r="J23" s="410"/>
      <c r="K23" s="410">
        <v>7235</v>
      </c>
    </row>
    <row r="24" spans="1:11" ht="15.75" customHeight="1">
      <c r="A24" s="1179"/>
      <c r="B24" s="1168"/>
      <c r="C24" s="1169"/>
      <c r="D24" s="1173"/>
      <c r="E24" s="407" t="s">
        <v>505</v>
      </c>
      <c r="F24" s="408"/>
      <c r="G24" s="408"/>
      <c r="H24" s="409"/>
      <c r="I24" s="410"/>
      <c r="J24" s="410"/>
      <c r="K24" s="410">
        <v>80000</v>
      </c>
    </row>
    <row r="25" spans="1:11" ht="15.75" customHeight="1">
      <c r="A25" s="1179"/>
      <c r="B25" s="1168"/>
      <c r="C25" s="1169"/>
      <c r="D25" s="1173"/>
      <c r="E25" s="407" t="s">
        <v>188</v>
      </c>
      <c r="F25" s="408"/>
      <c r="G25" s="408"/>
      <c r="H25" s="409"/>
      <c r="I25" s="410"/>
      <c r="J25" s="410"/>
      <c r="K25" s="410"/>
    </row>
    <row r="26" spans="1:11" ht="15.75" customHeight="1">
      <c r="A26" s="1179"/>
      <c r="B26" s="1168"/>
      <c r="C26" s="1169"/>
      <c r="D26" s="1173"/>
      <c r="E26" s="407" t="s">
        <v>579</v>
      </c>
      <c r="F26" s="408"/>
      <c r="G26" s="408"/>
      <c r="H26" s="409"/>
      <c r="I26" s="410"/>
      <c r="J26" s="410"/>
      <c r="K26" s="410">
        <v>15037</v>
      </c>
    </row>
    <row r="27" spans="1:11" ht="15.75" customHeight="1">
      <c r="A27" s="1179"/>
      <c r="B27" s="1168"/>
      <c r="C27" s="1169"/>
      <c r="D27" s="1173"/>
      <c r="E27" s="407" t="s">
        <v>575</v>
      </c>
      <c r="F27" s="408"/>
      <c r="G27" s="408"/>
      <c r="H27" s="409"/>
      <c r="I27" s="410">
        <v>2865477</v>
      </c>
      <c r="J27" s="410">
        <v>2528693</v>
      </c>
      <c r="K27" s="410">
        <v>2253627</v>
      </c>
    </row>
    <row r="28" spans="1:11" ht="15.75" customHeight="1" thickBot="1">
      <c r="A28" s="1193"/>
      <c r="B28" s="1194"/>
      <c r="C28" s="1195"/>
      <c r="D28" s="1128"/>
      <c r="E28" s="417" t="s">
        <v>674</v>
      </c>
      <c r="F28" s="412"/>
      <c r="G28" s="412"/>
      <c r="H28" s="413"/>
      <c r="I28" s="416">
        <v>62230</v>
      </c>
      <c r="J28" s="416">
        <v>62230</v>
      </c>
      <c r="K28" s="416">
        <v>97230</v>
      </c>
    </row>
    <row r="29" spans="1:11" ht="13.5" customHeight="1">
      <c r="A29" s="1178"/>
      <c r="B29" s="1181" t="s">
        <v>310</v>
      </c>
      <c r="C29" s="1182"/>
      <c r="D29" s="1172" t="s">
        <v>502</v>
      </c>
      <c r="E29" s="407" t="s">
        <v>669</v>
      </c>
      <c r="F29" s="408"/>
      <c r="G29" s="408"/>
      <c r="H29" s="409"/>
      <c r="I29" s="421"/>
      <c r="J29" s="421"/>
      <c r="K29" s="421"/>
    </row>
    <row r="30" spans="1:11" ht="13.5" customHeight="1">
      <c r="A30" s="1179"/>
      <c r="B30" s="1183"/>
      <c r="C30" s="1184"/>
      <c r="D30" s="1173"/>
      <c r="E30" s="407" t="s">
        <v>670</v>
      </c>
      <c r="F30" s="408"/>
      <c r="G30" s="408"/>
      <c r="H30" s="409"/>
      <c r="I30" s="422">
        <f>SUM(I10)</f>
        <v>62940</v>
      </c>
      <c r="J30" s="422">
        <f>SUM(J10)</f>
        <v>62940</v>
      </c>
      <c r="K30" s="422">
        <f>SUM(K10+K20)</f>
        <v>2211470</v>
      </c>
    </row>
    <row r="31" spans="1:11" ht="13.5" customHeight="1">
      <c r="A31" s="1179"/>
      <c r="B31" s="1183"/>
      <c r="C31" s="1184"/>
      <c r="D31" s="1127"/>
      <c r="E31" s="1161" t="s">
        <v>676</v>
      </c>
      <c r="F31" s="1162"/>
      <c r="G31" s="1162"/>
      <c r="H31" s="1163"/>
      <c r="I31" s="422">
        <f>SUM(I21)</f>
        <v>474987</v>
      </c>
      <c r="J31" s="422">
        <f>SUM(J21)</f>
        <v>0</v>
      </c>
      <c r="K31" s="422">
        <f>SUM(K21)</f>
        <v>0</v>
      </c>
    </row>
    <row r="32" spans="1:11" ht="13.5" customHeight="1">
      <c r="A32" s="1179"/>
      <c r="B32" s="1183"/>
      <c r="C32" s="1184"/>
      <c r="D32" s="1174"/>
      <c r="E32" s="407" t="s">
        <v>8</v>
      </c>
      <c r="F32" s="408"/>
      <c r="G32" s="408"/>
      <c r="H32" s="409"/>
      <c r="I32" s="422">
        <v>4720</v>
      </c>
      <c r="J32" s="422">
        <v>4720</v>
      </c>
      <c r="K32" s="422">
        <v>5011</v>
      </c>
    </row>
    <row r="33" spans="1:11" ht="13.5" customHeight="1">
      <c r="A33" s="1179"/>
      <c r="B33" s="1185"/>
      <c r="C33" s="1186"/>
      <c r="D33" s="1189" t="s">
        <v>503</v>
      </c>
      <c r="E33" s="403" t="s">
        <v>504</v>
      </c>
      <c r="F33" s="404"/>
      <c r="G33" s="404"/>
      <c r="H33" s="405"/>
      <c r="I33" s="423">
        <f>SUM(I22)</f>
        <v>0</v>
      </c>
      <c r="J33" s="423">
        <f>SUM(J22)</f>
        <v>0</v>
      </c>
      <c r="K33" s="423">
        <f>SUM(K22+K12)</f>
        <v>38966</v>
      </c>
    </row>
    <row r="34" spans="1:11" ht="13.5" customHeight="1">
      <c r="A34" s="1179"/>
      <c r="B34" s="1185"/>
      <c r="C34" s="1186"/>
      <c r="D34" s="1173"/>
      <c r="E34" s="407" t="s">
        <v>671</v>
      </c>
      <c r="F34" s="408"/>
      <c r="G34" s="408"/>
      <c r="H34" s="409"/>
      <c r="I34" s="424">
        <f>SUM(I23)</f>
        <v>0</v>
      </c>
      <c r="J34" s="424">
        <f>SUM(J23)</f>
        <v>0</v>
      </c>
      <c r="K34" s="424">
        <f>SUM(K23+K13)</f>
        <v>8306</v>
      </c>
    </row>
    <row r="35" spans="1:11" ht="13.5" customHeight="1">
      <c r="A35" s="1179"/>
      <c r="B35" s="1185"/>
      <c r="C35" s="1186"/>
      <c r="D35" s="1173"/>
      <c r="E35" s="407" t="s">
        <v>505</v>
      </c>
      <c r="F35" s="408"/>
      <c r="G35" s="408"/>
      <c r="H35" s="409"/>
      <c r="I35" s="424"/>
      <c r="J35" s="424"/>
      <c r="K35" s="424">
        <f>SUM(K24+K14)</f>
        <v>86410</v>
      </c>
    </row>
    <row r="36" spans="1:11" ht="13.5" customHeight="1">
      <c r="A36" s="1179"/>
      <c r="B36" s="1185"/>
      <c r="C36" s="1186"/>
      <c r="D36" s="1173"/>
      <c r="E36" s="407" t="s">
        <v>188</v>
      </c>
      <c r="F36" s="408"/>
      <c r="G36" s="408"/>
      <c r="H36" s="409"/>
      <c r="I36" s="410"/>
      <c r="J36" s="410"/>
      <c r="K36" s="410"/>
    </row>
    <row r="37" spans="1:11" ht="13.5" customHeight="1">
      <c r="A37" s="1179"/>
      <c r="B37" s="1185"/>
      <c r="C37" s="1186"/>
      <c r="D37" s="1173"/>
      <c r="E37" s="407" t="s">
        <v>189</v>
      </c>
      <c r="F37" s="408"/>
      <c r="G37" s="408"/>
      <c r="H37" s="409"/>
      <c r="I37" s="410"/>
      <c r="J37" s="410"/>
      <c r="K37" s="410"/>
    </row>
    <row r="38" spans="1:11" ht="13.5" customHeight="1">
      <c r="A38" s="1179"/>
      <c r="B38" s="1185"/>
      <c r="C38" s="1186"/>
      <c r="D38" s="1173"/>
      <c r="E38" s="407" t="s">
        <v>575</v>
      </c>
      <c r="F38" s="408"/>
      <c r="G38" s="408"/>
      <c r="H38" s="409"/>
      <c r="I38" s="422">
        <f>SUM(I27+I17)</f>
        <v>2935501</v>
      </c>
      <c r="J38" s="422">
        <f>SUM(J27+J17)</f>
        <v>2598717</v>
      </c>
      <c r="K38" s="422">
        <f>SUM(K27+K17)</f>
        <v>2301389</v>
      </c>
    </row>
    <row r="39" spans="1:11" ht="13.5" customHeight="1">
      <c r="A39" s="1179"/>
      <c r="B39" s="1185"/>
      <c r="C39" s="1186"/>
      <c r="D39" s="1173"/>
      <c r="E39" s="415" t="s">
        <v>674</v>
      </c>
      <c r="F39" s="408"/>
      <c r="G39" s="408"/>
      <c r="H39" s="409"/>
      <c r="I39" s="546">
        <v>62230</v>
      </c>
      <c r="J39" s="546">
        <v>62231</v>
      </c>
      <c r="K39" s="546">
        <f>SUM(K28+K18)</f>
        <v>104314</v>
      </c>
    </row>
    <row r="40" spans="1:11" ht="13.5" customHeight="1" thickBot="1">
      <c r="A40" s="1180"/>
      <c r="B40" s="1187"/>
      <c r="C40" s="1188"/>
      <c r="D40" s="1190"/>
      <c r="E40" s="411" t="s">
        <v>579</v>
      </c>
      <c r="F40" s="412"/>
      <c r="G40" s="412"/>
      <c r="H40" s="413"/>
      <c r="I40" s="425">
        <f>SUM(I26)</f>
        <v>0</v>
      </c>
      <c r="J40" s="425">
        <f>SUM(J26)</f>
        <v>0</v>
      </c>
      <c r="K40" s="425">
        <f>SUM(K26+K15)</f>
        <v>26370</v>
      </c>
    </row>
  </sheetData>
  <sheetProtection/>
  <mergeCells count="22">
    <mergeCell ref="A29:A40"/>
    <mergeCell ref="B29:C40"/>
    <mergeCell ref="D33:D40"/>
    <mergeCell ref="A9:A18"/>
    <mergeCell ref="A19:A28"/>
    <mergeCell ref="B19:C28"/>
    <mergeCell ref="D22:D28"/>
    <mergeCell ref="D12:D18"/>
    <mergeCell ref="D19:D21"/>
    <mergeCell ref="E31:H31"/>
    <mergeCell ref="B9:C18"/>
    <mergeCell ref="J7:J8"/>
    <mergeCell ref="D9:D11"/>
    <mergeCell ref="E21:H21"/>
    <mergeCell ref="D29:D32"/>
    <mergeCell ref="K7:K8"/>
    <mergeCell ref="A1:H1"/>
    <mergeCell ref="A3:H3"/>
    <mergeCell ref="A7:A8"/>
    <mergeCell ref="B7:C8"/>
    <mergeCell ref="D7:H8"/>
    <mergeCell ref="I7:I8"/>
  </mergeCells>
  <printOptions/>
  <pageMargins left="1.3779527559055118" right="1.3779527559055118" top="0.7086614173228347" bottom="0" header="0.5118110236220472" footer="0.11811023622047245"/>
  <pageSetup firstPageNumber="48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1">
      <selection activeCell="E12" sqref="E12:E13"/>
    </sheetView>
  </sheetViews>
  <sheetFormatPr defaultColWidth="9.125" defaultRowHeight="12.75"/>
  <cols>
    <col min="1" max="1" width="4.75390625" style="426" customWidth="1"/>
    <col min="2" max="2" width="14.125" style="426" customWidth="1"/>
    <col min="3" max="3" width="13.875" style="426" customWidth="1"/>
    <col min="4" max="4" width="14.125" style="426" customWidth="1"/>
    <col min="5" max="5" width="13.125" style="426" customWidth="1"/>
    <col min="6" max="10" width="12.25390625" style="426" customWidth="1"/>
    <col min="11" max="16384" width="9.125" style="426" customWidth="1"/>
  </cols>
  <sheetData>
    <row r="2" spans="2:10" ht="12.75">
      <c r="B2" s="1229" t="s">
        <v>677</v>
      </c>
      <c r="C2" s="1229"/>
      <c r="D2" s="1229"/>
      <c r="E2" s="1229"/>
      <c r="F2" s="1229"/>
      <c r="G2" s="1229"/>
      <c r="H2" s="1229"/>
      <c r="I2" s="1229"/>
      <c r="J2" s="1229"/>
    </row>
    <row r="4" spans="2:14" ht="12.75">
      <c r="B4" s="1227" t="s">
        <v>10</v>
      </c>
      <c r="C4" s="1228"/>
      <c r="D4" s="1228"/>
      <c r="E4" s="1228"/>
      <c r="F4" s="1228"/>
      <c r="G4" s="1228"/>
      <c r="H4" s="1228"/>
      <c r="I4" s="1228"/>
      <c r="J4" s="1228"/>
      <c r="K4" s="429"/>
      <c r="L4" s="429"/>
      <c r="M4" s="429"/>
      <c r="N4" s="429"/>
    </row>
    <row r="5" spans="2:14" ht="12.75">
      <c r="B5" s="427"/>
      <c r="C5" s="428"/>
      <c r="D5" s="428"/>
      <c r="E5" s="428"/>
      <c r="F5" s="428"/>
      <c r="G5" s="428"/>
      <c r="H5" s="428"/>
      <c r="I5" s="428"/>
      <c r="J5" s="428"/>
      <c r="K5" s="429"/>
      <c r="L5" s="429"/>
      <c r="M5" s="429"/>
      <c r="N5" s="429"/>
    </row>
    <row r="6" spans="2:14" ht="12.75">
      <c r="B6" s="427"/>
      <c r="C6" s="428"/>
      <c r="D6" s="428"/>
      <c r="E6" s="428"/>
      <c r="F6" s="428"/>
      <c r="G6" s="428"/>
      <c r="H6" s="428"/>
      <c r="I6" s="428"/>
      <c r="J6" s="428"/>
      <c r="K6" s="429"/>
      <c r="L6" s="429"/>
      <c r="M6" s="429"/>
      <c r="N6" s="429"/>
    </row>
    <row r="7" ht="12">
      <c r="A7" s="430"/>
    </row>
    <row r="8" spans="1:10" ht="12.75" customHeight="1">
      <c r="A8" s="1215" t="s">
        <v>678</v>
      </c>
      <c r="B8" s="1218" t="s">
        <v>679</v>
      </c>
      <c r="C8" s="1219"/>
      <c r="D8" s="1220"/>
      <c r="E8" s="1230" t="s">
        <v>999</v>
      </c>
      <c r="F8" s="1235" t="s">
        <v>680</v>
      </c>
      <c r="G8" s="1236"/>
      <c r="H8" s="1238"/>
      <c r="I8" s="1238"/>
      <c r="J8" s="431"/>
    </row>
    <row r="9" spans="1:10" ht="12.75">
      <c r="A9" s="1216"/>
      <c r="B9" s="1221"/>
      <c r="C9" s="1222"/>
      <c r="D9" s="1223"/>
      <c r="E9" s="1231"/>
      <c r="F9" s="1235" t="s">
        <v>681</v>
      </c>
      <c r="G9" s="1236"/>
      <c r="H9" s="1235" t="s">
        <v>682</v>
      </c>
      <c r="I9" s="1237"/>
      <c r="J9" s="1239" t="s">
        <v>683</v>
      </c>
    </row>
    <row r="10" spans="1:10" ht="12.75" customHeight="1">
      <c r="A10" s="1216"/>
      <c r="B10" s="1221"/>
      <c r="C10" s="1222"/>
      <c r="D10" s="1223"/>
      <c r="E10" s="1231"/>
      <c r="F10" s="1233" t="s">
        <v>684</v>
      </c>
      <c r="G10" s="1234" t="s">
        <v>685</v>
      </c>
      <c r="H10" s="1233" t="s">
        <v>686</v>
      </c>
      <c r="I10" s="1233" t="s">
        <v>687</v>
      </c>
      <c r="J10" s="1231"/>
    </row>
    <row r="11" spans="1:10" ht="28.5" customHeight="1">
      <c r="A11" s="1217"/>
      <c r="B11" s="1224"/>
      <c r="C11" s="1225"/>
      <c r="D11" s="1226"/>
      <c r="E11" s="1232"/>
      <c r="F11" s="1232"/>
      <c r="G11" s="1225"/>
      <c r="H11" s="1232"/>
      <c r="I11" s="1232"/>
      <c r="J11" s="1232"/>
    </row>
    <row r="12" spans="1:10" ht="12">
      <c r="A12" s="1206"/>
      <c r="B12" s="1207" t="s">
        <v>688</v>
      </c>
      <c r="C12" s="1208"/>
      <c r="D12" s="1209"/>
      <c r="E12" s="1196"/>
      <c r="F12" s="1196"/>
      <c r="G12" s="1196"/>
      <c r="H12" s="1196"/>
      <c r="I12" s="1196"/>
      <c r="J12" s="1196"/>
    </row>
    <row r="13" spans="1:10" ht="12">
      <c r="A13" s="1199"/>
      <c r="B13" s="1210"/>
      <c r="C13" s="1211"/>
      <c r="D13" s="1212"/>
      <c r="E13" s="1197"/>
      <c r="F13" s="1197"/>
      <c r="G13" s="1197"/>
      <c r="H13" s="1197"/>
      <c r="I13" s="1197"/>
      <c r="J13" s="1197"/>
    </row>
    <row r="14" spans="1:10" ht="12">
      <c r="A14" s="1198" t="s">
        <v>287</v>
      </c>
      <c r="B14" s="1200" t="s">
        <v>689</v>
      </c>
      <c r="C14" s="1201"/>
      <c r="D14" s="1202"/>
      <c r="E14" s="1196">
        <f>SUM(F14+G14+H14+I14)</f>
        <v>17</v>
      </c>
      <c r="F14" s="1196">
        <v>15</v>
      </c>
      <c r="G14" s="1196"/>
      <c r="H14" s="1196">
        <v>2</v>
      </c>
      <c r="I14" s="1196"/>
      <c r="J14" s="1196"/>
    </row>
    <row r="15" spans="1:10" ht="12">
      <c r="A15" s="1199"/>
      <c r="B15" s="1203"/>
      <c r="C15" s="1204"/>
      <c r="D15" s="1205"/>
      <c r="E15" s="1197"/>
      <c r="F15" s="1197"/>
      <c r="G15" s="1197"/>
      <c r="H15" s="1197"/>
      <c r="I15" s="1197"/>
      <c r="J15" s="1197"/>
    </row>
    <row r="16" spans="1:10" ht="12">
      <c r="A16" s="1206" t="s">
        <v>288</v>
      </c>
      <c r="B16" s="1200" t="s">
        <v>690</v>
      </c>
      <c r="C16" s="1201"/>
      <c r="D16" s="1202"/>
      <c r="E16" s="1196">
        <f>SUM(F16+G16+H16+I16)</f>
        <v>3</v>
      </c>
      <c r="F16" s="1196">
        <v>3</v>
      </c>
      <c r="G16" s="1196"/>
      <c r="H16" s="1196"/>
      <c r="I16" s="1196"/>
      <c r="J16" s="1196"/>
    </row>
    <row r="17" spans="1:10" ht="12">
      <c r="A17" s="1199"/>
      <c r="B17" s="1203"/>
      <c r="C17" s="1204"/>
      <c r="D17" s="1205"/>
      <c r="E17" s="1197"/>
      <c r="F17" s="1197"/>
      <c r="G17" s="1197"/>
      <c r="H17" s="1197"/>
      <c r="I17" s="1197"/>
      <c r="J17" s="1197"/>
    </row>
    <row r="18" spans="1:10" ht="12">
      <c r="A18" s="1206" t="s">
        <v>289</v>
      </c>
      <c r="B18" s="1200" t="s">
        <v>691</v>
      </c>
      <c r="C18" s="1201"/>
      <c r="D18" s="1202"/>
      <c r="E18" s="1196">
        <f>SUM(F18+G18+H18+I18)</f>
        <v>20</v>
      </c>
      <c r="F18" s="1196">
        <v>18</v>
      </c>
      <c r="G18" s="1196"/>
      <c r="H18" s="1196">
        <v>2</v>
      </c>
      <c r="I18" s="1196"/>
      <c r="J18" s="1196"/>
    </row>
    <row r="19" spans="1:10" ht="12">
      <c r="A19" s="1199"/>
      <c r="B19" s="1203"/>
      <c r="C19" s="1204"/>
      <c r="D19" s="1205"/>
      <c r="E19" s="1197"/>
      <c r="F19" s="1197"/>
      <c r="G19" s="1197"/>
      <c r="H19" s="1197"/>
      <c r="I19" s="1197"/>
      <c r="J19" s="1197"/>
    </row>
    <row r="20" spans="1:10" ht="12">
      <c r="A20" s="1198" t="s">
        <v>290</v>
      </c>
      <c r="B20" s="1200" t="s">
        <v>692</v>
      </c>
      <c r="C20" s="1201"/>
      <c r="D20" s="1202"/>
      <c r="E20" s="1196">
        <f>SUM(F20+G20+H20+I20)</f>
        <v>33</v>
      </c>
      <c r="F20" s="1196">
        <v>32</v>
      </c>
      <c r="G20" s="1196"/>
      <c r="H20" s="1196">
        <v>1</v>
      </c>
      <c r="I20" s="1196"/>
      <c r="J20" s="1196"/>
    </row>
    <row r="21" spans="1:10" ht="12">
      <c r="A21" s="1199"/>
      <c r="B21" s="1203"/>
      <c r="C21" s="1204"/>
      <c r="D21" s="1205"/>
      <c r="E21" s="1197"/>
      <c r="F21" s="1197"/>
      <c r="G21" s="1197"/>
      <c r="H21" s="1197"/>
      <c r="I21" s="1197"/>
      <c r="J21" s="1197"/>
    </row>
    <row r="22" spans="1:10" ht="12">
      <c r="A22" s="1206" t="s">
        <v>291</v>
      </c>
      <c r="B22" s="1200" t="s">
        <v>693</v>
      </c>
      <c r="C22" s="1201"/>
      <c r="D22" s="1202"/>
      <c r="E22" s="1196">
        <f>SUM(F22+G22+H22+I22)</f>
        <v>22</v>
      </c>
      <c r="F22" s="1196">
        <v>18</v>
      </c>
      <c r="G22" s="1196"/>
      <c r="H22" s="1196">
        <v>4</v>
      </c>
      <c r="I22" s="1196"/>
      <c r="J22" s="1196"/>
    </row>
    <row r="23" spans="1:10" ht="12">
      <c r="A23" s="1199"/>
      <c r="B23" s="1203"/>
      <c r="C23" s="1204"/>
      <c r="D23" s="1205"/>
      <c r="E23" s="1197"/>
      <c r="F23" s="1197"/>
      <c r="G23" s="1197"/>
      <c r="H23" s="1197"/>
      <c r="I23" s="1197"/>
      <c r="J23" s="1197"/>
    </row>
    <row r="24" spans="1:10" ht="12">
      <c r="A24" s="1198" t="s">
        <v>84</v>
      </c>
      <c r="B24" s="1200" t="s">
        <v>694</v>
      </c>
      <c r="C24" s="1201"/>
      <c r="D24" s="1202"/>
      <c r="E24" s="1196">
        <f>SUM(F24+G24+H24+I24)</f>
        <v>12</v>
      </c>
      <c r="F24" s="1196">
        <v>11</v>
      </c>
      <c r="G24" s="1196"/>
      <c r="H24" s="1196">
        <v>1</v>
      </c>
      <c r="I24" s="1196"/>
      <c r="J24" s="1196"/>
    </row>
    <row r="25" spans="1:10" ht="12">
      <c r="A25" s="1199"/>
      <c r="B25" s="1203"/>
      <c r="C25" s="1204"/>
      <c r="D25" s="1205"/>
      <c r="E25" s="1197"/>
      <c r="F25" s="1197"/>
      <c r="G25" s="1197"/>
      <c r="H25" s="1197"/>
      <c r="I25" s="1197"/>
      <c r="J25" s="1197"/>
    </row>
    <row r="26" spans="1:10" ht="12">
      <c r="A26" s="1198" t="s">
        <v>695</v>
      </c>
      <c r="B26" s="1200" t="s">
        <v>696</v>
      </c>
      <c r="C26" s="1201"/>
      <c r="D26" s="1202"/>
      <c r="E26" s="1196">
        <v>1</v>
      </c>
      <c r="F26" s="1196">
        <v>1</v>
      </c>
      <c r="G26" s="1196"/>
      <c r="H26" s="1196"/>
      <c r="I26" s="1196"/>
      <c r="J26" s="1196"/>
    </row>
    <row r="27" spans="1:10" ht="12">
      <c r="A27" s="1199"/>
      <c r="B27" s="1203"/>
      <c r="C27" s="1204"/>
      <c r="D27" s="1205"/>
      <c r="E27" s="1197"/>
      <c r="F27" s="1197"/>
      <c r="G27" s="1197"/>
      <c r="H27" s="1197"/>
      <c r="I27" s="1197"/>
      <c r="J27" s="1197"/>
    </row>
    <row r="28" spans="1:10" ht="12">
      <c r="A28" s="1206" t="s">
        <v>697</v>
      </c>
      <c r="B28" s="1200" t="s">
        <v>698</v>
      </c>
      <c r="C28" s="1201"/>
      <c r="D28" s="1202"/>
      <c r="E28" s="1196">
        <f>SUM(F28+G28+H28+I28)</f>
        <v>23</v>
      </c>
      <c r="F28" s="1196">
        <v>23</v>
      </c>
      <c r="G28" s="1196"/>
      <c r="H28" s="1196"/>
      <c r="I28" s="1196"/>
      <c r="J28" s="1196"/>
    </row>
    <row r="29" spans="1:10" ht="12">
      <c r="A29" s="1199"/>
      <c r="B29" s="1203"/>
      <c r="C29" s="1204"/>
      <c r="D29" s="1205"/>
      <c r="E29" s="1197"/>
      <c r="F29" s="1197"/>
      <c r="G29" s="1197"/>
      <c r="H29" s="1197"/>
      <c r="I29" s="1197"/>
      <c r="J29" s="1197"/>
    </row>
    <row r="30" spans="1:10" ht="12">
      <c r="A30" s="1206" t="s">
        <v>699</v>
      </c>
      <c r="B30" s="1200" t="s">
        <v>700</v>
      </c>
      <c r="C30" s="1201"/>
      <c r="D30" s="1202"/>
      <c r="E30" s="1196">
        <f>SUM(F30+G30+H30+I30)</f>
        <v>28</v>
      </c>
      <c r="F30" s="1196">
        <v>27</v>
      </c>
      <c r="G30" s="1196"/>
      <c r="H30" s="1196">
        <v>1</v>
      </c>
      <c r="I30" s="1196"/>
      <c r="J30" s="1196"/>
    </row>
    <row r="31" spans="1:10" ht="12">
      <c r="A31" s="1199"/>
      <c r="B31" s="1203"/>
      <c r="C31" s="1204"/>
      <c r="D31" s="1205"/>
      <c r="E31" s="1197"/>
      <c r="F31" s="1197"/>
      <c r="G31" s="1197"/>
      <c r="H31" s="1197"/>
      <c r="I31" s="1197"/>
      <c r="J31" s="1197"/>
    </row>
    <row r="32" spans="1:10" ht="12">
      <c r="A32" s="1198" t="s">
        <v>701</v>
      </c>
      <c r="B32" s="1200" t="s">
        <v>702</v>
      </c>
      <c r="C32" s="1201"/>
      <c r="D32" s="1202"/>
      <c r="E32" s="1196">
        <f>SUM(F32+G32+H32+I32)</f>
        <v>33</v>
      </c>
      <c r="F32" s="1196">
        <v>20</v>
      </c>
      <c r="G32" s="1196"/>
      <c r="H32" s="1196">
        <v>13</v>
      </c>
      <c r="I32" s="1196"/>
      <c r="J32" s="1196"/>
    </row>
    <row r="33" spans="1:10" ht="12">
      <c r="A33" s="1199"/>
      <c r="B33" s="1203"/>
      <c r="C33" s="1204"/>
      <c r="D33" s="1205"/>
      <c r="E33" s="1197"/>
      <c r="F33" s="1197"/>
      <c r="G33" s="1197"/>
      <c r="H33" s="1197"/>
      <c r="I33" s="1197"/>
      <c r="J33" s="1197"/>
    </row>
    <row r="34" spans="1:10" ht="12">
      <c r="A34" s="1206" t="s">
        <v>703</v>
      </c>
      <c r="B34" s="1200" t="s">
        <v>704</v>
      </c>
      <c r="C34" s="1201"/>
      <c r="D34" s="1202"/>
      <c r="E34" s="1196">
        <f>SUM(F34+G34+H34+I34)</f>
        <v>2</v>
      </c>
      <c r="F34" s="1196"/>
      <c r="G34" s="1196"/>
      <c r="H34" s="1196">
        <v>2</v>
      </c>
      <c r="I34" s="1196"/>
      <c r="J34" s="1196"/>
    </row>
    <row r="35" spans="1:10" ht="12">
      <c r="A35" s="1199"/>
      <c r="B35" s="1203"/>
      <c r="C35" s="1204"/>
      <c r="D35" s="1205"/>
      <c r="E35" s="1197"/>
      <c r="F35" s="1197"/>
      <c r="G35" s="1197"/>
      <c r="H35" s="1197"/>
      <c r="I35" s="1197"/>
      <c r="J35" s="1197"/>
    </row>
    <row r="36" spans="1:10" ht="12">
      <c r="A36" s="1198" t="s">
        <v>705</v>
      </c>
      <c r="B36" s="1200" t="s">
        <v>706</v>
      </c>
      <c r="C36" s="1201"/>
      <c r="D36" s="1202"/>
      <c r="E36" s="1196">
        <f>SUM(F36+G36+H36+I36)</f>
        <v>38</v>
      </c>
      <c r="F36" s="1196">
        <v>38</v>
      </c>
      <c r="G36" s="1196"/>
      <c r="H36" s="1196"/>
      <c r="I36" s="1196"/>
      <c r="J36" s="1196"/>
    </row>
    <row r="37" spans="1:10" ht="12">
      <c r="A37" s="1199"/>
      <c r="B37" s="1203"/>
      <c r="C37" s="1204"/>
      <c r="D37" s="1205"/>
      <c r="E37" s="1197"/>
      <c r="F37" s="1197"/>
      <c r="G37" s="1197"/>
      <c r="H37" s="1197"/>
      <c r="I37" s="1197"/>
      <c r="J37" s="1197"/>
    </row>
    <row r="38" spans="1:10" ht="12">
      <c r="A38" s="1198"/>
      <c r="B38" s="1207" t="s">
        <v>272</v>
      </c>
      <c r="C38" s="1208"/>
      <c r="D38" s="1209"/>
      <c r="E38" s="1213">
        <f>SUM(E14:E37)</f>
        <v>232</v>
      </c>
      <c r="F38" s="1213">
        <f>SUM(F14:F37)</f>
        <v>206</v>
      </c>
      <c r="G38" s="1213">
        <f>SUM(G14:G37)</f>
        <v>0</v>
      </c>
      <c r="H38" s="1213">
        <f>SUM(H14:H37)</f>
        <v>26</v>
      </c>
      <c r="I38" s="1213">
        <f>SUM(I14:I37)</f>
        <v>0</v>
      </c>
      <c r="J38" s="1213"/>
    </row>
    <row r="39" spans="1:10" ht="12">
      <c r="A39" s="1199"/>
      <c r="B39" s="1210"/>
      <c r="C39" s="1211"/>
      <c r="D39" s="1212"/>
      <c r="E39" s="1214"/>
      <c r="F39" s="1214"/>
      <c r="G39" s="1214"/>
      <c r="H39" s="1214"/>
      <c r="I39" s="1214"/>
      <c r="J39" s="1214"/>
    </row>
    <row r="40" spans="1:10" ht="12">
      <c r="A40" s="1206" t="s">
        <v>707</v>
      </c>
      <c r="B40" s="1207" t="s">
        <v>708</v>
      </c>
      <c r="C40" s="1208"/>
      <c r="D40" s="1209"/>
      <c r="E40" s="1213">
        <f>SUM(F40+G40+H40+I40)</f>
        <v>77</v>
      </c>
      <c r="F40" s="1213">
        <v>66</v>
      </c>
      <c r="G40" s="1213"/>
      <c r="H40" s="1213">
        <v>11</v>
      </c>
      <c r="I40" s="1213"/>
      <c r="J40" s="1213"/>
    </row>
    <row r="41" spans="1:10" ht="12">
      <c r="A41" s="1199"/>
      <c r="B41" s="1210"/>
      <c r="C41" s="1211"/>
      <c r="D41" s="1212"/>
      <c r="E41" s="1214"/>
      <c r="F41" s="1214"/>
      <c r="G41" s="1214"/>
      <c r="H41" s="1214"/>
      <c r="I41" s="1214"/>
      <c r="J41" s="1214"/>
    </row>
    <row r="42" spans="1:10" ht="12.75">
      <c r="A42" s="433"/>
      <c r="B42" s="432"/>
      <c r="C42" s="432"/>
      <c r="D42" s="432"/>
      <c r="E42" s="434"/>
      <c r="F42" s="434"/>
      <c r="G42" s="434"/>
      <c r="H42" s="434"/>
      <c r="I42" s="434"/>
      <c r="J42" s="434"/>
    </row>
    <row r="43" spans="1:10" ht="12.75">
      <c r="A43" s="435"/>
      <c r="B43" s="436"/>
      <c r="C43" s="436"/>
      <c r="D43" s="436"/>
      <c r="E43" s="437"/>
      <c r="F43" s="437"/>
      <c r="G43" s="437"/>
      <c r="H43" s="437"/>
      <c r="I43" s="437"/>
      <c r="J43" s="437"/>
    </row>
    <row r="44" spans="1:10" ht="12.75">
      <c r="A44" s="435"/>
      <c r="B44" s="436"/>
      <c r="C44" s="436"/>
      <c r="D44" s="436"/>
      <c r="E44" s="437"/>
      <c r="F44" s="437"/>
      <c r="G44" s="437"/>
      <c r="H44" s="437"/>
      <c r="I44" s="437"/>
      <c r="J44" s="437"/>
    </row>
    <row r="45" spans="1:10" ht="12.75">
      <c r="A45" s="435"/>
      <c r="B45" s="436"/>
      <c r="C45" s="436"/>
      <c r="D45" s="436"/>
      <c r="E45" s="437"/>
      <c r="F45" s="437"/>
      <c r="G45" s="437"/>
      <c r="H45" s="437"/>
      <c r="I45" s="437"/>
      <c r="J45" s="437"/>
    </row>
    <row r="46" spans="1:10" ht="12.75">
      <c r="A46" s="435"/>
      <c r="B46" s="436"/>
      <c r="C46" s="436"/>
      <c r="D46" s="436"/>
      <c r="E46" s="437"/>
      <c r="F46" s="437"/>
      <c r="G46" s="437"/>
      <c r="H46" s="437"/>
      <c r="I46" s="437"/>
      <c r="J46" s="437"/>
    </row>
    <row r="47" spans="1:10" ht="12.75">
      <c r="A47" s="435"/>
      <c r="B47" s="436"/>
      <c r="C47" s="436"/>
      <c r="D47" s="436"/>
      <c r="E47" s="437"/>
      <c r="F47" s="437"/>
      <c r="G47" s="437"/>
      <c r="H47" s="437"/>
      <c r="I47" s="437"/>
      <c r="J47" s="437"/>
    </row>
    <row r="48" spans="1:10" ht="12.75">
      <c r="A48" s="435"/>
      <c r="B48" s="436"/>
      <c r="C48" s="436"/>
      <c r="D48" s="436"/>
      <c r="E48" s="437"/>
      <c r="F48" s="437"/>
      <c r="G48" s="437"/>
      <c r="H48" s="437"/>
      <c r="I48" s="437"/>
      <c r="J48" s="437"/>
    </row>
    <row r="49" spans="1:10" ht="12">
      <c r="A49" s="1206" t="s">
        <v>709</v>
      </c>
      <c r="B49" s="1200" t="s">
        <v>710</v>
      </c>
      <c r="C49" s="1201"/>
      <c r="D49" s="1202"/>
      <c r="E49" s="1196">
        <f>SUM(F49+G49+H49+I49)</f>
        <v>34</v>
      </c>
      <c r="F49" s="1196">
        <v>17</v>
      </c>
      <c r="G49" s="1196"/>
      <c r="H49" s="1196">
        <v>16</v>
      </c>
      <c r="I49" s="1196">
        <v>1</v>
      </c>
      <c r="J49" s="1196"/>
    </row>
    <row r="50" spans="1:10" ht="12">
      <c r="A50" s="1199"/>
      <c r="B50" s="1203"/>
      <c r="C50" s="1204"/>
      <c r="D50" s="1205"/>
      <c r="E50" s="1197"/>
      <c r="F50" s="1197"/>
      <c r="G50" s="1197"/>
      <c r="H50" s="1197"/>
      <c r="I50" s="1197"/>
      <c r="J50" s="1197"/>
    </row>
    <row r="51" spans="1:10" ht="12">
      <c r="A51" s="1198" t="s">
        <v>711</v>
      </c>
      <c r="B51" s="1200" t="s">
        <v>712</v>
      </c>
      <c r="C51" s="1201"/>
      <c r="D51" s="1202"/>
      <c r="E51" s="1196">
        <f>SUM(F51+G51+H51+I51)</f>
        <v>37</v>
      </c>
      <c r="F51" s="1196">
        <v>21</v>
      </c>
      <c r="G51" s="1196"/>
      <c r="H51" s="1196">
        <v>16</v>
      </c>
      <c r="I51" s="1196"/>
      <c r="J51" s="1196"/>
    </row>
    <row r="52" spans="1:10" ht="12">
      <c r="A52" s="1199"/>
      <c r="B52" s="1203"/>
      <c r="C52" s="1204"/>
      <c r="D52" s="1205"/>
      <c r="E52" s="1197"/>
      <c r="F52" s="1197"/>
      <c r="G52" s="1197"/>
      <c r="H52" s="1197"/>
      <c r="I52" s="1197"/>
      <c r="J52" s="1197"/>
    </row>
    <row r="53" spans="1:10" ht="12">
      <c r="A53" s="1198" t="s">
        <v>713</v>
      </c>
      <c r="B53" s="1200" t="s">
        <v>714</v>
      </c>
      <c r="C53" s="1201"/>
      <c r="D53" s="1202"/>
      <c r="E53" s="1196">
        <f>SUM(F53+G53+H53+I53)</f>
        <v>19</v>
      </c>
      <c r="F53" s="1196">
        <v>9</v>
      </c>
      <c r="G53" s="1196"/>
      <c r="H53" s="1196">
        <v>9</v>
      </c>
      <c r="I53" s="1196">
        <v>1</v>
      </c>
      <c r="J53" s="1196"/>
    </row>
    <row r="54" spans="1:10" ht="12">
      <c r="A54" s="1199"/>
      <c r="B54" s="1203"/>
      <c r="C54" s="1204"/>
      <c r="D54" s="1205"/>
      <c r="E54" s="1197"/>
      <c r="F54" s="1197"/>
      <c r="G54" s="1197"/>
      <c r="H54" s="1197"/>
      <c r="I54" s="1197"/>
      <c r="J54" s="1197"/>
    </row>
    <row r="55" spans="1:10" ht="12">
      <c r="A55" s="1206" t="s">
        <v>715</v>
      </c>
      <c r="B55" s="1200" t="s">
        <v>716</v>
      </c>
      <c r="C55" s="1201"/>
      <c r="D55" s="1202"/>
      <c r="E55" s="1196">
        <f>SUM(F55+G55+H55+I55)</f>
        <v>63</v>
      </c>
      <c r="F55" s="1196">
        <v>34</v>
      </c>
      <c r="G55" s="1196"/>
      <c r="H55" s="1196">
        <v>28</v>
      </c>
      <c r="I55" s="1196">
        <v>1</v>
      </c>
      <c r="J55" s="1196"/>
    </row>
    <row r="56" spans="1:10" ht="12">
      <c r="A56" s="1199"/>
      <c r="B56" s="1203"/>
      <c r="C56" s="1204"/>
      <c r="D56" s="1205"/>
      <c r="E56" s="1197"/>
      <c r="F56" s="1197"/>
      <c r="G56" s="1197"/>
      <c r="H56" s="1197"/>
      <c r="I56" s="1197"/>
      <c r="J56" s="1197"/>
    </row>
    <row r="57" spans="1:10" ht="12">
      <c r="A57" s="1198" t="s">
        <v>717</v>
      </c>
      <c r="B57" s="1200" t="s">
        <v>718</v>
      </c>
      <c r="C57" s="1201"/>
      <c r="D57" s="1202"/>
      <c r="E57" s="1196">
        <f>SUM(F57+G57+H57+I57)</f>
        <v>30</v>
      </c>
      <c r="F57" s="1196">
        <v>17</v>
      </c>
      <c r="G57" s="1196"/>
      <c r="H57" s="1196">
        <v>13</v>
      </c>
      <c r="I57" s="1196"/>
      <c r="J57" s="1196"/>
    </row>
    <row r="58" spans="1:10" ht="12">
      <c r="A58" s="1199"/>
      <c r="B58" s="1203"/>
      <c r="C58" s="1204"/>
      <c r="D58" s="1205"/>
      <c r="E58" s="1197"/>
      <c r="F58" s="1197"/>
      <c r="G58" s="1197"/>
      <c r="H58" s="1197"/>
      <c r="I58" s="1197"/>
      <c r="J58" s="1197"/>
    </row>
    <row r="59" spans="1:10" ht="12">
      <c r="A59" s="1198" t="s">
        <v>719</v>
      </c>
      <c r="B59" s="1200" t="s">
        <v>720</v>
      </c>
      <c r="C59" s="1201"/>
      <c r="D59" s="1202"/>
      <c r="E59" s="1196">
        <f>SUM(F59+G59+H59+I59)</f>
        <v>24</v>
      </c>
      <c r="F59" s="1196">
        <v>14</v>
      </c>
      <c r="G59" s="1196"/>
      <c r="H59" s="1196">
        <v>10</v>
      </c>
      <c r="I59" s="1196"/>
      <c r="J59" s="1196"/>
    </row>
    <row r="60" spans="1:10" ht="12">
      <c r="A60" s="1199"/>
      <c r="B60" s="1203"/>
      <c r="C60" s="1204"/>
      <c r="D60" s="1205"/>
      <c r="E60" s="1197"/>
      <c r="F60" s="1197"/>
      <c r="G60" s="1197"/>
      <c r="H60" s="1197"/>
      <c r="I60" s="1197"/>
      <c r="J60" s="1197"/>
    </row>
    <row r="61" spans="1:10" ht="12">
      <c r="A61" s="1198" t="s">
        <v>721</v>
      </c>
      <c r="B61" s="1200" t="s">
        <v>722</v>
      </c>
      <c r="C61" s="1201"/>
      <c r="D61" s="1202"/>
      <c r="E61" s="1196">
        <f>SUM(F61+G61+H61+I61)</f>
        <v>15</v>
      </c>
      <c r="F61" s="1196">
        <v>9</v>
      </c>
      <c r="G61" s="1196"/>
      <c r="H61" s="1196">
        <v>6</v>
      </c>
      <c r="I61" s="1196"/>
      <c r="J61" s="1196"/>
    </row>
    <row r="62" spans="1:10" ht="12">
      <c r="A62" s="1199"/>
      <c r="B62" s="1203"/>
      <c r="C62" s="1204"/>
      <c r="D62" s="1205"/>
      <c r="E62" s="1197"/>
      <c r="F62" s="1197"/>
      <c r="G62" s="1197"/>
      <c r="H62" s="1197"/>
      <c r="I62" s="1197"/>
      <c r="J62" s="1197"/>
    </row>
    <row r="63" spans="1:10" ht="12">
      <c r="A63" s="1198" t="s">
        <v>723</v>
      </c>
      <c r="B63" s="1200" t="s">
        <v>724</v>
      </c>
      <c r="C63" s="1201"/>
      <c r="D63" s="1202"/>
      <c r="E63" s="1196">
        <f>SUM(F63+G63+H63+I63)</f>
        <v>15</v>
      </c>
      <c r="F63" s="1196">
        <v>9</v>
      </c>
      <c r="G63" s="1196"/>
      <c r="H63" s="1196">
        <v>6</v>
      </c>
      <c r="I63" s="1196"/>
      <c r="J63" s="1196"/>
    </row>
    <row r="64" spans="1:10" ht="12">
      <c r="A64" s="1199"/>
      <c r="B64" s="1203"/>
      <c r="C64" s="1204"/>
      <c r="D64" s="1205"/>
      <c r="E64" s="1197"/>
      <c r="F64" s="1197"/>
      <c r="G64" s="1197"/>
      <c r="H64" s="1197"/>
      <c r="I64" s="1197"/>
      <c r="J64" s="1197"/>
    </row>
    <row r="65" spans="1:10" ht="12">
      <c r="A65" s="1198" t="s">
        <v>725</v>
      </c>
      <c r="B65" s="1200" t="s">
        <v>726</v>
      </c>
      <c r="C65" s="1201"/>
      <c r="D65" s="1202"/>
      <c r="E65" s="1196">
        <f>SUM(F65+G65+H65+I65)</f>
        <v>15</v>
      </c>
      <c r="F65" s="1196">
        <v>9</v>
      </c>
      <c r="G65" s="1196"/>
      <c r="H65" s="1196">
        <v>6</v>
      </c>
      <c r="I65" s="1196"/>
      <c r="J65" s="1196"/>
    </row>
    <row r="66" spans="1:10" ht="12">
      <c r="A66" s="1199"/>
      <c r="B66" s="1203"/>
      <c r="C66" s="1204"/>
      <c r="D66" s="1205"/>
      <c r="E66" s="1197"/>
      <c r="F66" s="1197"/>
      <c r="G66" s="1197"/>
      <c r="H66" s="1197"/>
      <c r="I66" s="1197"/>
      <c r="J66" s="1197"/>
    </row>
    <row r="67" spans="1:10" ht="12">
      <c r="A67" s="1198" t="s">
        <v>727</v>
      </c>
      <c r="B67" s="1200" t="s">
        <v>728</v>
      </c>
      <c r="C67" s="1201"/>
      <c r="D67" s="1202"/>
      <c r="E67" s="1196">
        <f>SUM(F67+G67+H67+I67)</f>
        <v>203</v>
      </c>
      <c r="F67" s="1196">
        <v>179</v>
      </c>
      <c r="G67" s="1196">
        <v>17</v>
      </c>
      <c r="H67" s="1196">
        <v>3</v>
      </c>
      <c r="I67" s="1196">
        <v>4</v>
      </c>
      <c r="J67" s="1196"/>
    </row>
    <row r="68" spans="1:10" ht="12">
      <c r="A68" s="1199"/>
      <c r="B68" s="1203"/>
      <c r="C68" s="1204"/>
      <c r="D68" s="1205"/>
      <c r="E68" s="1197"/>
      <c r="F68" s="1197"/>
      <c r="G68" s="1197"/>
      <c r="H68" s="1197"/>
      <c r="I68" s="1197"/>
      <c r="J68" s="1197"/>
    </row>
    <row r="69" spans="1:10" ht="12">
      <c r="A69" s="1198" t="s">
        <v>729</v>
      </c>
      <c r="B69" s="1200" t="s">
        <v>730</v>
      </c>
      <c r="C69" s="1201"/>
      <c r="D69" s="1202"/>
      <c r="E69" s="1196">
        <f>SUM(F69+G69+H69+I69)</f>
        <v>124</v>
      </c>
      <c r="F69" s="1196">
        <v>74</v>
      </c>
      <c r="G69" s="1196">
        <v>2</v>
      </c>
      <c r="H69" s="1196">
        <v>48</v>
      </c>
      <c r="I69" s="1196"/>
      <c r="J69" s="1196"/>
    </row>
    <row r="70" spans="1:10" ht="12">
      <c r="A70" s="1199"/>
      <c r="B70" s="1203"/>
      <c r="C70" s="1204"/>
      <c r="D70" s="1205"/>
      <c r="E70" s="1197"/>
      <c r="F70" s="1197"/>
      <c r="G70" s="1197"/>
      <c r="H70" s="1197"/>
      <c r="I70" s="1197"/>
      <c r="J70" s="1197"/>
    </row>
    <row r="71" spans="1:10" ht="12">
      <c r="A71" s="1198" t="s">
        <v>731</v>
      </c>
      <c r="B71" s="1200" t="s">
        <v>514</v>
      </c>
      <c r="C71" s="1201"/>
      <c r="D71" s="1202"/>
      <c r="E71" s="1196">
        <f>SUM(F71+G71+H71+I71)</f>
        <v>144</v>
      </c>
      <c r="F71" s="1196">
        <v>112</v>
      </c>
      <c r="G71" s="1196">
        <v>5</v>
      </c>
      <c r="H71" s="1196">
        <v>25</v>
      </c>
      <c r="I71" s="1196">
        <v>2</v>
      </c>
      <c r="J71" s="1196"/>
    </row>
    <row r="72" spans="1:10" ht="12" customHeight="1">
      <c r="A72" s="1199"/>
      <c r="B72" s="1203"/>
      <c r="C72" s="1204"/>
      <c r="D72" s="1205"/>
      <c r="E72" s="1197"/>
      <c r="F72" s="1197"/>
      <c r="G72" s="1197"/>
      <c r="H72" s="1197"/>
      <c r="I72" s="1197"/>
      <c r="J72" s="1197"/>
    </row>
    <row r="73" spans="1:10" ht="12">
      <c r="A73" s="1198" t="s">
        <v>732</v>
      </c>
      <c r="B73" s="1200" t="s">
        <v>733</v>
      </c>
      <c r="C73" s="1201"/>
      <c r="D73" s="1202"/>
      <c r="E73" s="1196">
        <f>SUM(F73+G73+H73+I73)</f>
        <v>46</v>
      </c>
      <c r="F73" s="1196">
        <v>18</v>
      </c>
      <c r="G73" s="1196"/>
      <c r="H73" s="1196">
        <v>28</v>
      </c>
      <c r="I73" s="1196"/>
      <c r="J73" s="1196"/>
    </row>
    <row r="74" spans="1:10" ht="11.25" customHeight="1">
      <c r="A74" s="1199"/>
      <c r="B74" s="1203"/>
      <c r="C74" s="1204"/>
      <c r="D74" s="1205"/>
      <c r="E74" s="1197"/>
      <c r="F74" s="1197"/>
      <c r="G74" s="1197"/>
      <c r="H74" s="1197"/>
      <c r="I74" s="1197"/>
      <c r="J74" s="1197"/>
    </row>
    <row r="75" spans="1:10" ht="12">
      <c r="A75" s="1206"/>
      <c r="B75" s="1207" t="s">
        <v>734</v>
      </c>
      <c r="C75" s="1208"/>
      <c r="D75" s="1209"/>
      <c r="E75" s="1213">
        <f aca="true" t="shared" si="0" ref="E75:J75">SUM(E49:E74)</f>
        <v>769</v>
      </c>
      <c r="F75" s="1213">
        <f t="shared" si="0"/>
        <v>522</v>
      </c>
      <c r="G75" s="1213">
        <f t="shared" si="0"/>
        <v>24</v>
      </c>
      <c r="H75" s="1213">
        <f t="shared" si="0"/>
        <v>214</v>
      </c>
      <c r="I75" s="1213">
        <f t="shared" si="0"/>
        <v>9</v>
      </c>
      <c r="J75" s="1213">
        <f t="shared" si="0"/>
        <v>0</v>
      </c>
    </row>
    <row r="76" spans="1:10" ht="12">
      <c r="A76" s="1199"/>
      <c r="B76" s="1210"/>
      <c r="C76" s="1211"/>
      <c r="D76" s="1212"/>
      <c r="E76" s="1214"/>
      <c r="F76" s="1214"/>
      <c r="G76" s="1214"/>
      <c r="H76" s="1214"/>
      <c r="I76" s="1214"/>
      <c r="J76" s="1214"/>
    </row>
    <row r="77" spans="1:10" ht="12">
      <c r="A77" s="1206"/>
      <c r="B77" s="1207" t="s">
        <v>272</v>
      </c>
      <c r="C77" s="1208"/>
      <c r="D77" s="1209"/>
      <c r="E77" s="1213">
        <f aca="true" t="shared" si="1" ref="E77:J77">SUM(E75+E40+E38)</f>
        <v>1078</v>
      </c>
      <c r="F77" s="1213">
        <f t="shared" si="1"/>
        <v>794</v>
      </c>
      <c r="G77" s="1213">
        <f t="shared" si="1"/>
        <v>24</v>
      </c>
      <c r="H77" s="1213">
        <f t="shared" si="1"/>
        <v>251</v>
      </c>
      <c r="I77" s="1213">
        <f t="shared" si="1"/>
        <v>9</v>
      </c>
      <c r="J77" s="1213">
        <f t="shared" si="1"/>
        <v>0</v>
      </c>
    </row>
    <row r="78" spans="1:10" ht="12">
      <c r="A78" s="1199"/>
      <c r="B78" s="1210"/>
      <c r="C78" s="1211"/>
      <c r="D78" s="1212"/>
      <c r="E78" s="1214"/>
      <c r="F78" s="1214"/>
      <c r="G78" s="1214"/>
      <c r="H78" s="1214"/>
      <c r="I78" s="1214"/>
      <c r="J78" s="1214"/>
    </row>
  </sheetData>
  <sheetProtection/>
  <mergeCells count="253">
    <mergeCell ref="F14:F15"/>
    <mergeCell ref="G14:G15"/>
    <mergeCell ref="H18:H19"/>
    <mergeCell ref="I18:I19"/>
    <mergeCell ref="F16:F17"/>
    <mergeCell ref="G16:G17"/>
    <mergeCell ref="F18:F19"/>
    <mergeCell ref="G18:G19"/>
    <mergeCell ref="F40:F41"/>
    <mergeCell ref="G40:G41"/>
    <mergeCell ref="H38:H39"/>
    <mergeCell ref="J38:J39"/>
    <mergeCell ref="H40:H41"/>
    <mergeCell ref="I40:I41"/>
    <mergeCell ref="J40:J41"/>
    <mergeCell ref="I38:I39"/>
    <mergeCell ref="F38:F39"/>
    <mergeCell ref="G38:G39"/>
    <mergeCell ref="J34:J35"/>
    <mergeCell ref="A36:A37"/>
    <mergeCell ref="B36:D37"/>
    <mergeCell ref="E36:E37"/>
    <mergeCell ref="F36:F37"/>
    <mergeCell ref="G36:G37"/>
    <mergeCell ref="G34:G35"/>
    <mergeCell ref="H34:H35"/>
    <mergeCell ref="J9:J11"/>
    <mergeCell ref="J14:J15"/>
    <mergeCell ref="H16:H17"/>
    <mergeCell ref="I16:I17"/>
    <mergeCell ref="J16:J17"/>
    <mergeCell ref="I10:I11"/>
    <mergeCell ref="J12:J13"/>
    <mergeCell ref="I12:I13"/>
    <mergeCell ref="H14:H15"/>
    <mergeCell ref="I14:I15"/>
    <mergeCell ref="J18:J19"/>
    <mergeCell ref="H20:H21"/>
    <mergeCell ref="H36:H37"/>
    <mergeCell ref="I36:I37"/>
    <mergeCell ref="J36:J37"/>
    <mergeCell ref="I34:I35"/>
    <mergeCell ref="I20:I21"/>
    <mergeCell ref="J20:J21"/>
    <mergeCell ref="H22:H23"/>
    <mergeCell ref="H24:H25"/>
    <mergeCell ref="E16:E17"/>
    <mergeCell ref="B4:J4"/>
    <mergeCell ref="B2:J2"/>
    <mergeCell ref="E8:E11"/>
    <mergeCell ref="F10:F11"/>
    <mergeCell ref="G10:G11"/>
    <mergeCell ref="F9:G9"/>
    <mergeCell ref="H9:I9"/>
    <mergeCell ref="H10:H11"/>
    <mergeCell ref="F8:I8"/>
    <mergeCell ref="B18:D19"/>
    <mergeCell ref="E18:E19"/>
    <mergeCell ref="F24:F25"/>
    <mergeCell ref="G24:G25"/>
    <mergeCell ref="B22:D23"/>
    <mergeCell ref="E22:E23"/>
    <mergeCell ref="F22:F23"/>
    <mergeCell ref="G22:G23"/>
    <mergeCell ref="I24:I25"/>
    <mergeCell ref="I22:I23"/>
    <mergeCell ref="J22:J23"/>
    <mergeCell ref="B20:D21"/>
    <mergeCell ref="E20:E21"/>
    <mergeCell ref="F20:F21"/>
    <mergeCell ref="G20:G21"/>
    <mergeCell ref="J24:J25"/>
    <mergeCell ref="B28:D29"/>
    <mergeCell ref="E28:E29"/>
    <mergeCell ref="F28:F29"/>
    <mergeCell ref="G28:G29"/>
    <mergeCell ref="H28:H29"/>
    <mergeCell ref="I28:I29"/>
    <mergeCell ref="J28:J29"/>
    <mergeCell ref="F26:F27"/>
    <mergeCell ref="G26:G27"/>
    <mergeCell ref="J26:J27"/>
    <mergeCell ref="H26:H27"/>
    <mergeCell ref="I26:I27"/>
    <mergeCell ref="I49:I50"/>
    <mergeCell ref="G32:G33"/>
    <mergeCell ref="B30:D31"/>
    <mergeCell ref="E30:E31"/>
    <mergeCell ref="F30:F31"/>
    <mergeCell ref="G30:G31"/>
    <mergeCell ref="H30:H31"/>
    <mergeCell ref="F34:F35"/>
    <mergeCell ref="B38:D39"/>
    <mergeCell ref="E38:E39"/>
    <mergeCell ref="E49:E50"/>
    <mergeCell ref="I30:I31"/>
    <mergeCell ref="J30:J31"/>
    <mergeCell ref="H32:H33"/>
    <mergeCell ref="I32:I33"/>
    <mergeCell ref="J32:J33"/>
    <mergeCell ref="F49:F50"/>
    <mergeCell ref="G49:G50"/>
    <mergeCell ref="F32:F33"/>
    <mergeCell ref="H49:H50"/>
    <mergeCell ref="B40:D41"/>
    <mergeCell ref="B32:D33"/>
    <mergeCell ref="E32:E33"/>
    <mergeCell ref="B34:D35"/>
    <mergeCell ref="E34:E35"/>
    <mergeCell ref="E40:E41"/>
    <mergeCell ref="I55:I56"/>
    <mergeCell ref="J49:J50"/>
    <mergeCell ref="B53:D54"/>
    <mergeCell ref="E53:E54"/>
    <mergeCell ref="F53:F54"/>
    <mergeCell ref="G53:G54"/>
    <mergeCell ref="H53:H54"/>
    <mergeCell ref="I53:I54"/>
    <mergeCell ref="J53:J54"/>
    <mergeCell ref="B49:D50"/>
    <mergeCell ref="G59:G60"/>
    <mergeCell ref="H59:H60"/>
    <mergeCell ref="I59:I60"/>
    <mergeCell ref="J55:J56"/>
    <mergeCell ref="G57:G58"/>
    <mergeCell ref="H57:H58"/>
    <mergeCell ref="I57:I58"/>
    <mergeCell ref="J57:J58"/>
    <mergeCell ref="G55:G56"/>
    <mergeCell ref="H55:H56"/>
    <mergeCell ref="A32:A33"/>
    <mergeCell ref="B59:D60"/>
    <mergeCell ref="E59:E60"/>
    <mergeCell ref="F59:F60"/>
    <mergeCell ref="B57:D58"/>
    <mergeCell ref="E57:E58"/>
    <mergeCell ref="F57:F58"/>
    <mergeCell ref="B55:D56"/>
    <mergeCell ref="E55:E56"/>
    <mergeCell ref="F55:F56"/>
    <mergeCell ref="A22:A23"/>
    <mergeCell ref="A24:A25"/>
    <mergeCell ref="A28:A29"/>
    <mergeCell ref="A30:A31"/>
    <mergeCell ref="A14:A15"/>
    <mergeCell ref="A16:A17"/>
    <mergeCell ref="A18:A19"/>
    <mergeCell ref="A20:A21"/>
    <mergeCell ref="B12:D13"/>
    <mergeCell ref="E12:E13"/>
    <mergeCell ref="B8:D11"/>
    <mergeCell ref="B26:D27"/>
    <mergeCell ref="E26:E27"/>
    <mergeCell ref="B24:D25"/>
    <mergeCell ref="E24:E25"/>
    <mergeCell ref="B14:D15"/>
    <mergeCell ref="E14:E15"/>
    <mergeCell ref="B16:D17"/>
    <mergeCell ref="A57:A58"/>
    <mergeCell ref="A59:A60"/>
    <mergeCell ref="A8:A11"/>
    <mergeCell ref="A12:A13"/>
    <mergeCell ref="A40:A41"/>
    <mergeCell ref="A49:A50"/>
    <mergeCell ref="A34:A35"/>
    <mergeCell ref="A38:A39"/>
    <mergeCell ref="A53:A54"/>
    <mergeCell ref="A55:A56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A26:A27"/>
    <mergeCell ref="G63:G64"/>
    <mergeCell ref="H63:H64"/>
    <mergeCell ref="I63:I64"/>
    <mergeCell ref="J63:J64"/>
    <mergeCell ref="A63:A64"/>
    <mergeCell ref="B63:D64"/>
    <mergeCell ref="E63:E64"/>
    <mergeCell ref="F63:F64"/>
    <mergeCell ref="A65:A66"/>
    <mergeCell ref="B65:D66"/>
    <mergeCell ref="E65:E66"/>
    <mergeCell ref="F65:F66"/>
    <mergeCell ref="A67:A68"/>
    <mergeCell ref="B67:D68"/>
    <mergeCell ref="E67:E68"/>
    <mergeCell ref="F67:F68"/>
    <mergeCell ref="G67:G68"/>
    <mergeCell ref="H67:H68"/>
    <mergeCell ref="I67:I68"/>
    <mergeCell ref="J67:J68"/>
    <mergeCell ref="G65:G66"/>
    <mergeCell ref="H65:H66"/>
    <mergeCell ref="A71:A72"/>
    <mergeCell ref="B71:D72"/>
    <mergeCell ref="E71:E72"/>
    <mergeCell ref="F71:F72"/>
    <mergeCell ref="A69:A70"/>
    <mergeCell ref="B69:D70"/>
    <mergeCell ref="E69:E70"/>
    <mergeCell ref="F69:F70"/>
    <mergeCell ref="E75:E76"/>
    <mergeCell ref="F75:F76"/>
    <mergeCell ref="G51:G52"/>
    <mergeCell ref="H51:H52"/>
    <mergeCell ref="I71:I72"/>
    <mergeCell ref="J71:J72"/>
    <mergeCell ref="G71:G72"/>
    <mergeCell ref="H71:H72"/>
    <mergeCell ref="G69:G70"/>
    <mergeCell ref="H69:H70"/>
    <mergeCell ref="I51:I52"/>
    <mergeCell ref="J51:J52"/>
    <mergeCell ref="A51:A52"/>
    <mergeCell ref="B51:D52"/>
    <mergeCell ref="E51:E52"/>
    <mergeCell ref="F51:F52"/>
    <mergeCell ref="G73:G74"/>
    <mergeCell ref="H73:H74"/>
    <mergeCell ref="G77:G78"/>
    <mergeCell ref="H77:H78"/>
    <mergeCell ref="I75:I76"/>
    <mergeCell ref="J75:J76"/>
    <mergeCell ref="G75:G76"/>
    <mergeCell ref="H75:H76"/>
    <mergeCell ref="I77:I78"/>
    <mergeCell ref="J77:J78"/>
    <mergeCell ref="A73:A74"/>
    <mergeCell ref="B73:D74"/>
    <mergeCell ref="E73:E74"/>
    <mergeCell ref="F73:F74"/>
    <mergeCell ref="A77:A78"/>
    <mergeCell ref="B77:D78"/>
    <mergeCell ref="E77:E78"/>
    <mergeCell ref="F77:F78"/>
    <mergeCell ref="A75:A76"/>
    <mergeCell ref="B75:D76"/>
    <mergeCell ref="J59:J60"/>
    <mergeCell ref="I69:I70"/>
    <mergeCell ref="J69:J70"/>
    <mergeCell ref="I61:I62"/>
    <mergeCell ref="J61:J62"/>
    <mergeCell ref="I73:I74"/>
    <mergeCell ref="J73:J74"/>
    <mergeCell ref="I65:I66"/>
    <mergeCell ref="J65:J66"/>
  </mergeCells>
  <printOptions/>
  <pageMargins left="0.7874015748031497" right="0.7874015748031497" top="0.5905511811023623" bottom="0.1968503937007874" header="0.11811023622047245" footer="0.11811023622047245"/>
  <pageSetup firstPageNumber="49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438" customWidth="1"/>
    <col min="2" max="4" width="9.125" style="438" customWidth="1"/>
    <col min="5" max="5" width="23.50390625" style="438" customWidth="1"/>
    <col min="6" max="6" width="20.875" style="438" customWidth="1"/>
    <col min="7" max="7" width="18.50390625" style="438" customWidth="1"/>
    <col min="8" max="8" width="21.125" style="438" customWidth="1"/>
    <col min="9" max="9" width="18.50390625" style="438" customWidth="1"/>
    <col min="10" max="16384" width="9.125" style="438" customWidth="1"/>
  </cols>
  <sheetData>
    <row r="2" spans="1:9" ht="15">
      <c r="A2" s="1240" t="s">
        <v>735</v>
      </c>
      <c r="B2" s="1240"/>
      <c r="C2" s="1240"/>
      <c r="D2" s="1240"/>
      <c r="E2" s="1240"/>
      <c r="F2" s="1241"/>
      <c r="G2" s="1241"/>
      <c r="H2" s="1241"/>
      <c r="I2" s="1241"/>
    </row>
    <row r="3" spans="1:9" ht="18" customHeight="1">
      <c r="A3" s="1240" t="s">
        <v>751</v>
      </c>
      <c r="B3" s="1240"/>
      <c r="C3" s="1240"/>
      <c r="D3" s="1240"/>
      <c r="E3" s="1240"/>
      <c r="F3" s="1241"/>
      <c r="G3" s="1241"/>
      <c r="H3" s="1241"/>
      <c r="I3" s="1241"/>
    </row>
    <row r="7" spans="1:9" ht="16.5" customHeight="1">
      <c r="A7" s="439"/>
      <c r="B7" s="439"/>
      <c r="C7" s="439"/>
      <c r="D7" s="439"/>
      <c r="E7" s="439"/>
      <c r="F7" s="439"/>
      <c r="G7" s="439"/>
      <c r="H7" s="439"/>
      <c r="I7" s="440" t="s">
        <v>314</v>
      </c>
    </row>
    <row r="8" spans="1:9" ht="21.75" customHeight="1">
      <c r="A8" s="1246" t="s">
        <v>477</v>
      </c>
      <c r="B8" s="1244" t="s">
        <v>736</v>
      </c>
      <c r="C8" s="1244"/>
      <c r="D8" s="1244"/>
      <c r="E8" s="1244"/>
      <c r="F8" s="1242" t="s">
        <v>737</v>
      </c>
      <c r="G8" s="1243"/>
      <c r="H8" s="1242" t="s">
        <v>738</v>
      </c>
      <c r="I8" s="1243"/>
    </row>
    <row r="9" spans="1:9" ht="27" customHeight="1">
      <c r="A9" s="1247"/>
      <c r="B9" s="1245"/>
      <c r="C9" s="1245"/>
      <c r="D9" s="1245"/>
      <c r="E9" s="1245"/>
      <c r="F9" s="441" t="s">
        <v>739</v>
      </c>
      <c r="G9" s="441" t="s">
        <v>740</v>
      </c>
      <c r="H9" s="441" t="s">
        <v>739</v>
      </c>
      <c r="I9" s="441" t="s">
        <v>740</v>
      </c>
    </row>
    <row r="10" spans="1:9" ht="21.75" customHeight="1">
      <c r="A10" s="442" t="s">
        <v>287</v>
      </c>
      <c r="B10" s="443" t="s">
        <v>741</v>
      </c>
      <c r="C10" s="444"/>
      <c r="D10" s="444"/>
      <c r="E10" s="444"/>
      <c r="F10" s="445" t="s">
        <v>742</v>
      </c>
      <c r="G10" s="446">
        <v>897</v>
      </c>
      <c r="H10" s="447" t="s">
        <v>743</v>
      </c>
      <c r="I10" s="446">
        <v>334581</v>
      </c>
    </row>
    <row r="11" spans="1:9" ht="21.75" customHeight="1">
      <c r="A11" s="442" t="s">
        <v>288</v>
      </c>
      <c r="B11" s="443" t="s">
        <v>744</v>
      </c>
      <c r="C11" s="444"/>
      <c r="D11" s="444"/>
      <c r="E11" s="444"/>
      <c r="F11" s="445"/>
      <c r="G11" s="446"/>
      <c r="H11" s="447" t="s">
        <v>743</v>
      </c>
      <c r="I11" s="446">
        <v>88589</v>
      </c>
    </row>
    <row r="12" spans="1:9" ht="21.75" customHeight="1">
      <c r="A12" s="442" t="s">
        <v>289</v>
      </c>
      <c r="B12" s="443" t="s">
        <v>745</v>
      </c>
      <c r="C12" s="444"/>
      <c r="D12" s="444"/>
      <c r="E12" s="444"/>
      <c r="F12" s="447" t="s">
        <v>742</v>
      </c>
      <c r="G12" s="446">
        <v>97</v>
      </c>
      <c r="H12" s="447" t="s">
        <v>743</v>
      </c>
      <c r="I12" s="446">
        <v>4862</v>
      </c>
    </row>
    <row r="13" spans="1:9" ht="21.75" customHeight="1">
      <c r="A13" s="442" t="s">
        <v>290</v>
      </c>
      <c r="B13" s="444" t="s">
        <v>746</v>
      </c>
      <c r="C13" s="444"/>
      <c r="D13" s="444"/>
      <c r="E13" s="444"/>
      <c r="F13" s="445"/>
      <c r="G13" s="446"/>
      <c r="H13" s="447" t="s">
        <v>747</v>
      </c>
      <c r="I13" s="446">
        <v>600</v>
      </c>
    </row>
    <row r="14" spans="1:9" ht="21.75" customHeight="1">
      <c r="A14" s="442" t="s">
        <v>291</v>
      </c>
      <c r="B14" s="444" t="s">
        <v>748</v>
      </c>
      <c r="C14" s="444"/>
      <c r="D14" s="444"/>
      <c r="E14" s="444"/>
      <c r="F14" s="445"/>
      <c r="G14" s="446"/>
      <c r="H14" s="447" t="s">
        <v>747</v>
      </c>
      <c r="I14" s="446">
        <v>1557</v>
      </c>
    </row>
    <row r="15" spans="1:9" ht="21.75" customHeight="1">
      <c r="A15" s="448" t="s">
        <v>84</v>
      </c>
      <c r="B15" s="449" t="s">
        <v>749</v>
      </c>
      <c r="C15" s="449"/>
      <c r="D15" s="449"/>
      <c r="E15" s="449"/>
      <c r="F15" s="450"/>
      <c r="G15" s="451"/>
      <c r="H15" s="452" t="s">
        <v>750</v>
      </c>
      <c r="I15" s="451">
        <v>93600</v>
      </c>
    </row>
  </sheetData>
  <sheetProtection/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98"/>
  <sheetViews>
    <sheetView zoomScale="75" zoomScaleNormal="75" zoomScaleSheetLayoutView="75" zoomScalePageLayoutView="0" workbookViewId="0" topLeftCell="A1">
      <pane ySplit="9" topLeftCell="A54" activePane="bottomLeft" state="frozen"/>
      <selection pane="topLeft" activeCell="A1" sqref="A1"/>
      <selection pane="bottomLeft" activeCell="G54" sqref="G54"/>
    </sheetView>
  </sheetViews>
  <sheetFormatPr defaultColWidth="9.125" defaultRowHeight="12.75"/>
  <cols>
    <col min="1" max="1" width="9.125" style="453" customWidth="1"/>
    <col min="2" max="2" width="63.50390625" style="453" customWidth="1"/>
    <col min="3" max="3" width="13.00390625" style="453" customWidth="1"/>
    <col min="4" max="4" width="13.75390625" style="453" customWidth="1"/>
    <col min="5" max="5" width="15.25390625" style="453" customWidth="1"/>
    <col min="6" max="6" width="14.875" style="453" customWidth="1"/>
    <col min="7" max="7" width="14.00390625" style="453" bestFit="1" customWidth="1"/>
    <col min="8" max="8" width="12.00390625" style="453" bestFit="1" customWidth="1"/>
    <col min="9" max="9" width="13.75390625" style="453" bestFit="1" customWidth="1"/>
    <col min="10" max="10" width="12.00390625" style="453" bestFit="1" customWidth="1"/>
    <col min="11" max="11" width="11.00390625" style="453" customWidth="1"/>
    <col min="12" max="13" width="10.50390625" style="453" customWidth="1"/>
    <col min="14" max="14" width="9.75390625" style="453" customWidth="1"/>
    <col min="15" max="16384" width="9.125" style="453" customWidth="1"/>
  </cols>
  <sheetData>
    <row r="3" spans="1:14" ht="18.75" customHeight="1">
      <c r="A3" s="1258" t="s">
        <v>752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</row>
    <row r="4" spans="1:14" ht="15">
      <c r="A4" s="454"/>
      <c r="B4" s="1259" t="s">
        <v>753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454"/>
    </row>
    <row r="5" spans="1:14" ht="15">
      <c r="A5" s="454"/>
      <c r="B5" s="1259" t="s">
        <v>977</v>
      </c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454"/>
    </row>
    <row r="6" spans="2:13" ht="17.25"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</row>
    <row r="7" ht="12">
      <c r="N7" s="456" t="s">
        <v>620</v>
      </c>
    </row>
    <row r="8" spans="1:14" ht="32.25" customHeight="1">
      <c r="A8" s="457"/>
      <c r="B8" s="1248" t="s">
        <v>754</v>
      </c>
      <c r="C8" s="1058" t="s">
        <v>997</v>
      </c>
      <c r="D8" s="1250" t="s">
        <v>755</v>
      </c>
      <c r="E8" s="1248" t="s">
        <v>5</v>
      </c>
      <c r="F8" s="1260" t="s">
        <v>937</v>
      </c>
      <c r="G8" s="458" t="s">
        <v>756</v>
      </c>
      <c r="H8" s="1262" t="s">
        <v>757</v>
      </c>
      <c r="I8" s="1263"/>
      <c r="J8" s="1264" t="s">
        <v>785</v>
      </c>
      <c r="K8" s="1264"/>
      <c r="L8" s="1255" t="s">
        <v>786</v>
      </c>
      <c r="M8" s="1257" t="s">
        <v>790</v>
      </c>
      <c r="N8" s="1253" t="s">
        <v>1027</v>
      </c>
    </row>
    <row r="9" spans="1:14" ht="52.5" customHeight="1">
      <c r="A9" s="459"/>
      <c r="B9" s="1249"/>
      <c r="C9" s="1252"/>
      <c r="D9" s="1251"/>
      <c r="E9" s="1249"/>
      <c r="F9" s="1261"/>
      <c r="G9" s="458" t="s">
        <v>6</v>
      </c>
      <c r="H9" s="460" t="s">
        <v>787</v>
      </c>
      <c r="I9" s="460" t="s">
        <v>788</v>
      </c>
      <c r="J9" s="460" t="s">
        <v>787</v>
      </c>
      <c r="K9" s="460" t="s">
        <v>789</v>
      </c>
      <c r="L9" s="1256"/>
      <c r="M9" s="1062"/>
      <c r="N9" s="1254"/>
    </row>
    <row r="10" spans="1:14" ht="21" customHeight="1">
      <c r="A10" s="462" t="s">
        <v>287</v>
      </c>
      <c r="B10" s="463" t="s">
        <v>791</v>
      </c>
      <c r="C10" s="540">
        <f>SUM(C11:C23)</f>
        <v>533194</v>
      </c>
      <c r="D10" s="464">
        <f>SUM(E10:M10)</f>
        <v>533194</v>
      </c>
      <c r="E10" s="465"/>
      <c r="F10" s="465">
        <v>116242</v>
      </c>
      <c r="G10" s="465">
        <v>416952</v>
      </c>
      <c r="H10" s="465"/>
      <c r="I10" s="465"/>
      <c r="J10" s="465"/>
      <c r="K10" s="465"/>
      <c r="L10" s="465"/>
      <c r="M10" s="465">
        <f>SUM(M12:M17)</f>
        <v>0</v>
      </c>
      <c r="N10" s="466"/>
    </row>
    <row r="11" spans="1:14" ht="21" customHeight="1">
      <c r="A11" s="462"/>
      <c r="B11" s="467" t="s">
        <v>1001</v>
      </c>
      <c r="C11" s="542">
        <f>SUM('3c.m.'!E17)</f>
        <v>4500</v>
      </c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6"/>
    </row>
    <row r="12" spans="1:14" ht="21" customHeight="1">
      <c r="A12" s="462"/>
      <c r="B12" s="467" t="s">
        <v>1000</v>
      </c>
      <c r="C12" s="541">
        <f>SUM('3c.m.'!E26)</f>
        <v>2566</v>
      </c>
      <c r="D12" s="468"/>
      <c r="E12" s="469"/>
      <c r="F12" s="469"/>
      <c r="G12" s="469"/>
      <c r="H12" s="469"/>
      <c r="I12" s="469"/>
      <c r="J12" s="469"/>
      <c r="K12" s="469"/>
      <c r="L12" s="469"/>
      <c r="M12" s="470"/>
      <c r="N12" s="466"/>
    </row>
    <row r="13" spans="1:14" ht="21" customHeight="1">
      <c r="A13" s="462"/>
      <c r="B13" s="471" t="s">
        <v>792</v>
      </c>
      <c r="C13" s="541">
        <f>SUM('3c.m.'!E34)</f>
        <v>3000</v>
      </c>
      <c r="D13" s="468"/>
      <c r="E13" s="469"/>
      <c r="F13" s="469"/>
      <c r="G13" s="469"/>
      <c r="H13" s="469"/>
      <c r="I13" s="469"/>
      <c r="J13" s="469"/>
      <c r="K13" s="469"/>
      <c r="L13" s="469"/>
      <c r="M13" s="470"/>
      <c r="N13" s="466"/>
    </row>
    <row r="14" spans="1:14" ht="21" customHeight="1">
      <c r="A14" s="462"/>
      <c r="B14" s="472" t="s">
        <v>793</v>
      </c>
      <c r="C14" s="541">
        <f>SUM('3c.m.'!E194)</f>
        <v>16805</v>
      </c>
      <c r="D14" s="468"/>
      <c r="E14" s="469"/>
      <c r="F14" s="469"/>
      <c r="G14" s="469"/>
      <c r="H14" s="469"/>
      <c r="I14" s="469"/>
      <c r="J14" s="469"/>
      <c r="K14" s="469"/>
      <c r="L14" s="469"/>
      <c r="M14" s="470"/>
      <c r="N14" s="466"/>
    </row>
    <row r="15" spans="1:14" ht="21" customHeight="1">
      <c r="A15" s="462"/>
      <c r="B15" s="471" t="s">
        <v>794</v>
      </c>
      <c r="C15" s="541">
        <f>SUM('3c.m.'!E211)</f>
        <v>41088</v>
      </c>
      <c r="D15" s="468"/>
      <c r="E15" s="469"/>
      <c r="F15" s="469"/>
      <c r="G15" s="469"/>
      <c r="H15" s="469"/>
      <c r="I15" s="469"/>
      <c r="J15" s="469"/>
      <c r="K15" s="469"/>
      <c r="L15" s="469"/>
      <c r="M15" s="470"/>
      <c r="N15" s="466"/>
    </row>
    <row r="16" spans="1:14" ht="21" customHeight="1">
      <c r="A16" s="462"/>
      <c r="B16" s="471" t="s">
        <v>795</v>
      </c>
      <c r="C16" s="541">
        <f>SUM('3c.m.'!E219)</f>
        <v>3000</v>
      </c>
      <c r="D16" s="468"/>
      <c r="E16" s="469"/>
      <c r="F16" s="469"/>
      <c r="G16" s="469"/>
      <c r="H16" s="469"/>
      <c r="I16" s="469"/>
      <c r="J16" s="469"/>
      <c r="K16" s="469"/>
      <c r="L16" s="469"/>
      <c r="M16" s="470"/>
      <c r="N16" s="466"/>
    </row>
    <row r="17" spans="1:14" ht="21" customHeight="1">
      <c r="A17" s="462"/>
      <c r="B17" s="471" t="s">
        <v>796</v>
      </c>
      <c r="C17" s="541">
        <f>SUM('3c.m.'!E293)</f>
        <v>364709</v>
      </c>
      <c r="D17" s="468"/>
      <c r="E17" s="469"/>
      <c r="F17" s="469"/>
      <c r="G17" s="469"/>
      <c r="H17" s="469"/>
      <c r="I17" s="469"/>
      <c r="J17" s="469"/>
      <c r="K17" s="469"/>
      <c r="L17" s="469"/>
      <c r="M17" s="470"/>
      <c r="N17" s="466"/>
    </row>
    <row r="18" spans="1:14" ht="21" customHeight="1">
      <c r="A18" s="462"/>
      <c r="B18" s="471" t="s">
        <v>798</v>
      </c>
      <c r="C18" s="541">
        <f>SUM('4.mell.'!E11)</f>
        <v>44220</v>
      </c>
      <c r="D18" s="468"/>
      <c r="E18" s="469"/>
      <c r="F18" s="469"/>
      <c r="G18" s="469"/>
      <c r="H18" s="469"/>
      <c r="I18" s="469"/>
      <c r="J18" s="469"/>
      <c r="K18" s="469"/>
      <c r="L18" s="469"/>
      <c r="M18" s="470"/>
      <c r="N18" s="466"/>
    </row>
    <row r="19" spans="1:14" ht="21" customHeight="1">
      <c r="A19" s="462"/>
      <c r="B19" s="471" t="s">
        <v>438</v>
      </c>
      <c r="C19" s="541">
        <f>SUM('4.mell.'!E14)</f>
        <v>18801</v>
      </c>
      <c r="D19" s="468"/>
      <c r="E19" s="469"/>
      <c r="F19" s="469"/>
      <c r="G19" s="469"/>
      <c r="H19" s="469"/>
      <c r="I19" s="469"/>
      <c r="J19" s="469"/>
      <c r="K19" s="469"/>
      <c r="L19" s="469"/>
      <c r="M19" s="470"/>
      <c r="N19" s="466"/>
    </row>
    <row r="20" spans="1:14" ht="21" customHeight="1">
      <c r="A20" s="462"/>
      <c r="B20" s="471" t="s">
        <v>982</v>
      </c>
      <c r="C20" s="541">
        <f>SUM('4.mell.'!E17)</f>
        <v>4000</v>
      </c>
      <c r="D20" s="468"/>
      <c r="E20" s="469"/>
      <c r="F20" s="469"/>
      <c r="G20" s="469"/>
      <c r="H20" s="469"/>
      <c r="I20" s="469"/>
      <c r="J20" s="469"/>
      <c r="K20" s="469"/>
      <c r="L20" s="469"/>
      <c r="M20" s="470"/>
      <c r="N20" s="466"/>
    </row>
    <row r="21" spans="1:14" ht="21" customHeight="1">
      <c r="A21" s="462"/>
      <c r="B21" s="471" t="s">
        <v>0</v>
      </c>
      <c r="C21" s="541">
        <f>SUM('4.mell.'!E57)</f>
        <v>6000</v>
      </c>
      <c r="D21" s="468"/>
      <c r="E21" s="469"/>
      <c r="F21" s="469"/>
      <c r="G21" s="469"/>
      <c r="H21" s="469"/>
      <c r="I21" s="469"/>
      <c r="J21" s="469"/>
      <c r="K21" s="469"/>
      <c r="L21" s="469"/>
      <c r="M21" s="470"/>
      <c r="N21" s="466"/>
    </row>
    <row r="22" spans="1:14" ht="21" customHeight="1">
      <c r="A22" s="462"/>
      <c r="B22" s="471" t="s">
        <v>783</v>
      </c>
      <c r="C22" s="541">
        <f>SUM('5.mell. '!E11)</f>
        <v>14505</v>
      </c>
      <c r="D22" s="468"/>
      <c r="E22" s="469"/>
      <c r="F22" s="469"/>
      <c r="G22" s="469"/>
      <c r="H22" s="469"/>
      <c r="I22" s="469"/>
      <c r="J22" s="469"/>
      <c r="K22" s="469"/>
      <c r="L22" s="469"/>
      <c r="M22" s="470"/>
      <c r="N22" s="466"/>
    </row>
    <row r="23" spans="1:14" ht="21" customHeight="1">
      <c r="A23" s="462"/>
      <c r="B23" s="471" t="s">
        <v>435</v>
      </c>
      <c r="C23" s="541">
        <f>SUM('5.mell. '!E27)</f>
        <v>10000</v>
      </c>
      <c r="D23" s="468"/>
      <c r="E23" s="469"/>
      <c r="F23" s="469"/>
      <c r="G23" s="469"/>
      <c r="H23" s="469"/>
      <c r="I23" s="469"/>
      <c r="J23" s="469"/>
      <c r="K23" s="469"/>
      <c r="L23" s="469"/>
      <c r="M23" s="470"/>
      <c r="N23" s="466"/>
    </row>
    <row r="24" spans="1:14" ht="21" customHeight="1">
      <c r="A24" s="462" t="s">
        <v>288</v>
      </c>
      <c r="B24" s="473" t="s">
        <v>799</v>
      </c>
      <c r="C24" s="464">
        <f>SUM(C25)</f>
        <v>14600</v>
      </c>
      <c r="D24" s="464">
        <f>SUM(E24:M24)</f>
        <v>14600</v>
      </c>
      <c r="E24" s="464"/>
      <c r="F24" s="464"/>
      <c r="G24" s="464">
        <v>14600</v>
      </c>
      <c r="H24" s="464"/>
      <c r="I24" s="464"/>
      <c r="J24" s="464"/>
      <c r="K24" s="464"/>
      <c r="L24" s="464"/>
      <c r="M24" s="464"/>
      <c r="N24" s="466"/>
    </row>
    <row r="25" spans="1:14" ht="21" customHeight="1">
      <c r="A25" s="462"/>
      <c r="B25" s="474" t="s">
        <v>800</v>
      </c>
      <c r="C25" s="475">
        <f>SUM('3d.m.'!E9)</f>
        <v>14600</v>
      </c>
      <c r="D25" s="475"/>
      <c r="E25" s="476"/>
      <c r="F25" s="476"/>
      <c r="G25" s="476"/>
      <c r="H25" s="476"/>
      <c r="I25" s="476"/>
      <c r="J25" s="476"/>
      <c r="K25" s="476"/>
      <c r="L25" s="476"/>
      <c r="M25" s="477"/>
      <c r="N25" s="466"/>
    </row>
    <row r="26" spans="1:14" ht="21" customHeight="1">
      <c r="A26" s="462" t="s">
        <v>289</v>
      </c>
      <c r="B26" s="473" t="s">
        <v>801</v>
      </c>
      <c r="C26" s="464">
        <f>SUM(C27)</f>
        <v>925947</v>
      </c>
      <c r="D26" s="464">
        <f>SUM(E26:M26)</f>
        <v>925947</v>
      </c>
      <c r="E26" s="476"/>
      <c r="F26" s="478">
        <v>248319</v>
      </c>
      <c r="G26" s="478">
        <v>677628</v>
      </c>
      <c r="H26" s="476"/>
      <c r="I26" s="476"/>
      <c r="J26" s="476"/>
      <c r="K26" s="476"/>
      <c r="L26" s="476"/>
      <c r="M26" s="477"/>
      <c r="N26" s="466"/>
    </row>
    <row r="27" spans="1:14" ht="21" customHeight="1">
      <c r="A27" s="462"/>
      <c r="B27" s="474" t="s">
        <v>802</v>
      </c>
      <c r="C27" s="475">
        <f>SUM('3c.m.'!E269)</f>
        <v>925947</v>
      </c>
      <c r="D27" s="475"/>
      <c r="E27" s="476"/>
      <c r="F27" s="476"/>
      <c r="G27" s="476"/>
      <c r="H27" s="476"/>
      <c r="I27" s="476"/>
      <c r="J27" s="476"/>
      <c r="K27" s="476"/>
      <c r="L27" s="476"/>
      <c r="M27" s="477"/>
      <c r="N27" s="466"/>
    </row>
    <row r="28" spans="1:14" ht="21" customHeight="1">
      <c r="A28" s="462" t="s">
        <v>290</v>
      </c>
      <c r="B28" s="473" t="s">
        <v>803</v>
      </c>
      <c r="C28" s="464">
        <f>SUM(C29)</f>
        <v>405297</v>
      </c>
      <c r="D28" s="464">
        <f>SUM(E28:N28)</f>
        <v>405297</v>
      </c>
      <c r="E28" s="478"/>
      <c r="F28" s="478">
        <v>364006</v>
      </c>
      <c r="G28" s="478">
        <v>24978</v>
      </c>
      <c r="H28" s="476"/>
      <c r="I28" s="476"/>
      <c r="J28" s="476"/>
      <c r="K28" s="476"/>
      <c r="L28" s="478">
        <v>16313</v>
      </c>
      <c r="M28" s="477"/>
      <c r="N28" s="480"/>
    </row>
    <row r="29" spans="1:14" ht="21" customHeight="1">
      <c r="A29" s="462"/>
      <c r="B29" s="474" t="s">
        <v>804</v>
      </c>
      <c r="C29" s="475">
        <f>SUM('3b.m.'!E39+'3b.m.'!E43)-32000</f>
        <v>405297</v>
      </c>
      <c r="D29" s="475"/>
      <c r="E29" s="476"/>
      <c r="F29" s="476"/>
      <c r="G29" s="476"/>
      <c r="H29" s="476"/>
      <c r="I29" s="476"/>
      <c r="J29" s="476"/>
      <c r="K29" s="476"/>
      <c r="L29" s="476"/>
      <c r="M29" s="477"/>
      <c r="N29" s="466"/>
    </row>
    <row r="30" spans="1:14" ht="21" customHeight="1">
      <c r="A30" s="462" t="s">
        <v>291</v>
      </c>
      <c r="B30" s="473" t="s">
        <v>805</v>
      </c>
      <c r="C30" s="464">
        <f>SUM(C31:C44)</f>
        <v>4161721</v>
      </c>
      <c r="D30" s="464">
        <f>SUM(E30:N30)</f>
        <v>4161721</v>
      </c>
      <c r="E30" s="476"/>
      <c r="F30" s="478">
        <v>237276</v>
      </c>
      <c r="G30" s="478"/>
      <c r="H30" s="476"/>
      <c r="I30" s="478">
        <v>3206218</v>
      </c>
      <c r="J30" s="476"/>
      <c r="K30" s="476"/>
      <c r="L30" s="478">
        <v>298227</v>
      </c>
      <c r="M30" s="479"/>
      <c r="N30" s="481">
        <v>420000</v>
      </c>
    </row>
    <row r="31" spans="1:14" ht="21" customHeight="1">
      <c r="A31" s="462"/>
      <c r="B31" s="474" t="s">
        <v>806</v>
      </c>
      <c r="C31" s="475">
        <f>SUM('3c.m.'!E261)</f>
        <v>211795</v>
      </c>
      <c r="D31" s="475"/>
      <c r="E31" s="476"/>
      <c r="F31" s="476"/>
      <c r="G31" s="476"/>
      <c r="H31" s="476"/>
      <c r="I31" s="476"/>
      <c r="J31" s="476"/>
      <c r="K31" s="476"/>
      <c r="L31" s="476"/>
      <c r="M31" s="477"/>
      <c r="N31" s="466"/>
    </row>
    <row r="32" spans="1:14" ht="21" customHeight="1">
      <c r="A32" s="462"/>
      <c r="B32" s="474" t="s">
        <v>807</v>
      </c>
      <c r="C32" s="475">
        <f>SUM('3c.m.'!E285)</f>
        <v>34457</v>
      </c>
      <c r="D32" s="475"/>
      <c r="E32" s="476"/>
      <c r="F32" s="476"/>
      <c r="G32" s="476"/>
      <c r="H32" s="476"/>
      <c r="I32" s="476"/>
      <c r="J32" s="476"/>
      <c r="K32" s="476"/>
      <c r="L32" s="476"/>
      <c r="M32" s="477"/>
      <c r="N32" s="466"/>
    </row>
    <row r="33" spans="1:14" ht="21" customHeight="1">
      <c r="A33" s="462"/>
      <c r="B33" s="474" t="s">
        <v>772</v>
      </c>
      <c r="C33" s="475">
        <f>SUM('4.mell.'!E18)</f>
        <v>540</v>
      </c>
      <c r="D33" s="475"/>
      <c r="E33" s="476"/>
      <c r="F33" s="476"/>
      <c r="G33" s="476"/>
      <c r="H33" s="476"/>
      <c r="I33" s="476"/>
      <c r="J33" s="476"/>
      <c r="K33" s="476"/>
      <c r="L33" s="476"/>
      <c r="M33" s="477"/>
      <c r="N33" s="466"/>
    </row>
    <row r="34" spans="1:14" ht="21" customHeight="1">
      <c r="A34" s="462"/>
      <c r="B34" s="474" t="s">
        <v>808</v>
      </c>
      <c r="C34" s="475">
        <f>SUM('4.mell.'!E21)</f>
        <v>400926</v>
      </c>
      <c r="D34" s="475"/>
      <c r="E34" s="476"/>
      <c r="F34" s="476"/>
      <c r="G34" s="476"/>
      <c r="H34" s="476"/>
      <c r="I34" s="476"/>
      <c r="J34" s="476"/>
      <c r="K34" s="476"/>
      <c r="L34" s="476"/>
      <c r="M34" s="477"/>
      <c r="N34" s="466"/>
    </row>
    <row r="35" spans="1:14" ht="21" customHeight="1">
      <c r="A35" s="462"/>
      <c r="B35" s="474" t="s">
        <v>174</v>
      </c>
      <c r="C35" s="475">
        <f>SUM('4.mell.'!E24)</f>
        <v>527559</v>
      </c>
      <c r="D35" s="475"/>
      <c r="E35" s="476"/>
      <c r="F35" s="476"/>
      <c r="G35" s="476"/>
      <c r="H35" s="476"/>
      <c r="I35" s="476"/>
      <c r="J35" s="476"/>
      <c r="K35" s="476"/>
      <c r="L35" s="476"/>
      <c r="M35" s="477"/>
      <c r="N35" s="466"/>
    </row>
    <row r="36" spans="1:14" ht="21" customHeight="1">
      <c r="A36" s="462"/>
      <c r="B36" s="474" t="s">
        <v>773</v>
      </c>
      <c r="C36" s="475">
        <f>SUM('4.mell.'!E27)</f>
        <v>0</v>
      </c>
      <c r="D36" s="475"/>
      <c r="E36" s="476"/>
      <c r="F36" s="476"/>
      <c r="G36" s="476"/>
      <c r="H36" s="476"/>
      <c r="I36" s="476"/>
      <c r="J36" s="476"/>
      <c r="K36" s="476"/>
      <c r="L36" s="476"/>
      <c r="M36" s="477"/>
      <c r="N36" s="466"/>
    </row>
    <row r="37" spans="1:14" ht="21" customHeight="1">
      <c r="A37" s="462"/>
      <c r="B37" s="474" t="s">
        <v>809</v>
      </c>
      <c r="C37" s="475">
        <f>SUM('4.mell.'!E28)</f>
        <v>338583</v>
      </c>
      <c r="D37" s="475"/>
      <c r="E37" s="476"/>
      <c r="F37" s="476"/>
      <c r="G37" s="476"/>
      <c r="H37" s="476"/>
      <c r="I37" s="476"/>
      <c r="J37" s="476"/>
      <c r="K37" s="476"/>
      <c r="L37" s="476"/>
      <c r="M37" s="477"/>
      <c r="N37" s="466"/>
    </row>
    <row r="38" spans="1:14" ht="21" customHeight="1">
      <c r="A38" s="462"/>
      <c r="B38" s="474" t="s">
        <v>983</v>
      </c>
      <c r="C38" s="475">
        <f>SUM('4.mell.'!E30)</f>
        <v>89985</v>
      </c>
      <c r="D38" s="475"/>
      <c r="E38" s="476"/>
      <c r="F38" s="476"/>
      <c r="G38" s="476"/>
      <c r="H38" s="476"/>
      <c r="I38" s="476"/>
      <c r="J38" s="476"/>
      <c r="K38" s="476"/>
      <c r="L38" s="476"/>
      <c r="M38" s="477"/>
      <c r="N38" s="466"/>
    </row>
    <row r="39" spans="1:14" ht="21" customHeight="1">
      <c r="A39" s="462"/>
      <c r="B39" s="474" t="s">
        <v>810</v>
      </c>
      <c r="C39" s="475">
        <f>SUM('4.mell.'!E36)</f>
        <v>2390899</v>
      </c>
      <c r="D39" s="475"/>
      <c r="E39" s="476"/>
      <c r="F39" s="476"/>
      <c r="G39" s="476"/>
      <c r="H39" s="476"/>
      <c r="I39" s="476"/>
      <c r="J39" s="476"/>
      <c r="K39" s="476"/>
      <c r="L39" s="476"/>
      <c r="M39" s="477"/>
      <c r="N39" s="466"/>
    </row>
    <row r="40" spans="1:14" ht="21" customHeight="1">
      <c r="A40" s="462"/>
      <c r="B40" s="474" t="s">
        <v>811</v>
      </c>
      <c r="C40" s="475">
        <f>SUM('4.mell.'!E51)</f>
        <v>65000</v>
      </c>
      <c r="D40" s="475"/>
      <c r="E40" s="476"/>
      <c r="F40" s="476"/>
      <c r="G40" s="476"/>
      <c r="H40" s="476"/>
      <c r="I40" s="476"/>
      <c r="J40" s="476"/>
      <c r="K40" s="476"/>
      <c r="L40" s="476"/>
      <c r="M40" s="477"/>
      <c r="N40" s="466"/>
    </row>
    <row r="41" spans="1:14" ht="21" customHeight="1">
      <c r="A41" s="462"/>
      <c r="B41" s="474" t="s">
        <v>433</v>
      </c>
      <c r="C41" s="475">
        <f>SUM('5.mell. '!E30)</f>
        <v>2997</v>
      </c>
      <c r="D41" s="475"/>
      <c r="E41" s="476"/>
      <c r="F41" s="476"/>
      <c r="G41" s="476"/>
      <c r="H41" s="476"/>
      <c r="I41" s="476"/>
      <c r="J41" s="476"/>
      <c r="K41" s="476"/>
      <c r="L41" s="476"/>
      <c r="M41" s="477"/>
      <c r="N41" s="466"/>
    </row>
    <row r="42" spans="1:14" ht="21" customHeight="1">
      <c r="A42" s="462"/>
      <c r="B42" s="474" t="s">
        <v>812</v>
      </c>
      <c r="C42" s="475">
        <f>SUM('5.mell. '!E24)</f>
        <v>76980</v>
      </c>
      <c r="D42" s="475"/>
      <c r="E42" s="476"/>
      <c r="F42" s="476"/>
      <c r="G42" s="476"/>
      <c r="H42" s="476"/>
      <c r="I42" s="476"/>
      <c r="J42" s="476"/>
      <c r="K42" s="476"/>
      <c r="L42" s="476"/>
      <c r="M42" s="477"/>
      <c r="N42" s="466"/>
    </row>
    <row r="43" spans="1:14" ht="21" customHeight="1">
      <c r="A43" s="462"/>
      <c r="B43" s="474" t="s">
        <v>780</v>
      </c>
      <c r="C43" s="475">
        <f>SUM('5.mell. '!E31)</f>
        <v>22000</v>
      </c>
      <c r="D43" s="475"/>
      <c r="E43" s="476"/>
      <c r="F43" s="476"/>
      <c r="G43" s="476"/>
      <c r="H43" s="476"/>
      <c r="I43" s="476"/>
      <c r="J43" s="476"/>
      <c r="K43" s="476"/>
      <c r="L43" s="476"/>
      <c r="M43" s="477"/>
      <c r="N43" s="466"/>
    </row>
    <row r="44" spans="1:14" ht="21" customHeight="1">
      <c r="A44" s="462"/>
      <c r="B44" s="474" t="s">
        <v>583</v>
      </c>
      <c r="C44" s="475">
        <f>SUM('4.mell.'!E42)</f>
        <v>0</v>
      </c>
      <c r="D44" s="475"/>
      <c r="E44" s="476"/>
      <c r="F44" s="476"/>
      <c r="G44" s="476"/>
      <c r="H44" s="476"/>
      <c r="I44" s="476"/>
      <c r="J44" s="476"/>
      <c r="K44" s="476"/>
      <c r="L44" s="476"/>
      <c r="M44" s="477"/>
      <c r="N44" s="466"/>
    </row>
    <row r="45" spans="1:14" ht="21" customHeight="1">
      <c r="A45" s="462" t="s">
        <v>84</v>
      </c>
      <c r="B45" s="473" t="s">
        <v>813</v>
      </c>
      <c r="C45" s="475"/>
      <c r="D45" s="464">
        <f>SUM(E45:M45)</f>
        <v>0</v>
      </c>
      <c r="E45" s="476"/>
      <c r="F45" s="476"/>
      <c r="G45" s="476"/>
      <c r="H45" s="476"/>
      <c r="I45" s="476"/>
      <c r="J45" s="476"/>
      <c r="K45" s="476"/>
      <c r="L45" s="476"/>
      <c r="M45" s="477"/>
      <c r="N45" s="466"/>
    </row>
    <row r="46" spans="1:14" ht="21" customHeight="1">
      <c r="A46" s="462" t="s">
        <v>695</v>
      </c>
      <c r="B46" s="473" t="s">
        <v>814</v>
      </c>
      <c r="C46" s="475"/>
      <c r="D46" s="464">
        <f>SUM(E46:M46)</f>
        <v>0</v>
      </c>
      <c r="E46" s="476"/>
      <c r="F46" s="476"/>
      <c r="G46" s="476"/>
      <c r="H46" s="476"/>
      <c r="I46" s="476"/>
      <c r="J46" s="476"/>
      <c r="K46" s="476"/>
      <c r="L46" s="476"/>
      <c r="M46" s="477"/>
      <c r="N46" s="466"/>
    </row>
    <row r="47" spans="1:14" ht="21" customHeight="1">
      <c r="A47" s="462" t="s">
        <v>697</v>
      </c>
      <c r="B47" s="473" t="s">
        <v>815</v>
      </c>
      <c r="C47" s="475"/>
      <c r="D47" s="464">
        <f>SUM(E47:M47)</f>
        <v>0</v>
      </c>
      <c r="E47" s="476"/>
      <c r="F47" s="476"/>
      <c r="G47" s="476"/>
      <c r="H47" s="476"/>
      <c r="I47" s="476"/>
      <c r="J47" s="476"/>
      <c r="K47" s="476"/>
      <c r="L47" s="476"/>
      <c r="M47" s="477"/>
      <c r="N47" s="466"/>
    </row>
    <row r="48" spans="1:14" ht="21" customHeight="1">
      <c r="A48" s="462" t="s">
        <v>699</v>
      </c>
      <c r="B48" s="473" t="s">
        <v>816</v>
      </c>
      <c r="C48" s="464">
        <f>SUM(C49:C54)</f>
        <v>133463</v>
      </c>
      <c r="D48" s="464">
        <f>SUM(E48:M48)</f>
        <v>133463</v>
      </c>
      <c r="E48" s="478"/>
      <c r="F48" s="478">
        <v>19147</v>
      </c>
      <c r="G48" s="478">
        <v>112800</v>
      </c>
      <c r="H48" s="476"/>
      <c r="I48" s="476"/>
      <c r="J48" s="476"/>
      <c r="K48" s="476"/>
      <c r="L48" s="478">
        <v>1516</v>
      </c>
      <c r="M48" s="477"/>
      <c r="N48" s="466"/>
    </row>
    <row r="49" spans="1:14" ht="21" customHeight="1">
      <c r="A49" s="462"/>
      <c r="B49" s="474" t="s">
        <v>817</v>
      </c>
      <c r="C49" s="475">
        <f>SUM('3c.m.'!E311)</f>
        <v>12663</v>
      </c>
      <c r="D49" s="475"/>
      <c r="E49" s="476"/>
      <c r="F49" s="476"/>
      <c r="G49" s="476"/>
      <c r="H49" s="476"/>
      <c r="I49" s="476"/>
      <c r="J49" s="476"/>
      <c r="K49" s="476"/>
      <c r="L49" s="476"/>
      <c r="M49" s="477"/>
      <c r="N49" s="466"/>
    </row>
    <row r="50" spans="1:14" ht="21" customHeight="1">
      <c r="A50" s="462"/>
      <c r="B50" s="474" t="s">
        <v>818</v>
      </c>
      <c r="C50" s="475">
        <f>SUM('3c.m.'!E527)</f>
        <v>800</v>
      </c>
      <c r="D50" s="475"/>
      <c r="E50" s="476"/>
      <c r="F50" s="476"/>
      <c r="G50" s="476"/>
      <c r="H50" s="476"/>
      <c r="I50" s="476"/>
      <c r="J50" s="476"/>
      <c r="K50" s="476"/>
      <c r="L50" s="476"/>
      <c r="M50" s="477"/>
      <c r="N50" s="466"/>
    </row>
    <row r="51" spans="1:14" ht="21" customHeight="1">
      <c r="A51" s="462"/>
      <c r="B51" s="474" t="s">
        <v>819</v>
      </c>
      <c r="C51" s="475">
        <f>SUM('3c.m.'!E560)</f>
        <v>38800</v>
      </c>
      <c r="D51" s="475"/>
      <c r="E51" s="476"/>
      <c r="F51" s="476"/>
      <c r="G51" s="476"/>
      <c r="H51" s="476"/>
      <c r="I51" s="476"/>
      <c r="J51" s="476"/>
      <c r="K51" s="476"/>
      <c r="L51" s="476"/>
      <c r="M51" s="477"/>
      <c r="N51" s="466"/>
    </row>
    <row r="52" spans="1:14" ht="21" customHeight="1">
      <c r="A52" s="462"/>
      <c r="B52" s="474" t="s">
        <v>820</v>
      </c>
      <c r="C52" s="475">
        <f>SUM('3c.m.'!E592)</f>
        <v>6000</v>
      </c>
      <c r="D52" s="475"/>
      <c r="E52" s="476"/>
      <c r="F52" s="476"/>
      <c r="G52" s="476"/>
      <c r="H52" s="476"/>
      <c r="I52" s="476"/>
      <c r="J52" s="476"/>
      <c r="K52" s="476"/>
      <c r="L52" s="476"/>
      <c r="M52" s="477"/>
      <c r="N52" s="466"/>
    </row>
    <row r="53" spans="1:14" ht="21" customHeight="1">
      <c r="A53" s="462"/>
      <c r="B53" s="474" t="s">
        <v>767</v>
      </c>
      <c r="C53" s="475">
        <f>SUM('3c.m.'!E319)-137000</f>
        <v>60200</v>
      </c>
      <c r="D53" s="475"/>
      <c r="E53" s="476"/>
      <c r="F53" s="476"/>
      <c r="G53" s="476"/>
      <c r="H53" s="476"/>
      <c r="I53" s="476"/>
      <c r="J53" s="476"/>
      <c r="K53" s="476"/>
      <c r="L53" s="476"/>
      <c r="M53" s="477"/>
      <c r="N53" s="466"/>
    </row>
    <row r="54" spans="1:14" ht="21" customHeight="1">
      <c r="A54" s="462"/>
      <c r="B54" s="474" t="s">
        <v>586</v>
      </c>
      <c r="C54" s="475">
        <f>SUM('3d.m.'!E29)</f>
        <v>15000</v>
      </c>
      <c r="D54" s="475"/>
      <c r="E54" s="476"/>
      <c r="F54" s="476"/>
      <c r="G54" s="476"/>
      <c r="H54" s="476"/>
      <c r="I54" s="476"/>
      <c r="J54" s="476"/>
      <c r="K54" s="476"/>
      <c r="L54" s="476"/>
      <c r="M54" s="477"/>
      <c r="N54" s="466"/>
    </row>
    <row r="55" spans="1:14" ht="21" customHeight="1">
      <c r="A55" s="462" t="s">
        <v>701</v>
      </c>
      <c r="B55" s="473" t="s">
        <v>821</v>
      </c>
      <c r="C55" s="464">
        <f>SUM(C56:C66)</f>
        <v>1270935</v>
      </c>
      <c r="D55" s="464">
        <f>SUM(E55:N55)</f>
        <v>1270935</v>
      </c>
      <c r="E55" s="478">
        <v>694579</v>
      </c>
      <c r="F55" s="478">
        <v>422952</v>
      </c>
      <c r="G55" s="464">
        <v>129936</v>
      </c>
      <c r="H55" s="478"/>
      <c r="I55" s="476"/>
      <c r="J55" s="478"/>
      <c r="K55" s="476"/>
      <c r="L55" s="478">
        <v>23468</v>
      </c>
      <c r="M55" s="477"/>
      <c r="N55" s="466"/>
    </row>
    <row r="56" spans="1:14" ht="21" customHeight="1">
      <c r="A56" s="462"/>
      <c r="B56" s="474" t="s">
        <v>822</v>
      </c>
      <c r="C56" s="475">
        <f>SUM('2.mell'!E35+'2.mell'!E39)</f>
        <v>167473</v>
      </c>
      <c r="D56" s="464"/>
      <c r="E56" s="478"/>
      <c r="F56" s="476"/>
      <c r="G56" s="476"/>
      <c r="H56" s="476"/>
      <c r="I56" s="476"/>
      <c r="J56" s="476"/>
      <c r="K56" s="476"/>
      <c r="L56" s="476"/>
      <c r="M56" s="477"/>
      <c r="N56" s="466"/>
    </row>
    <row r="57" spans="1:14" ht="21" customHeight="1">
      <c r="A57" s="462"/>
      <c r="B57" s="474" t="s">
        <v>823</v>
      </c>
      <c r="C57" s="475">
        <f>SUM('2.mell'!E69+'2.mell'!E73)</f>
        <v>190189</v>
      </c>
      <c r="D57" s="464"/>
      <c r="E57" s="478"/>
      <c r="F57" s="476"/>
      <c r="G57" s="476"/>
      <c r="H57" s="476"/>
      <c r="I57" s="476"/>
      <c r="J57" s="476"/>
      <c r="K57" s="476"/>
      <c r="L57" s="476"/>
      <c r="M57" s="477"/>
      <c r="N57" s="466"/>
    </row>
    <row r="58" spans="1:14" ht="21" customHeight="1">
      <c r="A58" s="462"/>
      <c r="B58" s="474" t="s">
        <v>824</v>
      </c>
      <c r="C58" s="475">
        <f>SUM('2.mell'!E102+'2.mell'!E106)</f>
        <v>95206</v>
      </c>
      <c r="D58" s="464"/>
      <c r="E58" s="478"/>
      <c r="F58" s="476"/>
      <c r="G58" s="476"/>
      <c r="H58" s="476"/>
      <c r="I58" s="476"/>
      <c r="J58" s="476"/>
      <c r="K58" s="476"/>
      <c r="L58" s="476"/>
      <c r="M58" s="477"/>
      <c r="N58" s="466"/>
    </row>
    <row r="59" spans="1:14" ht="21" customHeight="1">
      <c r="A59" s="462"/>
      <c r="B59" s="474" t="s">
        <v>825</v>
      </c>
      <c r="C59" s="475">
        <f>SUM('2.mell'!E169+'2.mell'!E173)</f>
        <v>141106</v>
      </c>
      <c r="D59" s="464"/>
      <c r="E59" s="478"/>
      <c r="F59" s="476"/>
      <c r="G59" s="476"/>
      <c r="H59" s="476"/>
      <c r="I59" s="476"/>
      <c r="J59" s="476"/>
      <c r="K59" s="476"/>
      <c r="L59" s="476"/>
      <c r="M59" s="477"/>
      <c r="N59" s="466"/>
    </row>
    <row r="60" spans="1:14" ht="21" customHeight="1">
      <c r="A60" s="462"/>
      <c r="B60" s="474" t="s">
        <v>826</v>
      </c>
      <c r="C60" s="475">
        <f>SUM('2.mell'!E136+'2.mell'!E140)</f>
        <v>312608</v>
      </c>
      <c r="D60" s="464"/>
      <c r="E60" s="478"/>
      <c r="F60" s="476"/>
      <c r="G60" s="476"/>
      <c r="H60" s="476"/>
      <c r="I60" s="476"/>
      <c r="J60" s="476"/>
      <c r="K60" s="476"/>
      <c r="L60" s="476"/>
      <c r="M60" s="477"/>
      <c r="N60" s="466"/>
    </row>
    <row r="61" spans="1:14" ht="21" customHeight="1">
      <c r="A61" s="462"/>
      <c r="B61" s="474" t="s">
        <v>827</v>
      </c>
      <c r="C61" s="475">
        <f>SUM('2.mell'!E202+'2.mell'!E206)</f>
        <v>134022</v>
      </c>
      <c r="D61" s="464"/>
      <c r="E61" s="478"/>
      <c r="F61" s="476"/>
      <c r="G61" s="476"/>
      <c r="H61" s="476"/>
      <c r="I61" s="476"/>
      <c r="J61" s="476"/>
      <c r="K61" s="476"/>
      <c r="L61" s="476"/>
      <c r="M61" s="477"/>
      <c r="N61" s="466"/>
    </row>
    <row r="62" spans="1:14" ht="21" customHeight="1">
      <c r="A62" s="462"/>
      <c r="B62" s="474" t="s">
        <v>828</v>
      </c>
      <c r="C62" s="475">
        <f>SUM('2.mell'!E234+'2.mell'!E238)</f>
        <v>80049</v>
      </c>
      <c r="D62" s="464"/>
      <c r="E62" s="478"/>
      <c r="F62" s="476"/>
      <c r="G62" s="476"/>
      <c r="H62" s="476"/>
      <c r="I62" s="476"/>
      <c r="J62" s="476"/>
      <c r="K62" s="476"/>
      <c r="L62" s="476"/>
      <c r="M62" s="477"/>
      <c r="N62" s="466"/>
    </row>
    <row r="63" spans="1:14" ht="21" customHeight="1">
      <c r="A63" s="462"/>
      <c r="B63" s="474" t="s">
        <v>829</v>
      </c>
      <c r="C63" s="475">
        <f>SUM('2.mell'!E265+'2.mell'!E269)</f>
        <v>72894</v>
      </c>
      <c r="D63" s="464"/>
      <c r="E63" s="478"/>
      <c r="F63" s="476"/>
      <c r="G63" s="476"/>
      <c r="H63" s="476"/>
      <c r="I63" s="476"/>
      <c r="J63" s="476"/>
      <c r="K63" s="476"/>
      <c r="L63" s="476"/>
      <c r="M63" s="477"/>
      <c r="N63" s="466"/>
    </row>
    <row r="64" spans="1:14" ht="21" customHeight="1">
      <c r="A64" s="462"/>
      <c r="B64" s="474" t="s">
        <v>830</v>
      </c>
      <c r="C64" s="475">
        <f>SUM('2.mell'!E296+'2.mell'!E300)</f>
        <v>74557</v>
      </c>
      <c r="D64" s="464"/>
      <c r="E64" s="478"/>
      <c r="F64" s="476"/>
      <c r="G64" s="476"/>
      <c r="H64" s="476"/>
      <c r="I64" s="476"/>
      <c r="J64" s="476"/>
      <c r="K64" s="476"/>
      <c r="L64" s="476"/>
      <c r="M64" s="477"/>
      <c r="N64" s="466"/>
    </row>
    <row r="65" spans="1:14" ht="21" customHeight="1">
      <c r="A65" s="462"/>
      <c r="B65" s="474" t="s">
        <v>768</v>
      </c>
      <c r="C65" s="475">
        <f>SUM('4.mell.'!E88)</f>
        <v>2831</v>
      </c>
      <c r="D65" s="464"/>
      <c r="E65" s="478"/>
      <c r="F65" s="476"/>
      <c r="G65" s="476"/>
      <c r="H65" s="476"/>
      <c r="I65" s="476"/>
      <c r="J65" s="476"/>
      <c r="K65" s="476"/>
      <c r="L65" s="476"/>
      <c r="M65" s="477"/>
      <c r="N65" s="466"/>
    </row>
    <row r="66" spans="1:14" ht="21" customHeight="1">
      <c r="A66" s="462"/>
      <c r="B66" s="474" t="s">
        <v>3</v>
      </c>
      <c r="C66" s="475"/>
      <c r="D66" s="464"/>
      <c r="E66" s="478"/>
      <c r="F66" s="476"/>
      <c r="G66" s="476"/>
      <c r="H66" s="476"/>
      <c r="I66" s="476"/>
      <c r="J66" s="476"/>
      <c r="K66" s="476"/>
      <c r="L66" s="476"/>
      <c r="M66" s="477"/>
      <c r="N66" s="466"/>
    </row>
    <row r="67" spans="1:14" ht="21" customHeight="1">
      <c r="A67" s="462" t="s">
        <v>703</v>
      </c>
      <c r="B67" s="473" t="s">
        <v>831</v>
      </c>
      <c r="C67" s="464">
        <f>SUM(C68:C88)</f>
        <v>331765</v>
      </c>
      <c r="D67" s="464">
        <f>SUM(E67:N67)</f>
        <v>331765</v>
      </c>
      <c r="E67" s="478">
        <v>96141</v>
      </c>
      <c r="F67" s="478">
        <v>29368</v>
      </c>
      <c r="G67" s="478">
        <v>205856</v>
      </c>
      <c r="H67" s="478"/>
      <c r="I67" s="476"/>
      <c r="J67" s="476"/>
      <c r="K67" s="476"/>
      <c r="L67" s="478">
        <v>400</v>
      </c>
      <c r="M67" s="477"/>
      <c r="N67" s="466"/>
    </row>
    <row r="68" spans="1:14" ht="21" customHeight="1">
      <c r="A68" s="482"/>
      <c r="B68" s="474" t="s">
        <v>832</v>
      </c>
      <c r="C68" s="475">
        <f>SUM('3c.m.'!E43)</f>
        <v>21500</v>
      </c>
      <c r="D68" s="475"/>
      <c r="E68" s="476"/>
      <c r="F68" s="476"/>
      <c r="G68" s="476"/>
      <c r="H68" s="476"/>
      <c r="I68" s="476"/>
      <c r="J68" s="476"/>
      <c r="K68" s="476"/>
      <c r="L68" s="476"/>
      <c r="M68" s="477"/>
      <c r="N68" s="466"/>
    </row>
    <row r="69" spans="1:14" ht="21" customHeight="1">
      <c r="A69" s="482"/>
      <c r="B69" s="474" t="s">
        <v>833</v>
      </c>
      <c r="C69" s="475">
        <f>SUM('3c.m.'!E327)</f>
        <v>55396</v>
      </c>
      <c r="D69" s="475"/>
      <c r="E69" s="476"/>
      <c r="F69" s="476"/>
      <c r="G69" s="476"/>
      <c r="H69" s="476"/>
      <c r="I69" s="476"/>
      <c r="J69" s="476"/>
      <c r="K69" s="476"/>
      <c r="L69" s="476"/>
      <c r="M69" s="477"/>
      <c r="N69" s="466"/>
    </row>
    <row r="70" spans="1:14" ht="21" customHeight="1">
      <c r="A70" s="482"/>
      <c r="B70" s="474" t="s">
        <v>834</v>
      </c>
      <c r="C70" s="475">
        <f>SUM('3c.m.'!E336)</f>
        <v>22717</v>
      </c>
      <c r="D70" s="475"/>
      <c r="E70" s="476"/>
      <c r="F70" s="476"/>
      <c r="G70" s="476"/>
      <c r="H70" s="476"/>
      <c r="I70" s="476"/>
      <c r="J70" s="476"/>
      <c r="K70" s="476"/>
      <c r="L70" s="476"/>
      <c r="M70" s="477"/>
      <c r="N70" s="466"/>
    </row>
    <row r="71" spans="1:14" ht="21" customHeight="1">
      <c r="A71" s="482"/>
      <c r="B71" s="474" t="s">
        <v>835</v>
      </c>
      <c r="C71" s="475">
        <f>SUM('3c.m.'!E372)</f>
        <v>94985</v>
      </c>
      <c r="D71" s="475"/>
      <c r="E71" s="476"/>
      <c r="F71" s="476"/>
      <c r="G71" s="476"/>
      <c r="H71" s="476"/>
      <c r="I71" s="476"/>
      <c r="J71" s="476"/>
      <c r="K71" s="476"/>
      <c r="L71" s="476"/>
      <c r="M71" s="477"/>
      <c r="N71" s="466"/>
    </row>
    <row r="72" spans="1:14" ht="21" customHeight="1">
      <c r="A72" s="482"/>
      <c r="B72" s="474" t="s">
        <v>836</v>
      </c>
      <c r="C72" s="475">
        <f>SUM('3c.m.'!E380)</f>
        <v>37035</v>
      </c>
      <c r="D72" s="475"/>
      <c r="E72" s="476"/>
      <c r="F72" s="476"/>
      <c r="G72" s="476"/>
      <c r="H72" s="476"/>
      <c r="I72" s="476"/>
      <c r="J72" s="476"/>
      <c r="K72" s="476"/>
      <c r="L72" s="476"/>
      <c r="M72" s="477"/>
      <c r="N72" s="466"/>
    </row>
    <row r="73" spans="1:14" ht="21" customHeight="1">
      <c r="A73" s="482"/>
      <c r="B73" s="474" t="s">
        <v>837</v>
      </c>
      <c r="C73" s="475">
        <f>SUM('3c.m.'!E396)</f>
        <v>15000</v>
      </c>
      <c r="D73" s="475"/>
      <c r="E73" s="476"/>
      <c r="F73" s="476"/>
      <c r="G73" s="476"/>
      <c r="H73" s="476"/>
      <c r="I73" s="476"/>
      <c r="J73" s="476"/>
      <c r="K73" s="476"/>
      <c r="L73" s="476"/>
      <c r="M73" s="477"/>
      <c r="N73" s="466"/>
    </row>
    <row r="74" spans="1:14" ht="21" customHeight="1">
      <c r="A74" s="482"/>
      <c r="B74" s="474" t="s">
        <v>979</v>
      </c>
      <c r="C74" s="475">
        <f>SUM('3c.m.'!E404)</f>
        <v>25000</v>
      </c>
      <c r="D74" s="475"/>
      <c r="E74" s="476"/>
      <c r="F74" s="476"/>
      <c r="G74" s="476"/>
      <c r="H74" s="476"/>
      <c r="I74" s="476"/>
      <c r="J74" s="476"/>
      <c r="K74" s="476"/>
      <c r="L74" s="476"/>
      <c r="M74" s="477"/>
      <c r="N74" s="466"/>
    </row>
    <row r="75" spans="1:14" ht="21" customHeight="1">
      <c r="A75" s="482"/>
      <c r="B75" s="474" t="s">
        <v>32</v>
      </c>
      <c r="C75" s="475">
        <f>SUM('3c.m.'!E420)</f>
        <v>395</v>
      </c>
      <c r="D75" s="475"/>
      <c r="E75" s="476"/>
      <c r="F75" s="476"/>
      <c r="G75" s="476"/>
      <c r="H75" s="476"/>
      <c r="I75" s="476"/>
      <c r="J75" s="476"/>
      <c r="K75" s="476"/>
      <c r="L75" s="476"/>
      <c r="M75" s="477"/>
      <c r="N75" s="466"/>
    </row>
    <row r="76" spans="1:14" ht="21" customHeight="1">
      <c r="A76" s="482"/>
      <c r="B76" s="474" t="s">
        <v>838</v>
      </c>
      <c r="C76" s="475">
        <f>SUM('3c.m.'!E429)</f>
        <v>15584</v>
      </c>
      <c r="D76" s="475"/>
      <c r="E76" s="476"/>
      <c r="F76" s="476"/>
      <c r="G76" s="476"/>
      <c r="H76" s="476"/>
      <c r="I76" s="476"/>
      <c r="J76" s="476"/>
      <c r="K76" s="476"/>
      <c r="L76" s="476"/>
      <c r="M76" s="477"/>
      <c r="N76" s="466"/>
    </row>
    <row r="77" spans="1:14" ht="21" customHeight="1">
      <c r="A77" s="482"/>
      <c r="B77" s="474" t="s">
        <v>197</v>
      </c>
      <c r="C77" s="475">
        <f>SUM('3c.m.'!E412)</f>
        <v>10709</v>
      </c>
      <c r="D77" s="475"/>
      <c r="E77" s="476"/>
      <c r="F77" s="476"/>
      <c r="G77" s="476"/>
      <c r="H77" s="476"/>
      <c r="I77" s="476"/>
      <c r="J77" s="476"/>
      <c r="K77" s="476"/>
      <c r="L77" s="476"/>
      <c r="M77" s="477"/>
      <c r="N77" s="466"/>
    </row>
    <row r="78" spans="1:14" ht="21" customHeight="1">
      <c r="A78" s="482"/>
      <c r="B78" s="474" t="s">
        <v>839</v>
      </c>
      <c r="C78" s="475">
        <f>SUM('3c.m.'!E438)</f>
        <v>2649</v>
      </c>
      <c r="D78" s="475"/>
      <c r="E78" s="476"/>
      <c r="F78" s="476"/>
      <c r="G78" s="476"/>
      <c r="H78" s="476"/>
      <c r="I78" s="476"/>
      <c r="J78" s="476"/>
      <c r="K78" s="476"/>
      <c r="L78" s="476"/>
      <c r="M78" s="477"/>
      <c r="N78" s="466"/>
    </row>
    <row r="79" spans="1:14" ht="21" customHeight="1">
      <c r="A79" s="482"/>
      <c r="B79" s="474" t="s">
        <v>840</v>
      </c>
      <c r="C79" s="475">
        <f>SUM('3c.m.'!E454)</f>
        <v>8000</v>
      </c>
      <c r="D79" s="475"/>
      <c r="E79" s="476"/>
      <c r="F79" s="476"/>
      <c r="G79" s="476"/>
      <c r="H79" s="476"/>
      <c r="I79" s="476"/>
      <c r="J79" s="476"/>
      <c r="K79" s="476"/>
      <c r="L79" s="476"/>
      <c r="M79" s="477"/>
      <c r="N79" s="466"/>
    </row>
    <row r="80" spans="1:14" ht="21" customHeight="1">
      <c r="A80" s="482"/>
      <c r="B80" s="474" t="s">
        <v>841</v>
      </c>
      <c r="C80" s="475">
        <f>SUM('3c.m.'!E462)</f>
        <v>7000</v>
      </c>
      <c r="D80" s="475"/>
      <c r="E80" s="476"/>
      <c r="F80" s="476"/>
      <c r="G80" s="476"/>
      <c r="H80" s="476"/>
      <c r="I80" s="476"/>
      <c r="J80" s="476"/>
      <c r="K80" s="476"/>
      <c r="L80" s="476"/>
      <c r="M80" s="477"/>
      <c r="N80" s="466"/>
    </row>
    <row r="81" spans="1:14" ht="21" customHeight="1">
      <c r="A81" s="482"/>
      <c r="B81" s="474" t="s">
        <v>842</v>
      </c>
      <c r="C81" s="475">
        <f>SUM('3c.m.'!E470)</f>
        <v>2003</v>
      </c>
      <c r="D81" s="475"/>
      <c r="E81" s="476"/>
      <c r="F81" s="476"/>
      <c r="G81" s="476"/>
      <c r="H81" s="476"/>
      <c r="I81" s="476"/>
      <c r="J81" s="476"/>
      <c r="K81" s="476"/>
      <c r="L81" s="476"/>
      <c r="M81" s="477"/>
      <c r="N81" s="466"/>
    </row>
    <row r="82" spans="1:14" ht="21" customHeight="1">
      <c r="A82" s="482"/>
      <c r="B82" s="474" t="s">
        <v>843</v>
      </c>
      <c r="C82" s="475">
        <f>SUM('3c.m.'!E479)</f>
        <v>880</v>
      </c>
      <c r="D82" s="475"/>
      <c r="E82" s="476"/>
      <c r="F82" s="476"/>
      <c r="G82" s="476"/>
      <c r="H82" s="476"/>
      <c r="I82" s="476"/>
      <c r="J82" s="476"/>
      <c r="K82" s="476"/>
      <c r="L82" s="476"/>
      <c r="M82" s="477"/>
      <c r="N82" s="466"/>
    </row>
    <row r="83" spans="1:14" ht="21" customHeight="1">
      <c r="A83" s="482"/>
      <c r="B83" s="474" t="s">
        <v>844</v>
      </c>
      <c r="C83" s="475">
        <f>SUM('3c.m.'!E503)</f>
        <v>600</v>
      </c>
      <c r="D83" s="475"/>
      <c r="E83" s="476"/>
      <c r="F83" s="476"/>
      <c r="G83" s="476"/>
      <c r="H83" s="476"/>
      <c r="I83" s="476"/>
      <c r="J83" s="476"/>
      <c r="K83" s="476"/>
      <c r="L83" s="476"/>
      <c r="M83" s="477"/>
      <c r="N83" s="466"/>
    </row>
    <row r="84" spans="1:14" ht="21" customHeight="1">
      <c r="A84" s="482"/>
      <c r="B84" s="474" t="s">
        <v>845</v>
      </c>
      <c r="C84" s="475">
        <f>SUM('3c.m.'!E511)</f>
        <v>3733</v>
      </c>
      <c r="D84" s="475"/>
      <c r="E84" s="476"/>
      <c r="F84" s="476"/>
      <c r="G84" s="476"/>
      <c r="H84" s="476"/>
      <c r="I84" s="476"/>
      <c r="J84" s="476"/>
      <c r="K84" s="476"/>
      <c r="L84" s="476"/>
      <c r="M84" s="477"/>
      <c r="N84" s="466"/>
    </row>
    <row r="85" spans="1:14" ht="21" customHeight="1">
      <c r="A85" s="482"/>
      <c r="B85" s="474" t="s">
        <v>846</v>
      </c>
      <c r="C85" s="475">
        <f>SUM('3c.m.'!E519)</f>
        <v>2000</v>
      </c>
      <c r="D85" s="475"/>
      <c r="E85" s="476"/>
      <c r="F85" s="476"/>
      <c r="G85" s="476"/>
      <c r="H85" s="476"/>
      <c r="I85" s="476"/>
      <c r="J85" s="476"/>
      <c r="K85" s="476"/>
      <c r="L85" s="476"/>
      <c r="M85" s="477"/>
      <c r="N85" s="466"/>
    </row>
    <row r="86" spans="1:14" ht="21" customHeight="1">
      <c r="A86" s="482"/>
      <c r="B86" s="474" t="s">
        <v>847</v>
      </c>
      <c r="C86" s="475">
        <f>SUM('3c.m.'!E535)</f>
        <v>1000</v>
      </c>
      <c r="D86" s="475"/>
      <c r="E86" s="476"/>
      <c r="F86" s="476"/>
      <c r="G86" s="476"/>
      <c r="H86" s="476"/>
      <c r="I86" s="476"/>
      <c r="J86" s="476"/>
      <c r="K86" s="476"/>
      <c r="L86" s="476"/>
      <c r="M86" s="477"/>
      <c r="N86" s="466"/>
    </row>
    <row r="87" spans="1:14" ht="21" customHeight="1">
      <c r="A87" s="482"/>
      <c r="B87" s="474" t="s">
        <v>782</v>
      </c>
      <c r="C87" s="475">
        <f>SUM('3c.m.'!E600)</f>
        <v>173</v>
      </c>
      <c r="D87" s="475"/>
      <c r="E87" s="476"/>
      <c r="F87" s="476"/>
      <c r="G87" s="476"/>
      <c r="H87" s="476"/>
      <c r="I87" s="476"/>
      <c r="J87" s="476"/>
      <c r="K87" s="476"/>
      <c r="L87" s="476"/>
      <c r="M87" s="477"/>
      <c r="N87" s="466"/>
    </row>
    <row r="88" spans="1:14" ht="21" customHeight="1">
      <c r="A88" s="482"/>
      <c r="B88" s="474" t="s">
        <v>848</v>
      </c>
      <c r="C88" s="475">
        <f>SUM('5.mell. '!E37)</f>
        <v>5406</v>
      </c>
      <c r="D88" s="475"/>
      <c r="E88" s="476"/>
      <c r="F88" s="476"/>
      <c r="G88" s="476"/>
      <c r="H88" s="476"/>
      <c r="I88" s="476"/>
      <c r="J88" s="476"/>
      <c r="K88" s="476"/>
      <c r="L88" s="476"/>
      <c r="M88" s="477"/>
      <c r="N88" s="466"/>
    </row>
    <row r="89" spans="1:14" ht="21" customHeight="1">
      <c r="A89" s="462" t="s">
        <v>705</v>
      </c>
      <c r="B89" s="473" t="s">
        <v>849</v>
      </c>
      <c r="C89" s="464">
        <f>SUM(C90:C91)</f>
        <v>2027</v>
      </c>
      <c r="D89" s="464">
        <f>SUM(E89:N90)</f>
        <v>2027</v>
      </c>
      <c r="E89" s="476"/>
      <c r="F89" s="476"/>
      <c r="G89" s="478">
        <v>2027</v>
      </c>
      <c r="H89" s="476"/>
      <c r="I89" s="476"/>
      <c r="J89" s="476"/>
      <c r="K89" s="476"/>
      <c r="L89" s="476"/>
      <c r="M89" s="477"/>
      <c r="N89" s="466"/>
    </row>
    <row r="90" spans="1:14" ht="21" customHeight="1">
      <c r="A90" s="462"/>
      <c r="B90" s="474" t="s">
        <v>850</v>
      </c>
      <c r="C90" s="475">
        <f>SUM('3c.m.'!E487)</f>
        <v>1000</v>
      </c>
      <c r="D90" s="475"/>
      <c r="E90" s="476"/>
      <c r="F90" s="476"/>
      <c r="G90" s="476"/>
      <c r="H90" s="476"/>
      <c r="I90" s="476"/>
      <c r="J90" s="476"/>
      <c r="K90" s="476"/>
      <c r="L90" s="476"/>
      <c r="M90" s="477"/>
      <c r="N90" s="466"/>
    </row>
    <row r="91" spans="1:14" ht="21" customHeight="1">
      <c r="A91" s="462"/>
      <c r="B91" s="474" t="s">
        <v>851</v>
      </c>
      <c r="C91" s="475">
        <f>SUM('3c.m.'!E495)</f>
        <v>1027</v>
      </c>
      <c r="D91" s="475"/>
      <c r="E91" s="476"/>
      <c r="F91" s="476"/>
      <c r="G91" s="476"/>
      <c r="H91" s="476"/>
      <c r="I91" s="476"/>
      <c r="J91" s="476"/>
      <c r="K91" s="476"/>
      <c r="L91" s="476"/>
      <c r="M91" s="477"/>
      <c r="N91" s="466"/>
    </row>
    <row r="92" spans="1:14" ht="21" customHeight="1">
      <c r="A92" s="462" t="s">
        <v>707</v>
      </c>
      <c r="B92" s="473" t="s">
        <v>852</v>
      </c>
      <c r="C92" s="464">
        <f>SUM(C93:C104)</f>
        <v>175488</v>
      </c>
      <c r="D92" s="464">
        <f>SUM(E92:N93)</f>
        <v>175488</v>
      </c>
      <c r="E92" s="478">
        <v>136589</v>
      </c>
      <c r="F92" s="478">
        <v>33899</v>
      </c>
      <c r="G92" s="478"/>
      <c r="H92" s="476"/>
      <c r="I92" s="476"/>
      <c r="J92" s="476"/>
      <c r="K92" s="476"/>
      <c r="L92" s="478">
        <v>5000</v>
      </c>
      <c r="M92" s="477"/>
      <c r="N92" s="466"/>
    </row>
    <row r="93" spans="1:14" ht="21" customHeight="1">
      <c r="A93" s="482"/>
      <c r="B93" s="474" t="s">
        <v>853</v>
      </c>
      <c r="C93" s="475">
        <f>SUM('3d.m.'!E34)</f>
        <v>17050</v>
      </c>
      <c r="D93" s="475"/>
      <c r="E93" s="476"/>
      <c r="F93" s="476"/>
      <c r="G93" s="476"/>
      <c r="H93" s="476"/>
      <c r="I93" s="476"/>
      <c r="J93" s="476"/>
      <c r="K93" s="476"/>
      <c r="L93" s="476"/>
      <c r="M93" s="477"/>
      <c r="N93" s="466"/>
    </row>
    <row r="94" spans="1:14" ht="21" customHeight="1">
      <c r="A94" s="482"/>
      <c r="B94" s="474" t="s">
        <v>854</v>
      </c>
      <c r="C94" s="475">
        <f>SUM('3c.m.'!E707)</f>
        <v>2538</v>
      </c>
      <c r="D94" s="475"/>
      <c r="E94" s="476"/>
      <c r="F94" s="476"/>
      <c r="G94" s="476"/>
      <c r="H94" s="476"/>
      <c r="I94" s="476"/>
      <c r="J94" s="476"/>
      <c r="K94" s="476"/>
      <c r="L94" s="476"/>
      <c r="M94" s="477"/>
      <c r="N94" s="466"/>
    </row>
    <row r="95" spans="1:14" ht="21" customHeight="1">
      <c r="A95" s="482"/>
      <c r="B95" s="474" t="s">
        <v>855</v>
      </c>
      <c r="C95" s="475">
        <f>SUM('3c.m.'!E715)</f>
        <v>2500</v>
      </c>
      <c r="D95" s="475"/>
      <c r="E95" s="476"/>
      <c r="F95" s="476"/>
      <c r="G95" s="476"/>
      <c r="H95" s="476"/>
      <c r="I95" s="476"/>
      <c r="J95" s="476"/>
      <c r="K95" s="476"/>
      <c r="L95" s="476"/>
      <c r="M95" s="477"/>
      <c r="N95" s="466"/>
    </row>
    <row r="96" spans="1:14" ht="21" customHeight="1">
      <c r="A96" s="482"/>
      <c r="B96" s="474" t="s">
        <v>856</v>
      </c>
      <c r="C96" s="475">
        <f>SUM('3c.m.'!E723)</f>
        <v>500</v>
      </c>
      <c r="D96" s="475"/>
      <c r="E96" s="476"/>
      <c r="F96" s="476"/>
      <c r="G96" s="476"/>
      <c r="H96" s="476"/>
      <c r="I96" s="476"/>
      <c r="J96" s="476"/>
      <c r="K96" s="476"/>
      <c r="L96" s="476"/>
      <c r="M96" s="477"/>
      <c r="N96" s="466"/>
    </row>
    <row r="97" spans="1:14" ht="21" customHeight="1">
      <c r="A97" s="482"/>
      <c r="B97" s="474" t="s">
        <v>857</v>
      </c>
      <c r="C97" s="475">
        <f>SUM('3c.m.'!E731)</f>
        <v>10000</v>
      </c>
      <c r="D97" s="475"/>
      <c r="E97" s="476"/>
      <c r="F97" s="476"/>
      <c r="G97" s="476"/>
      <c r="H97" s="476"/>
      <c r="I97" s="476"/>
      <c r="J97" s="476"/>
      <c r="K97" s="476"/>
      <c r="L97" s="476"/>
      <c r="M97" s="477"/>
      <c r="N97" s="466"/>
    </row>
    <row r="98" spans="1:14" ht="21" customHeight="1">
      <c r="A98" s="482"/>
      <c r="B98" s="474" t="s">
        <v>858</v>
      </c>
      <c r="C98" s="475">
        <f>SUM('3c.m.'!E739)</f>
        <v>5000</v>
      </c>
      <c r="D98" s="475"/>
      <c r="E98" s="476"/>
      <c r="F98" s="476"/>
      <c r="G98" s="476"/>
      <c r="H98" s="476"/>
      <c r="I98" s="476"/>
      <c r="J98" s="476"/>
      <c r="K98" s="476"/>
      <c r="L98" s="476"/>
      <c r="M98" s="477"/>
      <c r="N98" s="466"/>
    </row>
    <row r="99" spans="1:14" ht="21" customHeight="1">
      <c r="A99" s="482"/>
      <c r="B99" s="474" t="s">
        <v>859</v>
      </c>
      <c r="C99" s="475">
        <f>SUM('3c.m.'!E748)</f>
        <v>3000</v>
      </c>
      <c r="D99" s="475"/>
      <c r="E99" s="476"/>
      <c r="F99" s="476"/>
      <c r="G99" s="476"/>
      <c r="H99" s="476"/>
      <c r="I99" s="476"/>
      <c r="J99" s="476"/>
      <c r="K99" s="476"/>
      <c r="L99" s="476"/>
      <c r="M99" s="477"/>
      <c r="N99" s="466"/>
    </row>
    <row r="100" spans="1:14" ht="21" customHeight="1">
      <c r="A100" s="482"/>
      <c r="B100" s="474" t="s">
        <v>860</v>
      </c>
      <c r="C100" s="475">
        <f>SUM('3c.m.'!E756)</f>
        <v>3000</v>
      </c>
      <c r="D100" s="475"/>
      <c r="E100" s="476"/>
      <c r="F100" s="476"/>
      <c r="G100" s="476"/>
      <c r="H100" s="476"/>
      <c r="I100" s="476"/>
      <c r="J100" s="476"/>
      <c r="K100" s="476"/>
      <c r="L100" s="476"/>
      <c r="M100" s="477"/>
      <c r="N100" s="466"/>
    </row>
    <row r="101" spans="1:14" ht="21" customHeight="1">
      <c r="A101" s="482"/>
      <c r="B101" s="474" t="s">
        <v>861</v>
      </c>
      <c r="C101" s="475">
        <f>SUM('3c.m.'!E764)</f>
        <v>1500</v>
      </c>
      <c r="D101" s="475"/>
      <c r="E101" s="476"/>
      <c r="F101" s="476"/>
      <c r="G101" s="476"/>
      <c r="H101" s="476"/>
      <c r="I101" s="476"/>
      <c r="J101" s="476"/>
      <c r="K101" s="476"/>
      <c r="L101" s="476"/>
      <c r="M101" s="477"/>
      <c r="N101" s="466"/>
    </row>
    <row r="102" spans="1:14" ht="21" customHeight="1">
      <c r="A102" s="482"/>
      <c r="B102" s="474" t="s">
        <v>862</v>
      </c>
      <c r="C102" s="475">
        <f>SUM('3d.m.'!E24)</f>
        <v>5000</v>
      </c>
      <c r="D102" s="475"/>
      <c r="E102" s="476"/>
      <c r="F102" s="476"/>
      <c r="G102" s="476"/>
      <c r="H102" s="476"/>
      <c r="I102" s="476"/>
      <c r="J102" s="476"/>
      <c r="K102" s="476"/>
      <c r="L102" s="476"/>
      <c r="M102" s="477"/>
      <c r="N102" s="466"/>
    </row>
    <row r="103" spans="1:14" ht="21" customHeight="1">
      <c r="A103" s="482"/>
      <c r="B103" s="474" t="s">
        <v>863</v>
      </c>
      <c r="C103" s="475">
        <f>SUM('3d.m.'!E25)</f>
        <v>11000</v>
      </c>
      <c r="D103" s="475"/>
      <c r="E103" s="476"/>
      <c r="F103" s="476"/>
      <c r="G103" s="476"/>
      <c r="H103" s="476"/>
      <c r="I103" s="476"/>
      <c r="J103" s="476"/>
      <c r="K103" s="476"/>
      <c r="L103" s="476"/>
      <c r="M103" s="477"/>
      <c r="N103" s="466"/>
    </row>
    <row r="104" spans="1:14" ht="21" customHeight="1">
      <c r="A104" s="482"/>
      <c r="B104" s="474" t="s">
        <v>864</v>
      </c>
      <c r="C104" s="475">
        <f>SUM('3d.m.'!E32)</f>
        <v>114400</v>
      </c>
      <c r="D104" s="475"/>
      <c r="E104" s="476"/>
      <c r="F104" s="476"/>
      <c r="G104" s="476"/>
      <c r="H104" s="476"/>
      <c r="I104" s="476"/>
      <c r="J104" s="476"/>
      <c r="K104" s="476"/>
      <c r="L104" s="476"/>
      <c r="M104" s="477"/>
      <c r="N104" s="466"/>
    </row>
    <row r="105" spans="1:14" ht="21" customHeight="1">
      <c r="A105" s="462" t="s">
        <v>709</v>
      </c>
      <c r="B105" s="473" t="s">
        <v>865</v>
      </c>
      <c r="C105" s="464">
        <f>SUM(C106:C138)</f>
        <v>2653289</v>
      </c>
      <c r="D105" s="464">
        <f>SUM(E105:N106)</f>
        <v>2653289</v>
      </c>
      <c r="E105" s="476"/>
      <c r="F105" s="478">
        <v>328487</v>
      </c>
      <c r="G105" s="478">
        <v>907253</v>
      </c>
      <c r="H105" s="478"/>
      <c r="I105" s="478">
        <v>67660</v>
      </c>
      <c r="J105" s="476"/>
      <c r="K105" s="476"/>
      <c r="L105" s="478">
        <v>469889</v>
      </c>
      <c r="M105" s="479">
        <v>880000</v>
      </c>
      <c r="N105" s="483"/>
    </row>
    <row r="106" spans="1:14" ht="21" customHeight="1">
      <c r="A106" s="482"/>
      <c r="B106" s="474" t="s">
        <v>866</v>
      </c>
      <c r="C106" s="475">
        <f>SUM('3c.m.'!E53)</f>
        <v>861675</v>
      </c>
      <c r="D106" s="475"/>
      <c r="E106" s="476"/>
      <c r="F106" s="476"/>
      <c r="G106" s="476"/>
      <c r="H106" s="476"/>
      <c r="I106" s="476"/>
      <c r="J106" s="476"/>
      <c r="K106" s="476"/>
      <c r="L106" s="476"/>
      <c r="M106" s="477"/>
      <c r="N106" s="466"/>
    </row>
    <row r="107" spans="1:14" ht="21" customHeight="1">
      <c r="A107" s="482"/>
      <c r="B107" s="474" t="s">
        <v>867</v>
      </c>
      <c r="C107" s="475">
        <f>SUM('3c.m.'!E61)</f>
        <v>19812</v>
      </c>
      <c r="D107" s="475"/>
      <c r="E107" s="476"/>
      <c r="F107" s="476"/>
      <c r="G107" s="476"/>
      <c r="H107" s="476"/>
      <c r="I107" s="476"/>
      <c r="J107" s="476"/>
      <c r="K107" s="476"/>
      <c r="L107" s="476"/>
      <c r="M107" s="477"/>
      <c r="N107" s="466"/>
    </row>
    <row r="108" spans="1:14" ht="21" customHeight="1">
      <c r="A108" s="482"/>
      <c r="B108" s="474" t="s">
        <v>868</v>
      </c>
      <c r="C108" s="475">
        <f>SUM('3c.m.'!E70)</f>
        <v>121328</v>
      </c>
      <c r="D108" s="475"/>
      <c r="E108" s="476"/>
      <c r="F108" s="476"/>
      <c r="G108" s="476"/>
      <c r="H108" s="476"/>
      <c r="I108" s="476"/>
      <c r="J108" s="476"/>
      <c r="K108" s="476"/>
      <c r="L108" s="476"/>
      <c r="M108" s="477"/>
      <c r="N108" s="466"/>
    </row>
    <row r="109" spans="1:14" ht="21" customHeight="1">
      <c r="A109" s="482"/>
      <c r="B109" s="471" t="s">
        <v>869</v>
      </c>
      <c r="C109" s="475">
        <f>SUM('3c.m.'!E79)</f>
        <v>5000</v>
      </c>
      <c r="D109" s="475"/>
      <c r="E109" s="476"/>
      <c r="F109" s="476"/>
      <c r="G109" s="476"/>
      <c r="H109" s="476"/>
      <c r="I109" s="476"/>
      <c r="J109" s="476"/>
      <c r="K109" s="476"/>
      <c r="L109" s="476"/>
      <c r="M109" s="477"/>
      <c r="N109" s="466"/>
    </row>
    <row r="110" spans="1:14" ht="21" customHeight="1">
      <c r="A110" s="482"/>
      <c r="B110" s="471" t="s">
        <v>870</v>
      </c>
      <c r="C110" s="475">
        <f>SUM('3c.m.'!E87)</f>
        <v>25000</v>
      </c>
      <c r="D110" s="475"/>
      <c r="E110" s="476"/>
      <c r="F110" s="476"/>
      <c r="G110" s="476"/>
      <c r="H110" s="476"/>
      <c r="I110" s="476"/>
      <c r="J110" s="476"/>
      <c r="K110" s="476"/>
      <c r="L110" s="476"/>
      <c r="M110" s="477"/>
      <c r="N110" s="466"/>
    </row>
    <row r="111" spans="1:14" ht="21" customHeight="1">
      <c r="A111" s="482"/>
      <c r="B111" s="471" t="s">
        <v>871</v>
      </c>
      <c r="C111" s="475">
        <f>SUM('3c.m.'!E95)</f>
        <v>11239</v>
      </c>
      <c r="D111" s="475"/>
      <c r="E111" s="476"/>
      <c r="F111" s="476"/>
      <c r="G111" s="476"/>
      <c r="H111" s="476"/>
      <c r="I111" s="476"/>
      <c r="J111" s="476"/>
      <c r="K111" s="476"/>
      <c r="L111" s="476"/>
      <c r="M111" s="477"/>
      <c r="N111" s="466"/>
    </row>
    <row r="112" spans="1:14" ht="21" customHeight="1">
      <c r="A112" s="482"/>
      <c r="B112" s="471" t="s">
        <v>872</v>
      </c>
      <c r="C112" s="475">
        <f>SUM('3c.m.'!E103)</f>
        <v>7922</v>
      </c>
      <c r="D112" s="475"/>
      <c r="E112" s="476"/>
      <c r="F112" s="476"/>
      <c r="G112" s="476"/>
      <c r="H112" s="476"/>
      <c r="I112" s="476"/>
      <c r="J112" s="476"/>
      <c r="K112" s="476"/>
      <c r="L112" s="476"/>
      <c r="M112" s="477"/>
      <c r="N112" s="466"/>
    </row>
    <row r="113" spans="1:14" ht="21" customHeight="1">
      <c r="A113" s="482"/>
      <c r="B113" s="471" t="s">
        <v>873</v>
      </c>
      <c r="C113" s="475">
        <f>SUM('3c.m.'!E111)</f>
        <v>4000</v>
      </c>
      <c r="D113" s="475"/>
      <c r="E113" s="476"/>
      <c r="F113" s="476"/>
      <c r="G113" s="476"/>
      <c r="H113" s="476"/>
      <c r="I113" s="476"/>
      <c r="J113" s="476"/>
      <c r="K113" s="476"/>
      <c r="L113" s="476"/>
      <c r="M113" s="477"/>
      <c r="N113" s="466"/>
    </row>
    <row r="114" spans="1:14" ht="21" customHeight="1">
      <c r="A114" s="482"/>
      <c r="B114" s="471" t="s">
        <v>874</v>
      </c>
      <c r="C114" s="475">
        <f>SUM('3c.m.'!E277)</f>
        <v>637000</v>
      </c>
      <c r="D114" s="475"/>
      <c r="E114" s="476"/>
      <c r="F114" s="476"/>
      <c r="G114" s="476"/>
      <c r="H114" s="476"/>
      <c r="I114" s="476"/>
      <c r="J114" s="476"/>
      <c r="K114" s="476"/>
      <c r="L114" s="476"/>
      <c r="M114" s="477"/>
      <c r="N114" s="466"/>
    </row>
    <row r="115" spans="1:14" ht="21" customHeight="1">
      <c r="A115" s="482"/>
      <c r="B115" s="474" t="s">
        <v>875</v>
      </c>
      <c r="C115" s="475">
        <f>SUM('4.mell.'!E33)</f>
        <v>205205</v>
      </c>
      <c r="D115" s="475"/>
      <c r="E115" s="476"/>
      <c r="F115" s="476"/>
      <c r="G115" s="476"/>
      <c r="H115" s="476"/>
      <c r="I115" s="476"/>
      <c r="J115" s="476"/>
      <c r="K115" s="476"/>
      <c r="L115" s="476"/>
      <c r="M115" s="477"/>
      <c r="N115" s="466"/>
    </row>
    <row r="116" spans="1:14" ht="21" customHeight="1">
      <c r="A116" s="482"/>
      <c r="B116" s="474" t="s">
        <v>876</v>
      </c>
      <c r="C116" s="475">
        <f>SUM('4.mell.'!E44)</f>
        <v>69378</v>
      </c>
      <c r="D116" s="475"/>
      <c r="E116" s="476"/>
      <c r="F116" s="476"/>
      <c r="G116" s="476"/>
      <c r="H116" s="476"/>
      <c r="I116" s="476"/>
      <c r="J116" s="476"/>
      <c r="K116" s="476"/>
      <c r="L116" s="476"/>
      <c r="M116" s="477"/>
      <c r="N116" s="466"/>
    </row>
    <row r="117" spans="1:14" ht="21" customHeight="1">
      <c r="A117" s="482"/>
      <c r="B117" s="474" t="s">
        <v>877</v>
      </c>
      <c r="C117" s="475">
        <f>SUM('4.mell.'!E48)</f>
        <v>229219</v>
      </c>
      <c r="D117" s="475"/>
      <c r="E117" s="476"/>
      <c r="F117" s="476"/>
      <c r="G117" s="476"/>
      <c r="H117" s="476"/>
      <c r="I117" s="476"/>
      <c r="J117" s="476"/>
      <c r="K117" s="476"/>
      <c r="L117" s="476"/>
      <c r="M117" s="477"/>
      <c r="N117" s="466"/>
    </row>
    <row r="118" spans="1:14" ht="21" customHeight="1">
      <c r="A118" s="482"/>
      <c r="B118" s="474" t="s">
        <v>984</v>
      </c>
      <c r="C118" s="475">
        <f>SUM('4.mell.'!E54)</f>
        <v>100969</v>
      </c>
      <c r="D118" s="475"/>
      <c r="E118" s="476"/>
      <c r="F118" s="476"/>
      <c r="G118" s="476"/>
      <c r="H118" s="476"/>
      <c r="I118" s="476"/>
      <c r="J118" s="476"/>
      <c r="K118" s="476"/>
      <c r="L118" s="476"/>
      <c r="M118" s="477"/>
      <c r="N118" s="466"/>
    </row>
    <row r="119" spans="1:14" ht="21" customHeight="1">
      <c r="A119" s="482"/>
      <c r="B119" s="474" t="s">
        <v>878</v>
      </c>
      <c r="C119" s="475">
        <f>SUM('4.mell.'!E85)</f>
        <v>22196</v>
      </c>
      <c r="D119" s="475"/>
      <c r="E119" s="476"/>
      <c r="F119" s="476"/>
      <c r="G119" s="476"/>
      <c r="H119" s="476"/>
      <c r="I119" s="476"/>
      <c r="J119" s="476"/>
      <c r="K119" s="476"/>
      <c r="L119" s="476"/>
      <c r="M119" s="477"/>
      <c r="N119" s="466"/>
    </row>
    <row r="120" spans="1:14" ht="21" customHeight="1">
      <c r="A120" s="482"/>
      <c r="B120" s="1052" t="s">
        <v>1010</v>
      </c>
      <c r="C120" s="475">
        <v>6318</v>
      </c>
      <c r="D120" s="475"/>
      <c r="E120" s="476"/>
      <c r="F120" s="476"/>
      <c r="G120" s="476"/>
      <c r="H120" s="476"/>
      <c r="I120" s="476"/>
      <c r="J120" s="476"/>
      <c r="K120" s="476"/>
      <c r="L120" s="476"/>
      <c r="M120" s="477"/>
      <c r="N120" s="466"/>
    </row>
    <row r="121" spans="1:14" ht="21" customHeight="1">
      <c r="A121" s="482"/>
      <c r="B121" s="1052" t="s">
        <v>1011</v>
      </c>
      <c r="C121" s="475">
        <v>25301</v>
      </c>
      <c r="D121" s="475"/>
      <c r="E121" s="476"/>
      <c r="F121" s="476"/>
      <c r="G121" s="476"/>
      <c r="H121" s="476"/>
      <c r="I121" s="476"/>
      <c r="J121" s="476"/>
      <c r="K121" s="476"/>
      <c r="L121" s="476"/>
      <c r="M121" s="477"/>
      <c r="N121" s="466"/>
    </row>
    <row r="122" spans="1:14" ht="21" customHeight="1">
      <c r="A122" s="482"/>
      <c r="B122" s="1052" t="s">
        <v>1012</v>
      </c>
      <c r="C122" s="475">
        <v>941</v>
      </c>
      <c r="D122" s="475"/>
      <c r="E122" s="476"/>
      <c r="F122" s="476"/>
      <c r="G122" s="476"/>
      <c r="H122" s="476"/>
      <c r="I122" s="476"/>
      <c r="J122" s="476"/>
      <c r="K122" s="476"/>
      <c r="L122" s="476"/>
      <c r="M122" s="477"/>
      <c r="N122" s="466"/>
    </row>
    <row r="123" spans="1:14" ht="21" customHeight="1">
      <c r="A123" s="482"/>
      <c r="B123" s="1052" t="s">
        <v>1013</v>
      </c>
      <c r="C123" s="475">
        <v>70077</v>
      </c>
      <c r="D123" s="475"/>
      <c r="E123" s="476"/>
      <c r="F123" s="476"/>
      <c r="G123" s="476"/>
      <c r="H123" s="476"/>
      <c r="I123" s="476"/>
      <c r="J123" s="476"/>
      <c r="K123" s="476"/>
      <c r="L123" s="476"/>
      <c r="M123" s="477"/>
      <c r="N123" s="466"/>
    </row>
    <row r="124" spans="1:14" ht="21" customHeight="1">
      <c r="A124" s="482"/>
      <c r="B124" s="1052" t="s">
        <v>1014</v>
      </c>
      <c r="C124" s="475">
        <v>9749</v>
      </c>
      <c r="D124" s="475"/>
      <c r="E124" s="476"/>
      <c r="F124" s="476"/>
      <c r="G124" s="476"/>
      <c r="H124" s="476"/>
      <c r="I124" s="476"/>
      <c r="J124" s="476"/>
      <c r="K124" s="476"/>
      <c r="L124" s="476"/>
      <c r="M124" s="477"/>
      <c r="N124" s="466"/>
    </row>
    <row r="125" spans="1:14" ht="21" customHeight="1">
      <c r="A125" s="482"/>
      <c r="B125" s="1052" t="s">
        <v>1015</v>
      </c>
      <c r="C125" s="475">
        <v>10193</v>
      </c>
      <c r="D125" s="475"/>
      <c r="E125" s="476"/>
      <c r="F125" s="476"/>
      <c r="G125" s="476"/>
      <c r="H125" s="476"/>
      <c r="I125" s="476"/>
      <c r="J125" s="476"/>
      <c r="K125" s="476"/>
      <c r="L125" s="476"/>
      <c r="M125" s="477"/>
      <c r="N125" s="466"/>
    </row>
    <row r="126" spans="1:14" ht="21" customHeight="1">
      <c r="A126" s="482"/>
      <c r="B126" s="1052" t="s">
        <v>1016</v>
      </c>
      <c r="C126" s="475">
        <v>10782</v>
      </c>
      <c r="D126" s="475"/>
      <c r="E126" s="476"/>
      <c r="F126" s="476"/>
      <c r="G126" s="476"/>
      <c r="H126" s="476"/>
      <c r="I126" s="476"/>
      <c r="J126" s="476"/>
      <c r="K126" s="476"/>
      <c r="L126" s="476"/>
      <c r="M126" s="477"/>
      <c r="N126" s="466"/>
    </row>
    <row r="127" spans="1:14" ht="21" customHeight="1">
      <c r="A127" s="482"/>
      <c r="B127" s="1052" t="s">
        <v>1017</v>
      </c>
      <c r="C127" s="475">
        <v>528</v>
      </c>
      <c r="D127" s="475"/>
      <c r="E127" s="476"/>
      <c r="F127" s="476"/>
      <c r="G127" s="476"/>
      <c r="H127" s="476"/>
      <c r="I127" s="476"/>
      <c r="J127" s="476"/>
      <c r="K127" s="476"/>
      <c r="L127" s="476"/>
      <c r="M127" s="477"/>
      <c r="N127" s="466"/>
    </row>
    <row r="128" spans="1:14" ht="21" customHeight="1">
      <c r="A128" s="482"/>
      <c r="B128" s="1052" t="s">
        <v>1018</v>
      </c>
      <c r="C128" s="475">
        <v>6996</v>
      </c>
      <c r="D128" s="475"/>
      <c r="E128" s="476"/>
      <c r="F128" s="476"/>
      <c r="G128" s="476"/>
      <c r="H128" s="476"/>
      <c r="I128" s="476"/>
      <c r="J128" s="476"/>
      <c r="K128" s="476"/>
      <c r="L128" s="476"/>
      <c r="M128" s="477"/>
      <c r="N128" s="466"/>
    </row>
    <row r="129" spans="1:14" ht="21" customHeight="1">
      <c r="A129" s="482"/>
      <c r="B129" s="1052" t="s">
        <v>1019</v>
      </c>
      <c r="C129" s="475">
        <v>5096</v>
      </c>
      <c r="D129" s="475"/>
      <c r="E129" s="476"/>
      <c r="F129" s="476"/>
      <c r="G129" s="476"/>
      <c r="H129" s="476"/>
      <c r="I129" s="476"/>
      <c r="J129" s="476"/>
      <c r="K129" s="476"/>
      <c r="L129" s="476"/>
      <c r="M129" s="477"/>
      <c r="N129" s="466"/>
    </row>
    <row r="130" spans="1:14" ht="21" customHeight="1">
      <c r="A130" s="482"/>
      <c r="B130" s="1052" t="s">
        <v>1020</v>
      </c>
      <c r="C130" s="475">
        <v>1018</v>
      </c>
      <c r="D130" s="475"/>
      <c r="E130" s="476"/>
      <c r="F130" s="476"/>
      <c r="G130" s="476"/>
      <c r="H130" s="476"/>
      <c r="I130" s="476"/>
      <c r="J130" s="476"/>
      <c r="K130" s="476"/>
      <c r="L130" s="476"/>
      <c r="M130" s="477"/>
      <c r="N130" s="466"/>
    </row>
    <row r="131" spans="1:14" ht="21" customHeight="1">
      <c r="A131" s="482"/>
      <c r="B131" s="1052" t="s">
        <v>1021</v>
      </c>
      <c r="C131" s="475">
        <v>4096</v>
      </c>
      <c r="D131" s="475"/>
      <c r="E131" s="476"/>
      <c r="F131" s="476"/>
      <c r="G131" s="476"/>
      <c r="H131" s="476"/>
      <c r="I131" s="476"/>
      <c r="J131" s="476"/>
      <c r="K131" s="476"/>
      <c r="L131" s="476"/>
      <c r="M131" s="477"/>
      <c r="N131" s="466"/>
    </row>
    <row r="132" spans="1:14" ht="21" customHeight="1">
      <c r="A132" s="482"/>
      <c r="B132" s="1052" t="s">
        <v>1022</v>
      </c>
      <c r="C132" s="475">
        <v>832</v>
      </c>
      <c r="D132" s="475"/>
      <c r="E132" s="476"/>
      <c r="F132" s="476"/>
      <c r="G132" s="476"/>
      <c r="H132" s="476"/>
      <c r="I132" s="476"/>
      <c r="J132" s="476"/>
      <c r="K132" s="476"/>
      <c r="L132" s="476"/>
      <c r="M132" s="477"/>
      <c r="N132" s="466"/>
    </row>
    <row r="133" spans="1:14" ht="21" customHeight="1">
      <c r="A133" s="482"/>
      <c r="B133" s="1052" t="s">
        <v>1023</v>
      </c>
      <c r="C133" s="475">
        <v>11983</v>
      </c>
      <c r="D133" s="475"/>
      <c r="E133" s="476"/>
      <c r="F133" s="476"/>
      <c r="G133" s="476"/>
      <c r="H133" s="476"/>
      <c r="I133" s="476"/>
      <c r="J133" s="476"/>
      <c r="K133" s="476"/>
      <c r="L133" s="476"/>
      <c r="M133" s="477"/>
      <c r="N133" s="466"/>
    </row>
    <row r="134" spans="1:14" ht="21" customHeight="1">
      <c r="A134" s="482"/>
      <c r="B134" s="1052" t="s">
        <v>1024</v>
      </c>
      <c r="C134" s="475">
        <v>19820</v>
      </c>
      <c r="D134" s="475"/>
      <c r="E134" s="476"/>
      <c r="F134" s="476"/>
      <c r="G134" s="476"/>
      <c r="H134" s="476"/>
      <c r="I134" s="476"/>
      <c r="J134" s="476"/>
      <c r="K134" s="476"/>
      <c r="L134" s="476"/>
      <c r="M134" s="477"/>
      <c r="N134" s="466"/>
    </row>
    <row r="135" spans="1:14" ht="21" customHeight="1">
      <c r="A135" s="482"/>
      <c r="B135" s="1052" t="s">
        <v>1025</v>
      </c>
      <c r="C135" s="475">
        <v>34074</v>
      </c>
      <c r="D135" s="475"/>
      <c r="E135" s="476"/>
      <c r="F135" s="476"/>
      <c r="G135" s="476"/>
      <c r="H135" s="476"/>
      <c r="I135" s="476"/>
      <c r="J135" s="476"/>
      <c r="K135" s="476"/>
      <c r="L135" s="476"/>
      <c r="M135" s="477"/>
      <c r="N135" s="466"/>
    </row>
    <row r="136" spans="1:14" ht="21" customHeight="1">
      <c r="A136" s="482"/>
      <c r="B136" s="474" t="s">
        <v>68</v>
      </c>
      <c r="C136" s="475">
        <f>SUM('4.mell.'!E91)</f>
        <v>30000</v>
      </c>
      <c r="D136" s="475"/>
      <c r="E136" s="476"/>
      <c r="F136" s="476"/>
      <c r="G136" s="476"/>
      <c r="H136" s="476"/>
      <c r="I136" s="476"/>
      <c r="J136" s="476"/>
      <c r="K136" s="476"/>
      <c r="L136" s="476"/>
      <c r="M136" s="477"/>
      <c r="N136" s="466"/>
    </row>
    <row r="137" spans="1:14" ht="21" customHeight="1">
      <c r="A137" s="482"/>
      <c r="B137" s="474" t="s">
        <v>879</v>
      </c>
      <c r="C137" s="475">
        <f>SUM('4.mell.'!E94)</f>
        <v>70542</v>
      </c>
      <c r="D137" s="475"/>
      <c r="E137" s="476"/>
      <c r="F137" s="476"/>
      <c r="G137" s="476"/>
      <c r="H137" s="476"/>
      <c r="I137" s="476"/>
      <c r="J137" s="476"/>
      <c r="K137" s="476"/>
      <c r="L137" s="476"/>
      <c r="M137" s="477"/>
      <c r="N137" s="466"/>
    </row>
    <row r="138" spans="1:14" ht="21" customHeight="1">
      <c r="A138" s="482"/>
      <c r="B138" s="474" t="s">
        <v>1</v>
      </c>
      <c r="C138" s="475">
        <f>SUM('5.mell. '!E16)</f>
        <v>15000</v>
      </c>
      <c r="D138" s="475"/>
      <c r="E138" s="476"/>
      <c r="F138" s="476"/>
      <c r="G138" s="476"/>
      <c r="H138" s="476"/>
      <c r="I138" s="476"/>
      <c r="J138" s="476"/>
      <c r="K138" s="476"/>
      <c r="L138" s="476"/>
      <c r="M138" s="477"/>
      <c r="N138" s="466"/>
    </row>
    <row r="139" spans="1:14" ht="21" customHeight="1">
      <c r="A139" s="462" t="s">
        <v>711</v>
      </c>
      <c r="B139" s="473" t="s">
        <v>880</v>
      </c>
      <c r="C139" s="475"/>
      <c r="D139" s="464">
        <f>SUM(E139:M139)</f>
        <v>0</v>
      </c>
      <c r="E139" s="476"/>
      <c r="F139" s="476"/>
      <c r="G139" s="476"/>
      <c r="H139" s="476"/>
      <c r="I139" s="476"/>
      <c r="J139" s="476"/>
      <c r="K139" s="476"/>
      <c r="L139" s="476"/>
      <c r="M139" s="477"/>
      <c r="N139" s="466"/>
    </row>
    <row r="140" spans="1:14" ht="21" customHeight="1">
      <c r="A140" s="462" t="s">
        <v>713</v>
      </c>
      <c r="B140" s="473" t="s">
        <v>881</v>
      </c>
      <c r="C140" s="475"/>
      <c r="D140" s="464">
        <f>SUM(E140:M140)</f>
        <v>0</v>
      </c>
      <c r="E140" s="476"/>
      <c r="F140" s="476"/>
      <c r="G140" s="476"/>
      <c r="H140" s="476"/>
      <c r="I140" s="476"/>
      <c r="J140" s="476"/>
      <c r="K140" s="476"/>
      <c r="L140" s="476"/>
      <c r="M140" s="477"/>
      <c r="N140" s="466"/>
    </row>
    <row r="141" spans="1:14" ht="21" customHeight="1">
      <c r="A141" s="462" t="s">
        <v>715</v>
      </c>
      <c r="B141" s="473" t="s">
        <v>884</v>
      </c>
      <c r="C141" s="464">
        <f>SUM(C142:C153)</f>
        <v>101899</v>
      </c>
      <c r="D141" s="464">
        <f>SUM(E141:M141)</f>
        <v>101899</v>
      </c>
      <c r="E141" s="476"/>
      <c r="F141" s="478">
        <v>87220</v>
      </c>
      <c r="G141" s="476"/>
      <c r="H141" s="478"/>
      <c r="I141" s="476"/>
      <c r="J141" s="476"/>
      <c r="K141" s="476"/>
      <c r="L141" s="478">
        <v>14679</v>
      </c>
      <c r="M141" s="477"/>
      <c r="N141" s="466"/>
    </row>
    <row r="142" spans="1:14" ht="21" customHeight="1">
      <c r="A142" s="462"/>
      <c r="B142" s="474" t="s">
        <v>430</v>
      </c>
      <c r="C142" s="475">
        <f>SUM('3c.m.'!E128)</f>
        <v>14409</v>
      </c>
      <c r="D142" s="464"/>
      <c r="E142" s="476"/>
      <c r="F142" s="476"/>
      <c r="G142" s="476"/>
      <c r="H142" s="478"/>
      <c r="I142" s="476"/>
      <c r="J142" s="476"/>
      <c r="K142" s="476"/>
      <c r="L142" s="478"/>
      <c r="M142" s="477"/>
      <c r="N142" s="466"/>
    </row>
    <row r="143" spans="1:14" ht="21" customHeight="1">
      <c r="A143" s="462"/>
      <c r="B143" s="474" t="s">
        <v>431</v>
      </c>
      <c r="C143" s="475">
        <f>SUM('3c.m.'!E136)</f>
        <v>11450</v>
      </c>
      <c r="D143" s="464"/>
      <c r="E143" s="476"/>
      <c r="F143" s="476"/>
      <c r="G143" s="476"/>
      <c r="H143" s="478"/>
      <c r="I143" s="476"/>
      <c r="J143" s="476"/>
      <c r="K143" s="476"/>
      <c r="L143" s="478"/>
      <c r="M143" s="477"/>
      <c r="N143" s="466"/>
    </row>
    <row r="144" spans="1:14" ht="21" customHeight="1">
      <c r="A144" s="462"/>
      <c r="B144" s="474" t="s">
        <v>567</v>
      </c>
      <c r="C144" s="475">
        <f>SUM('3c.m.'!E160)</f>
        <v>3000</v>
      </c>
      <c r="D144" s="464"/>
      <c r="E144" s="476"/>
      <c r="F144" s="476"/>
      <c r="G144" s="476"/>
      <c r="H144" s="478"/>
      <c r="I144" s="476"/>
      <c r="J144" s="476"/>
      <c r="K144" s="476"/>
      <c r="L144" s="478"/>
      <c r="M144" s="477"/>
      <c r="N144" s="466"/>
    </row>
    <row r="145" spans="1:14" ht="21" customHeight="1">
      <c r="A145" s="462"/>
      <c r="B145" s="474" t="s">
        <v>885</v>
      </c>
      <c r="C145" s="475">
        <f>SUM('3c.m.'!E152)</f>
        <v>5341</v>
      </c>
      <c r="D145" s="475"/>
      <c r="E145" s="476"/>
      <c r="F145" s="476"/>
      <c r="G145" s="476"/>
      <c r="H145" s="476"/>
      <c r="I145" s="476"/>
      <c r="J145" s="476"/>
      <c r="K145" s="476"/>
      <c r="L145" s="476"/>
      <c r="M145" s="477"/>
      <c r="N145" s="466"/>
    </row>
    <row r="146" spans="1:14" ht="21" customHeight="1">
      <c r="A146" s="462"/>
      <c r="B146" s="474" t="s">
        <v>886</v>
      </c>
      <c r="C146" s="475">
        <f>SUM('3c.m.'!E584)</f>
        <v>9059</v>
      </c>
      <c r="D146" s="475"/>
      <c r="E146" s="476"/>
      <c r="F146" s="476"/>
      <c r="G146" s="476"/>
      <c r="H146" s="476"/>
      <c r="I146" s="476"/>
      <c r="J146" s="476"/>
      <c r="K146" s="476"/>
      <c r="L146" s="476"/>
      <c r="M146" s="477"/>
      <c r="N146" s="466"/>
    </row>
    <row r="147" spans="1:14" ht="21" customHeight="1">
      <c r="A147" s="462"/>
      <c r="B147" s="474" t="s">
        <v>887</v>
      </c>
      <c r="C147" s="475">
        <f>SUM('3c.m.'!E610)</f>
        <v>5000</v>
      </c>
      <c r="D147" s="475"/>
      <c r="E147" s="476"/>
      <c r="F147" s="476"/>
      <c r="G147" s="476"/>
      <c r="H147" s="476"/>
      <c r="I147" s="476"/>
      <c r="J147" s="476"/>
      <c r="K147" s="476"/>
      <c r="L147" s="476"/>
      <c r="M147" s="477"/>
      <c r="N147" s="466"/>
    </row>
    <row r="148" spans="1:14" ht="21" customHeight="1">
      <c r="A148" s="462"/>
      <c r="B148" s="474" t="s">
        <v>888</v>
      </c>
      <c r="C148" s="475">
        <f>SUM('3c.m.'!E618)</f>
        <v>5431</v>
      </c>
      <c r="D148" s="475"/>
      <c r="E148" s="476"/>
      <c r="F148" s="476"/>
      <c r="G148" s="476"/>
      <c r="H148" s="476"/>
      <c r="I148" s="476"/>
      <c r="J148" s="476"/>
      <c r="K148" s="476"/>
      <c r="L148" s="476"/>
      <c r="M148" s="477"/>
      <c r="N148" s="466"/>
    </row>
    <row r="149" spans="1:14" ht="21" customHeight="1">
      <c r="A149" s="462"/>
      <c r="B149" s="474" t="s">
        <v>889</v>
      </c>
      <c r="C149" s="475">
        <f>SUM('3c.m.'!E626)</f>
        <v>12709</v>
      </c>
      <c r="D149" s="475"/>
      <c r="E149" s="476"/>
      <c r="F149" s="476"/>
      <c r="G149" s="476"/>
      <c r="H149" s="476"/>
      <c r="I149" s="476"/>
      <c r="J149" s="476"/>
      <c r="K149" s="476"/>
      <c r="L149" s="476"/>
      <c r="M149" s="477"/>
      <c r="N149" s="466"/>
    </row>
    <row r="150" spans="1:14" ht="21" customHeight="1">
      <c r="A150" s="462"/>
      <c r="B150" s="474" t="s">
        <v>981</v>
      </c>
      <c r="C150" s="475">
        <f>SUM('3c.m.'!E634)</f>
        <v>3000</v>
      </c>
      <c r="D150" s="475"/>
      <c r="E150" s="476"/>
      <c r="F150" s="476"/>
      <c r="G150" s="476"/>
      <c r="H150" s="476"/>
      <c r="I150" s="476"/>
      <c r="J150" s="476"/>
      <c r="K150" s="476"/>
      <c r="L150" s="476"/>
      <c r="M150" s="477"/>
      <c r="N150" s="466"/>
    </row>
    <row r="151" spans="1:14" ht="21" customHeight="1">
      <c r="A151" s="462"/>
      <c r="B151" s="474" t="s">
        <v>890</v>
      </c>
      <c r="C151" s="475">
        <f>SUM('3c.m.'!E642)</f>
        <v>3000</v>
      </c>
      <c r="D151" s="475"/>
      <c r="E151" s="476"/>
      <c r="F151" s="476"/>
      <c r="G151" s="476"/>
      <c r="H151" s="476"/>
      <c r="I151" s="476"/>
      <c r="J151" s="476"/>
      <c r="K151" s="476"/>
      <c r="L151" s="476"/>
      <c r="M151" s="477"/>
      <c r="N151" s="466"/>
    </row>
    <row r="152" spans="1:14" ht="21" customHeight="1">
      <c r="A152" s="462"/>
      <c r="B152" s="474" t="s">
        <v>439</v>
      </c>
      <c r="C152" s="475">
        <f>SUM('5.mell. '!E36)</f>
        <v>4500</v>
      </c>
      <c r="D152" s="475"/>
      <c r="E152" s="476"/>
      <c r="F152" s="476"/>
      <c r="G152" s="476"/>
      <c r="H152" s="476"/>
      <c r="I152" s="476"/>
      <c r="J152" s="476"/>
      <c r="K152" s="476"/>
      <c r="L152" s="476"/>
      <c r="M152" s="477"/>
      <c r="N152" s="466"/>
    </row>
    <row r="153" spans="1:14" ht="21" customHeight="1">
      <c r="A153" s="462"/>
      <c r="B153" s="474" t="s">
        <v>891</v>
      </c>
      <c r="C153" s="475">
        <f>SUM('3c.m.'!E650)</f>
        <v>25000</v>
      </c>
      <c r="D153" s="475"/>
      <c r="E153" s="476"/>
      <c r="F153" s="476"/>
      <c r="G153" s="476"/>
      <c r="H153" s="476"/>
      <c r="I153" s="476"/>
      <c r="J153" s="476"/>
      <c r="K153" s="476"/>
      <c r="L153" s="476"/>
      <c r="M153" s="477"/>
      <c r="N153" s="466"/>
    </row>
    <row r="154" spans="1:14" ht="21" customHeight="1">
      <c r="A154" s="462" t="s">
        <v>717</v>
      </c>
      <c r="B154" s="473" t="s">
        <v>892</v>
      </c>
      <c r="C154" s="464">
        <f>SUM(C155:C158)</f>
        <v>37686</v>
      </c>
      <c r="D154" s="464">
        <f>SUM(E154:M154)</f>
        <v>37686</v>
      </c>
      <c r="E154" s="476"/>
      <c r="F154" s="478">
        <v>33207</v>
      </c>
      <c r="G154" s="478"/>
      <c r="H154" s="476"/>
      <c r="I154" s="476"/>
      <c r="J154" s="476"/>
      <c r="K154" s="476"/>
      <c r="L154" s="478">
        <v>4479</v>
      </c>
      <c r="M154" s="477"/>
      <c r="N154" s="466"/>
    </row>
    <row r="155" spans="1:14" ht="21" customHeight="1">
      <c r="A155" s="462"/>
      <c r="B155" s="474" t="s">
        <v>978</v>
      </c>
      <c r="C155" s="475">
        <f>SUM('3c.m.'!E202)</f>
        <v>7500</v>
      </c>
      <c r="D155" s="475"/>
      <c r="E155" s="476"/>
      <c r="F155" s="476"/>
      <c r="G155" s="476"/>
      <c r="H155" s="476"/>
      <c r="I155" s="476"/>
      <c r="J155" s="476"/>
      <c r="K155" s="476"/>
      <c r="L155" s="476"/>
      <c r="M155" s="477"/>
      <c r="N155" s="466"/>
    </row>
    <row r="156" spans="1:14" ht="21" customHeight="1">
      <c r="A156" s="462"/>
      <c r="B156" s="474" t="s">
        <v>893</v>
      </c>
      <c r="C156" s="475">
        <f>SUM('3c.m.'!E252)</f>
        <v>3000</v>
      </c>
      <c r="D156" s="475"/>
      <c r="E156" s="476"/>
      <c r="F156" s="476"/>
      <c r="G156" s="476"/>
      <c r="H156" s="476"/>
      <c r="I156" s="476"/>
      <c r="J156" s="476"/>
      <c r="K156" s="476"/>
      <c r="L156" s="476"/>
      <c r="M156" s="477"/>
      <c r="N156" s="466"/>
    </row>
    <row r="157" spans="1:14" ht="21" customHeight="1">
      <c r="A157" s="462"/>
      <c r="B157" s="474" t="s">
        <v>894</v>
      </c>
      <c r="C157" s="475">
        <f>SUM('3c.m.'!E780)</f>
        <v>2707</v>
      </c>
      <c r="D157" s="475"/>
      <c r="E157" s="476"/>
      <c r="F157" s="476"/>
      <c r="G157" s="476"/>
      <c r="H157" s="476"/>
      <c r="I157" s="476"/>
      <c r="J157" s="476"/>
      <c r="K157" s="476"/>
      <c r="L157" s="476"/>
      <c r="M157" s="477"/>
      <c r="N157" s="466"/>
    </row>
    <row r="158" spans="1:14" ht="21" customHeight="1">
      <c r="A158" s="462"/>
      <c r="B158" s="474" t="s">
        <v>895</v>
      </c>
      <c r="C158" s="475">
        <f>SUM('5.mell. '!E21)</f>
        <v>24479</v>
      </c>
      <c r="D158" s="475"/>
      <c r="E158" s="476"/>
      <c r="F158" s="476"/>
      <c r="G158" s="476"/>
      <c r="H158" s="476"/>
      <c r="I158" s="476"/>
      <c r="J158" s="476"/>
      <c r="K158" s="476"/>
      <c r="L158" s="476"/>
      <c r="M158" s="477"/>
      <c r="N158" s="466"/>
    </row>
    <row r="159" spans="1:14" ht="21" customHeight="1">
      <c r="A159" s="462" t="s">
        <v>719</v>
      </c>
      <c r="B159" s="473" t="s">
        <v>896</v>
      </c>
      <c r="C159" s="464">
        <f>SUM(C160:C173)</f>
        <v>37496</v>
      </c>
      <c r="D159" s="464">
        <f>SUM(E159:M159)</f>
        <v>37496</v>
      </c>
      <c r="E159" s="476"/>
      <c r="F159" s="478">
        <v>34020</v>
      </c>
      <c r="G159" s="478"/>
      <c r="H159" s="476"/>
      <c r="I159" s="476"/>
      <c r="J159" s="476"/>
      <c r="K159" s="476"/>
      <c r="L159" s="476">
        <v>3476</v>
      </c>
      <c r="M159" s="477"/>
      <c r="N159" s="466"/>
    </row>
    <row r="160" spans="1:14" ht="21" customHeight="1">
      <c r="A160" s="462"/>
      <c r="B160" s="474" t="s">
        <v>897</v>
      </c>
      <c r="C160" s="475">
        <f>SUM('3c.m.'!E185)</f>
        <v>16460</v>
      </c>
      <c r="D160" s="475"/>
      <c r="E160" s="476"/>
      <c r="F160" s="476"/>
      <c r="G160" s="476"/>
      <c r="H160" s="476"/>
      <c r="I160" s="476"/>
      <c r="J160" s="476"/>
      <c r="K160" s="476"/>
      <c r="L160" s="476"/>
      <c r="M160" s="477"/>
      <c r="N160" s="466"/>
    </row>
    <row r="161" spans="1:14" ht="21" customHeight="1">
      <c r="A161" s="462"/>
      <c r="B161" s="474" t="s">
        <v>898</v>
      </c>
      <c r="C161" s="475">
        <f>SUM('3c.m.'!E772)</f>
        <v>1516</v>
      </c>
      <c r="D161" s="475"/>
      <c r="E161" s="476"/>
      <c r="F161" s="476"/>
      <c r="G161" s="476"/>
      <c r="H161" s="476"/>
      <c r="I161" s="476"/>
      <c r="J161" s="476"/>
      <c r="K161" s="476"/>
      <c r="L161" s="476"/>
      <c r="M161" s="477"/>
      <c r="N161" s="466"/>
    </row>
    <row r="162" spans="1:14" ht="21" customHeight="1">
      <c r="A162" s="462"/>
      <c r="B162" s="474" t="s">
        <v>1026</v>
      </c>
      <c r="C162" s="475">
        <f>SUM('3d.m.'!E37)</f>
        <v>330</v>
      </c>
      <c r="D162" s="475"/>
      <c r="E162" s="476"/>
      <c r="F162" s="476"/>
      <c r="G162" s="476"/>
      <c r="H162" s="476"/>
      <c r="I162" s="476"/>
      <c r="J162" s="476"/>
      <c r="K162" s="476"/>
      <c r="L162" s="476"/>
      <c r="M162" s="477"/>
      <c r="N162" s="466"/>
    </row>
    <row r="163" spans="1:14" ht="21" customHeight="1">
      <c r="A163" s="462"/>
      <c r="B163" s="474" t="s">
        <v>899</v>
      </c>
      <c r="C163" s="475">
        <f>SUM('3d.m.'!E38)</f>
        <v>0</v>
      </c>
      <c r="D163" s="475"/>
      <c r="E163" s="476"/>
      <c r="F163" s="476"/>
      <c r="G163" s="476"/>
      <c r="H163" s="476"/>
      <c r="I163" s="476"/>
      <c r="J163" s="476"/>
      <c r="K163" s="476"/>
      <c r="L163" s="476"/>
      <c r="M163" s="477"/>
      <c r="N163" s="466"/>
    </row>
    <row r="164" spans="1:14" ht="21" customHeight="1">
      <c r="A164" s="462"/>
      <c r="B164" s="474" t="s">
        <v>900</v>
      </c>
      <c r="C164" s="475">
        <f>SUM('3d.m.'!E39)</f>
        <v>1392</v>
      </c>
      <c r="D164" s="475"/>
      <c r="E164" s="476"/>
      <c r="F164" s="476"/>
      <c r="G164" s="476"/>
      <c r="H164" s="476"/>
      <c r="I164" s="476"/>
      <c r="J164" s="476"/>
      <c r="K164" s="476"/>
      <c r="L164" s="476"/>
      <c r="M164" s="477"/>
      <c r="N164" s="466"/>
    </row>
    <row r="165" spans="1:14" ht="21" customHeight="1">
      <c r="A165" s="462"/>
      <c r="B165" s="474" t="s">
        <v>901</v>
      </c>
      <c r="C165" s="475">
        <f>SUM('3d.m.'!E40)</f>
        <v>7012</v>
      </c>
      <c r="D165" s="475"/>
      <c r="E165" s="476"/>
      <c r="F165" s="476"/>
      <c r="G165" s="476"/>
      <c r="H165" s="476"/>
      <c r="I165" s="476"/>
      <c r="J165" s="476"/>
      <c r="K165" s="476"/>
      <c r="L165" s="476"/>
      <c r="M165" s="477"/>
      <c r="N165" s="466"/>
    </row>
    <row r="166" spans="1:14" ht="21" customHeight="1">
      <c r="A166" s="462"/>
      <c r="B166" s="474" t="s">
        <v>910</v>
      </c>
      <c r="C166" s="475">
        <f>SUM('3d.m.'!E41)</f>
        <v>1972</v>
      </c>
      <c r="D166" s="475"/>
      <c r="E166" s="476"/>
      <c r="F166" s="476"/>
      <c r="G166" s="476"/>
      <c r="H166" s="476"/>
      <c r="I166" s="476"/>
      <c r="J166" s="476"/>
      <c r="K166" s="476"/>
      <c r="L166" s="476"/>
      <c r="M166" s="477"/>
      <c r="N166" s="466"/>
    </row>
    <row r="167" spans="1:14" ht="21" customHeight="1">
      <c r="A167" s="462"/>
      <c r="B167" s="474" t="s">
        <v>911</v>
      </c>
      <c r="C167" s="475">
        <f>SUM('3d.m.'!E42)</f>
        <v>1622</v>
      </c>
      <c r="D167" s="475"/>
      <c r="E167" s="476"/>
      <c r="F167" s="476"/>
      <c r="G167" s="476"/>
      <c r="H167" s="476"/>
      <c r="I167" s="476"/>
      <c r="J167" s="476"/>
      <c r="K167" s="476"/>
      <c r="L167" s="476"/>
      <c r="M167" s="477"/>
      <c r="N167" s="466"/>
    </row>
    <row r="168" spans="1:14" ht="21" customHeight="1">
      <c r="A168" s="462"/>
      <c r="B168" s="474" t="s">
        <v>912</v>
      </c>
      <c r="C168" s="475">
        <f>SUM('3d.m.'!E43)</f>
        <v>1192</v>
      </c>
      <c r="D168" s="475"/>
      <c r="E168" s="476"/>
      <c r="F168" s="476"/>
      <c r="G168" s="476"/>
      <c r="H168" s="476"/>
      <c r="I168" s="476"/>
      <c r="J168" s="476"/>
      <c r="K168" s="476"/>
      <c r="L168" s="476"/>
      <c r="M168" s="477"/>
      <c r="N168" s="466"/>
    </row>
    <row r="169" spans="1:14" ht="21" customHeight="1">
      <c r="A169" s="462"/>
      <c r="B169" s="474" t="s">
        <v>913</v>
      </c>
      <c r="C169" s="475">
        <f>SUM('3d.m.'!E44)</f>
        <v>1192</v>
      </c>
      <c r="D169" s="475"/>
      <c r="E169" s="476"/>
      <c r="F169" s="476"/>
      <c r="G169" s="476"/>
      <c r="H169" s="476"/>
      <c r="I169" s="476"/>
      <c r="J169" s="476"/>
      <c r="K169" s="476"/>
      <c r="L169" s="476"/>
      <c r="M169" s="477"/>
      <c r="N169" s="466"/>
    </row>
    <row r="170" spans="1:14" ht="21" customHeight="1">
      <c r="A170" s="462"/>
      <c r="B170" s="474" t="s">
        <v>914</v>
      </c>
      <c r="C170" s="475">
        <f>SUM('3d.m.'!E45)</f>
        <v>972</v>
      </c>
      <c r="D170" s="475"/>
      <c r="E170" s="476"/>
      <c r="F170" s="476"/>
      <c r="G170" s="476"/>
      <c r="H170" s="476"/>
      <c r="I170" s="476"/>
      <c r="J170" s="476"/>
      <c r="K170" s="476"/>
      <c r="L170" s="476"/>
      <c r="M170" s="477"/>
      <c r="N170" s="466"/>
    </row>
    <row r="171" spans="1:14" ht="21" customHeight="1">
      <c r="A171" s="462"/>
      <c r="B171" s="474" t="s">
        <v>915</v>
      </c>
      <c r="C171" s="475">
        <f>SUM('3d.m.'!E46)</f>
        <v>1152</v>
      </c>
      <c r="D171" s="475"/>
      <c r="E171" s="476"/>
      <c r="F171" s="476"/>
      <c r="G171" s="476"/>
      <c r="H171" s="476"/>
      <c r="I171" s="476"/>
      <c r="J171" s="476"/>
      <c r="K171" s="476"/>
      <c r="L171" s="476"/>
      <c r="M171" s="477"/>
      <c r="N171" s="466"/>
    </row>
    <row r="172" spans="1:14" ht="21" customHeight="1">
      <c r="A172" s="462"/>
      <c r="B172" s="474" t="s">
        <v>916</v>
      </c>
      <c r="C172" s="475">
        <f>SUM('3d.m.'!E47)</f>
        <v>1252</v>
      </c>
      <c r="D172" s="475"/>
      <c r="E172" s="476"/>
      <c r="F172" s="476"/>
      <c r="G172" s="476"/>
      <c r="H172" s="476"/>
      <c r="I172" s="476"/>
      <c r="J172" s="476"/>
      <c r="K172" s="476"/>
      <c r="L172" s="476"/>
      <c r="M172" s="477"/>
      <c r="N172" s="466"/>
    </row>
    <row r="173" spans="1:14" ht="21" customHeight="1">
      <c r="A173" s="462"/>
      <c r="B173" s="474" t="s">
        <v>917</v>
      </c>
      <c r="C173" s="475">
        <f>SUM('3d.m.'!E48)</f>
        <v>1432</v>
      </c>
      <c r="D173" s="475"/>
      <c r="E173" s="476"/>
      <c r="F173" s="476"/>
      <c r="G173" s="476"/>
      <c r="H173" s="476"/>
      <c r="I173" s="476"/>
      <c r="J173" s="476"/>
      <c r="K173" s="476"/>
      <c r="L173" s="476"/>
      <c r="M173" s="477"/>
      <c r="N173" s="466"/>
    </row>
    <row r="174" spans="1:14" ht="21" customHeight="1">
      <c r="A174" s="484"/>
      <c r="B174" s="473"/>
      <c r="C174" s="475"/>
      <c r="D174" s="475"/>
      <c r="E174" s="476"/>
      <c r="F174" s="476"/>
      <c r="G174" s="476"/>
      <c r="H174" s="476"/>
      <c r="I174" s="476"/>
      <c r="J174" s="476"/>
      <c r="K174" s="476"/>
      <c r="L174" s="476"/>
      <c r="M174" s="477"/>
      <c r="N174" s="466"/>
    </row>
    <row r="175" spans="1:14" ht="21" customHeight="1">
      <c r="A175" s="484"/>
      <c r="B175" s="473" t="s">
        <v>918</v>
      </c>
      <c r="C175" s="464">
        <f>SUM('3c.m.'!E169)</f>
        <v>54987</v>
      </c>
      <c r="D175" s="464">
        <f>SUM(E175:N175)</f>
        <v>54987</v>
      </c>
      <c r="E175" s="476"/>
      <c r="F175" s="478">
        <v>54987</v>
      </c>
      <c r="G175" s="476"/>
      <c r="H175" s="476"/>
      <c r="I175" s="476"/>
      <c r="J175" s="476"/>
      <c r="K175" s="476"/>
      <c r="L175" s="476"/>
      <c r="M175" s="477"/>
      <c r="N175" s="466"/>
    </row>
    <row r="176" spans="1:14" ht="21" customHeight="1">
      <c r="A176" s="484"/>
      <c r="B176" s="473"/>
      <c r="C176" s="464"/>
      <c r="D176" s="475"/>
      <c r="E176" s="476"/>
      <c r="F176" s="476"/>
      <c r="G176" s="476"/>
      <c r="H176" s="476"/>
      <c r="I176" s="476"/>
      <c r="J176" s="476"/>
      <c r="K176" s="476"/>
      <c r="L176" s="476"/>
      <c r="M176" s="477"/>
      <c r="N176" s="466"/>
    </row>
    <row r="177" spans="1:14" ht="21" customHeight="1">
      <c r="A177" s="484"/>
      <c r="B177" s="473" t="s">
        <v>919</v>
      </c>
      <c r="C177" s="464">
        <f>SUM('3c.m.'!E177)</f>
        <v>87519</v>
      </c>
      <c r="D177" s="464">
        <f aca="true" t="shared" si="0" ref="D177:D195">SUM(E177:N177)</f>
        <v>87519</v>
      </c>
      <c r="E177" s="476"/>
      <c r="F177" s="478">
        <v>82500</v>
      </c>
      <c r="G177" s="478"/>
      <c r="H177" s="476"/>
      <c r="I177" s="476"/>
      <c r="J177" s="476"/>
      <c r="K177" s="476"/>
      <c r="L177" s="478">
        <v>5019</v>
      </c>
      <c r="M177" s="477"/>
      <c r="N177" s="466"/>
    </row>
    <row r="178" spans="1:14" ht="21" customHeight="1">
      <c r="A178" s="484"/>
      <c r="B178" s="473" t="s">
        <v>920</v>
      </c>
      <c r="C178" s="464">
        <f>SUM('3a.m.'!E30+'3a.m.'!E50)-156220</f>
        <v>1668251</v>
      </c>
      <c r="D178" s="464">
        <f t="shared" si="0"/>
        <v>1668251</v>
      </c>
      <c r="E178" s="476"/>
      <c r="F178" s="478">
        <v>1564422</v>
      </c>
      <c r="G178" s="478">
        <v>5126</v>
      </c>
      <c r="H178" s="476"/>
      <c r="I178" s="476"/>
      <c r="J178" s="476"/>
      <c r="K178" s="476"/>
      <c r="L178" s="478">
        <v>98703</v>
      </c>
      <c r="M178" s="477"/>
      <c r="N178" s="485"/>
    </row>
    <row r="179" spans="1:14" ht="21" customHeight="1">
      <c r="A179" s="484"/>
      <c r="B179" s="473" t="s">
        <v>4</v>
      </c>
      <c r="C179" s="464">
        <f>SUM('3a.m.'!E40)</f>
        <v>110240</v>
      </c>
      <c r="D179" s="464">
        <f t="shared" si="0"/>
        <v>110160</v>
      </c>
      <c r="E179" s="476">
        <v>7516</v>
      </c>
      <c r="F179" s="478">
        <v>86004</v>
      </c>
      <c r="G179" s="478"/>
      <c r="H179" s="478">
        <v>16640</v>
      </c>
      <c r="I179" s="476"/>
      <c r="J179" s="476"/>
      <c r="K179" s="476"/>
      <c r="L179" s="478"/>
      <c r="M179" s="477"/>
      <c r="N179" s="485"/>
    </row>
    <row r="180" spans="1:14" ht="21" customHeight="1">
      <c r="A180" s="484"/>
      <c r="B180" s="473" t="s">
        <v>432</v>
      </c>
      <c r="C180" s="464">
        <f>SUM('3c.m.'!E235)</f>
        <v>20935</v>
      </c>
      <c r="D180" s="464">
        <f t="shared" si="0"/>
        <v>20935</v>
      </c>
      <c r="E180" s="476"/>
      <c r="F180" s="478">
        <v>20465</v>
      </c>
      <c r="G180" s="478"/>
      <c r="H180" s="476"/>
      <c r="I180" s="476"/>
      <c r="J180" s="476"/>
      <c r="K180" s="476"/>
      <c r="L180" s="478">
        <v>470</v>
      </c>
      <c r="M180" s="477"/>
      <c r="N180" s="485"/>
    </row>
    <row r="181" spans="1:14" ht="21" customHeight="1">
      <c r="A181" s="484"/>
      <c r="B181" s="473" t="s">
        <v>440</v>
      </c>
      <c r="C181" s="464">
        <f>SUM('3c.m.'!E302)</f>
        <v>500</v>
      </c>
      <c r="D181" s="464">
        <f t="shared" si="0"/>
        <v>500</v>
      </c>
      <c r="E181" s="476"/>
      <c r="F181" s="478">
        <v>500</v>
      </c>
      <c r="G181" s="478"/>
      <c r="H181" s="476"/>
      <c r="I181" s="476"/>
      <c r="J181" s="476"/>
      <c r="K181" s="476"/>
      <c r="L181" s="478"/>
      <c r="M181" s="477"/>
      <c r="N181" s="485"/>
    </row>
    <row r="182" spans="1:14" ht="21" customHeight="1">
      <c r="A182" s="484"/>
      <c r="B182" s="473" t="s">
        <v>769</v>
      </c>
      <c r="C182" s="464">
        <f>SUM('3c.m.'!E699)</f>
        <v>15581</v>
      </c>
      <c r="D182" s="464">
        <f t="shared" si="0"/>
        <v>15581</v>
      </c>
      <c r="E182" s="476"/>
      <c r="F182" s="478">
        <v>14000</v>
      </c>
      <c r="G182" s="478"/>
      <c r="H182" s="476"/>
      <c r="I182" s="476"/>
      <c r="J182" s="476"/>
      <c r="K182" s="476"/>
      <c r="L182" s="478">
        <v>1581</v>
      </c>
      <c r="M182" s="477"/>
      <c r="N182" s="485"/>
    </row>
    <row r="183" spans="1:14" ht="21" customHeight="1">
      <c r="A183" s="484"/>
      <c r="B183" s="473" t="s">
        <v>434</v>
      </c>
      <c r="C183" s="464">
        <f>SUM('3d.m.'!E15)</f>
        <v>300300</v>
      </c>
      <c r="D183" s="464">
        <f t="shared" si="0"/>
        <v>300300</v>
      </c>
      <c r="E183" s="476"/>
      <c r="F183" s="478">
        <v>300300</v>
      </c>
      <c r="G183" s="478"/>
      <c r="H183" s="476"/>
      <c r="I183" s="476"/>
      <c r="J183" s="476"/>
      <c r="K183" s="476"/>
      <c r="L183" s="478"/>
      <c r="M183" s="477"/>
      <c r="N183" s="485"/>
    </row>
    <row r="184" spans="1:14" ht="21" customHeight="1">
      <c r="A184" s="484"/>
      <c r="B184" s="473" t="s">
        <v>429</v>
      </c>
      <c r="C184" s="464">
        <f>SUM('1c.mell '!E77)</f>
        <v>50608</v>
      </c>
      <c r="D184" s="464">
        <f t="shared" si="0"/>
        <v>50608</v>
      </c>
      <c r="E184" s="476"/>
      <c r="F184" s="478">
        <v>50000</v>
      </c>
      <c r="G184" s="478"/>
      <c r="H184" s="476"/>
      <c r="I184" s="476">
        <v>608</v>
      </c>
      <c r="J184" s="476"/>
      <c r="K184" s="476"/>
      <c r="L184" s="478"/>
      <c r="M184" s="477"/>
      <c r="N184" s="485"/>
    </row>
    <row r="185" spans="1:14" ht="21" customHeight="1">
      <c r="A185" s="484"/>
      <c r="B185" s="473" t="s">
        <v>921</v>
      </c>
      <c r="C185" s="464">
        <f>SUM('1c.mell '!E81)</f>
        <v>148000</v>
      </c>
      <c r="D185" s="464">
        <f t="shared" si="0"/>
        <v>148000</v>
      </c>
      <c r="E185" s="476"/>
      <c r="F185" s="478">
        <v>148000</v>
      </c>
      <c r="G185" s="478"/>
      <c r="H185" s="476"/>
      <c r="I185" s="476"/>
      <c r="J185" s="476"/>
      <c r="K185" s="476"/>
      <c r="L185" s="476"/>
      <c r="M185" s="477"/>
      <c r="N185" s="485"/>
    </row>
    <row r="186" spans="1:14" ht="21" customHeight="1">
      <c r="A186" s="484"/>
      <c r="B186" s="473" t="s">
        <v>770</v>
      </c>
      <c r="C186" s="464">
        <f>SUM('1c.mell '!E85)</f>
        <v>73646</v>
      </c>
      <c r="D186" s="464">
        <f t="shared" si="0"/>
        <v>73646</v>
      </c>
      <c r="E186" s="476"/>
      <c r="F186" s="478">
        <v>9638</v>
      </c>
      <c r="G186" s="478"/>
      <c r="H186" s="476"/>
      <c r="I186" s="476"/>
      <c r="J186" s="476"/>
      <c r="K186" s="476"/>
      <c r="L186" s="476">
        <v>64008</v>
      </c>
      <c r="M186" s="477"/>
      <c r="N186" s="485"/>
    </row>
    <row r="187" spans="1:14" ht="21" customHeight="1">
      <c r="A187" s="484"/>
      <c r="B187" s="473" t="s">
        <v>771</v>
      </c>
      <c r="C187" s="464">
        <f>SUM('1c.mell '!E89)</f>
        <v>124867</v>
      </c>
      <c r="D187" s="464">
        <f t="shared" si="0"/>
        <v>124867</v>
      </c>
      <c r="E187" s="476"/>
      <c r="F187" s="478"/>
      <c r="G187" s="478"/>
      <c r="H187" s="476"/>
      <c r="I187" s="476"/>
      <c r="J187" s="476"/>
      <c r="K187" s="476"/>
      <c r="L187" s="476">
        <v>124867</v>
      </c>
      <c r="M187" s="477"/>
      <c r="N187" s="485"/>
    </row>
    <row r="188" spans="1:14" ht="21" customHeight="1">
      <c r="A188" s="484"/>
      <c r="B188" s="473" t="s">
        <v>922</v>
      </c>
      <c r="C188" s="464">
        <f>SUM('1c.mell '!E121)</f>
        <v>319247</v>
      </c>
      <c r="D188" s="464">
        <f t="shared" si="0"/>
        <v>319247</v>
      </c>
      <c r="E188" s="476"/>
      <c r="F188" s="478">
        <v>14063</v>
      </c>
      <c r="G188" s="478"/>
      <c r="H188" s="476"/>
      <c r="I188" s="478">
        <v>305184</v>
      </c>
      <c r="J188" s="476"/>
      <c r="K188" s="476"/>
      <c r="L188" s="478"/>
      <c r="M188" s="477"/>
      <c r="N188" s="485"/>
    </row>
    <row r="189" spans="1:14" ht="21" customHeight="1">
      <c r="A189" s="484"/>
      <c r="B189" s="473" t="s">
        <v>923</v>
      </c>
      <c r="C189" s="464">
        <f>SUM('1c.mell '!E122)</f>
        <v>80625</v>
      </c>
      <c r="D189" s="464">
        <f t="shared" si="0"/>
        <v>80625</v>
      </c>
      <c r="E189" s="476"/>
      <c r="F189" s="478">
        <v>56371</v>
      </c>
      <c r="G189" s="478">
        <v>24254</v>
      </c>
      <c r="H189" s="476"/>
      <c r="I189" s="476"/>
      <c r="J189" s="476"/>
      <c r="K189" s="476"/>
      <c r="L189" s="478"/>
      <c r="M189" s="477"/>
      <c r="N189" s="485"/>
    </row>
    <row r="190" spans="1:14" ht="21" customHeight="1">
      <c r="A190" s="484"/>
      <c r="B190" s="473" t="s">
        <v>781</v>
      </c>
      <c r="C190" s="464">
        <f>SUM('6.mell. '!E20)</f>
        <v>7726</v>
      </c>
      <c r="D190" s="464">
        <f t="shared" si="0"/>
        <v>7726</v>
      </c>
      <c r="E190" s="476"/>
      <c r="F190" s="478"/>
      <c r="G190" s="478"/>
      <c r="H190" s="476"/>
      <c r="I190" s="476"/>
      <c r="J190" s="476"/>
      <c r="K190" s="478">
        <v>1103</v>
      </c>
      <c r="L190" s="478">
        <v>6623</v>
      </c>
      <c r="M190" s="477"/>
      <c r="N190" s="485"/>
    </row>
    <row r="191" spans="1:14" ht="21" customHeight="1">
      <c r="A191" s="484"/>
      <c r="B191" s="473" t="s">
        <v>924</v>
      </c>
      <c r="C191" s="464">
        <f>SUM('2.mell'!E359+'2.mell'!E363)</f>
        <v>1428820</v>
      </c>
      <c r="D191" s="464">
        <f t="shared" si="0"/>
        <v>1428820</v>
      </c>
      <c r="E191" s="478">
        <v>1819</v>
      </c>
      <c r="F191" s="478">
        <v>1167464</v>
      </c>
      <c r="G191" s="478">
        <v>239841</v>
      </c>
      <c r="H191" s="476"/>
      <c r="I191" s="476"/>
      <c r="J191" s="476"/>
      <c r="K191" s="476"/>
      <c r="L191" s="478">
        <v>19696</v>
      </c>
      <c r="M191" s="477"/>
      <c r="N191" s="466"/>
    </row>
    <row r="192" spans="1:14" ht="21" customHeight="1">
      <c r="A192" s="462"/>
      <c r="B192" s="473" t="s">
        <v>925</v>
      </c>
      <c r="C192" s="464">
        <f>SUM('2.mell'!E422+'2.mell'!E426)</f>
        <v>446014</v>
      </c>
      <c r="D192" s="464">
        <f t="shared" si="0"/>
        <v>446014</v>
      </c>
      <c r="E192" s="478">
        <v>104161</v>
      </c>
      <c r="F192" s="478">
        <v>296195</v>
      </c>
      <c r="G192" s="478">
        <v>37914</v>
      </c>
      <c r="H192" s="478"/>
      <c r="I192" s="476"/>
      <c r="J192" s="476"/>
      <c r="K192" s="476"/>
      <c r="L192" s="478">
        <v>7744</v>
      </c>
      <c r="M192" s="477"/>
      <c r="N192" s="466"/>
    </row>
    <row r="193" spans="1:14" ht="21" customHeight="1">
      <c r="A193" s="462"/>
      <c r="B193" s="473" t="s">
        <v>926</v>
      </c>
      <c r="C193" s="464">
        <f>SUM('2.mell'!E453+'2.mell'!E457)</f>
        <v>613209</v>
      </c>
      <c r="D193" s="464">
        <f t="shared" si="0"/>
        <v>613209</v>
      </c>
      <c r="E193" s="478">
        <v>393628</v>
      </c>
      <c r="F193" s="478">
        <v>106544</v>
      </c>
      <c r="G193" s="478">
        <v>60012</v>
      </c>
      <c r="H193" s="478">
        <v>30578</v>
      </c>
      <c r="I193" s="476"/>
      <c r="J193" s="476"/>
      <c r="K193" s="476"/>
      <c r="L193" s="478">
        <v>22447</v>
      </c>
      <c r="M193" s="477"/>
      <c r="N193" s="466"/>
    </row>
    <row r="194" spans="1:14" ht="21" customHeight="1">
      <c r="A194" s="462"/>
      <c r="B194" s="473" t="s">
        <v>927</v>
      </c>
      <c r="C194" s="464">
        <f>SUM('2.mell'!E516+'2.mell'!E520)-125521</f>
        <v>375304</v>
      </c>
      <c r="D194" s="464">
        <f t="shared" si="0"/>
        <v>375304</v>
      </c>
      <c r="E194" s="478">
        <v>22704</v>
      </c>
      <c r="F194" s="478">
        <v>210851</v>
      </c>
      <c r="G194" s="478">
        <v>118410</v>
      </c>
      <c r="H194" s="476"/>
      <c r="I194" s="476"/>
      <c r="J194" s="476"/>
      <c r="K194" s="476"/>
      <c r="L194" s="478">
        <v>23339</v>
      </c>
      <c r="M194" s="477"/>
      <c r="N194" s="466"/>
    </row>
    <row r="195" spans="1:14" ht="21" customHeight="1">
      <c r="A195" s="462"/>
      <c r="B195" s="1049" t="s">
        <v>1009</v>
      </c>
      <c r="C195" s="464">
        <f>SUM('1c.mell '!E171)</f>
        <v>38195</v>
      </c>
      <c r="D195" s="464">
        <f t="shared" si="0"/>
        <v>38195</v>
      </c>
      <c r="E195" s="476"/>
      <c r="F195" s="476"/>
      <c r="G195" s="476"/>
      <c r="H195" s="476"/>
      <c r="I195" s="476"/>
      <c r="J195" s="476"/>
      <c r="K195" s="476"/>
      <c r="L195" s="476"/>
      <c r="M195" s="477"/>
      <c r="N195" s="466">
        <v>38195</v>
      </c>
    </row>
    <row r="196" spans="1:14" ht="21" customHeight="1">
      <c r="A196" s="462"/>
      <c r="B196" s="473"/>
      <c r="C196" s="475"/>
      <c r="D196" s="475"/>
      <c r="E196" s="476"/>
      <c r="F196" s="476"/>
      <c r="G196" s="476"/>
      <c r="H196" s="476"/>
      <c r="I196" s="476"/>
      <c r="J196" s="476"/>
      <c r="K196" s="476"/>
      <c r="L196" s="476"/>
      <c r="M196" s="477"/>
      <c r="N196" s="466"/>
    </row>
    <row r="197" spans="1:14" ht="21" customHeight="1">
      <c r="A197" s="462"/>
      <c r="B197" s="486" t="s">
        <v>928</v>
      </c>
      <c r="C197" s="478">
        <f>SUM(C194+C193+C192+C191+C190+C189+C188+C187+C186+C185+C184+C183+C182+C181+C180+C179+C178+C177+C175+C159+C154+C141+C105+C92+C89+C67+C55+C48+C30+C28+C26+C24+C10+C195)</f>
        <v>16749381</v>
      </c>
      <c r="D197" s="478">
        <f>SUM(D194+D193+D192+D191+D190+D189+D188+D187+D186+D185+D184+D183+D182+D181+D180+D179+D178+D177+D175+D159+D154+D141+D105+D92+D89+D67+D55+D48+D30+D28+D26+D24+D10+D195)</f>
        <v>16749301</v>
      </c>
      <c r="E197" s="478">
        <f>SUM(E194+E193+E192+E191+E189+E188+E185+E177+E175+E159+E154+E141+E105+E92+E89+E67+E55+E48+E30+E28+E26+E24+E10+E178+E179+E184+E180+E182+E183+E181)</f>
        <v>1457137</v>
      </c>
      <c r="F197" s="478">
        <f>SUM(F194+F193+F192+F191+F189+F188+F185+F177+F175+F159+F154+F141+F105+F92+F89+F67+F55+F48+F30+F28+F26+F24+F10+F178+F179+F184+F180+F182+F183+F181)</f>
        <v>6126809</v>
      </c>
      <c r="G197" s="478">
        <f>SUM(G194+G193+G192+G191+G189+G188+G185+G177+G175+G159+G154+G141+G105+G92+G89+G67+G55+G48+G30+G28+G26+G24+G10+G178+G179+G184+G180+G182+G183+G181)</f>
        <v>2977587</v>
      </c>
      <c r="H197" s="478">
        <f>SUM(H194+H193+H192+H191+H189+H188+H185+H177+H175+H159+H154+H141+H105+H92+H89+H67+H55+H48+H30+H28+H26+H24+H10+H178+H179+H184+H180+H182+H183+H181)</f>
        <v>47218</v>
      </c>
      <c r="I197" s="478">
        <f>SUM(I194+I193+I192+I191+I189+I188+I185+I177+I175+I159+I154+I141+I105+I92+I89+I67+I55+I48+I30+I28+I26+I24+I10+I178+I179+I184+I180+I182+I183)</f>
        <v>3579670</v>
      </c>
      <c r="J197" s="478">
        <f>SUM(J194+J193+J192+J191+J189+J188+J185+J177+J175+J159+J154+J141+J105+J92+J89+J67+J55+J48+J30+J28+J26+J24+J10+J178+J179+J184+J180+J182+J183)</f>
        <v>0</v>
      </c>
      <c r="K197" s="478">
        <f>SUM(K194+K193+K192+K191+K189+K188+K185+K177+K175+K159+K154+K141+K105+K92+K89+K67+K55+K48+K30+K28+K26+K24+K10+K178+K179+K184+K180+K182+K183+K190)</f>
        <v>1103</v>
      </c>
      <c r="L197" s="478">
        <f>SUM(L194+L193+L192+L191+L189+L188+L185+L177+L175+L159+L154+L141+L105+L92+L89+L67+L55+L48+L30+L28+L26+L24+L10+L178+L179)</f>
        <v>1014395</v>
      </c>
      <c r="M197" s="478">
        <f>SUM(M194+M193+M192+M191+M189+M188+M185+M177+M175+M159+M154+M141+M105+M92+M89+M67+M55+M48+M30+M28+M26+M24+M10+M178+M179)</f>
        <v>880000</v>
      </c>
      <c r="N197" s="478">
        <f>SUM(N194+N193+N192+N191+N189+N188+N185+N177+N175+N159+N154+N141+N105+N92+N89+N67+N55+N48+N30+N28+N26+N24+N10+N178+N179)</f>
        <v>420000</v>
      </c>
    </row>
    <row r="198" spans="1:14" ht="21" customHeight="1">
      <c r="A198" s="462"/>
      <c r="B198" s="473"/>
      <c r="C198" s="475"/>
      <c r="D198" s="475"/>
      <c r="E198" s="476"/>
      <c r="F198" s="476"/>
      <c r="G198" s="476"/>
      <c r="H198" s="476"/>
      <c r="I198" s="476"/>
      <c r="J198" s="476"/>
      <c r="K198" s="476"/>
      <c r="L198" s="476"/>
      <c r="M198" s="477"/>
      <c r="N198" s="466"/>
    </row>
  </sheetData>
  <sheetProtection/>
  <mergeCells count="13">
    <mergeCell ref="A3:N3"/>
    <mergeCell ref="B4:M4"/>
    <mergeCell ref="B5:M5"/>
    <mergeCell ref="E8:E9"/>
    <mergeCell ref="F8:F9"/>
    <mergeCell ref="H8:I8"/>
    <mergeCell ref="J8:K8"/>
    <mergeCell ref="B8:B9"/>
    <mergeCell ref="D8:D9"/>
    <mergeCell ref="C8:C9"/>
    <mergeCell ref="N8:N9"/>
    <mergeCell ref="L8:L9"/>
    <mergeCell ref="M8:M9"/>
  </mergeCells>
  <printOptions/>
  <pageMargins left="0.3937007874015748" right="0.3937007874015748" top="0.3937007874015748" bottom="0.3937007874015748" header="0.5118110236220472" footer="0"/>
  <pageSetup firstPageNumber="52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E45" sqref="E45"/>
    </sheetView>
  </sheetViews>
  <sheetFormatPr defaultColWidth="9.125" defaultRowHeight="12.75"/>
  <cols>
    <col min="1" max="1" width="9.125" style="453" customWidth="1"/>
    <col min="2" max="2" width="48.50390625" style="453" customWidth="1"/>
    <col min="3" max="3" width="13.75390625" style="453" customWidth="1"/>
    <col min="4" max="5" width="11.25390625" style="453" customWidth="1"/>
    <col min="6" max="6" width="11.875" style="453" customWidth="1"/>
    <col min="7" max="7" width="12.25390625" style="453" customWidth="1"/>
    <col min="8" max="8" width="11.50390625" style="453" customWidth="1"/>
    <col min="9" max="9" width="10.50390625" style="453" bestFit="1" customWidth="1"/>
    <col min="10" max="10" width="11.25390625" style="453" customWidth="1"/>
    <col min="11" max="11" width="11.50390625" style="453" customWidth="1"/>
    <col min="12" max="12" width="10.75390625" style="453" customWidth="1"/>
    <col min="13" max="16384" width="9.125" style="453" customWidth="1"/>
  </cols>
  <sheetData>
    <row r="1" spans="1:13" ht="12.75">
      <c r="A1" s="1268" t="s">
        <v>929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</row>
    <row r="2" spans="2:12" ht="17.25">
      <c r="B2" s="1269" t="s">
        <v>930</v>
      </c>
      <c r="C2" s="1269"/>
      <c r="D2" s="1269"/>
      <c r="E2" s="1269"/>
      <c r="F2" s="1269"/>
      <c r="G2" s="1269"/>
      <c r="H2" s="1269"/>
      <c r="I2" s="1269"/>
      <c r="J2" s="1269"/>
      <c r="K2" s="1269"/>
      <c r="L2" s="1269"/>
    </row>
    <row r="3" spans="2:12" ht="17.25">
      <c r="B3" s="1270" t="s">
        <v>977</v>
      </c>
      <c r="C3" s="1270"/>
      <c r="D3" s="1270"/>
      <c r="E3" s="1270"/>
      <c r="F3" s="1270"/>
      <c r="G3" s="1270"/>
      <c r="H3" s="1270"/>
      <c r="I3" s="1270"/>
      <c r="J3" s="1270"/>
      <c r="K3" s="1270"/>
      <c r="L3" s="1270"/>
    </row>
    <row r="4" spans="3:13" ht="9.75" customHeight="1">
      <c r="C4" s="487"/>
      <c r="F4" s="488"/>
      <c r="G4" s="488"/>
      <c r="H4" s="488"/>
      <c r="I4" s="488"/>
      <c r="J4" s="488"/>
      <c r="K4" s="488"/>
      <c r="L4" s="488"/>
      <c r="M4" s="456" t="s">
        <v>620</v>
      </c>
    </row>
    <row r="5" spans="1:13" ht="27" customHeight="1">
      <c r="A5" s="489"/>
      <c r="B5" s="1265" t="s">
        <v>931</v>
      </c>
      <c r="C5" s="1257" t="s">
        <v>995</v>
      </c>
      <c r="D5" s="1265" t="s">
        <v>932</v>
      </c>
      <c r="E5" s="1257" t="s">
        <v>937</v>
      </c>
      <c r="F5" s="1257" t="s">
        <v>6</v>
      </c>
      <c r="G5" s="1265" t="s">
        <v>757</v>
      </c>
      <c r="H5" s="1265"/>
      <c r="I5" s="1265" t="s">
        <v>785</v>
      </c>
      <c r="J5" s="1265"/>
      <c r="K5" s="1265" t="s">
        <v>933</v>
      </c>
      <c r="L5" s="1257" t="s">
        <v>938</v>
      </c>
      <c r="M5" s="1265" t="s">
        <v>934</v>
      </c>
    </row>
    <row r="6" spans="1:13" ht="41.25" customHeight="1">
      <c r="A6" s="490"/>
      <c r="B6" s="1265"/>
      <c r="C6" s="1266"/>
      <c r="D6" s="1265"/>
      <c r="E6" s="1266"/>
      <c r="F6" s="1062"/>
      <c r="G6" s="461" t="s">
        <v>7</v>
      </c>
      <c r="H6" s="461" t="s">
        <v>935</v>
      </c>
      <c r="I6" s="461" t="s">
        <v>936</v>
      </c>
      <c r="J6" s="461" t="s">
        <v>935</v>
      </c>
      <c r="K6" s="1265"/>
      <c r="L6" s="1267"/>
      <c r="M6" s="1265"/>
    </row>
    <row r="7" spans="1:13" ht="18" customHeight="1">
      <c r="A7" s="496">
        <v>1803</v>
      </c>
      <c r="B7" s="497" t="s">
        <v>939</v>
      </c>
      <c r="C7" s="498">
        <f>SUM('1c.mell '!E79)</f>
        <v>7000</v>
      </c>
      <c r="D7" s="494">
        <f aca="true" t="shared" si="0" ref="D7:D44">SUM(E7:M7)</f>
        <v>7000</v>
      </c>
      <c r="E7" s="494"/>
      <c r="F7" s="499">
        <v>2000</v>
      </c>
      <c r="G7" s="500"/>
      <c r="H7" s="500"/>
      <c r="I7" s="500"/>
      <c r="J7" s="500"/>
      <c r="K7" s="500"/>
      <c r="L7" s="500"/>
      <c r="M7" s="501">
        <v>5000</v>
      </c>
    </row>
    <row r="8" spans="1:13" ht="18" customHeight="1">
      <c r="A8" s="496">
        <v>2985</v>
      </c>
      <c r="B8" s="497" t="s">
        <v>428</v>
      </c>
      <c r="C8" s="498">
        <v>125521</v>
      </c>
      <c r="D8" s="494">
        <f t="shared" si="0"/>
        <v>125521</v>
      </c>
      <c r="E8" s="494">
        <v>125521</v>
      </c>
      <c r="F8" s="499"/>
      <c r="G8" s="500"/>
      <c r="H8" s="500"/>
      <c r="I8" s="500"/>
      <c r="J8" s="500"/>
      <c r="K8" s="500"/>
      <c r="L8" s="500"/>
      <c r="M8" s="502"/>
    </row>
    <row r="9" spans="1:13" ht="18" customHeight="1">
      <c r="A9" s="492">
        <v>3011</v>
      </c>
      <c r="B9" s="493" t="s">
        <v>211</v>
      </c>
      <c r="C9" s="494">
        <f>SUM('3a.m.'!E19)</f>
        <v>10880</v>
      </c>
      <c r="D9" s="494">
        <f t="shared" si="0"/>
        <v>10880</v>
      </c>
      <c r="E9" s="494">
        <v>1494</v>
      </c>
      <c r="F9" s="503">
        <v>8506</v>
      </c>
      <c r="G9" s="461"/>
      <c r="H9" s="461"/>
      <c r="I9" s="461"/>
      <c r="J9" s="461"/>
      <c r="K9" s="560">
        <v>880</v>
      </c>
      <c r="L9" s="461"/>
      <c r="M9" s="495"/>
    </row>
    <row r="10" spans="1:13" ht="18" customHeight="1">
      <c r="A10" s="504">
        <v>3030</v>
      </c>
      <c r="B10" s="505" t="s">
        <v>940</v>
      </c>
      <c r="C10" s="506">
        <v>32000</v>
      </c>
      <c r="D10" s="494">
        <f t="shared" si="0"/>
        <v>32000</v>
      </c>
      <c r="E10" s="494">
        <v>32000</v>
      </c>
      <c r="F10" s="494"/>
      <c r="G10" s="507"/>
      <c r="H10" s="507"/>
      <c r="I10" s="507"/>
      <c r="J10" s="507"/>
      <c r="K10" s="507"/>
      <c r="L10" s="507"/>
      <c r="M10" s="502"/>
    </row>
    <row r="11" spans="1:13" ht="18" customHeight="1">
      <c r="A11" s="504">
        <v>3141</v>
      </c>
      <c r="B11" s="505" t="s">
        <v>941</v>
      </c>
      <c r="C11" s="506">
        <f>SUM('3c.m.'!E120)</f>
        <v>18835</v>
      </c>
      <c r="D11" s="494">
        <f t="shared" si="0"/>
        <v>18835</v>
      </c>
      <c r="E11" s="494">
        <v>18000</v>
      </c>
      <c r="F11" s="508"/>
      <c r="G11" s="509"/>
      <c r="H11" s="509"/>
      <c r="I11" s="509"/>
      <c r="J11" s="509"/>
      <c r="K11" s="509">
        <v>835</v>
      </c>
      <c r="L11" s="509"/>
      <c r="M11" s="502"/>
    </row>
    <row r="12" spans="1:13" ht="18" customHeight="1">
      <c r="A12" s="496">
        <v>3144</v>
      </c>
      <c r="B12" s="510" t="s">
        <v>942</v>
      </c>
      <c r="C12" s="506">
        <f>SUM('3c.m.'!E144)</f>
        <v>3500</v>
      </c>
      <c r="D12" s="494">
        <f t="shared" si="0"/>
        <v>3500</v>
      </c>
      <c r="E12" s="494">
        <v>3500</v>
      </c>
      <c r="F12" s="508"/>
      <c r="G12" s="509"/>
      <c r="H12" s="509"/>
      <c r="I12" s="509"/>
      <c r="J12" s="509"/>
      <c r="K12" s="509"/>
      <c r="L12" s="509"/>
      <c r="M12" s="502"/>
    </row>
    <row r="13" spans="1:13" ht="18" customHeight="1">
      <c r="A13" s="496">
        <v>3146</v>
      </c>
      <c r="B13" s="1053" t="s">
        <v>175</v>
      </c>
      <c r="C13" s="506">
        <f>SUM('3c.m.'!E160)</f>
        <v>3000</v>
      </c>
      <c r="D13" s="494">
        <f t="shared" si="0"/>
        <v>3000</v>
      </c>
      <c r="E13" s="494">
        <v>3000</v>
      </c>
      <c r="F13" s="508"/>
      <c r="G13" s="509"/>
      <c r="H13" s="509"/>
      <c r="I13" s="509"/>
      <c r="J13" s="509"/>
      <c r="K13" s="509"/>
      <c r="L13" s="509"/>
      <c r="M13" s="502"/>
    </row>
    <row r="14" spans="1:13" ht="18" customHeight="1">
      <c r="A14" s="504">
        <v>3207</v>
      </c>
      <c r="B14" s="505" t="s">
        <v>943</v>
      </c>
      <c r="C14" s="506">
        <f>SUM('3c.m.'!E227)</f>
        <v>25000</v>
      </c>
      <c r="D14" s="494">
        <f t="shared" si="0"/>
        <v>25000</v>
      </c>
      <c r="E14" s="494">
        <v>25000</v>
      </c>
      <c r="F14" s="508"/>
      <c r="G14" s="509"/>
      <c r="H14" s="509"/>
      <c r="I14" s="509"/>
      <c r="J14" s="509"/>
      <c r="K14" s="509"/>
      <c r="L14" s="509"/>
      <c r="M14" s="502"/>
    </row>
    <row r="15" spans="1:13" ht="18" customHeight="1">
      <c r="A15" s="504">
        <v>3209</v>
      </c>
      <c r="B15" s="505" t="s">
        <v>944</v>
      </c>
      <c r="C15" s="506">
        <f>SUM('3c.m.'!E244)</f>
        <v>15431</v>
      </c>
      <c r="D15" s="494">
        <f t="shared" si="0"/>
        <v>15431</v>
      </c>
      <c r="E15" s="494">
        <v>11000</v>
      </c>
      <c r="F15" s="508"/>
      <c r="G15" s="509"/>
      <c r="H15" s="509"/>
      <c r="I15" s="509"/>
      <c r="J15" s="509"/>
      <c r="K15" s="509">
        <v>4431</v>
      </c>
      <c r="L15" s="509"/>
      <c r="M15" s="502"/>
    </row>
    <row r="16" spans="1:13" ht="18" customHeight="1">
      <c r="A16" s="504">
        <v>3305</v>
      </c>
      <c r="B16" s="505" t="s">
        <v>342</v>
      </c>
      <c r="C16" s="506">
        <f>SUM('3c.m.'!E345)</f>
        <v>6000</v>
      </c>
      <c r="D16" s="494">
        <f t="shared" si="0"/>
        <v>6000</v>
      </c>
      <c r="E16" s="494">
        <v>6000</v>
      </c>
      <c r="F16" s="508"/>
      <c r="G16" s="509"/>
      <c r="H16" s="509"/>
      <c r="I16" s="509"/>
      <c r="J16" s="509"/>
      <c r="K16" s="509"/>
      <c r="L16" s="509"/>
      <c r="M16" s="502"/>
    </row>
    <row r="17" spans="1:13" ht="18" customHeight="1">
      <c r="A17" s="504">
        <v>3306</v>
      </c>
      <c r="B17" s="505" t="s">
        <v>343</v>
      </c>
      <c r="C17" s="506">
        <f>SUM('3c.m.'!E354)</f>
        <v>12023</v>
      </c>
      <c r="D17" s="494">
        <f t="shared" si="0"/>
        <v>12023</v>
      </c>
      <c r="E17" s="494">
        <v>12023</v>
      </c>
      <c r="F17" s="508"/>
      <c r="G17" s="509"/>
      <c r="H17" s="509"/>
      <c r="I17" s="509"/>
      <c r="J17" s="509"/>
      <c r="K17" s="509"/>
      <c r="L17" s="509"/>
      <c r="M17" s="502"/>
    </row>
    <row r="18" spans="1:13" ht="18" customHeight="1">
      <c r="A18" s="504">
        <v>3307</v>
      </c>
      <c r="B18" s="505" t="s">
        <v>347</v>
      </c>
      <c r="C18" s="506">
        <f>SUM('3c.m.'!E363)</f>
        <v>20000</v>
      </c>
      <c r="D18" s="494">
        <f t="shared" si="0"/>
        <v>20000</v>
      </c>
      <c r="E18" s="494">
        <v>20000</v>
      </c>
      <c r="F18" s="508"/>
      <c r="G18" s="509"/>
      <c r="H18" s="509"/>
      <c r="I18" s="509"/>
      <c r="J18" s="509"/>
      <c r="K18" s="509"/>
      <c r="L18" s="509"/>
      <c r="M18" s="502"/>
    </row>
    <row r="19" spans="1:13" ht="18" customHeight="1">
      <c r="A19" s="504">
        <v>3310</v>
      </c>
      <c r="B19" s="505" t="s">
        <v>540</v>
      </c>
      <c r="C19" s="506">
        <f>SUM('3c.m.'!E388)</f>
        <v>6000</v>
      </c>
      <c r="D19" s="494">
        <f t="shared" si="0"/>
        <v>6000</v>
      </c>
      <c r="E19" s="494">
        <v>6000</v>
      </c>
      <c r="F19" s="508"/>
      <c r="G19" s="509"/>
      <c r="H19" s="509"/>
      <c r="I19" s="509"/>
      <c r="J19" s="509"/>
      <c r="K19" s="509"/>
      <c r="L19" s="509"/>
      <c r="M19" s="502"/>
    </row>
    <row r="20" spans="1:13" ht="18" customHeight="1">
      <c r="A20" s="504">
        <v>3322</v>
      </c>
      <c r="B20" s="505" t="s">
        <v>257</v>
      </c>
      <c r="C20" s="506">
        <f>SUM('3c.m.'!E446)</f>
        <v>9500</v>
      </c>
      <c r="D20" s="494">
        <f t="shared" si="0"/>
        <v>9500</v>
      </c>
      <c r="E20" s="494">
        <v>9500</v>
      </c>
      <c r="F20" s="508"/>
      <c r="G20" s="509"/>
      <c r="H20" s="509"/>
      <c r="I20" s="509"/>
      <c r="J20" s="509"/>
      <c r="K20" s="509"/>
      <c r="L20" s="509"/>
      <c r="M20" s="502"/>
    </row>
    <row r="21" spans="1:13" ht="18" customHeight="1">
      <c r="A21" s="504">
        <v>3351</v>
      </c>
      <c r="B21" s="505" t="s">
        <v>980</v>
      </c>
      <c r="C21" s="506">
        <f>SUM('3c.m.'!E543)</f>
        <v>7980</v>
      </c>
      <c r="D21" s="494">
        <f t="shared" si="0"/>
        <v>7980</v>
      </c>
      <c r="E21" s="494">
        <v>7980</v>
      </c>
      <c r="F21" s="508"/>
      <c r="G21" s="509"/>
      <c r="H21" s="509"/>
      <c r="I21" s="509"/>
      <c r="J21" s="509"/>
      <c r="K21" s="509"/>
      <c r="L21" s="509"/>
      <c r="M21" s="502"/>
    </row>
    <row r="22" spans="1:13" ht="18" customHeight="1">
      <c r="A22" s="504">
        <v>3352</v>
      </c>
      <c r="B22" s="505" t="s">
        <v>170</v>
      </c>
      <c r="C22" s="506">
        <f>SUM('3c.m.'!E552)</f>
        <v>7376</v>
      </c>
      <c r="D22" s="494">
        <f t="shared" si="0"/>
        <v>7376</v>
      </c>
      <c r="E22" s="494">
        <v>6500</v>
      </c>
      <c r="F22" s="508"/>
      <c r="G22" s="509"/>
      <c r="H22" s="509"/>
      <c r="I22" s="509"/>
      <c r="J22" s="509"/>
      <c r="K22" s="509">
        <v>876</v>
      </c>
      <c r="L22" s="509"/>
      <c r="M22" s="502"/>
    </row>
    <row r="23" spans="1:13" ht="18" customHeight="1">
      <c r="A23" s="504">
        <v>3355</v>
      </c>
      <c r="B23" s="505" t="s">
        <v>945</v>
      </c>
      <c r="C23" s="506">
        <f>SUM('3c.m.'!E568)</f>
        <v>10162</v>
      </c>
      <c r="D23" s="494">
        <f t="shared" si="0"/>
        <v>10162</v>
      </c>
      <c r="E23" s="494">
        <v>8000</v>
      </c>
      <c r="F23" s="508"/>
      <c r="G23" s="509">
        <v>250</v>
      </c>
      <c r="H23" s="509"/>
      <c r="I23" s="509"/>
      <c r="J23" s="509"/>
      <c r="K23" s="509">
        <v>1912</v>
      </c>
      <c r="L23" s="509"/>
      <c r="M23" s="502"/>
    </row>
    <row r="24" spans="1:13" ht="18" customHeight="1">
      <c r="A24" s="504">
        <v>3356</v>
      </c>
      <c r="B24" s="505" t="s">
        <v>572</v>
      </c>
      <c r="C24" s="506">
        <f>SUM('3c.m.'!E576)</f>
        <v>21004</v>
      </c>
      <c r="D24" s="494">
        <f t="shared" si="0"/>
        <v>21004</v>
      </c>
      <c r="E24" s="494">
        <v>20000</v>
      </c>
      <c r="F24" s="508"/>
      <c r="G24" s="509"/>
      <c r="H24" s="509"/>
      <c r="I24" s="509"/>
      <c r="J24" s="509"/>
      <c r="K24" s="509">
        <v>1004</v>
      </c>
      <c r="L24" s="509"/>
      <c r="M24" s="502"/>
    </row>
    <row r="25" spans="1:13" ht="18" customHeight="1">
      <c r="A25" s="504">
        <v>3422</v>
      </c>
      <c r="B25" s="505" t="s">
        <v>262</v>
      </c>
      <c r="C25" s="506">
        <f>SUM('3c.m.'!E659)</f>
        <v>34120</v>
      </c>
      <c r="D25" s="494">
        <f t="shared" si="0"/>
        <v>34120</v>
      </c>
      <c r="E25" s="494">
        <v>28500</v>
      </c>
      <c r="F25" s="508"/>
      <c r="G25" s="509"/>
      <c r="H25" s="509"/>
      <c r="I25" s="509"/>
      <c r="J25" s="509"/>
      <c r="K25" s="509">
        <v>5620</v>
      </c>
      <c r="L25" s="509"/>
      <c r="M25" s="502"/>
    </row>
    <row r="26" spans="1:13" ht="18" customHeight="1">
      <c r="A26" s="504">
        <v>3423</v>
      </c>
      <c r="B26" s="505" t="s">
        <v>261</v>
      </c>
      <c r="C26" s="506">
        <f>SUM('3c.m.'!E667)</f>
        <v>10160</v>
      </c>
      <c r="D26" s="494">
        <f t="shared" si="0"/>
        <v>10160</v>
      </c>
      <c r="E26" s="494">
        <v>9406</v>
      </c>
      <c r="F26" s="508"/>
      <c r="G26" s="509"/>
      <c r="H26" s="509"/>
      <c r="I26" s="509"/>
      <c r="J26" s="509"/>
      <c r="K26" s="509">
        <v>754</v>
      </c>
      <c r="L26" s="509"/>
      <c r="M26" s="502"/>
    </row>
    <row r="27" spans="1:13" ht="18" customHeight="1">
      <c r="A27" s="504">
        <v>3424</v>
      </c>
      <c r="B27" s="511" t="s">
        <v>499</v>
      </c>
      <c r="C27" s="498">
        <f>SUM('3c.m.'!E675)</f>
        <v>9384</v>
      </c>
      <c r="D27" s="494">
        <f t="shared" si="0"/>
        <v>9384</v>
      </c>
      <c r="E27" s="494">
        <v>6770</v>
      </c>
      <c r="F27" s="508"/>
      <c r="G27" s="509"/>
      <c r="H27" s="509"/>
      <c r="I27" s="509"/>
      <c r="J27" s="509"/>
      <c r="K27" s="509">
        <v>2614</v>
      </c>
      <c r="L27" s="509"/>
      <c r="M27" s="502"/>
    </row>
    <row r="28" spans="1:13" ht="18" customHeight="1">
      <c r="A28" s="504">
        <v>3425</v>
      </c>
      <c r="B28" s="511" t="s">
        <v>79</v>
      </c>
      <c r="C28" s="498">
        <f>SUM('3c.m.'!E683)</f>
        <v>8642</v>
      </c>
      <c r="D28" s="494">
        <f t="shared" si="0"/>
        <v>8642</v>
      </c>
      <c r="E28" s="494">
        <v>4500</v>
      </c>
      <c r="F28" s="499"/>
      <c r="G28" s="500"/>
      <c r="H28" s="500"/>
      <c r="I28" s="500"/>
      <c r="J28" s="500"/>
      <c r="K28" s="500">
        <v>4142</v>
      </c>
      <c r="L28" s="500"/>
      <c r="M28" s="502"/>
    </row>
    <row r="29" spans="1:13" ht="18" customHeight="1">
      <c r="A29" s="504">
        <v>3426</v>
      </c>
      <c r="B29" s="505" t="s">
        <v>609</v>
      </c>
      <c r="C29" s="506">
        <f>SUM('3c.m.'!E691)</f>
        <v>71426</v>
      </c>
      <c r="D29" s="494">
        <f t="shared" si="0"/>
        <v>71426</v>
      </c>
      <c r="E29" s="494">
        <v>66000</v>
      </c>
      <c r="F29" s="499"/>
      <c r="G29" s="500"/>
      <c r="H29" s="500"/>
      <c r="I29" s="500"/>
      <c r="J29" s="500"/>
      <c r="K29" s="500">
        <v>5426</v>
      </c>
      <c r="L29" s="500"/>
      <c r="M29" s="502"/>
    </row>
    <row r="30" spans="1:13" ht="18" customHeight="1">
      <c r="A30" s="504">
        <v>3921</v>
      </c>
      <c r="B30" s="511" t="s">
        <v>946</v>
      </c>
      <c r="C30" s="498">
        <f>SUM('3d.m.'!E12)</f>
        <v>6000</v>
      </c>
      <c r="D30" s="494">
        <f t="shared" si="0"/>
        <v>6000</v>
      </c>
      <c r="E30" s="494">
        <v>6000</v>
      </c>
      <c r="F30" s="499"/>
      <c r="G30" s="500"/>
      <c r="H30" s="500"/>
      <c r="I30" s="500"/>
      <c r="J30" s="500"/>
      <c r="K30" s="500"/>
      <c r="L30" s="500"/>
      <c r="M30" s="502"/>
    </row>
    <row r="31" spans="1:13" ht="18" customHeight="1">
      <c r="A31" s="504">
        <v>3922</v>
      </c>
      <c r="B31" s="511" t="s">
        <v>947</v>
      </c>
      <c r="C31" s="498">
        <f>SUM('3d.m.'!E13)</f>
        <v>5000</v>
      </c>
      <c r="D31" s="494">
        <f t="shared" si="0"/>
        <v>5000</v>
      </c>
      <c r="E31" s="494">
        <v>5000</v>
      </c>
      <c r="F31" s="499"/>
      <c r="G31" s="500"/>
      <c r="H31" s="500"/>
      <c r="I31" s="500"/>
      <c r="J31" s="500"/>
      <c r="K31" s="500"/>
      <c r="L31" s="500"/>
      <c r="M31" s="502"/>
    </row>
    <row r="32" spans="1:13" ht="18" customHeight="1">
      <c r="A32" s="504">
        <v>3927</v>
      </c>
      <c r="B32" s="511" t="s">
        <v>948</v>
      </c>
      <c r="C32" s="498">
        <f>SUM('3d.m.'!E16)</f>
        <v>10000</v>
      </c>
      <c r="D32" s="494">
        <f t="shared" si="0"/>
        <v>10000</v>
      </c>
      <c r="E32" s="494">
        <v>10000</v>
      </c>
      <c r="F32" s="499"/>
      <c r="G32" s="500"/>
      <c r="H32" s="500"/>
      <c r="I32" s="500"/>
      <c r="J32" s="500"/>
      <c r="K32" s="500"/>
      <c r="L32" s="500"/>
      <c r="M32" s="502"/>
    </row>
    <row r="33" spans="1:13" ht="18" customHeight="1">
      <c r="A33" s="504">
        <v>3941</v>
      </c>
      <c r="B33" s="511" t="s">
        <v>949</v>
      </c>
      <c r="C33" s="498">
        <f>SUM('3d.m.'!E28)</f>
        <v>268800</v>
      </c>
      <c r="D33" s="494">
        <f t="shared" si="0"/>
        <v>268800</v>
      </c>
      <c r="E33" s="494">
        <v>268800</v>
      </c>
      <c r="F33" s="499"/>
      <c r="G33" s="500"/>
      <c r="H33" s="500"/>
      <c r="I33" s="500"/>
      <c r="J33" s="500"/>
      <c r="K33" s="500"/>
      <c r="L33" s="500"/>
      <c r="M33" s="502"/>
    </row>
    <row r="34" spans="1:13" ht="18" customHeight="1">
      <c r="A34" s="504">
        <v>3942</v>
      </c>
      <c r="B34" s="511" t="s">
        <v>950</v>
      </c>
      <c r="C34" s="498">
        <v>137000</v>
      </c>
      <c r="D34" s="494">
        <f t="shared" si="0"/>
        <v>137000</v>
      </c>
      <c r="E34" s="494">
        <v>60000</v>
      </c>
      <c r="F34" s="499"/>
      <c r="G34" s="500">
        <v>77000</v>
      </c>
      <c r="H34" s="500"/>
      <c r="I34" s="500"/>
      <c r="J34" s="500"/>
      <c r="K34" s="500"/>
      <c r="L34" s="500"/>
      <c r="M34" s="502"/>
    </row>
    <row r="35" spans="1:13" ht="18" customHeight="1">
      <c r="A35" s="499">
        <v>3929</v>
      </c>
      <c r="B35" s="497" t="s">
        <v>486</v>
      </c>
      <c r="C35" s="498">
        <f>SUM('3d.m.'!E21)</f>
        <v>18000</v>
      </c>
      <c r="D35" s="494">
        <f t="shared" si="0"/>
        <v>18000</v>
      </c>
      <c r="E35" s="494">
        <v>10000</v>
      </c>
      <c r="F35" s="499"/>
      <c r="G35" s="500"/>
      <c r="H35" s="500"/>
      <c r="I35" s="500"/>
      <c r="J35" s="500"/>
      <c r="K35" s="500">
        <v>8000</v>
      </c>
      <c r="L35" s="500"/>
      <c r="M35" s="502"/>
    </row>
    <row r="36" spans="1:13" ht="18" customHeight="1">
      <c r="A36" s="499">
        <v>3962</v>
      </c>
      <c r="B36" s="497" t="s">
        <v>196</v>
      </c>
      <c r="C36" s="498">
        <f>SUM('3d.m.'!E33)</f>
        <v>50000</v>
      </c>
      <c r="D36" s="494">
        <f t="shared" si="0"/>
        <v>50000</v>
      </c>
      <c r="E36" s="494">
        <v>50000</v>
      </c>
      <c r="F36" s="499"/>
      <c r="G36" s="500"/>
      <c r="H36" s="500"/>
      <c r="I36" s="500"/>
      <c r="J36" s="500"/>
      <c r="K36" s="500"/>
      <c r="L36" s="500"/>
      <c r="M36" s="502"/>
    </row>
    <row r="37" spans="1:13" ht="18" customHeight="1">
      <c r="A37" s="499">
        <v>4132</v>
      </c>
      <c r="B37" s="497" t="s">
        <v>441</v>
      </c>
      <c r="C37" s="498">
        <f>SUM('4.mell.'!E47)</f>
        <v>28309</v>
      </c>
      <c r="D37" s="494">
        <f t="shared" si="0"/>
        <v>28309</v>
      </c>
      <c r="E37" s="494">
        <v>20000</v>
      </c>
      <c r="F37" s="499"/>
      <c r="G37" s="500"/>
      <c r="H37" s="500"/>
      <c r="I37" s="500"/>
      <c r="J37" s="500"/>
      <c r="K37" s="500">
        <v>8309</v>
      </c>
      <c r="L37" s="500"/>
      <c r="M37" s="502"/>
    </row>
    <row r="38" spans="1:13" ht="18" customHeight="1">
      <c r="A38" s="499">
        <v>4140</v>
      </c>
      <c r="B38" s="497" t="s">
        <v>598</v>
      </c>
      <c r="C38" s="498">
        <f>SUM('4.mell.'!E60)</f>
        <v>16526</v>
      </c>
      <c r="D38" s="494">
        <f t="shared" si="0"/>
        <v>16526</v>
      </c>
      <c r="E38" s="494"/>
      <c r="F38" s="499"/>
      <c r="G38" s="500"/>
      <c r="H38" s="500">
        <v>16526</v>
      </c>
      <c r="I38" s="500"/>
      <c r="J38" s="500"/>
      <c r="K38" s="500"/>
      <c r="L38" s="500"/>
      <c r="M38" s="502"/>
    </row>
    <row r="39" spans="1:13" ht="18" customHeight="1">
      <c r="A39" s="499">
        <v>3928</v>
      </c>
      <c r="B39" s="497" t="s">
        <v>274</v>
      </c>
      <c r="C39" s="498">
        <f>SUM('3d.m.'!E17)</f>
        <v>264552</v>
      </c>
      <c r="D39" s="494">
        <f t="shared" si="0"/>
        <v>264552</v>
      </c>
      <c r="E39" s="494">
        <v>120000</v>
      </c>
      <c r="F39" s="499"/>
      <c r="G39" s="500"/>
      <c r="H39" s="500"/>
      <c r="I39" s="500"/>
      <c r="J39" s="500"/>
      <c r="K39" s="500">
        <v>84552</v>
      </c>
      <c r="L39" s="500"/>
      <c r="M39" s="501">
        <v>60000</v>
      </c>
    </row>
    <row r="40" spans="1:13" ht="18" customHeight="1">
      <c r="A40" s="499">
        <v>5032</v>
      </c>
      <c r="B40" s="944" t="s">
        <v>779</v>
      </c>
      <c r="C40" s="498">
        <f>SUM('5.mell. '!E20)</f>
        <v>2000</v>
      </c>
      <c r="D40" s="494">
        <f t="shared" si="0"/>
        <v>2000</v>
      </c>
      <c r="E40" s="494"/>
      <c r="F40" s="499"/>
      <c r="G40" s="500">
        <v>2000</v>
      </c>
      <c r="H40" s="500"/>
      <c r="I40" s="500"/>
      <c r="J40" s="500"/>
      <c r="K40" s="500"/>
      <c r="L40" s="500"/>
      <c r="M40" s="501"/>
    </row>
    <row r="41" spans="1:13" ht="18" customHeight="1">
      <c r="A41" s="499">
        <v>5036</v>
      </c>
      <c r="B41" s="497" t="s">
        <v>341</v>
      </c>
      <c r="C41" s="498">
        <f>SUM('5.mell. '!E28)</f>
        <v>830</v>
      </c>
      <c r="D41" s="494">
        <f t="shared" si="0"/>
        <v>830</v>
      </c>
      <c r="E41" s="494">
        <v>830</v>
      </c>
      <c r="F41" s="499"/>
      <c r="G41" s="500"/>
      <c r="H41" s="500"/>
      <c r="I41" s="500"/>
      <c r="J41" s="500"/>
      <c r="K41" s="500"/>
      <c r="L41" s="500"/>
      <c r="M41" s="501"/>
    </row>
    <row r="42" spans="1:13" ht="18" customHeight="1">
      <c r="A42" s="499">
        <v>5037</v>
      </c>
      <c r="B42" s="556" t="s">
        <v>178</v>
      </c>
      <c r="C42" s="498">
        <f>SUM('5.mell. '!E29)</f>
        <v>14775</v>
      </c>
      <c r="D42" s="494">
        <f t="shared" si="0"/>
        <v>14775</v>
      </c>
      <c r="E42" s="494"/>
      <c r="F42" s="499"/>
      <c r="G42" s="500"/>
      <c r="H42" s="500">
        <v>11820</v>
      </c>
      <c r="I42" s="500"/>
      <c r="J42" s="500">
        <v>2955</v>
      </c>
      <c r="K42" s="500"/>
      <c r="L42" s="500"/>
      <c r="M42" s="501"/>
    </row>
    <row r="43" spans="1:13" ht="18" customHeight="1">
      <c r="A43" s="499">
        <v>5046</v>
      </c>
      <c r="B43" s="497" t="s">
        <v>549</v>
      </c>
      <c r="C43" s="498">
        <f>SUM('5.mell. '!E41)</f>
        <v>19050</v>
      </c>
      <c r="D43" s="494">
        <f t="shared" si="0"/>
        <v>19050</v>
      </c>
      <c r="E43" s="494">
        <v>19050</v>
      </c>
      <c r="F43" s="499"/>
      <c r="G43" s="500"/>
      <c r="H43" s="500"/>
      <c r="I43" s="500"/>
      <c r="J43" s="500"/>
      <c r="K43" s="500"/>
      <c r="L43" s="500"/>
      <c r="M43" s="502"/>
    </row>
    <row r="44" spans="1:13" ht="18" customHeight="1">
      <c r="A44" s="499">
        <v>6121</v>
      </c>
      <c r="B44" s="497" t="s">
        <v>2</v>
      </c>
      <c r="C44" s="498">
        <f>SUM('6.mell. '!E15)</f>
        <v>0</v>
      </c>
      <c r="D44" s="494">
        <f t="shared" si="0"/>
        <v>0</v>
      </c>
      <c r="E44" s="494"/>
      <c r="F44" s="499"/>
      <c r="G44" s="500"/>
      <c r="H44" s="500"/>
      <c r="I44" s="500"/>
      <c r="J44" s="500"/>
      <c r="K44" s="500"/>
      <c r="L44" s="500"/>
      <c r="M44" s="512"/>
    </row>
    <row r="45" spans="1:13" ht="21" customHeight="1">
      <c r="A45" s="466"/>
      <c r="B45" s="513" t="s">
        <v>272</v>
      </c>
      <c r="C45" s="483">
        <f>SUM(C7:C44)</f>
        <v>1315786</v>
      </c>
      <c r="D45" s="483">
        <f>SUM(D7:D44)</f>
        <v>1315786</v>
      </c>
      <c r="E45" s="483">
        <f>SUM(E7:E44)</f>
        <v>1000374</v>
      </c>
      <c r="F45" s="483">
        <f>SUM(F7:F44)</f>
        <v>10506</v>
      </c>
      <c r="G45" s="483">
        <f aca="true" t="shared" si="1" ref="G45:L45">SUM(G14:G44)</f>
        <v>79250</v>
      </c>
      <c r="H45" s="483">
        <f t="shared" si="1"/>
        <v>28346</v>
      </c>
      <c r="I45" s="483">
        <f t="shared" si="1"/>
        <v>0</v>
      </c>
      <c r="J45" s="483">
        <f t="shared" si="1"/>
        <v>2955</v>
      </c>
      <c r="K45" s="483">
        <f t="shared" si="1"/>
        <v>127640</v>
      </c>
      <c r="L45" s="483">
        <f t="shared" si="1"/>
        <v>0</v>
      </c>
      <c r="M45" s="483">
        <f>SUM(M7:M44)</f>
        <v>65000</v>
      </c>
    </row>
  </sheetData>
  <sheetProtection/>
  <mergeCells count="13">
    <mergeCell ref="A1:M1"/>
    <mergeCell ref="M5:M6"/>
    <mergeCell ref="B2:L2"/>
    <mergeCell ref="B3:L3"/>
    <mergeCell ref="B5:B6"/>
    <mergeCell ref="D5:D6"/>
    <mergeCell ref="C5:C6"/>
    <mergeCell ref="G5:H5"/>
    <mergeCell ref="I5:J5"/>
    <mergeCell ref="K5:K6"/>
    <mergeCell ref="E5:E6"/>
    <mergeCell ref="F5:F6"/>
    <mergeCell ref="L5:L6"/>
  </mergeCells>
  <printOptions/>
  <pageMargins left="1.1811023622047245" right="0.7874015748031497" top="0.1968503937007874" bottom="0.1968503937007874" header="0.5118110236220472" footer="0"/>
  <pageSetup firstPageNumber="57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7">
      <selection activeCell="D8" sqref="D8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272" t="s">
        <v>951</v>
      </c>
      <c r="C3" s="1272"/>
      <c r="D3" s="1272"/>
      <c r="E3" s="1272"/>
      <c r="F3" s="1272"/>
      <c r="G3" s="1272"/>
    </row>
    <row r="4" spans="2:6" ht="17.25">
      <c r="B4" s="1271" t="s">
        <v>952</v>
      </c>
      <c r="C4" s="1271"/>
      <c r="D4" s="1271"/>
      <c r="E4" s="1271"/>
      <c r="F4" s="1271"/>
    </row>
    <row r="5" spans="2:6" ht="17.25">
      <c r="B5" s="1271" t="s">
        <v>977</v>
      </c>
      <c r="C5" s="1271"/>
      <c r="D5" s="1271"/>
      <c r="E5" s="1271"/>
      <c r="F5" s="1271"/>
    </row>
    <row r="6" spans="2:6" ht="17.25">
      <c r="B6" s="514"/>
      <c r="C6" s="514"/>
      <c r="D6" s="514"/>
      <c r="E6" s="514"/>
      <c r="F6" s="514"/>
    </row>
    <row r="7" ht="12.75">
      <c r="G7" s="515" t="s">
        <v>620</v>
      </c>
    </row>
    <row r="8" spans="2:7" ht="132.75" customHeight="1">
      <c r="B8" s="516" t="s">
        <v>953</v>
      </c>
      <c r="C8" s="461" t="s">
        <v>995</v>
      </c>
      <c r="D8" s="1051" t="s">
        <v>932</v>
      </c>
      <c r="E8" s="516" t="s">
        <v>954</v>
      </c>
      <c r="F8" s="516" t="s">
        <v>955</v>
      </c>
      <c r="G8" s="461" t="s">
        <v>956</v>
      </c>
    </row>
    <row r="9" spans="2:7" ht="13.5">
      <c r="B9" s="516" t="s">
        <v>478</v>
      </c>
      <c r="C9" s="491"/>
      <c r="D9" s="1050"/>
      <c r="E9" s="516"/>
      <c r="F9" s="516"/>
      <c r="G9" s="461"/>
    </row>
    <row r="10" spans="2:7" ht="23.25" customHeight="1">
      <c r="B10" s="517" t="s">
        <v>957</v>
      </c>
      <c r="C10" s="518">
        <v>156220</v>
      </c>
      <c r="D10" s="518">
        <f>SUM(E10:G10)</f>
        <v>156220</v>
      </c>
      <c r="E10" s="517"/>
      <c r="F10" s="517"/>
      <c r="G10" s="503">
        <v>156220</v>
      </c>
    </row>
    <row r="11" spans="2:7" ht="18" customHeight="1">
      <c r="B11" s="517"/>
      <c r="C11" s="517"/>
      <c r="D11" s="517"/>
      <c r="E11" s="517"/>
      <c r="F11" s="517"/>
      <c r="G11" s="517"/>
    </row>
    <row r="12" spans="2:7" ht="23.25" customHeight="1">
      <c r="B12" s="519" t="s">
        <v>272</v>
      </c>
      <c r="C12" s="520">
        <f>SUM(C10:C11)</f>
        <v>156220</v>
      </c>
      <c r="D12" s="520">
        <f>SUM(D10:D11)</f>
        <v>156220</v>
      </c>
      <c r="E12" s="519"/>
      <c r="F12" s="519"/>
      <c r="G12" s="520">
        <f>SUM(G10:G11)</f>
        <v>156220</v>
      </c>
    </row>
  </sheetData>
  <sheetProtection/>
  <mergeCells count="3">
    <mergeCell ref="B4:F4"/>
    <mergeCell ref="B5:F5"/>
    <mergeCell ref="B3:G3"/>
  </mergeCells>
  <printOptions/>
  <pageMargins left="0.3937007874015748" right="0.3937007874015748" top="0.984251968503937" bottom="0.984251968503937" header="0.5118110236220472" footer="0.5118110236220472"/>
  <pageSetup firstPageNumber="58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N36" sqref="N36:N37"/>
    </sheetView>
  </sheetViews>
  <sheetFormatPr defaultColWidth="9.125" defaultRowHeight="12.75"/>
  <cols>
    <col min="1" max="1" width="9.125" style="521" customWidth="1"/>
    <col min="2" max="2" width="22.125" style="521" customWidth="1"/>
    <col min="3" max="3" width="9.75390625" style="521" customWidth="1"/>
    <col min="4" max="4" width="10.00390625" style="521" customWidth="1"/>
    <col min="5" max="8" width="8.75390625" style="521" customWidth="1"/>
    <col min="9" max="9" width="9.875" style="521" customWidth="1"/>
    <col min="10" max="11" width="10.00390625" style="521" customWidth="1"/>
    <col min="12" max="12" width="10.25390625" style="521" customWidth="1"/>
    <col min="13" max="13" width="10.75390625" style="521" customWidth="1"/>
    <col min="14" max="14" width="9.75390625" style="521" customWidth="1"/>
    <col min="15" max="15" width="10.25390625" style="521" customWidth="1"/>
    <col min="16" max="16384" width="9.125" style="521" customWidth="1"/>
  </cols>
  <sheetData>
    <row r="1" spans="1:15" ht="12">
      <c r="A1" s="1282" t="s">
        <v>958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</row>
    <row r="2" spans="1:15" ht="12">
      <c r="A2" s="1282" t="s">
        <v>11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</row>
    <row r="3" spans="1:15" ht="12.75" thickBot="1">
      <c r="A3" s="522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3" t="s">
        <v>314</v>
      </c>
    </row>
    <row r="4" spans="1:15" ht="15" customHeight="1" thickBot="1">
      <c r="A4" s="1284" t="s">
        <v>286</v>
      </c>
      <c r="B4" s="1285"/>
      <c r="C4" s="524" t="s">
        <v>959</v>
      </c>
      <c r="D4" s="524" t="s">
        <v>960</v>
      </c>
      <c r="E4" s="524" t="s">
        <v>961</v>
      </c>
      <c r="F4" s="524" t="s">
        <v>962</v>
      </c>
      <c r="G4" s="524" t="s">
        <v>963</v>
      </c>
      <c r="H4" s="524" t="s">
        <v>964</v>
      </c>
      <c r="I4" s="524" t="s">
        <v>965</v>
      </c>
      <c r="J4" s="524" t="s">
        <v>966</v>
      </c>
      <c r="K4" s="524" t="s">
        <v>967</v>
      </c>
      <c r="L4" s="524" t="s">
        <v>968</v>
      </c>
      <c r="M4" s="524" t="s">
        <v>969</v>
      </c>
      <c r="N4" s="524" t="s">
        <v>970</v>
      </c>
      <c r="O4" s="524" t="s">
        <v>310</v>
      </c>
    </row>
    <row r="5" spans="1:15" ht="15" customHeight="1" thickBot="1">
      <c r="A5" s="525" t="s">
        <v>309</v>
      </c>
      <c r="B5" s="526"/>
      <c r="C5" s="527"/>
      <c r="D5" s="527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15" ht="15" customHeight="1">
      <c r="A6" s="1286" t="s">
        <v>19</v>
      </c>
      <c r="B6" s="1287"/>
      <c r="C6" s="1277">
        <v>122986</v>
      </c>
      <c r="D6" s="1277">
        <v>247485</v>
      </c>
      <c r="E6" s="1277">
        <v>122986</v>
      </c>
      <c r="F6" s="1277">
        <v>122986</v>
      </c>
      <c r="G6" s="1277">
        <v>152642</v>
      </c>
      <c r="H6" s="1277">
        <v>122986</v>
      </c>
      <c r="I6" s="1277">
        <v>182977</v>
      </c>
      <c r="J6" s="1277">
        <v>122986</v>
      </c>
      <c r="K6" s="1277">
        <v>122986</v>
      </c>
      <c r="L6" s="1277">
        <v>184594</v>
      </c>
      <c r="M6" s="1277">
        <v>206865</v>
      </c>
      <c r="N6" s="1277">
        <v>169785</v>
      </c>
      <c r="O6" s="1290">
        <f>SUM(C6:N7)</f>
        <v>1882264</v>
      </c>
    </row>
    <row r="7" spans="1:15" ht="13.5" customHeight="1">
      <c r="A7" s="1288"/>
      <c r="B7" s="1289"/>
      <c r="C7" s="1274"/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6"/>
    </row>
    <row r="8" spans="1:15" ht="12" customHeight="1">
      <c r="A8" s="1278" t="s">
        <v>971</v>
      </c>
      <c r="B8" s="1291"/>
      <c r="C8" s="1273">
        <v>204000</v>
      </c>
      <c r="D8" s="1273">
        <v>330869</v>
      </c>
      <c r="E8" s="1273">
        <v>1263136</v>
      </c>
      <c r="F8" s="1273">
        <v>1216285</v>
      </c>
      <c r="G8" s="1273">
        <v>490088</v>
      </c>
      <c r="H8" s="1273">
        <v>209284</v>
      </c>
      <c r="I8" s="1273">
        <v>245000</v>
      </c>
      <c r="J8" s="1273">
        <v>205915</v>
      </c>
      <c r="K8" s="1273">
        <v>1160824</v>
      </c>
      <c r="L8" s="1273">
        <v>1266865</v>
      </c>
      <c r="M8" s="1273">
        <v>467663</v>
      </c>
      <c r="N8" s="1273">
        <v>508706</v>
      </c>
      <c r="O8" s="1275">
        <f>SUM(C8:N8)</f>
        <v>7568635</v>
      </c>
    </row>
    <row r="9" spans="1:15" ht="15.75" customHeight="1">
      <c r="A9" s="1288"/>
      <c r="B9" s="1289"/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6"/>
    </row>
    <row r="10" spans="1:15" ht="17.25" customHeight="1">
      <c r="A10" s="1278" t="s">
        <v>345</v>
      </c>
      <c r="B10" s="1279"/>
      <c r="C10" s="1273">
        <v>210000</v>
      </c>
      <c r="D10" s="1273">
        <v>370000</v>
      </c>
      <c r="E10" s="1273">
        <v>350000</v>
      </c>
      <c r="F10" s="1273">
        <v>260000</v>
      </c>
      <c r="G10" s="1273">
        <v>313195</v>
      </c>
      <c r="H10" s="1273">
        <v>240000</v>
      </c>
      <c r="I10" s="1273">
        <v>250000</v>
      </c>
      <c r="J10" s="1273">
        <v>120000</v>
      </c>
      <c r="K10" s="1273">
        <v>198138</v>
      </c>
      <c r="L10" s="1273">
        <v>109000</v>
      </c>
      <c r="M10" s="1273">
        <v>126985</v>
      </c>
      <c r="N10" s="1273">
        <v>57644</v>
      </c>
      <c r="O10" s="1275">
        <f>SUM(C10:N10)</f>
        <v>2604962</v>
      </c>
    </row>
    <row r="11" spans="1:15" ht="22.5" customHeight="1">
      <c r="A11" s="1280"/>
      <c r="B11" s="1281"/>
      <c r="C11" s="1274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6"/>
    </row>
    <row r="12" spans="1:15" ht="20.25" customHeight="1">
      <c r="A12" s="1278" t="s">
        <v>20</v>
      </c>
      <c r="B12" s="1279"/>
      <c r="C12" s="1273"/>
      <c r="D12" s="1273"/>
      <c r="E12" s="1273">
        <v>90000</v>
      </c>
      <c r="F12" s="1273">
        <v>405000</v>
      </c>
      <c r="G12" s="1273">
        <v>622318</v>
      </c>
      <c r="H12" s="1273">
        <v>96820</v>
      </c>
      <c r="I12" s="1273"/>
      <c r="J12" s="1273">
        <v>215455</v>
      </c>
      <c r="K12" s="1273">
        <v>950000</v>
      </c>
      <c r="L12" s="1273">
        <v>120000</v>
      </c>
      <c r="M12" s="1273">
        <v>8493</v>
      </c>
      <c r="N12" s="1273">
        <v>734479</v>
      </c>
      <c r="O12" s="1275">
        <f>SUM(C12:N12)</f>
        <v>3242565</v>
      </c>
    </row>
    <row r="13" spans="1:15" ht="15" customHeight="1">
      <c r="A13" s="1280"/>
      <c r="B13" s="1281"/>
      <c r="C13" s="1274"/>
      <c r="D13" s="1274"/>
      <c r="E13" s="1274"/>
      <c r="F13" s="1274"/>
      <c r="G13" s="1274"/>
      <c r="H13" s="1274"/>
      <c r="I13" s="1274"/>
      <c r="J13" s="1274"/>
      <c r="K13" s="1274"/>
      <c r="L13" s="1274"/>
      <c r="M13" s="1274"/>
      <c r="N13" s="1274"/>
      <c r="O13" s="1276"/>
    </row>
    <row r="14" spans="1:15" ht="14.25" customHeight="1">
      <c r="A14" s="1292" t="s">
        <v>972</v>
      </c>
      <c r="B14" s="1279"/>
      <c r="C14" s="1273">
        <v>27500</v>
      </c>
      <c r="D14" s="1273">
        <v>27500</v>
      </c>
      <c r="E14" s="1273">
        <v>29000</v>
      </c>
      <c r="F14" s="1273">
        <v>27500</v>
      </c>
      <c r="G14" s="1273">
        <v>27500</v>
      </c>
      <c r="H14" s="1273">
        <v>27500</v>
      </c>
      <c r="I14" s="1273">
        <v>27500</v>
      </c>
      <c r="J14" s="1273">
        <v>27500</v>
      </c>
      <c r="K14" s="1273">
        <v>177500</v>
      </c>
      <c r="L14" s="1273">
        <v>164361</v>
      </c>
      <c r="M14" s="1273">
        <v>27500</v>
      </c>
      <c r="N14" s="1273">
        <v>27500</v>
      </c>
      <c r="O14" s="1275">
        <f>SUM(C14:N14)</f>
        <v>618361</v>
      </c>
    </row>
    <row r="15" spans="1:15" ht="14.25" customHeight="1">
      <c r="A15" s="1280"/>
      <c r="B15" s="1281"/>
      <c r="C15" s="1274"/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6"/>
    </row>
    <row r="16" spans="1:15" ht="12" customHeight="1">
      <c r="A16" s="1292" t="s">
        <v>21</v>
      </c>
      <c r="B16" s="1279"/>
      <c r="C16" s="1273">
        <v>3499</v>
      </c>
      <c r="D16" s="1273">
        <v>3499</v>
      </c>
      <c r="E16" s="1273">
        <v>3499</v>
      </c>
      <c r="F16" s="1273">
        <v>3499</v>
      </c>
      <c r="G16" s="1273">
        <v>3499</v>
      </c>
      <c r="H16" s="1273">
        <v>3499</v>
      </c>
      <c r="I16" s="1273">
        <v>3499</v>
      </c>
      <c r="J16" s="1273">
        <v>3499</v>
      </c>
      <c r="K16" s="1273">
        <v>3449</v>
      </c>
      <c r="L16" s="1273">
        <v>3499</v>
      </c>
      <c r="M16" s="1273">
        <v>3499</v>
      </c>
      <c r="N16" s="1273">
        <v>3546</v>
      </c>
      <c r="O16" s="1275">
        <f>SUM(C16:N16)</f>
        <v>41985</v>
      </c>
    </row>
    <row r="17" spans="1:15" ht="17.25" customHeight="1">
      <c r="A17" s="1280"/>
      <c r="B17" s="1281"/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6"/>
    </row>
    <row r="18" spans="1:15" ht="14.25" customHeight="1">
      <c r="A18" s="1292" t="s">
        <v>346</v>
      </c>
      <c r="B18" s="1279"/>
      <c r="C18" s="1273"/>
      <c r="D18" s="1273"/>
      <c r="E18" s="1273">
        <v>140000</v>
      </c>
      <c r="F18" s="1273">
        <v>420000</v>
      </c>
      <c r="G18" s="1273">
        <v>475225</v>
      </c>
      <c r="H18" s="1273">
        <v>349892</v>
      </c>
      <c r="I18" s="1273">
        <v>475225</v>
      </c>
      <c r="J18" s="1273">
        <v>456903</v>
      </c>
      <c r="K18" s="1273"/>
      <c r="L18" s="1273"/>
      <c r="M18" s="1273"/>
      <c r="N18" s="1273">
        <v>38195</v>
      </c>
      <c r="O18" s="1275">
        <f>SUM(C18:N18)</f>
        <v>2355440</v>
      </c>
    </row>
    <row r="19" spans="1:15" ht="14.25" customHeight="1">
      <c r="A19" s="1280"/>
      <c r="B19" s="1281"/>
      <c r="C19" s="1274"/>
      <c r="D19" s="1274"/>
      <c r="E19" s="1274"/>
      <c r="F19" s="1274"/>
      <c r="G19" s="1274"/>
      <c r="H19" s="1274"/>
      <c r="I19" s="1274"/>
      <c r="J19" s="1274"/>
      <c r="K19" s="1274"/>
      <c r="L19" s="1274"/>
      <c r="M19" s="1274"/>
      <c r="N19" s="1274"/>
      <c r="O19" s="1276"/>
    </row>
    <row r="20" spans="1:15" ht="18" customHeight="1" thickBot="1">
      <c r="A20" s="530" t="s">
        <v>22</v>
      </c>
      <c r="B20" s="531"/>
      <c r="C20" s="532">
        <f aca="true" t="shared" si="0" ref="C20:O20">SUM(C6:C19)</f>
        <v>567985</v>
      </c>
      <c r="D20" s="532">
        <f t="shared" si="0"/>
        <v>979353</v>
      </c>
      <c r="E20" s="532">
        <f t="shared" si="0"/>
        <v>1998621</v>
      </c>
      <c r="F20" s="532">
        <f t="shared" si="0"/>
        <v>2455270</v>
      </c>
      <c r="G20" s="532">
        <f t="shared" si="0"/>
        <v>2084467</v>
      </c>
      <c r="H20" s="532">
        <f t="shared" si="0"/>
        <v>1049981</v>
      </c>
      <c r="I20" s="532">
        <f t="shared" si="0"/>
        <v>1184201</v>
      </c>
      <c r="J20" s="532">
        <f t="shared" si="0"/>
        <v>1152258</v>
      </c>
      <c r="K20" s="532">
        <f t="shared" si="0"/>
        <v>2612897</v>
      </c>
      <c r="L20" s="532">
        <f t="shared" si="0"/>
        <v>1848319</v>
      </c>
      <c r="M20" s="532">
        <f t="shared" si="0"/>
        <v>841005</v>
      </c>
      <c r="N20" s="532">
        <f t="shared" si="0"/>
        <v>1539855</v>
      </c>
      <c r="O20" s="533">
        <f t="shared" si="0"/>
        <v>18314212</v>
      </c>
    </row>
    <row r="21" spans="1:15" ht="15" customHeight="1" thickBot="1">
      <c r="A21" s="534" t="s">
        <v>503</v>
      </c>
      <c r="B21" s="527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6"/>
    </row>
    <row r="22" spans="1:15" ht="12" customHeight="1">
      <c r="A22" s="1293" t="s">
        <v>23</v>
      </c>
      <c r="B22" s="1294"/>
      <c r="C22" s="1277">
        <v>320065</v>
      </c>
      <c r="D22" s="1277">
        <v>246135</v>
      </c>
      <c r="E22" s="1277">
        <v>246135</v>
      </c>
      <c r="F22" s="1277">
        <v>246135</v>
      </c>
      <c r="G22" s="1277">
        <v>268983</v>
      </c>
      <c r="H22" s="1277">
        <v>271932</v>
      </c>
      <c r="I22" s="1277">
        <v>246135</v>
      </c>
      <c r="J22" s="1277">
        <v>246135</v>
      </c>
      <c r="K22" s="1277">
        <v>307958</v>
      </c>
      <c r="L22" s="1277">
        <v>246135</v>
      </c>
      <c r="M22" s="1277">
        <v>282114</v>
      </c>
      <c r="N22" s="1277">
        <v>254088</v>
      </c>
      <c r="O22" s="1275">
        <f>SUM(C22:N22)</f>
        <v>3181950</v>
      </c>
    </row>
    <row r="23" spans="1:15" ht="12.75" customHeight="1">
      <c r="A23" s="1280"/>
      <c r="B23" s="1281"/>
      <c r="C23" s="1296"/>
      <c r="D23" s="1296"/>
      <c r="E23" s="1296"/>
      <c r="F23" s="1296"/>
      <c r="G23" s="1296"/>
      <c r="H23" s="1296"/>
      <c r="I23" s="1296"/>
      <c r="J23" s="1296"/>
      <c r="K23" s="1296"/>
      <c r="L23" s="1296"/>
      <c r="M23" s="1296"/>
      <c r="N23" s="1296"/>
      <c r="O23" s="1276"/>
    </row>
    <row r="24" spans="1:15" ht="15" customHeight="1">
      <c r="A24" s="1292" t="s">
        <v>24</v>
      </c>
      <c r="B24" s="1279"/>
      <c r="C24" s="1273">
        <v>103639</v>
      </c>
      <c r="D24" s="1273">
        <v>69067</v>
      </c>
      <c r="E24" s="1273">
        <v>69067</v>
      </c>
      <c r="F24" s="1273">
        <v>69067</v>
      </c>
      <c r="G24" s="1273">
        <v>75312</v>
      </c>
      <c r="H24" s="1273">
        <v>76033</v>
      </c>
      <c r="I24" s="1273">
        <v>69067</v>
      </c>
      <c r="J24" s="1273">
        <v>69067</v>
      </c>
      <c r="K24" s="1273">
        <v>82096</v>
      </c>
      <c r="L24" s="1273">
        <v>69067</v>
      </c>
      <c r="M24" s="1273">
        <v>78928</v>
      </c>
      <c r="N24" s="1273">
        <v>85876</v>
      </c>
      <c r="O24" s="1275">
        <f>SUM(C24:N24)</f>
        <v>916286</v>
      </c>
    </row>
    <row r="25" spans="1:15" ht="14.25" customHeight="1">
      <c r="A25" s="1280"/>
      <c r="B25" s="1281"/>
      <c r="C25" s="1295"/>
      <c r="D25" s="1295"/>
      <c r="E25" s="1295"/>
      <c r="F25" s="1295"/>
      <c r="G25" s="1295"/>
      <c r="H25" s="1295"/>
      <c r="I25" s="1295"/>
      <c r="J25" s="1295"/>
      <c r="K25" s="1295"/>
      <c r="L25" s="1295"/>
      <c r="M25" s="1295"/>
      <c r="N25" s="1295"/>
      <c r="O25" s="1276"/>
    </row>
    <row r="26" spans="1:15" ht="12" customHeight="1">
      <c r="A26" s="1292" t="s">
        <v>25</v>
      </c>
      <c r="B26" s="1279"/>
      <c r="C26" s="1273">
        <v>460000</v>
      </c>
      <c r="D26" s="1273">
        <v>714804</v>
      </c>
      <c r="E26" s="1273">
        <v>714803</v>
      </c>
      <c r="F26" s="1273">
        <v>460000</v>
      </c>
      <c r="G26" s="1273">
        <v>547011</v>
      </c>
      <c r="H26" s="1273">
        <v>392319</v>
      </c>
      <c r="I26" s="1273">
        <v>380000</v>
      </c>
      <c r="J26" s="1273">
        <v>380000</v>
      </c>
      <c r="K26" s="1273">
        <v>439601</v>
      </c>
      <c r="L26" s="1273">
        <v>380000</v>
      </c>
      <c r="M26" s="1273">
        <v>532389</v>
      </c>
      <c r="N26" s="1273">
        <v>379310</v>
      </c>
      <c r="O26" s="1275">
        <f>SUM(C26:N26)</f>
        <v>5780237</v>
      </c>
    </row>
    <row r="27" spans="1:15" ht="15" customHeight="1">
      <c r="A27" s="1280"/>
      <c r="B27" s="1281"/>
      <c r="C27" s="1295"/>
      <c r="D27" s="1295"/>
      <c r="E27" s="1295"/>
      <c r="F27" s="1295"/>
      <c r="G27" s="1295"/>
      <c r="H27" s="1295"/>
      <c r="I27" s="1295"/>
      <c r="J27" s="1295"/>
      <c r="K27" s="1295"/>
      <c r="L27" s="1295"/>
      <c r="M27" s="1295"/>
      <c r="N27" s="1295"/>
      <c r="O27" s="1276"/>
    </row>
    <row r="28" spans="1:15" ht="12" customHeight="1">
      <c r="A28" s="1292" t="s">
        <v>26</v>
      </c>
      <c r="B28" s="1279"/>
      <c r="C28" s="1273">
        <v>39131</v>
      </c>
      <c r="D28" s="1273">
        <v>39131</v>
      </c>
      <c r="E28" s="1273">
        <v>39130</v>
      </c>
      <c r="F28" s="1273">
        <v>17268</v>
      </c>
      <c r="G28" s="1273">
        <v>15267</v>
      </c>
      <c r="H28" s="1273">
        <v>15267</v>
      </c>
      <c r="I28" s="1273">
        <v>15267</v>
      </c>
      <c r="J28" s="1273">
        <v>70148</v>
      </c>
      <c r="K28" s="1273">
        <v>15267</v>
      </c>
      <c r="L28" s="1273">
        <v>15267</v>
      </c>
      <c r="M28" s="1273">
        <v>63194</v>
      </c>
      <c r="N28" s="1273">
        <v>46442</v>
      </c>
      <c r="O28" s="1275">
        <f>SUM(C28:N28)</f>
        <v>390779</v>
      </c>
    </row>
    <row r="29" spans="1:15" ht="15.75" customHeight="1">
      <c r="A29" s="1280"/>
      <c r="B29" s="1281"/>
      <c r="C29" s="1295"/>
      <c r="D29" s="1295"/>
      <c r="E29" s="1295"/>
      <c r="F29" s="1295"/>
      <c r="G29" s="1295"/>
      <c r="H29" s="1295"/>
      <c r="I29" s="1295"/>
      <c r="J29" s="1295"/>
      <c r="K29" s="1295"/>
      <c r="L29" s="1295"/>
      <c r="M29" s="1295"/>
      <c r="N29" s="1295"/>
      <c r="O29" s="1276"/>
    </row>
    <row r="30" spans="1:15" ht="12" customHeight="1">
      <c r="A30" s="1292" t="s">
        <v>27</v>
      </c>
      <c r="B30" s="1279"/>
      <c r="C30" s="1273">
        <v>90632</v>
      </c>
      <c r="D30" s="1273">
        <v>90632</v>
      </c>
      <c r="E30" s="1273">
        <v>499790</v>
      </c>
      <c r="F30" s="1273">
        <v>110952</v>
      </c>
      <c r="G30" s="1273">
        <v>79677</v>
      </c>
      <c r="H30" s="1273">
        <v>45550</v>
      </c>
      <c r="I30" s="1273">
        <v>90632</v>
      </c>
      <c r="J30" s="1273"/>
      <c r="K30" s="1273">
        <v>90632</v>
      </c>
      <c r="L30" s="1273"/>
      <c r="M30" s="1273">
        <v>17928</v>
      </c>
      <c r="N30" s="1273">
        <v>12941</v>
      </c>
      <c r="O30" s="1275">
        <f>SUM(C30:N30)</f>
        <v>1129366</v>
      </c>
    </row>
    <row r="31" spans="1:15" ht="12" customHeight="1">
      <c r="A31" s="1280"/>
      <c r="B31" s="1281"/>
      <c r="C31" s="1274"/>
      <c r="D31" s="1274"/>
      <c r="E31" s="1274"/>
      <c r="F31" s="1274"/>
      <c r="G31" s="1274"/>
      <c r="H31" s="1274"/>
      <c r="I31" s="1274"/>
      <c r="J31" s="1274"/>
      <c r="K31" s="1274"/>
      <c r="L31" s="1274"/>
      <c r="M31" s="1274"/>
      <c r="N31" s="1274"/>
      <c r="O31" s="1276"/>
    </row>
    <row r="32" spans="1:15" ht="12" customHeight="1">
      <c r="A32" s="1292" t="s">
        <v>974</v>
      </c>
      <c r="B32" s="1279"/>
      <c r="C32" s="1273"/>
      <c r="D32" s="1273"/>
      <c r="E32" s="1273">
        <v>123398</v>
      </c>
      <c r="F32" s="1273">
        <v>153776</v>
      </c>
      <c r="G32" s="1273"/>
      <c r="H32" s="1273">
        <v>146590</v>
      </c>
      <c r="I32" s="1273"/>
      <c r="J32" s="1273"/>
      <c r="K32" s="1273"/>
      <c r="L32" s="1273"/>
      <c r="M32" s="1273">
        <v>114670</v>
      </c>
      <c r="N32" s="1273"/>
      <c r="O32" s="1275">
        <f>SUM(C32:N32)</f>
        <v>538434</v>
      </c>
    </row>
    <row r="33" spans="1:15" ht="14.25" customHeight="1">
      <c r="A33" s="1280"/>
      <c r="B33" s="1281"/>
      <c r="C33" s="1295"/>
      <c r="D33" s="1295"/>
      <c r="E33" s="1295"/>
      <c r="F33" s="1295"/>
      <c r="G33" s="1295"/>
      <c r="H33" s="1295"/>
      <c r="I33" s="1295"/>
      <c r="J33" s="1295"/>
      <c r="K33" s="1295"/>
      <c r="L33" s="1295"/>
      <c r="M33" s="1295"/>
      <c r="N33" s="1295"/>
      <c r="O33" s="1276"/>
    </row>
    <row r="34" spans="1:15" ht="15" customHeight="1">
      <c r="A34" s="1292" t="s">
        <v>973</v>
      </c>
      <c r="B34" s="1279"/>
      <c r="C34" s="1273"/>
      <c r="D34" s="1273">
        <v>420650</v>
      </c>
      <c r="E34" s="1273">
        <v>300000</v>
      </c>
      <c r="F34" s="1273">
        <v>321000</v>
      </c>
      <c r="G34" s="1273">
        <v>200000</v>
      </c>
      <c r="H34" s="1273">
        <v>530826</v>
      </c>
      <c r="I34" s="1273">
        <v>400000</v>
      </c>
      <c r="J34" s="1273">
        <v>500000</v>
      </c>
      <c r="K34" s="1273">
        <v>585701</v>
      </c>
      <c r="L34" s="1273">
        <v>757150</v>
      </c>
      <c r="M34" s="1273">
        <v>146153</v>
      </c>
      <c r="N34" s="1273">
        <v>564830</v>
      </c>
      <c r="O34" s="1275">
        <f>SUM(C34:N34)</f>
        <v>4726310</v>
      </c>
    </row>
    <row r="35" spans="1:15" ht="15" customHeight="1">
      <c r="A35" s="1280"/>
      <c r="B35" s="1281"/>
      <c r="C35" s="1295"/>
      <c r="D35" s="1295"/>
      <c r="E35" s="1295"/>
      <c r="F35" s="1295"/>
      <c r="G35" s="1295"/>
      <c r="H35" s="1295"/>
      <c r="I35" s="1295"/>
      <c r="J35" s="1295"/>
      <c r="K35" s="1295"/>
      <c r="L35" s="1295"/>
      <c r="M35" s="1295"/>
      <c r="N35" s="1295"/>
      <c r="O35" s="1276"/>
    </row>
    <row r="36" spans="1:15" ht="15" customHeight="1">
      <c r="A36" s="1292" t="s">
        <v>975</v>
      </c>
      <c r="B36" s="1279"/>
      <c r="C36" s="1273">
        <v>61583</v>
      </c>
      <c r="D36" s="1273">
        <v>61583</v>
      </c>
      <c r="E36" s="1273">
        <v>61583</v>
      </c>
      <c r="F36" s="1273">
        <v>61583</v>
      </c>
      <c r="G36" s="1273">
        <v>61583</v>
      </c>
      <c r="H36" s="1273">
        <v>62413</v>
      </c>
      <c r="I36" s="1273">
        <v>61583</v>
      </c>
      <c r="J36" s="1273">
        <v>61583</v>
      </c>
      <c r="K36" s="1273">
        <v>539959</v>
      </c>
      <c r="L36" s="1273">
        <v>61583</v>
      </c>
      <c r="M36" s="1273">
        <v>77509</v>
      </c>
      <c r="N36" s="1273">
        <v>40338</v>
      </c>
      <c r="O36" s="1275">
        <f>SUM(C36:N36)</f>
        <v>1212883</v>
      </c>
    </row>
    <row r="37" spans="1:15" ht="15" customHeight="1">
      <c r="A37" s="1280"/>
      <c r="B37" s="1281"/>
      <c r="C37" s="1295"/>
      <c r="D37" s="1295"/>
      <c r="E37" s="1295"/>
      <c r="F37" s="1295"/>
      <c r="G37" s="1295"/>
      <c r="H37" s="1295"/>
      <c r="I37" s="1295"/>
      <c r="J37" s="1295"/>
      <c r="K37" s="1295"/>
      <c r="L37" s="1295"/>
      <c r="M37" s="1295"/>
      <c r="N37" s="1295"/>
      <c r="O37" s="1276"/>
    </row>
    <row r="38" spans="1:15" ht="14.25" customHeight="1">
      <c r="A38" s="1292" t="s">
        <v>346</v>
      </c>
      <c r="B38" s="1279"/>
      <c r="C38" s="1273">
        <v>14063</v>
      </c>
      <c r="D38" s="1273"/>
      <c r="E38" s="1273">
        <v>14092</v>
      </c>
      <c r="F38" s="1273">
        <v>305184</v>
      </c>
      <c r="G38" s="1273"/>
      <c r="H38" s="1273">
        <v>14093</v>
      </c>
      <c r="I38" s="1273"/>
      <c r="J38" s="1273"/>
      <c r="K38" s="1273">
        <v>14093</v>
      </c>
      <c r="L38" s="1273">
        <v>24254</v>
      </c>
      <c r="M38" s="1273"/>
      <c r="N38" s="1273">
        <v>52288</v>
      </c>
      <c r="O38" s="1275">
        <f>SUM(C38:N38)</f>
        <v>438067</v>
      </c>
    </row>
    <row r="39" spans="1:15" ht="12" customHeight="1" thickBot="1">
      <c r="A39" s="1280"/>
      <c r="B39" s="1281"/>
      <c r="C39" s="1297"/>
      <c r="D39" s="1297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98"/>
    </row>
    <row r="40" spans="1:15" ht="18" customHeight="1" thickBot="1">
      <c r="A40" s="537" t="s">
        <v>976</v>
      </c>
      <c r="B40" s="538"/>
      <c r="C40" s="532">
        <f aca="true" t="shared" si="1" ref="C40:O40">SUM(C22:C39)</f>
        <v>1089113</v>
      </c>
      <c r="D40" s="532">
        <f t="shared" si="1"/>
        <v>1642002</v>
      </c>
      <c r="E40" s="532">
        <f t="shared" si="1"/>
        <v>2067998</v>
      </c>
      <c r="F40" s="532">
        <f t="shared" si="1"/>
        <v>1744965</v>
      </c>
      <c r="G40" s="532">
        <f t="shared" si="1"/>
        <v>1247833</v>
      </c>
      <c r="H40" s="532">
        <f t="shared" si="1"/>
        <v>1555023</v>
      </c>
      <c r="I40" s="532">
        <f t="shared" si="1"/>
        <v>1262684</v>
      </c>
      <c r="J40" s="532">
        <f t="shared" si="1"/>
        <v>1326933</v>
      </c>
      <c r="K40" s="532">
        <f t="shared" si="1"/>
        <v>2075307</v>
      </c>
      <c r="L40" s="532">
        <f t="shared" si="1"/>
        <v>1553456</v>
      </c>
      <c r="M40" s="532">
        <f t="shared" si="1"/>
        <v>1312885</v>
      </c>
      <c r="N40" s="532">
        <f t="shared" si="1"/>
        <v>1436113</v>
      </c>
      <c r="O40" s="533">
        <f t="shared" si="1"/>
        <v>18314312</v>
      </c>
    </row>
    <row r="41" spans="1:15" ht="12">
      <c r="A41" s="539"/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</row>
  </sheetData>
  <sheetProtection/>
  <mergeCells count="227">
    <mergeCell ref="H36:H37"/>
    <mergeCell ref="I36:I37"/>
    <mergeCell ref="A36:B37"/>
    <mergeCell ref="C36:C37"/>
    <mergeCell ref="D36:D37"/>
    <mergeCell ref="E36:E37"/>
    <mergeCell ref="J34:J35"/>
    <mergeCell ref="K34:K35"/>
    <mergeCell ref="L34:L35"/>
    <mergeCell ref="M34:M35"/>
    <mergeCell ref="N38:N39"/>
    <mergeCell ref="O38:O39"/>
    <mergeCell ref="N34:N35"/>
    <mergeCell ref="O34:O35"/>
    <mergeCell ref="N36:N37"/>
    <mergeCell ref="O36:O37"/>
    <mergeCell ref="J38:J39"/>
    <mergeCell ref="K38:K39"/>
    <mergeCell ref="J36:J37"/>
    <mergeCell ref="K36:K37"/>
    <mergeCell ref="L38:L39"/>
    <mergeCell ref="M38:M39"/>
    <mergeCell ref="L36:L37"/>
    <mergeCell ref="M36:M37"/>
    <mergeCell ref="A38:B39"/>
    <mergeCell ref="C38:C39"/>
    <mergeCell ref="D38:D39"/>
    <mergeCell ref="E38:E39"/>
    <mergeCell ref="H34:H35"/>
    <mergeCell ref="I34:I35"/>
    <mergeCell ref="A34:B35"/>
    <mergeCell ref="C34:C35"/>
    <mergeCell ref="D34:D35"/>
    <mergeCell ref="E34:E35"/>
    <mergeCell ref="H18:H19"/>
    <mergeCell ref="I18:I19"/>
    <mergeCell ref="F38:F39"/>
    <mergeCell ref="G38:G39"/>
    <mergeCell ref="H38:H39"/>
    <mergeCell ref="I38:I39"/>
    <mergeCell ref="F34:F35"/>
    <mergeCell ref="G34:G35"/>
    <mergeCell ref="F36:F37"/>
    <mergeCell ref="G36:G37"/>
    <mergeCell ref="N18:N19"/>
    <mergeCell ref="O18:O19"/>
    <mergeCell ref="J18:J19"/>
    <mergeCell ref="K18:K19"/>
    <mergeCell ref="L18:L19"/>
    <mergeCell ref="M18:M19"/>
    <mergeCell ref="D18:D19"/>
    <mergeCell ref="E18:E19"/>
    <mergeCell ref="O30:O31"/>
    <mergeCell ref="J32:J33"/>
    <mergeCell ref="K32:K33"/>
    <mergeCell ref="L32:L33"/>
    <mergeCell ref="M32:M33"/>
    <mergeCell ref="N32:N33"/>
    <mergeCell ref="F18:F19"/>
    <mergeCell ref="G18:G19"/>
    <mergeCell ref="O32:O33"/>
    <mergeCell ref="J30:J31"/>
    <mergeCell ref="K30:K31"/>
    <mergeCell ref="L30:L31"/>
    <mergeCell ref="I28:I29"/>
    <mergeCell ref="H26:H27"/>
    <mergeCell ref="I26:I27"/>
    <mergeCell ref="I32:I33"/>
    <mergeCell ref="N30:N31"/>
    <mergeCell ref="M30:M31"/>
    <mergeCell ref="N28:N29"/>
    <mergeCell ref="K28:K29"/>
    <mergeCell ref="L28:L29"/>
    <mergeCell ref="D32:D33"/>
    <mergeCell ref="E32:E33"/>
    <mergeCell ref="F32:F33"/>
    <mergeCell ref="G32:G33"/>
    <mergeCell ref="H32:H33"/>
    <mergeCell ref="D28:D29"/>
    <mergeCell ref="O28:O29"/>
    <mergeCell ref="C30:C31"/>
    <mergeCell ref="D30:D31"/>
    <mergeCell ref="E30:E31"/>
    <mergeCell ref="F30:F31"/>
    <mergeCell ref="G30:G31"/>
    <mergeCell ref="H30:H31"/>
    <mergeCell ref="I30:I31"/>
    <mergeCell ref="H28:H29"/>
    <mergeCell ref="J28:J29"/>
    <mergeCell ref="M26:M27"/>
    <mergeCell ref="J26:J27"/>
    <mergeCell ref="K26:K27"/>
    <mergeCell ref="M28:M29"/>
    <mergeCell ref="F26:F27"/>
    <mergeCell ref="G26:G27"/>
    <mergeCell ref="N26:N27"/>
    <mergeCell ref="O26:O27"/>
    <mergeCell ref="O22:O23"/>
    <mergeCell ref="O24:O25"/>
    <mergeCell ref="N22:N23"/>
    <mergeCell ref="N24:N25"/>
    <mergeCell ref="M24:M25"/>
    <mergeCell ref="J22:J23"/>
    <mergeCell ref="K22:K23"/>
    <mergeCell ref="L22:L23"/>
    <mergeCell ref="M22:M23"/>
    <mergeCell ref="E28:E29"/>
    <mergeCell ref="F28:F29"/>
    <mergeCell ref="G28:G29"/>
    <mergeCell ref="J24:J25"/>
    <mergeCell ref="L26:L27"/>
    <mergeCell ref="D24:D25"/>
    <mergeCell ref="E24:E25"/>
    <mergeCell ref="D26:D27"/>
    <mergeCell ref="E26:E27"/>
    <mergeCell ref="K24:K25"/>
    <mergeCell ref="L24:L25"/>
    <mergeCell ref="H24:H25"/>
    <mergeCell ref="I24:I25"/>
    <mergeCell ref="F24:F25"/>
    <mergeCell ref="G24:G25"/>
    <mergeCell ref="C22:C23"/>
    <mergeCell ref="D22:D23"/>
    <mergeCell ref="A32:B33"/>
    <mergeCell ref="I22:I23"/>
    <mergeCell ref="A30:B31"/>
    <mergeCell ref="E22:E23"/>
    <mergeCell ref="F22:F23"/>
    <mergeCell ref="G22:G23"/>
    <mergeCell ref="H22:H23"/>
    <mergeCell ref="C28:C29"/>
    <mergeCell ref="C32:C33"/>
    <mergeCell ref="N16:N17"/>
    <mergeCell ref="O16:O17"/>
    <mergeCell ref="J16:J17"/>
    <mergeCell ref="K16:K17"/>
    <mergeCell ref="L16:L17"/>
    <mergeCell ref="M16:M17"/>
    <mergeCell ref="D16:D17"/>
    <mergeCell ref="E16:E17"/>
    <mergeCell ref="F16:F17"/>
    <mergeCell ref="A22:B23"/>
    <mergeCell ref="A24:B25"/>
    <mergeCell ref="A26:B27"/>
    <mergeCell ref="A28:B29"/>
    <mergeCell ref="A16:B17"/>
    <mergeCell ref="C16:C17"/>
    <mergeCell ref="C26:C27"/>
    <mergeCell ref="C24:C25"/>
    <mergeCell ref="A18:B19"/>
    <mergeCell ref="C18:C19"/>
    <mergeCell ref="G16:G17"/>
    <mergeCell ref="H16:H17"/>
    <mergeCell ref="I16:I17"/>
    <mergeCell ref="O14:O15"/>
    <mergeCell ref="K14:K15"/>
    <mergeCell ref="I14:I15"/>
    <mergeCell ref="J14:J15"/>
    <mergeCell ref="L14:L15"/>
    <mergeCell ref="M14:M15"/>
    <mergeCell ref="N14:N15"/>
    <mergeCell ref="F12:F13"/>
    <mergeCell ref="F14:F15"/>
    <mergeCell ref="G14:G15"/>
    <mergeCell ref="H14:H15"/>
    <mergeCell ref="G12:G13"/>
    <mergeCell ref="H12:H13"/>
    <mergeCell ref="O10:O11"/>
    <mergeCell ref="N10:N11"/>
    <mergeCell ref="K10:K11"/>
    <mergeCell ref="L10:L11"/>
    <mergeCell ref="M10:M11"/>
    <mergeCell ref="A14:B15"/>
    <mergeCell ref="C14:C15"/>
    <mergeCell ref="D14:D15"/>
    <mergeCell ref="E14:E15"/>
    <mergeCell ref="G10:G11"/>
    <mergeCell ref="H10:H11"/>
    <mergeCell ref="I10:I11"/>
    <mergeCell ref="J10:J11"/>
    <mergeCell ref="C10:C11"/>
    <mergeCell ref="D10:D11"/>
    <mergeCell ref="E10:E11"/>
    <mergeCell ref="F10:F11"/>
    <mergeCell ref="A8:B9"/>
    <mergeCell ref="N8:N9"/>
    <mergeCell ref="O8:O9"/>
    <mergeCell ref="J8:J9"/>
    <mergeCell ref="K8:K9"/>
    <mergeCell ref="L8:L9"/>
    <mergeCell ref="M8:M9"/>
    <mergeCell ref="F8:F9"/>
    <mergeCell ref="G8:G9"/>
    <mergeCell ref="H8:H9"/>
    <mergeCell ref="A1:O1"/>
    <mergeCell ref="A2:O2"/>
    <mergeCell ref="A4:B4"/>
    <mergeCell ref="A6:B7"/>
    <mergeCell ref="F6:F7"/>
    <mergeCell ref="G6:G7"/>
    <mergeCell ref="O6:O7"/>
    <mergeCell ref="M6:M7"/>
    <mergeCell ref="N6:N7"/>
    <mergeCell ref="C6:C7"/>
    <mergeCell ref="I8:I9"/>
    <mergeCell ref="H6:H7"/>
    <mergeCell ref="L6:L7"/>
    <mergeCell ref="I6:I7"/>
    <mergeCell ref="J6:J7"/>
    <mergeCell ref="K6:K7"/>
    <mergeCell ref="D6:D7"/>
    <mergeCell ref="E6:E7"/>
    <mergeCell ref="A12:B13"/>
    <mergeCell ref="C12:C13"/>
    <mergeCell ref="D12:D13"/>
    <mergeCell ref="E12:E13"/>
    <mergeCell ref="A10:B11"/>
    <mergeCell ref="C8:C9"/>
    <mergeCell ref="D8:D9"/>
    <mergeCell ref="E8:E9"/>
    <mergeCell ref="I12:I13"/>
    <mergeCell ref="N12:N13"/>
    <mergeCell ref="O12:O13"/>
    <mergeCell ref="J12:J13"/>
    <mergeCell ref="K12:K13"/>
    <mergeCell ref="L12:L13"/>
    <mergeCell ref="M12:M13"/>
  </mergeCells>
  <printOptions horizontalCentered="1" verticalCentered="1"/>
  <pageMargins left="0" right="0" top="0" bottom="0.3937007874015748" header="0" footer="0.1968503937007874"/>
  <pageSetup firstPageNumber="59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showZeros="0" zoomScalePageLayoutView="0" workbookViewId="0" topLeftCell="A263">
      <selection activeCell="B249" sqref="B249"/>
    </sheetView>
  </sheetViews>
  <sheetFormatPr defaultColWidth="9.125" defaultRowHeight="12.75"/>
  <cols>
    <col min="1" max="1" width="8.50390625" style="169" customWidth="1"/>
    <col min="2" max="2" width="72.125" style="120" customWidth="1"/>
    <col min="3" max="5" width="12.125" style="120" customWidth="1"/>
    <col min="6" max="6" width="8.50390625" style="120" customWidth="1"/>
    <col min="7" max="8" width="9.125" style="120" customWidth="1"/>
    <col min="9" max="9" width="10.125" style="120" bestFit="1" customWidth="1"/>
    <col min="10" max="16384" width="9.125" style="120" customWidth="1"/>
  </cols>
  <sheetData>
    <row r="1" spans="1:6" ht="12">
      <c r="A1" s="1063" t="s">
        <v>313</v>
      </c>
      <c r="B1" s="1063"/>
      <c r="C1" s="1064"/>
      <c r="D1" s="1064"/>
      <c r="E1" s="1064"/>
      <c r="F1" s="1065"/>
    </row>
    <row r="2" spans="1:6" ht="12">
      <c r="A2" s="1063" t="s">
        <v>298</v>
      </c>
      <c r="B2" s="1063"/>
      <c r="C2" s="1064"/>
      <c r="D2" s="1064"/>
      <c r="E2" s="1064"/>
      <c r="F2" s="1065"/>
    </row>
    <row r="3" spans="1:2" ht="12">
      <c r="A3" s="118"/>
      <c r="B3" s="119"/>
    </row>
    <row r="4" spans="1:6" ht="11.25" customHeight="1">
      <c r="A4" s="118"/>
      <c r="B4" s="118"/>
      <c r="C4" s="121"/>
      <c r="D4" s="121"/>
      <c r="E4" s="121"/>
      <c r="F4" s="121" t="s">
        <v>314</v>
      </c>
    </row>
    <row r="5" spans="1:6" s="122" customFormat="1" ht="19.5" customHeight="1">
      <c r="A5" s="1070" t="s">
        <v>326</v>
      </c>
      <c r="B5" s="1068" t="s">
        <v>309</v>
      </c>
      <c r="C5" s="1058" t="s">
        <v>108</v>
      </c>
      <c r="D5" s="1058" t="s">
        <v>129</v>
      </c>
      <c r="E5" s="1058" t="s">
        <v>995</v>
      </c>
      <c r="F5" s="1066" t="s">
        <v>577</v>
      </c>
    </row>
    <row r="6" spans="1:6" s="122" customFormat="1" ht="17.25" customHeight="1">
      <c r="A6" s="1069"/>
      <c r="B6" s="1069"/>
      <c r="C6" s="1062"/>
      <c r="D6" s="1062"/>
      <c r="E6" s="1062"/>
      <c r="F6" s="1067"/>
    </row>
    <row r="7" spans="1:6" s="122" customFormat="1" ht="11.25" customHeight="1">
      <c r="A7" s="123" t="s">
        <v>287</v>
      </c>
      <c r="B7" s="124" t="s">
        <v>288</v>
      </c>
      <c r="C7" s="268" t="s">
        <v>289</v>
      </c>
      <c r="D7" s="268" t="s">
        <v>290</v>
      </c>
      <c r="E7" s="268" t="s">
        <v>291</v>
      </c>
      <c r="F7" s="124" t="s">
        <v>84</v>
      </c>
    </row>
    <row r="8" spans="1:6" s="127" customFormat="1" ht="16.5" customHeight="1">
      <c r="A8" s="125"/>
      <c r="B8" s="305" t="s">
        <v>565</v>
      </c>
      <c r="C8" s="286"/>
      <c r="D8" s="286"/>
      <c r="E8" s="286"/>
      <c r="F8" s="231"/>
    </row>
    <row r="9" spans="1:6" ht="12" customHeight="1">
      <c r="A9" s="128"/>
      <c r="B9" s="129"/>
      <c r="C9" s="221"/>
      <c r="D9" s="221"/>
      <c r="E9" s="221"/>
      <c r="F9" s="129"/>
    </row>
    <row r="10" spans="1:6" ht="12" customHeight="1">
      <c r="A10" s="133">
        <v>1010</v>
      </c>
      <c r="B10" s="144" t="s">
        <v>353</v>
      </c>
      <c r="C10" s="224">
        <f>SUM(C11:C16)</f>
        <v>1475835</v>
      </c>
      <c r="D10" s="224">
        <f>SUM(D11:D16)</f>
        <v>1715109</v>
      </c>
      <c r="E10" s="224">
        <f>SUM(E11:E16)</f>
        <v>1780329</v>
      </c>
      <c r="F10" s="558">
        <f>SUM(E10/D10)</f>
        <v>1.0380267376592391</v>
      </c>
    </row>
    <row r="11" spans="1:6" ht="12" customHeight="1">
      <c r="A11" s="128">
        <v>1011</v>
      </c>
      <c r="B11" s="129" t="s">
        <v>354</v>
      </c>
      <c r="C11" s="221">
        <v>74887</v>
      </c>
      <c r="D11" s="221">
        <v>140794</v>
      </c>
      <c r="E11" s="221">
        <v>140794</v>
      </c>
      <c r="F11" s="927">
        <f aca="true" t="shared" si="0" ref="F11:F74">SUM(E11/D11)</f>
        <v>1</v>
      </c>
    </row>
    <row r="12" spans="1:6" ht="12" customHeight="1">
      <c r="A12" s="128">
        <v>1012</v>
      </c>
      <c r="B12" s="129" t="s">
        <v>355</v>
      </c>
      <c r="C12" s="221">
        <v>695317</v>
      </c>
      <c r="D12" s="221">
        <v>695317</v>
      </c>
      <c r="E12" s="221">
        <v>697788</v>
      </c>
      <c r="F12" s="927">
        <f t="shared" si="0"/>
        <v>1.0035537747530983</v>
      </c>
    </row>
    <row r="13" spans="1:7" ht="12" customHeight="1">
      <c r="A13" s="128">
        <v>1013</v>
      </c>
      <c r="B13" s="129" t="s">
        <v>410</v>
      </c>
      <c r="C13" s="221">
        <v>443802</v>
      </c>
      <c r="D13" s="586">
        <v>541796</v>
      </c>
      <c r="E13" s="586">
        <v>596186</v>
      </c>
      <c r="F13" s="927">
        <f t="shared" si="0"/>
        <v>1.1003883380460542</v>
      </c>
      <c r="G13" s="587"/>
    </row>
    <row r="14" spans="1:7" ht="12" customHeight="1">
      <c r="A14" s="128">
        <v>1014</v>
      </c>
      <c r="B14" s="129" t="s">
        <v>356</v>
      </c>
      <c r="C14" s="221">
        <v>136589</v>
      </c>
      <c r="D14" s="586">
        <v>136589</v>
      </c>
      <c r="E14" s="586">
        <v>136589</v>
      </c>
      <c r="F14" s="927">
        <f t="shared" si="0"/>
        <v>1</v>
      </c>
      <c r="G14" s="587"/>
    </row>
    <row r="15" spans="1:8" ht="12" customHeight="1">
      <c r="A15" s="128">
        <v>1015</v>
      </c>
      <c r="B15" s="129" t="s">
        <v>357</v>
      </c>
      <c r="C15" s="221">
        <v>125240</v>
      </c>
      <c r="D15" s="586">
        <v>133734</v>
      </c>
      <c r="E15" s="586">
        <v>133734</v>
      </c>
      <c r="F15" s="927">
        <f t="shared" si="0"/>
        <v>1</v>
      </c>
      <c r="G15" s="588"/>
      <c r="H15" s="553"/>
    </row>
    <row r="16" spans="1:7" ht="12" customHeight="1">
      <c r="A16" s="128">
        <v>1016</v>
      </c>
      <c r="B16" s="129" t="s">
        <v>358</v>
      </c>
      <c r="C16" s="221"/>
      <c r="D16" s="586">
        <v>66879</v>
      </c>
      <c r="E16" s="586">
        <v>75238</v>
      </c>
      <c r="F16" s="927">
        <f t="shared" si="0"/>
        <v>1.1249869166704047</v>
      </c>
      <c r="G16" s="587"/>
    </row>
    <row r="17" spans="1:7" ht="12" customHeight="1">
      <c r="A17" s="133">
        <v>1020</v>
      </c>
      <c r="B17" s="144" t="s">
        <v>359</v>
      </c>
      <c r="C17" s="221"/>
      <c r="D17" s="586">
        <v>466</v>
      </c>
      <c r="E17" s="586">
        <v>466</v>
      </c>
      <c r="F17" s="927">
        <f t="shared" si="0"/>
        <v>1</v>
      </c>
      <c r="G17" s="587"/>
    </row>
    <row r="18" spans="1:7" ht="12" customHeight="1" thickBot="1">
      <c r="A18" s="164">
        <v>1030</v>
      </c>
      <c r="B18" s="234" t="s">
        <v>360</v>
      </c>
      <c r="C18" s="287"/>
      <c r="D18" s="589">
        <v>11483</v>
      </c>
      <c r="E18" s="589">
        <v>22839</v>
      </c>
      <c r="F18" s="990">
        <f t="shared" si="0"/>
        <v>1.9889401724288078</v>
      </c>
      <c r="G18" s="587"/>
    </row>
    <row r="19" spans="1:7" ht="16.5" customHeight="1" thickBot="1">
      <c r="A19" s="161"/>
      <c r="B19" s="288" t="s">
        <v>361</v>
      </c>
      <c r="C19" s="226">
        <f>SUM(C10)</f>
        <v>1475835</v>
      </c>
      <c r="D19" s="590">
        <f>SUM(D10+D18+D17)</f>
        <v>1727058</v>
      </c>
      <c r="E19" s="590">
        <f>SUM(E10+E18+E17)</f>
        <v>1803634</v>
      </c>
      <c r="F19" s="992">
        <f t="shared" si="0"/>
        <v>1.0443389857202248</v>
      </c>
      <c r="G19" s="587"/>
    </row>
    <row r="20" spans="1:6" ht="12" customHeight="1">
      <c r="A20" s="156"/>
      <c r="B20" s="172"/>
      <c r="C20" s="155"/>
      <c r="D20" s="155"/>
      <c r="E20" s="155"/>
      <c r="F20" s="991"/>
    </row>
    <row r="21" spans="1:6" ht="12" customHeight="1">
      <c r="A21" s="130">
        <v>1040</v>
      </c>
      <c r="B21" s="131" t="s">
        <v>362</v>
      </c>
      <c r="C21" s="133">
        <f>SUM(C22:C23)</f>
        <v>3100000</v>
      </c>
      <c r="D21" s="133">
        <f>SUM(D22:D23)</f>
        <v>3113038</v>
      </c>
      <c r="E21" s="133">
        <f>SUM(E22:E23)</f>
        <v>3260126</v>
      </c>
      <c r="F21" s="558">
        <f t="shared" si="0"/>
        <v>1.0472490216952057</v>
      </c>
    </row>
    <row r="22" spans="1:6" ht="12" customHeight="1">
      <c r="A22" s="141">
        <v>1041</v>
      </c>
      <c r="B22" s="139" t="s">
        <v>61</v>
      </c>
      <c r="C22" s="128">
        <v>2650000</v>
      </c>
      <c r="D22" s="128">
        <v>2650000</v>
      </c>
      <c r="E22" s="128">
        <v>2742413</v>
      </c>
      <c r="F22" s="558">
        <f t="shared" si="0"/>
        <v>1.0348728301886791</v>
      </c>
    </row>
    <row r="23" spans="1:6" ht="12" customHeight="1">
      <c r="A23" s="141">
        <v>1042</v>
      </c>
      <c r="B23" s="139" t="s">
        <v>62</v>
      </c>
      <c r="C23" s="128">
        <v>450000</v>
      </c>
      <c r="D23" s="128">
        <v>463038</v>
      </c>
      <c r="E23" s="128">
        <v>517713</v>
      </c>
      <c r="F23" s="558">
        <f t="shared" si="0"/>
        <v>1.118078861778083</v>
      </c>
    </row>
    <row r="24" spans="1:6" ht="12" customHeight="1">
      <c r="A24" s="135">
        <v>1050</v>
      </c>
      <c r="B24" s="134" t="s">
        <v>363</v>
      </c>
      <c r="C24" s="133">
        <f>SUM(C25:C27)</f>
        <v>3597165</v>
      </c>
      <c r="D24" s="133">
        <f>SUM(D25:D27)</f>
        <v>3703165</v>
      </c>
      <c r="E24" s="133">
        <f>SUM(E25:E27)</f>
        <v>3844571</v>
      </c>
      <c r="F24" s="558">
        <f t="shared" si="0"/>
        <v>1.0381851740335633</v>
      </c>
    </row>
    <row r="25" spans="1:6" ht="12.75" customHeight="1">
      <c r="A25" s="142">
        <v>1051</v>
      </c>
      <c r="B25" s="129" t="s">
        <v>315</v>
      </c>
      <c r="C25" s="128">
        <v>3352165</v>
      </c>
      <c r="D25" s="128">
        <v>3458165</v>
      </c>
      <c r="E25" s="128">
        <v>3580951</v>
      </c>
      <c r="F25" s="927">
        <f t="shared" si="0"/>
        <v>1.0355061137915629</v>
      </c>
    </row>
    <row r="26" spans="1:6" ht="12.75" customHeight="1">
      <c r="A26" s="142">
        <v>1052</v>
      </c>
      <c r="B26" s="143" t="s">
        <v>414</v>
      </c>
      <c r="C26" s="128">
        <v>170000</v>
      </c>
      <c r="D26" s="128">
        <v>170000</v>
      </c>
      <c r="E26" s="128">
        <v>176774</v>
      </c>
      <c r="F26" s="927">
        <f t="shared" si="0"/>
        <v>1.0398470588235293</v>
      </c>
    </row>
    <row r="27" spans="1:6" ht="12.75" customHeight="1">
      <c r="A27" s="142">
        <v>1053</v>
      </c>
      <c r="B27" s="137" t="s">
        <v>311</v>
      </c>
      <c r="C27" s="128">
        <v>75000</v>
      </c>
      <c r="D27" s="128">
        <v>75000</v>
      </c>
      <c r="E27" s="128">
        <v>86846</v>
      </c>
      <c r="F27" s="927">
        <f t="shared" si="0"/>
        <v>1.1579466666666667</v>
      </c>
    </row>
    <row r="28" spans="1:6" ht="12" customHeight="1">
      <c r="A28" s="135">
        <v>1070</v>
      </c>
      <c r="B28" s="134" t="s">
        <v>317</v>
      </c>
      <c r="C28" s="133">
        <f>SUM(C29:C39)</f>
        <v>494368</v>
      </c>
      <c r="D28" s="133">
        <f>SUM(D29:D39)</f>
        <v>480009</v>
      </c>
      <c r="E28" s="133">
        <f>SUM(E29:E39)</f>
        <v>463938</v>
      </c>
      <c r="F28" s="558">
        <f t="shared" si="0"/>
        <v>0.966519377761667</v>
      </c>
    </row>
    <row r="29" spans="1:6" ht="12" customHeight="1">
      <c r="A29" s="142">
        <v>1071</v>
      </c>
      <c r="B29" s="139" t="s">
        <v>364</v>
      </c>
      <c r="C29" s="128">
        <v>7000</v>
      </c>
      <c r="D29" s="128">
        <v>7000</v>
      </c>
      <c r="E29" s="128">
        <v>8062</v>
      </c>
      <c r="F29" s="927">
        <f t="shared" si="0"/>
        <v>1.1517142857142857</v>
      </c>
    </row>
    <row r="30" spans="1:6" ht="12" customHeight="1">
      <c r="A30" s="142">
        <v>1073</v>
      </c>
      <c r="B30" s="129" t="s">
        <v>365</v>
      </c>
      <c r="C30" s="128"/>
      <c r="D30" s="128">
        <v>250</v>
      </c>
      <c r="E30" s="128">
        <v>400</v>
      </c>
      <c r="F30" s="927">
        <f t="shared" si="0"/>
        <v>1.6</v>
      </c>
    </row>
    <row r="31" spans="1:6" ht="12" customHeight="1">
      <c r="A31" s="142">
        <v>1074</v>
      </c>
      <c r="B31" s="129" t="s">
        <v>366</v>
      </c>
      <c r="C31" s="128">
        <v>4000</v>
      </c>
      <c r="D31" s="128">
        <v>4000</v>
      </c>
      <c r="E31" s="128">
        <v>4345</v>
      </c>
      <c r="F31" s="927">
        <f t="shared" si="0"/>
        <v>1.08625</v>
      </c>
    </row>
    <row r="32" spans="1:6" ht="12" customHeight="1">
      <c r="A32" s="142">
        <v>1075</v>
      </c>
      <c r="B32" s="137" t="s">
        <v>89</v>
      </c>
      <c r="C32" s="128">
        <v>20000</v>
      </c>
      <c r="D32" s="128">
        <v>21732</v>
      </c>
      <c r="E32" s="128">
        <v>29049</v>
      </c>
      <c r="F32" s="927">
        <f t="shared" si="0"/>
        <v>1.336692435118719</v>
      </c>
    </row>
    <row r="33" spans="1:6" ht="12" customHeight="1">
      <c r="A33" s="142">
        <v>1076</v>
      </c>
      <c r="B33" s="137" t="s">
        <v>28</v>
      </c>
      <c r="C33" s="128">
        <v>8868</v>
      </c>
      <c r="D33" s="128">
        <v>8868</v>
      </c>
      <c r="E33" s="128">
        <v>17015</v>
      </c>
      <c r="F33" s="927">
        <f t="shared" si="0"/>
        <v>1.9186964366260713</v>
      </c>
    </row>
    <row r="34" spans="1:6" ht="12" customHeight="1">
      <c r="A34" s="142">
        <v>1077</v>
      </c>
      <c r="B34" s="143" t="s">
        <v>367</v>
      </c>
      <c r="C34" s="128">
        <v>236000</v>
      </c>
      <c r="D34" s="128">
        <v>236000</v>
      </c>
      <c r="E34" s="128">
        <v>219980</v>
      </c>
      <c r="F34" s="927">
        <f t="shared" si="0"/>
        <v>0.9321186440677967</v>
      </c>
    </row>
    <row r="35" spans="1:6" ht="12" customHeight="1">
      <c r="A35" s="142">
        <v>1078</v>
      </c>
      <c r="B35" s="139" t="s">
        <v>368</v>
      </c>
      <c r="C35" s="128">
        <v>7500</v>
      </c>
      <c r="D35" s="128">
        <v>7500</v>
      </c>
      <c r="E35" s="128">
        <v>5597</v>
      </c>
      <c r="F35" s="927">
        <f t="shared" si="0"/>
        <v>0.7462666666666666</v>
      </c>
    </row>
    <row r="36" spans="1:6" ht="12" customHeight="1">
      <c r="A36" s="142">
        <v>1079</v>
      </c>
      <c r="B36" s="139" t="s">
        <v>369</v>
      </c>
      <c r="C36" s="128">
        <v>90000</v>
      </c>
      <c r="D36" s="128">
        <v>90000</v>
      </c>
      <c r="E36" s="128">
        <v>90000</v>
      </c>
      <c r="F36" s="927">
        <f t="shared" si="0"/>
        <v>1</v>
      </c>
    </row>
    <row r="37" spans="1:6" ht="12" customHeight="1">
      <c r="A37" s="142">
        <v>1080</v>
      </c>
      <c r="B37" s="242" t="s">
        <v>370</v>
      </c>
      <c r="C37" s="128">
        <v>40000</v>
      </c>
      <c r="D37" s="128">
        <v>20000</v>
      </c>
      <c r="E37" s="128">
        <v>16654</v>
      </c>
      <c r="F37" s="927">
        <f t="shared" si="0"/>
        <v>0.8327</v>
      </c>
    </row>
    <row r="38" spans="1:6" ht="12" customHeight="1">
      <c r="A38" s="141">
        <v>1081</v>
      </c>
      <c r="B38" s="242" t="s">
        <v>90</v>
      </c>
      <c r="C38" s="128">
        <v>5000</v>
      </c>
      <c r="D38" s="128">
        <v>8659</v>
      </c>
      <c r="E38" s="128">
        <v>9355</v>
      </c>
      <c r="F38" s="927">
        <f t="shared" si="0"/>
        <v>1.080378796627786</v>
      </c>
    </row>
    <row r="39" spans="1:6" ht="13.5" customHeight="1" thickBot="1">
      <c r="A39" s="160">
        <v>1082</v>
      </c>
      <c r="B39" s="554" t="s">
        <v>296</v>
      </c>
      <c r="C39" s="555">
        <v>76000</v>
      </c>
      <c r="D39" s="555">
        <v>76000</v>
      </c>
      <c r="E39" s="555">
        <v>63481</v>
      </c>
      <c r="F39" s="990">
        <f t="shared" si="0"/>
        <v>0.8352763157894737</v>
      </c>
    </row>
    <row r="40" spans="1:6" ht="17.25" customHeight="1" thickBot="1">
      <c r="A40" s="162"/>
      <c r="B40" s="289" t="s">
        <v>371</v>
      </c>
      <c r="C40" s="290">
        <f>SUM(C21+C24+C28)</f>
        <v>7191533</v>
      </c>
      <c r="D40" s="290">
        <f>SUM(D21+D24+D28)</f>
        <v>7296212</v>
      </c>
      <c r="E40" s="290">
        <f>SUM(E21+E24+E28)</f>
        <v>7568635</v>
      </c>
      <c r="F40" s="992">
        <f t="shared" si="0"/>
        <v>1.0373375938089517</v>
      </c>
    </row>
    <row r="41" spans="1:6" ht="12" customHeight="1">
      <c r="A41" s="142"/>
      <c r="B41" s="265"/>
      <c r="C41" s="138"/>
      <c r="D41" s="138"/>
      <c r="E41" s="138"/>
      <c r="F41" s="991"/>
    </row>
    <row r="42" spans="1:6" ht="12" customHeight="1">
      <c r="A42" s="135">
        <v>1090</v>
      </c>
      <c r="B42" s="291" t="s">
        <v>372</v>
      </c>
      <c r="C42" s="133">
        <f>SUM(C43:C49)</f>
        <v>1283000</v>
      </c>
      <c r="D42" s="133">
        <f>SUM(D43:D49)</f>
        <v>1283888</v>
      </c>
      <c r="E42" s="133">
        <f>SUM(E43:E49)</f>
        <v>1184067</v>
      </c>
      <c r="F42" s="558">
        <f t="shared" si="0"/>
        <v>0.9222510063183081</v>
      </c>
    </row>
    <row r="43" spans="1:6" ht="12" customHeight="1">
      <c r="A43" s="142">
        <v>1091</v>
      </c>
      <c r="B43" s="242" t="s">
        <v>179</v>
      </c>
      <c r="C43" s="128">
        <v>115000</v>
      </c>
      <c r="D43" s="128">
        <v>115000</v>
      </c>
      <c r="E43" s="128">
        <v>96267</v>
      </c>
      <c r="F43" s="927">
        <f t="shared" si="0"/>
        <v>0.837104347826087</v>
      </c>
    </row>
    <row r="44" spans="1:6" ht="12" customHeight="1">
      <c r="A44" s="142">
        <v>1092</v>
      </c>
      <c r="B44" s="139" t="s">
        <v>297</v>
      </c>
      <c r="C44" s="128">
        <v>443000</v>
      </c>
      <c r="D44" s="128">
        <v>443000</v>
      </c>
      <c r="E44" s="128">
        <v>448861</v>
      </c>
      <c r="F44" s="927">
        <f t="shared" si="0"/>
        <v>1.0132302483069977</v>
      </c>
    </row>
    <row r="45" spans="1:6" ht="12" customHeight="1">
      <c r="A45" s="142">
        <v>1093</v>
      </c>
      <c r="B45" s="139" t="s">
        <v>180</v>
      </c>
      <c r="C45" s="128">
        <v>15000</v>
      </c>
      <c r="D45" s="128">
        <v>15888</v>
      </c>
      <c r="E45" s="128">
        <v>7706</v>
      </c>
      <c r="F45" s="927">
        <f t="shared" si="0"/>
        <v>0.4850201409869084</v>
      </c>
    </row>
    <row r="46" spans="1:6" ht="12" customHeight="1">
      <c r="A46" s="142">
        <v>1094</v>
      </c>
      <c r="B46" s="139" t="s">
        <v>181</v>
      </c>
      <c r="C46" s="128">
        <v>15000</v>
      </c>
      <c r="D46" s="128">
        <v>15000</v>
      </c>
      <c r="E46" s="128">
        <v>15000</v>
      </c>
      <c r="F46" s="927">
        <f t="shared" si="0"/>
        <v>1</v>
      </c>
    </row>
    <row r="47" spans="1:6" ht="12" customHeight="1">
      <c r="A47" s="142">
        <v>1095</v>
      </c>
      <c r="B47" s="143" t="s">
        <v>538</v>
      </c>
      <c r="C47" s="128">
        <v>340000</v>
      </c>
      <c r="D47" s="128">
        <v>340000</v>
      </c>
      <c r="E47" s="128">
        <v>298782</v>
      </c>
      <c r="F47" s="927">
        <f t="shared" si="0"/>
        <v>0.8787705882352941</v>
      </c>
    </row>
    <row r="48" spans="1:6" ht="12" customHeight="1">
      <c r="A48" s="142">
        <v>1096</v>
      </c>
      <c r="B48" s="143" t="s">
        <v>511</v>
      </c>
      <c r="C48" s="128">
        <v>350000</v>
      </c>
      <c r="D48" s="128">
        <v>350000</v>
      </c>
      <c r="E48" s="128">
        <v>315288</v>
      </c>
      <c r="F48" s="927">
        <f t="shared" si="0"/>
        <v>0.9008228571428571</v>
      </c>
    </row>
    <row r="49" spans="1:6" ht="12" customHeight="1">
      <c r="A49" s="142">
        <v>1097</v>
      </c>
      <c r="B49" s="143" t="s">
        <v>512</v>
      </c>
      <c r="C49" s="128">
        <v>5000</v>
      </c>
      <c r="D49" s="128">
        <v>5000</v>
      </c>
      <c r="E49" s="128">
        <v>2163</v>
      </c>
      <c r="F49" s="927">
        <f t="shared" si="0"/>
        <v>0.4326</v>
      </c>
    </row>
    <row r="50" spans="1:6" ht="12" customHeight="1">
      <c r="A50" s="135">
        <v>1100</v>
      </c>
      <c r="B50" s="291" t="s">
        <v>373</v>
      </c>
      <c r="C50" s="133">
        <f>SUM(C51:C53)</f>
        <v>205066</v>
      </c>
      <c r="D50" s="133">
        <f>SUM(D51:D53)</f>
        <v>216523</v>
      </c>
      <c r="E50" s="133">
        <f>SUM(E51:E53)</f>
        <v>222566</v>
      </c>
      <c r="F50" s="558">
        <f t="shared" si="0"/>
        <v>1.0279092752271122</v>
      </c>
    </row>
    <row r="51" spans="1:6" ht="12" customHeight="1">
      <c r="A51" s="142">
        <v>1101</v>
      </c>
      <c r="B51" s="143" t="s">
        <v>374</v>
      </c>
      <c r="C51" s="128">
        <v>14066</v>
      </c>
      <c r="D51" s="128">
        <v>14066</v>
      </c>
      <c r="E51" s="128">
        <v>14839</v>
      </c>
      <c r="F51" s="927">
        <f t="shared" si="0"/>
        <v>1.0549552111474478</v>
      </c>
    </row>
    <row r="52" spans="1:6" ht="12" customHeight="1">
      <c r="A52" s="142">
        <v>1102</v>
      </c>
      <c r="B52" s="139" t="s">
        <v>375</v>
      </c>
      <c r="C52" s="128">
        <v>141000</v>
      </c>
      <c r="D52" s="128">
        <v>141000</v>
      </c>
      <c r="E52" s="128">
        <v>125911</v>
      </c>
      <c r="F52" s="927">
        <f t="shared" si="0"/>
        <v>0.8929858156028369</v>
      </c>
    </row>
    <row r="53" spans="1:6" ht="12" customHeight="1">
      <c r="A53" s="142">
        <v>1103</v>
      </c>
      <c r="B53" s="139" t="s">
        <v>376</v>
      </c>
      <c r="C53" s="128">
        <v>50000</v>
      </c>
      <c r="D53" s="128">
        <v>61457</v>
      </c>
      <c r="E53" s="128">
        <v>81816</v>
      </c>
      <c r="F53" s="927">
        <f t="shared" si="0"/>
        <v>1.3312722716696226</v>
      </c>
    </row>
    <row r="54" spans="1:6" ht="12" customHeight="1">
      <c r="A54" s="943">
        <v>1105</v>
      </c>
      <c r="B54" s="940" t="s">
        <v>576</v>
      </c>
      <c r="C54" s="941"/>
      <c r="D54" s="942">
        <v>40000</v>
      </c>
      <c r="E54" s="942">
        <v>40000</v>
      </c>
      <c r="F54" s="558">
        <f t="shared" si="0"/>
        <v>1</v>
      </c>
    </row>
    <row r="55" spans="1:6" ht="12" customHeight="1">
      <c r="A55" s="135">
        <v>1110</v>
      </c>
      <c r="B55" s="144" t="s">
        <v>377</v>
      </c>
      <c r="C55" s="128"/>
      <c r="D55" s="128"/>
      <c r="E55" s="128"/>
      <c r="F55" s="558"/>
    </row>
    <row r="56" spans="1:6" ht="12" customHeight="1">
      <c r="A56" s="135">
        <v>1120</v>
      </c>
      <c r="B56" s="144" t="s">
        <v>378</v>
      </c>
      <c r="C56" s="133">
        <f>SUM(C57:C61)</f>
        <v>1245305</v>
      </c>
      <c r="D56" s="133">
        <f>SUM(D57:D61)</f>
        <v>401048</v>
      </c>
      <c r="E56" s="133">
        <f>SUM(E57:E61)</f>
        <v>386981</v>
      </c>
      <c r="F56" s="558">
        <f t="shared" si="0"/>
        <v>0.9649243980770381</v>
      </c>
    </row>
    <row r="57" spans="1:6" ht="12" customHeight="1">
      <c r="A57" s="142">
        <v>1121</v>
      </c>
      <c r="B57" s="129" t="s">
        <v>507</v>
      </c>
      <c r="C57" s="128">
        <v>44298</v>
      </c>
      <c r="D57" s="128">
        <v>44298</v>
      </c>
      <c r="E57" s="128">
        <v>44298</v>
      </c>
      <c r="F57" s="927">
        <f t="shared" si="0"/>
        <v>1</v>
      </c>
    </row>
    <row r="58" spans="1:6" ht="12" customHeight="1">
      <c r="A58" s="142">
        <v>1122</v>
      </c>
      <c r="B58" s="129" t="s">
        <v>520</v>
      </c>
      <c r="C58" s="128">
        <v>222750</v>
      </c>
      <c r="D58" s="128">
        <v>222750</v>
      </c>
      <c r="E58" s="128">
        <v>199422</v>
      </c>
      <c r="F58" s="927">
        <f t="shared" si="0"/>
        <v>0.8952727272727272</v>
      </c>
    </row>
    <row r="59" spans="1:6" ht="12" customHeight="1">
      <c r="A59" s="142">
        <v>1123</v>
      </c>
      <c r="B59" s="137" t="s">
        <v>525</v>
      </c>
      <c r="C59" s="128">
        <v>134000</v>
      </c>
      <c r="D59" s="128">
        <v>134000</v>
      </c>
      <c r="E59" s="128">
        <v>143261</v>
      </c>
      <c r="F59" s="927">
        <f t="shared" si="0"/>
        <v>1.0691119402985074</v>
      </c>
    </row>
    <row r="60" spans="1:6" ht="12" customHeight="1">
      <c r="A60" s="142">
        <v>1124</v>
      </c>
      <c r="B60" s="265" t="s">
        <v>87</v>
      </c>
      <c r="C60" s="128">
        <v>369270</v>
      </c>
      <c r="D60" s="128"/>
      <c r="E60" s="128"/>
      <c r="F60" s="558"/>
    </row>
    <row r="61" spans="1:6" ht="12" customHeight="1">
      <c r="A61" s="142">
        <v>1125</v>
      </c>
      <c r="B61" s="137" t="s">
        <v>88</v>
      </c>
      <c r="C61" s="128">
        <v>474987</v>
      </c>
      <c r="D61" s="128"/>
      <c r="E61" s="128"/>
      <c r="F61" s="558"/>
    </row>
    <row r="62" spans="1:6" ht="12" customHeight="1">
      <c r="A62" s="135">
        <v>1130</v>
      </c>
      <c r="B62" s="134" t="s">
        <v>379</v>
      </c>
      <c r="C62" s="133"/>
      <c r="D62" s="133"/>
      <c r="E62" s="133"/>
      <c r="F62" s="558"/>
    </row>
    <row r="63" spans="1:6" ht="12" customHeight="1">
      <c r="A63" s="135">
        <v>1140</v>
      </c>
      <c r="B63" s="136" t="s">
        <v>380</v>
      </c>
      <c r="C63" s="133">
        <f>SUM(C64)</f>
        <v>40000</v>
      </c>
      <c r="D63" s="133">
        <f>SUM(D64)</f>
        <v>40000</v>
      </c>
      <c r="E63" s="133">
        <f>SUM(E64)</f>
        <v>57204</v>
      </c>
      <c r="F63" s="558">
        <f t="shared" si="0"/>
        <v>1.4301</v>
      </c>
    </row>
    <row r="64" spans="1:6" ht="12" customHeight="1">
      <c r="A64" s="142">
        <v>1141</v>
      </c>
      <c r="B64" s="139" t="s">
        <v>182</v>
      </c>
      <c r="C64" s="128">
        <v>40000</v>
      </c>
      <c r="D64" s="128">
        <v>40000</v>
      </c>
      <c r="E64" s="128">
        <v>57204</v>
      </c>
      <c r="F64" s="927">
        <f t="shared" si="0"/>
        <v>1.4301</v>
      </c>
    </row>
    <row r="65" spans="1:6" ht="12" customHeight="1" thickBot="1">
      <c r="A65" s="164">
        <v>1150</v>
      </c>
      <c r="B65" s="234" t="s">
        <v>381</v>
      </c>
      <c r="C65" s="152"/>
      <c r="D65" s="591">
        <v>47756</v>
      </c>
      <c r="E65" s="591">
        <v>55149</v>
      </c>
      <c r="F65" s="994">
        <f t="shared" si="0"/>
        <v>1.154807772845297</v>
      </c>
    </row>
    <row r="66" spans="1:6" ht="18.75" customHeight="1" thickBot="1">
      <c r="A66" s="162"/>
      <c r="B66" s="208" t="s">
        <v>573</v>
      </c>
      <c r="C66" s="290">
        <f>SUM(C63+C65+C62+C56+C55+C50+C42)</f>
        <v>2773371</v>
      </c>
      <c r="D66" s="290">
        <f>SUM(D63+D65+D62+D56+D55+D50+D42+D54)</f>
        <v>2029215</v>
      </c>
      <c r="E66" s="290">
        <f>SUM(E63+E65+E62+E56+E55+E50+E42+E54)</f>
        <v>1945967</v>
      </c>
      <c r="F66" s="992">
        <f t="shared" si="0"/>
        <v>0.9589752687615655</v>
      </c>
    </row>
    <row r="67" spans="1:6" ht="12" customHeight="1">
      <c r="A67" s="157"/>
      <c r="B67" s="292"/>
      <c r="C67" s="138"/>
      <c r="D67" s="138"/>
      <c r="E67" s="138"/>
      <c r="F67" s="991"/>
    </row>
    <row r="68" spans="1:6" ht="15" customHeight="1" thickBot="1">
      <c r="A68" s="146">
        <v>1160</v>
      </c>
      <c r="B68" s="168" t="s">
        <v>382</v>
      </c>
      <c r="C68" s="152"/>
      <c r="D68" s="152">
        <v>1500</v>
      </c>
      <c r="E68" s="152">
        <v>1500</v>
      </c>
      <c r="F68" s="990">
        <f t="shared" si="0"/>
        <v>1</v>
      </c>
    </row>
    <row r="69" spans="1:6" ht="18" customHeight="1" thickBot="1">
      <c r="A69" s="162"/>
      <c r="B69" s="288" t="s">
        <v>383</v>
      </c>
      <c r="C69" s="149">
        <f>SUM(C68)</f>
        <v>0</v>
      </c>
      <c r="D69" s="149">
        <f>SUM(D68)</f>
        <v>1500</v>
      </c>
      <c r="E69" s="149">
        <f>SUM(E68)</f>
        <v>1500</v>
      </c>
      <c r="F69" s="992">
        <f t="shared" si="0"/>
        <v>1</v>
      </c>
    </row>
    <row r="70" spans="1:6" ht="12" customHeight="1" thickBot="1">
      <c r="A70" s="162"/>
      <c r="B70" s="208"/>
      <c r="C70" s="153"/>
      <c r="D70" s="153"/>
      <c r="E70" s="153"/>
      <c r="F70" s="992"/>
    </row>
    <row r="71" spans="1:6" ht="18.75" customHeight="1" thickBot="1">
      <c r="A71" s="162"/>
      <c r="B71" s="293" t="s">
        <v>124</v>
      </c>
      <c r="C71" s="290">
        <f>SUM(C66+C40+C19+C69)</f>
        <v>11440739</v>
      </c>
      <c r="D71" s="290">
        <f>SUM(D66+D40+D19+D69)</f>
        <v>11053985</v>
      </c>
      <c r="E71" s="290">
        <f>SUM(E66+E40+E19+E69)</f>
        <v>11319736</v>
      </c>
      <c r="F71" s="992">
        <f t="shared" si="0"/>
        <v>1.0240411941937682</v>
      </c>
    </row>
    <row r="72" spans="1:6" ht="12" customHeight="1">
      <c r="A72" s="142"/>
      <c r="B72" s="267"/>
      <c r="C72" s="138"/>
      <c r="D72" s="138"/>
      <c r="E72" s="138"/>
      <c r="F72" s="991"/>
    </row>
    <row r="73" spans="1:6" ht="12" customHeight="1">
      <c r="A73" s="133">
        <v>1165</v>
      </c>
      <c r="B73" s="144" t="s">
        <v>384</v>
      </c>
      <c r="C73" s="128"/>
      <c r="D73" s="133">
        <v>312395</v>
      </c>
      <c r="E73" s="133">
        <v>312395</v>
      </c>
      <c r="F73" s="558">
        <f t="shared" si="0"/>
        <v>1</v>
      </c>
    </row>
    <row r="74" spans="1:6" ht="12" customHeight="1">
      <c r="A74" s="133">
        <v>1170</v>
      </c>
      <c r="B74" s="131" t="s">
        <v>385</v>
      </c>
      <c r="C74" s="133">
        <f>SUM(C75:C77)</f>
        <v>2395920</v>
      </c>
      <c r="D74" s="133">
        <f>SUM(D75:D77)</f>
        <v>2395920</v>
      </c>
      <c r="E74" s="133">
        <f>SUM(E75:E77)</f>
        <v>2216481</v>
      </c>
      <c r="F74" s="558">
        <f t="shared" si="0"/>
        <v>0.9251064309325854</v>
      </c>
    </row>
    <row r="75" spans="1:6" ht="12" customHeight="1">
      <c r="A75" s="141">
        <v>1172</v>
      </c>
      <c r="B75" s="242" t="s">
        <v>115</v>
      </c>
      <c r="C75" s="128">
        <v>62940</v>
      </c>
      <c r="D75" s="128">
        <v>62940</v>
      </c>
      <c r="E75" s="128">
        <v>56004</v>
      </c>
      <c r="F75" s="927">
        <f aca="true" t="shared" si="1" ref="F75:F133">SUM(E75/D75)</f>
        <v>0.8897998093422307</v>
      </c>
    </row>
    <row r="76" spans="1:6" ht="12" customHeight="1">
      <c r="A76" s="141">
        <v>1174</v>
      </c>
      <c r="B76" s="242" t="s">
        <v>159</v>
      </c>
      <c r="C76" s="128">
        <v>2328260</v>
      </c>
      <c r="D76" s="128">
        <v>2328260</v>
      </c>
      <c r="E76" s="128">
        <v>2155466</v>
      </c>
      <c r="F76" s="927">
        <f t="shared" si="1"/>
        <v>0.9257840619174834</v>
      </c>
    </row>
    <row r="77" spans="1:6" ht="12" customHeight="1">
      <c r="A77" s="141">
        <v>1176</v>
      </c>
      <c r="B77" s="242" t="s">
        <v>156</v>
      </c>
      <c r="C77" s="128">
        <v>4720</v>
      </c>
      <c r="D77" s="128">
        <v>4720</v>
      </c>
      <c r="E77" s="128">
        <v>5011</v>
      </c>
      <c r="F77" s="927">
        <f t="shared" si="1"/>
        <v>1.0616525423728813</v>
      </c>
    </row>
    <row r="78" spans="1:6" ht="12" customHeight="1">
      <c r="A78" s="133">
        <v>1180</v>
      </c>
      <c r="B78" s="150" t="s">
        <v>386</v>
      </c>
      <c r="C78" s="133">
        <f>SUM(C79:C81)</f>
        <v>1701355</v>
      </c>
      <c r="D78" s="133">
        <f>SUM(D79:D81)</f>
        <v>1583245</v>
      </c>
      <c r="E78" s="133">
        <f>SUM(E79:E81)</f>
        <v>614856</v>
      </c>
      <c r="F78" s="558">
        <f t="shared" si="1"/>
        <v>0.3883517712040777</v>
      </c>
    </row>
    <row r="79" spans="1:6" ht="12" customHeight="1">
      <c r="A79" s="141">
        <v>1181</v>
      </c>
      <c r="B79" s="139" t="s">
        <v>480</v>
      </c>
      <c r="C79" s="128">
        <v>590535</v>
      </c>
      <c r="D79" s="128">
        <v>590535</v>
      </c>
      <c r="E79" s="128"/>
      <c r="F79" s="558">
        <f t="shared" si="1"/>
        <v>0</v>
      </c>
    </row>
    <row r="80" spans="1:6" ht="12" customHeight="1">
      <c r="A80" s="141">
        <v>1182</v>
      </c>
      <c r="B80" s="129" t="s">
        <v>387</v>
      </c>
      <c r="C80" s="128">
        <v>1099000</v>
      </c>
      <c r="D80" s="128">
        <v>980890</v>
      </c>
      <c r="E80" s="128">
        <v>603036</v>
      </c>
      <c r="F80" s="927">
        <f t="shared" si="1"/>
        <v>0.61478453241444</v>
      </c>
    </row>
    <row r="81" spans="1:6" ht="12" customHeight="1">
      <c r="A81" s="141">
        <v>1183</v>
      </c>
      <c r="B81" s="242" t="s">
        <v>301</v>
      </c>
      <c r="C81" s="128">
        <v>11820</v>
      </c>
      <c r="D81" s="128">
        <v>11820</v>
      </c>
      <c r="E81" s="128">
        <v>11820</v>
      </c>
      <c r="F81" s="927">
        <f t="shared" si="1"/>
        <v>1</v>
      </c>
    </row>
    <row r="82" spans="1:6" ht="12" customHeight="1">
      <c r="A82" s="141">
        <v>1184</v>
      </c>
      <c r="B82" s="995" t="s">
        <v>990</v>
      </c>
      <c r="C82" s="128"/>
      <c r="D82" s="128"/>
      <c r="E82" s="133">
        <v>78149</v>
      </c>
      <c r="F82" s="558"/>
    </row>
    <row r="83" spans="1:6" ht="12" customHeight="1" thickBot="1">
      <c r="A83" s="161">
        <v>1185</v>
      </c>
      <c r="B83" s="561" t="s">
        <v>600</v>
      </c>
      <c r="C83" s="555"/>
      <c r="D83" s="161">
        <v>16526</v>
      </c>
      <c r="E83" s="161">
        <v>20684</v>
      </c>
      <c r="F83" s="558">
        <f t="shared" si="1"/>
        <v>1.2516035338254872</v>
      </c>
    </row>
    <row r="84" spans="1:6" ht="15" customHeight="1" thickBot="1">
      <c r="A84" s="149"/>
      <c r="B84" s="208" t="s">
        <v>388</v>
      </c>
      <c r="C84" s="161">
        <f>SUM(C74+C78)</f>
        <v>4097275</v>
      </c>
      <c r="D84" s="161">
        <f>SUM(D74+D78+D73+D83)</f>
        <v>4308086</v>
      </c>
      <c r="E84" s="161">
        <f>SUM(E74+E78+E73+E83+E82)</f>
        <v>3242565</v>
      </c>
      <c r="F84" s="994">
        <f t="shared" si="1"/>
        <v>0.7526695149539726</v>
      </c>
    </row>
    <row r="85" spans="1:6" ht="12" customHeight="1">
      <c r="A85" s="135"/>
      <c r="B85" s="143"/>
      <c r="C85" s="138"/>
      <c r="D85" s="138"/>
      <c r="E85" s="138"/>
      <c r="F85" s="991"/>
    </row>
    <row r="86" spans="1:6" ht="12" customHeight="1">
      <c r="A86" s="133">
        <v>1190</v>
      </c>
      <c r="B86" s="136" t="s">
        <v>389</v>
      </c>
      <c r="C86" s="133">
        <f>SUM(C87+C90+C91)</f>
        <v>880000</v>
      </c>
      <c r="D86" s="133">
        <f>SUM(D87+D90+D91)</f>
        <v>730000</v>
      </c>
      <c r="E86" s="133">
        <f>SUM(E87+E90+E91)</f>
        <v>616575</v>
      </c>
      <c r="F86" s="558">
        <f t="shared" si="1"/>
        <v>0.8446232876712328</v>
      </c>
    </row>
    <row r="87" spans="1:6" ht="12" customHeight="1">
      <c r="A87" s="141">
        <v>1191</v>
      </c>
      <c r="B87" s="129" t="s">
        <v>390</v>
      </c>
      <c r="C87" s="128">
        <f>SUM(C88:C89)</f>
        <v>250000</v>
      </c>
      <c r="D87" s="128">
        <f>SUM(D88:D89)</f>
        <v>250000</v>
      </c>
      <c r="E87" s="128">
        <f>SUM(E88:E89)</f>
        <v>121000</v>
      </c>
      <c r="F87" s="927">
        <f t="shared" si="1"/>
        <v>0.484</v>
      </c>
    </row>
    <row r="88" spans="1:6" ht="12" customHeight="1">
      <c r="A88" s="141">
        <v>1192</v>
      </c>
      <c r="B88" s="139" t="s">
        <v>391</v>
      </c>
      <c r="C88" s="132"/>
      <c r="D88" s="132"/>
      <c r="E88" s="132"/>
      <c r="F88" s="927"/>
    </row>
    <row r="89" spans="1:6" ht="12" customHeight="1">
      <c r="A89" s="141">
        <v>1193</v>
      </c>
      <c r="B89" s="139" t="s">
        <v>392</v>
      </c>
      <c r="C89" s="132">
        <v>250000</v>
      </c>
      <c r="D89" s="132">
        <v>250000</v>
      </c>
      <c r="E89" s="132">
        <v>121000</v>
      </c>
      <c r="F89" s="927">
        <f t="shared" si="1"/>
        <v>0.484</v>
      </c>
    </row>
    <row r="90" spans="1:6" ht="12" customHeight="1">
      <c r="A90" s="141">
        <v>1194</v>
      </c>
      <c r="B90" s="129" t="s">
        <v>316</v>
      </c>
      <c r="C90" s="128">
        <v>300000</v>
      </c>
      <c r="D90" s="128">
        <v>150000</v>
      </c>
      <c r="E90" s="128">
        <v>97892</v>
      </c>
      <c r="F90" s="927">
        <f t="shared" si="1"/>
        <v>0.6526133333333334</v>
      </c>
    </row>
    <row r="91" spans="1:6" ht="12" customHeight="1">
      <c r="A91" s="141">
        <v>1195</v>
      </c>
      <c r="B91" s="129" t="s">
        <v>485</v>
      </c>
      <c r="C91" s="128">
        <v>330000</v>
      </c>
      <c r="D91" s="128">
        <v>330000</v>
      </c>
      <c r="E91" s="128">
        <v>397683</v>
      </c>
      <c r="F91" s="927">
        <f t="shared" si="1"/>
        <v>1.2051</v>
      </c>
    </row>
    <row r="92" spans="1:6" ht="12" customHeight="1" thickBot="1">
      <c r="A92" s="160">
        <v>1196</v>
      </c>
      <c r="B92" s="1022" t="s">
        <v>993</v>
      </c>
      <c r="C92" s="555"/>
      <c r="D92" s="555"/>
      <c r="E92" s="555"/>
      <c r="F92" s="994"/>
    </row>
    <row r="93" spans="1:6" ht="15.75" customHeight="1" thickBot="1">
      <c r="A93" s="149"/>
      <c r="B93" s="208" t="s">
        <v>393</v>
      </c>
      <c r="C93" s="149">
        <f>SUM(C86)</f>
        <v>880000</v>
      </c>
      <c r="D93" s="149">
        <f>SUM(D86)</f>
        <v>730000</v>
      </c>
      <c r="E93" s="149">
        <f>SUM(E86)</f>
        <v>616575</v>
      </c>
      <c r="F93" s="992">
        <f t="shared" si="1"/>
        <v>0.8446232876712328</v>
      </c>
    </row>
    <row r="94" spans="1:6" ht="12" customHeight="1">
      <c r="A94" s="133">
        <v>1200</v>
      </c>
      <c r="B94" s="144" t="s">
        <v>394</v>
      </c>
      <c r="C94" s="133">
        <f>SUM(C95:C97)</f>
        <v>65000</v>
      </c>
      <c r="D94" s="133">
        <f>SUM(D95:D97)</f>
        <v>65000</v>
      </c>
      <c r="E94" s="133">
        <f>SUM(E95:E97)</f>
        <v>37927</v>
      </c>
      <c r="F94" s="558">
        <f t="shared" si="1"/>
        <v>0.5834923076923076</v>
      </c>
    </row>
    <row r="95" spans="1:6" ht="12" customHeight="1">
      <c r="A95" s="141">
        <v>1201</v>
      </c>
      <c r="B95" s="129" t="s">
        <v>533</v>
      </c>
      <c r="C95" s="128"/>
      <c r="D95" s="128"/>
      <c r="E95" s="128">
        <v>29</v>
      </c>
      <c r="F95" s="558"/>
    </row>
    <row r="96" spans="1:6" ht="12" customHeight="1">
      <c r="A96" s="141">
        <v>1202</v>
      </c>
      <c r="B96" s="129" t="s">
        <v>534</v>
      </c>
      <c r="C96" s="128">
        <v>40000</v>
      </c>
      <c r="D96" s="128">
        <v>40000</v>
      </c>
      <c r="E96" s="128">
        <v>23505</v>
      </c>
      <c r="F96" s="927">
        <f t="shared" si="1"/>
        <v>0.587625</v>
      </c>
    </row>
    <row r="97" spans="1:6" ht="12" customHeight="1">
      <c r="A97" s="141">
        <v>1203</v>
      </c>
      <c r="B97" s="137" t="s">
        <v>122</v>
      </c>
      <c r="C97" s="128">
        <v>25000</v>
      </c>
      <c r="D97" s="128">
        <v>25000</v>
      </c>
      <c r="E97" s="128">
        <v>14393</v>
      </c>
      <c r="F97" s="927">
        <f t="shared" si="1"/>
        <v>0.57572</v>
      </c>
    </row>
    <row r="98" spans="1:6" ht="12" customHeight="1">
      <c r="A98" s="133">
        <v>1210</v>
      </c>
      <c r="B98" s="144" t="s">
        <v>395</v>
      </c>
      <c r="C98" s="133">
        <v>2955</v>
      </c>
      <c r="D98" s="133">
        <v>2955</v>
      </c>
      <c r="E98" s="133">
        <v>2955</v>
      </c>
      <c r="F98" s="558">
        <f t="shared" si="1"/>
        <v>1</v>
      </c>
    </row>
    <row r="99" spans="1:6" ht="12" customHeight="1" thickBot="1">
      <c r="A99" s="932">
        <v>1211</v>
      </c>
      <c r="B99" s="933" t="s">
        <v>903</v>
      </c>
      <c r="C99" s="934"/>
      <c r="D99" s="932">
        <v>1103</v>
      </c>
      <c r="E99" s="932">
        <v>1103</v>
      </c>
      <c r="F99" s="994">
        <f t="shared" si="1"/>
        <v>1</v>
      </c>
    </row>
    <row r="100" spans="1:6" ht="15.75" customHeight="1" thickBot="1">
      <c r="A100" s="149"/>
      <c r="B100" s="208" t="s">
        <v>396</v>
      </c>
      <c r="C100" s="149">
        <f>SUM(C94+C98)</f>
        <v>67955</v>
      </c>
      <c r="D100" s="149">
        <f>SUM(D94+D98+D99)</f>
        <v>69058</v>
      </c>
      <c r="E100" s="149">
        <f>SUM(E94+E98+E99)</f>
        <v>41985</v>
      </c>
      <c r="F100" s="992">
        <f t="shared" si="1"/>
        <v>0.6079672159633931</v>
      </c>
    </row>
    <row r="101" spans="1:6" ht="12" customHeight="1" thickBot="1">
      <c r="A101" s="149"/>
      <c r="B101" s="172"/>
      <c r="C101" s="153"/>
      <c r="D101" s="153"/>
      <c r="E101" s="153"/>
      <c r="F101" s="992"/>
    </row>
    <row r="102" spans="1:6" ht="24" customHeight="1" thickBot="1">
      <c r="A102" s="149"/>
      <c r="B102" s="299" t="s">
        <v>125</v>
      </c>
      <c r="C102" s="232">
        <f>SUM(C84+C93+C100)</f>
        <v>5045230</v>
      </c>
      <c r="D102" s="232">
        <f>SUM(D84+D93+D100)</f>
        <v>5107144</v>
      </c>
      <c r="E102" s="232">
        <f>SUM(E84+E93+E100)</f>
        <v>3901125</v>
      </c>
      <c r="F102" s="992">
        <f t="shared" si="1"/>
        <v>0.7638564724237265</v>
      </c>
    </row>
    <row r="103" spans="1:6" ht="12.75" customHeight="1">
      <c r="A103" s="159"/>
      <c r="B103" s="295"/>
      <c r="C103" s="138"/>
      <c r="D103" s="138"/>
      <c r="E103" s="138"/>
      <c r="F103" s="991"/>
    </row>
    <row r="104" spans="1:6" ht="12" customHeight="1">
      <c r="A104" s="141">
        <v>1215</v>
      </c>
      <c r="B104" s="276" t="s">
        <v>397</v>
      </c>
      <c r="C104" s="128"/>
      <c r="D104" s="128">
        <v>1250698</v>
      </c>
      <c r="E104" s="128">
        <v>1250698</v>
      </c>
      <c r="F104" s="927">
        <f t="shared" si="1"/>
        <v>1</v>
      </c>
    </row>
    <row r="105" spans="1:6" ht="12" customHeight="1" thickBot="1">
      <c r="A105" s="160">
        <v>1216</v>
      </c>
      <c r="B105" s="1019" t="s">
        <v>991</v>
      </c>
      <c r="C105" s="555"/>
      <c r="D105" s="555"/>
      <c r="E105" s="555">
        <v>38195</v>
      </c>
      <c r="F105" s="994"/>
    </row>
    <row r="106" spans="1:6" ht="21.75" customHeight="1" thickBot="1">
      <c r="A106" s="149"/>
      <c r="B106" s="288" t="s">
        <v>91</v>
      </c>
      <c r="C106" s="153"/>
      <c r="D106" s="149">
        <f>SUM(D104)</f>
        <v>1250698</v>
      </c>
      <c r="E106" s="149">
        <f>SUM(E104:E105)</f>
        <v>1288893</v>
      </c>
      <c r="F106" s="992">
        <f t="shared" si="1"/>
        <v>1.0305389470519661</v>
      </c>
    </row>
    <row r="107" spans="1:6" ht="12" customHeight="1">
      <c r="A107" s="159"/>
      <c r="B107" s="233"/>
      <c r="C107" s="138"/>
      <c r="D107" s="138"/>
      <c r="E107" s="138"/>
      <c r="F107" s="991"/>
    </row>
    <row r="108" spans="1:6" ht="12" customHeight="1">
      <c r="A108" s="141">
        <v>1220</v>
      </c>
      <c r="B108" s="143" t="s">
        <v>398</v>
      </c>
      <c r="C108" s="128">
        <v>420000</v>
      </c>
      <c r="D108" s="128">
        <v>420000</v>
      </c>
      <c r="E108" s="128">
        <v>420000</v>
      </c>
      <c r="F108" s="927">
        <f t="shared" si="1"/>
        <v>1</v>
      </c>
    </row>
    <row r="109" spans="1:6" ht="12" customHeight="1" thickBot="1">
      <c r="A109" s="141">
        <v>1221</v>
      </c>
      <c r="B109" s="163" t="s">
        <v>397</v>
      </c>
      <c r="C109" s="152">
        <v>140000</v>
      </c>
      <c r="D109" s="152">
        <v>560882</v>
      </c>
      <c r="E109" s="152">
        <v>560882</v>
      </c>
      <c r="F109" s="990">
        <f t="shared" si="1"/>
        <v>1</v>
      </c>
    </row>
    <row r="110" spans="1:6" ht="18" customHeight="1" thickBot="1">
      <c r="A110" s="149"/>
      <c r="B110" s="207" t="s">
        <v>400</v>
      </c>
      <c r="C110" s="161">
        <f>SUM(C108:C109)</f>
        <v>560000</v>
      </c>
      <c r="D110" s="161">
        <f>SUM(D108:D109)</f>
        <v>980882</v>
      </c>
      <c r="E110" s="161">
        <f>SUM(E108:E109)</f>
        <v>980882</v>
      </c>
      <c r="F110" s="992">
        <f t="shared" si="1"/>
        <v>1</v>
      </c>
    </row>
    <row r="111" spans="1:6" ht="12" customHeight="1" thickBot="1">
      <c r="A111" s="149"/>
      <c r="B111" s="172"/>
      <c r="C111" s="153"/>
      <c r="D111" s="153"/>
      <c r="E111" s="153"/>
      <c r="F111" s="992"/>
    </row>
    <row r="112" spans="1:6" ht="16.5" customHeight="1" thickBot="1">
      <c r="A112" s="149"/>
      <c r="B112" s="296" t="s">
        <v>566</v>
      </c>
      <c r="C112" s="149">
        <f>SUM(C110+C102+C71)</f>
        <v>17045969</v>
      </c>
      <c r="D112" s="149">
        <f>SUM(D110+D102+D71+D106)</f>
        <v>18392709</v>
      </c>
      <c r="E112" s="149">
        <f>SUM(E110+E102+E71+E106)</f>
        <v>17490636</v>
      </c>
      <c r="F112" s="992">
        <f t="shared" si="1"/>
        <v>0.9509548593412749</v>
      </c>
    </row>
    <row r="113" spans="1:6" ht="12" customHeight="1">
      <c r="A113" s="159"/>
      <c r="B113" s="172"/>
      <c r="C113" s="304"/>
      <c r="D113" s="304"/>
      <c r="E113" s="304"/>
      <c r="F113" s="991"/>
    </row>
    <row r="114" spans="1:6" ht="15.75" customHeight="1">
      <c r="A114" s="133"/>
      <c r="B114" s="306" t="s">
        <v>508</v>
      </c>
      <c r="C114" s="216"/>
      <c r="D114" s="216"/>
      <c r="E114" s="216"/>
      <c r="F114" s="558"/>
    </row>
    <row r="115" spans="1:6" ht="12" customHeight="1">
      <c r="A115" s="133"/>
      <c r="B115" s="300"/>
      <c r="C115" s="297"/>
      <c r="D115" s="297"/>
      <c r="E115" s="297"/>
      <c r="F115" s="558"/>
    </row>
    <row r="116" spans="1:6" ht="12" customHeight="1">
      <c r="A116" s="141">
        <v>1230</v>
      </c>
      <c r="B116" s="139" t="s">
        <v>359</v>
      </c>
      <c r="C116" s="216"/>
      <c r="D116" s="216"/>
      <c r="E116" s="216"/>
      <c r="F116" s="558"/>
    </row>
    <row r="117" spans="1:6" ht="12" customHeight="1" thickBot="1">
      <c r="A117" s="146">
        <v>1231</v>
      </c>
      <c r="B117" s="147" t="s">
        <v>402</v>
      </c>
      <c r="C117" s="303"/>
      <c r="D117" s="287">
        <v>24156</v>
      </c>
      <c r="E117" s="287">
        <v>24357</v>
      </c>
      <c r="F117" s="994">
        <f t="shared" si="1"/>
        <v>1.008320914058619</v>
      </c>
    </row>
    <row r="118" spans="1:6" ht="12" customHeight="1" thickBot="1">
      <c r="A118" s="149"/>
      <c r="B118" s="148" t="s">
        <v>351</v>
      </c>
      <c r="C118" s="302"/>
      <c r="D118" s="226">
        <f>SUM(D117)</f>
        <v>24156</v>
      </c>
      <c r="E118" s="226">
        <f>SUM(E117)</f>
        <v>24357</v>
      </c>
      <c r="F118" s="992">
        <f t="shared" si="1"/>
        <v>1.008320914058619</v>
      </c>
    </row>
    <row r="119" spans="1:6" ht="12" customHeight="1">
      <c r="A119" s="135">
        <v>1240</v>
      </c>
      <c r="B119" s="291" t="s">
        <v>372</v>
      </c>
      <c r="C119" s="228">
        <v>7000</v>
      </c>
      <c r="D119" s="228">
        <f>D120</f>
        <v>7463</v>
      </c>
      <c r="E119" s="228">
        <f>SUM(E120:E121)</f>
        <v>8672</v>
      </c>
      <c r="F119" s="991">
        <f t="shared" si="1"/>
        <v>1.1619991960337666</v>
      </c>
    </row>
    <row r="120" spans="1:6" ht="12" customHeight="1">
      <c r="A120" s="141">
        <v>1241</v>
      </c>
      <c r="B120" s="139" t="s">
        <v>180</v>
      </c>
      <c r="C120" s="221">
        <v>7000</v>
      </c>
      <c r="D120" s="221">
        <v>7463</v>
      </c>
      <c r="E120" s="221">
        <v>8330</v>
      </c>
      <c r="F120" s="927">
        <f t="shared" si="1"/>
        <v>1.1161731207289294</v>
      </c>
    </row>
    <row r="121" spans="1:6" ht="12" customHeight="1">
      <c r="A121" s="141">
        <v>1242</v>
      </c>
      <c r="B121" s="139" t="s">
        <v>181</v>
      </c>
      <c r="C121" s="221"/>
      <c r="D121" s="221"/>
      <c r="E121" s="221">
        <v>342</v>
      </c>
      <c r="F121" s="558"/>
    </row>
    <row r="122" spans="1:6" ht="12" customHeight="1">
      <c r="A122" s="141">
        <v>1250</v>
      </c>
      <c r="B122" s="242" t="s">
        <v>373</v>
      </c>
      <c r="C122" s="221">
        <v>10000</v>
      </c>
      <c r="D122" s="221">
        <v>20886</v>
      </c>
      <c r="E122" s="221">
        <v>23023</v>
      </c>
      <c r="F122" s="558">
        <f t="shared" si="1"/>
        <v>1.1023173417600307</v>
      </c>
    </row>
    <row r="123" spans="1:6" ht="12" customHeight="1">
      <c r="A123" s="141">
        <v>1255</v>
      </c>
      <c r="B123" s="139" t="s">
        <v>377</v>
      </c>
      <c r="C123" s="221">
        <v>850</v>
      </c>
      <c r="D123" s="221">
        <v>0</v>
      </c>
      <c r="E123" s="221">
        <v>0</v>
      </c>
      <c r="F123" s="558"/>
    </row>
    <row r="124" spans="1:6" ht="12" customHeight="1">
      <c r="A124" s="141">
        <v>1260</v>
      </c>
      <c r="B124" s="139" t="s">
        <v>378</v>
      </c>
      <c r="C124" s="221">
        <v>4500</v>
      </c>
      <c r="D124" s="221">
        <v>6662</v>
      </c>
      <c r="E124" s="221">
        <v>7391</v>
      </c>
      <c r="F124" s="558">
        <f t="shared" si="1"/>
        <v>1.1094265986190333</v>
      </c>
    </row>
    <row r="125" spans="1:6" ht="12" customHeight="1">
      <c r="A125" s="141">
        <v>1261</v>
      </c>
      <c r="B125" s="143" t="s">
        <v>379</v>
      </c>
      <c r="C125" s="221"/>
      <c r="D125" s="221"/>
      <c r="E125" s="221"/>
      <c r="F125" s="558"/>
    </row>
    <row r="126" spans="1:6" ht="12" customHeight="1">
      <c r="A126" s="141">
        <v>1262</v>
      </c>
      <c r="B126" s="137" t="s">
        <v>380</v>
      </c>
      <c r="C126" s="221">
        <v>400</v>
      </c>
      <c r="D126" s="221">
        <v>200</v>
      </c>
      <c r="E126" s="221">
        <v>42</v>
      </c>
      <c r="F126" s="558">
        <f t="shared" si="1"/>
        <v>0.21</v>
      </c>
    </row>
    <row r="127" spans="1:6" ht="12" customHeight="1" thickBot="1">
      <c r="A127" s="146">
        <v>1270</v>
      </c>
      <c r="B127" s="147" t="s">
        <v>381</v>
      </c>
      <c r="C127" s="287"/>
      <c r="D127" s="287">
        <v>93115</v>
      </c>
      <c r="E127" s="287">
        <v>93384</v>
      </c>
      <c r="F127" s="558">
        <f t="shared" si="1"/>
        <v>1.0028889008215647</v>
      </c>
    </row>
    <row r="128" spans="1:6" ht="16.5" customHeight="1" thickBot="1">
      <c r="A128" s="161"/>
      <c r="B128" s="208" t="s">
        <v>573</v>
      </c>
      <c r="C128" s="198">
        <f>SUM(C119+C122+C124+C126+C123)</f>
        <v>22750</v>
      </c>
      <c r="D128" s="198">
        <f>SUM(D119+D122+D124+D126+D123+D127)</f>
        <v>128326</v>
      </c>
      <c r="E128" s="198">
        <f>SUM(E119+E122+E124+E126+E123+E127)</f>
        <v>132512</v>
      </c>
      <c r="F128" s="994">
        <f t="shared" si="1"/>
        <v>1.0326200458208001</v>
      </c>
    </row>
    <row r="129" spans="1:6" ht="12" customHeight="1">
      <c r="A129" s="159"/>
      <c r="B129" s="136"/>
      <c r="C129" s="304"/>
      <c r="D129" s="304"/>
      <c r="E129" s="304"/>
      <c r="F129" s="991"/>
    </row>
    <row r="130" spans="1:6" ht="12" customHeight="1" thickBot="1">
      <c r="A130" s="160">
        <v>1280</v>
      </c>
      <c r="B130" s="168" t="s">
        <v>382</v>
      </c>
      <c r="C130" s="303"/>
      <c r="D130" s="303"/>
      <c r="E130" s="303"/>
      <c r="F130" s="994"/>
    </row>
    <row r="131" spans="1:6" ht="15.75" customHeight="1" thickBot="1">
      <c r="A131" s="149"/>
      <c r="B131" s="288" t="s">
        <v>383</v>
      </c>
      <c r="C131" s="307"/>
      <c r="D131" s="307"/>
      <c r="E131" s="307"/>
      <c r="F131" s="992"/>
    </row>
    <row r="132" spans="1:6" ht="15.75" customHeight="1" thickBot="1">
      <c r="A132" s="149"/>
      <c r="B132" s="267"/>
      <c r="C132" s="307"/>
      <c r="D132" s="307"/>
      <c r="E132" s="307"/>
      <c r="F132" s="992"/>
    </row>
    <row r="133" spans="1:6" ht="15.75" customHeight="1" thickBot="1">
      <c r="A133" s="149"/>
      <c r="B133" s="293" t="s">
        <v>124</v>
      </c>
      <c r="C133" s="309">
        <f>SUM(C128+C131)</f>
        <v>22750</v>
      </c>
      <c r="D133" s="309">
        <f>SUM(D128+D131+D118)</f>
        <v>152482</v>
      </c>
      <c r="E133" s="309">
        <f>SUM(E128+E131+E118)</f>
        <v>156869</v>
      </c>
      <c r="F133" s="992">
        <f t="shared" si="1"/>
        <v>1.0287706089899136</v>
      </c>
    </row>
    <row r="134" spans="1:6" ht="13.5" customHeight="1">
      <c r="A134" s="135"/>
      <c r="B134" s="267"/>
      <c r="C134" s="298"/>
      <c r="D134" s="298"/>
      <c r="E134" s="298"/>
      <c r="F134" s="991"/>
    </row>
    <row r="135" spans="1:6" ht="12" customHeight="1">
      <c r="A135" s="141">
        <v>1285</v>
      </c>
      <c r="B135" s="139" t="s">
        <v>384</v>
      </c>
      <c r="C135" s="216"/>
      <c r="D135" s="216"/>
      <c r="E135" s="216"/>
      <c r="F135" s="558"/>
    </row>
    <row r="136" spans="1:6" ht="12" customHeight="1" thickBot="1">
      <c r="A136" s="141">
        <v>1286</v>
      </c>
      <c r="B136" s="139" t="s">
        <v>403</v>
      </c>
      <c r="C136" s="216"/>
      <c r="D136" s="216"/>
      <c r="E136" s="216"/>
      <c r="F136" s="994"/>
    </row>
    <row r="137" spans="1:6" ht="16.5" customHeight="1" thickBot="1">
      <c r="A137" s="149"/>
      <c r="B137" s="208" t="s">
        <v>388</v>
      </c>
      <c r="C137" s="307"/>
      <c r="D137" s="307"/>
      <c r="E137" s="307"/>
      <c r="F137" s="992"/>
    </row>
    <row r="138" spans="1:6" ht="12.75" customHeight="1">
      <c r="A138" s="159"/>
      <c r="B138" s="292"/>
      <c r="C138" s="304"/>
      <c r="D138" s="304"/>
      <c r="E138" s="304"/>
      <c r="F138" s="991"/>
    </row>
    <row r="139" spans="1:6" ht="12.75" customHeight="1" thickBot="1">
      <c r="A139" s="146">
        <v>1290</v>
      </c>
      <c r="B139" s="147" t="s">
        <v>404</v>
      </c>
      <c r="C139" s="303"/>
      <c r="D139" s="303">
        <v>1500</v>
      </c>
      <c r="E139" s="303">
        <v>1786</v>
      </c>
      <c r="F139" s="990">
        <f>SUM(E139/D139)</f>
        <v>1.1906666666666668</v>
      </c>
    </row>
    <row r="140" spans="1:6" ht="16.5" customHeight="1" thickBot="1">
      <c r="A140" s="161"/>
      <c r="B140" s="288" t="s">
        <v>393</v>
      </c>
      <c r="C140" s="307"/>
      <c r="D140" s="569">
        <f>SUM(D139)</f>
        <v>1500</v>
      </c>
      <c r="E140" s="569">
        <f>SUM(E139)</f>
        <v>1786</v>
      </c>
      <c r="F140" s="992">
        <f>SUM(E140/D140)</f>
        <v>1.1906666666666668</v>
      </c>
    </row>
    <row r="141" spans="1:6" ht="9" customHeight="1">
      <c r="A141" s="159"/>
      <c r="B141" s="292"/>
      <c r="C141" s="573"/>
      <c r="D141" s="573"/>
      <c r="E141" s="573"/>
      <c r="F141" s="991"/>
    </row>
    <row r="142" spans="1:6" ht="12.75" customHeight="1" thickBot="1">
      <c r="A142" s="269">
        <v>1291</v>
      </c>
      <c r="B142" s="151" t="s">
        <v>395</v>
      </c>
      <c r="C142" s="301"/>
      <c r="D142" s="301"/>
      <c r="E142" s="301"/>
      <c r="F142" s="558"/>
    </row>
    <row r="143" spans="1:6" ht="16.5" customHeight="1" thickBot="1">
      <c r="A143" s="149"/>
      <c r="B143" s="208" t="s">
        <v>396</v>
      </c>
      <c r="C143" s="307"/>
      <c r="D143" s="307"/>
      <c r="E143" s="307"/>
      <c r="F143" s="994"/>
    </row>
    <row r="144" spans="1:6" ht="12.75" customHeight="1">
      <c r="A144" s="159"/>
      <c r="B144" s="292"/>
      <c r="C144" s="311"/>
      <c r="D144" s="311"/>
      <c r="E144" s="311"/>
      <c r="F144" s="991"/>
    </row>
    <row r="145" spans="1:6" ht="12.75" customHeight="1">
      <c r="A145" s="141">
        <v>1292</v>
      </c>
      <c r="B145" s="139" t="s">
        <v>397</v>
      </c>
      <c r="C145" s="221"/>
      <c r="D145" s="221">
        <v>6262</v>
      </c>
      <c r="E145" s="221">
        <v>6262</v>
      </c>
      <c r="F145" s="927">
        <f>SUM(E145/D145)</f>
        <v>1</v>
      </c>
    </row>
    <row r="146" spans="1:6" ht="12.75" customHeight="1" thickBot="1">
      <c r="A146" s="160">
        <v>1293</v>
      </c>
      <c r="B146" s="145" t="s">
        <v>348</v>
      </c>
      <c r="C146" s="312">
        <f>SUM('1c.mell '!C118)</f>
        <v>1633123</v>
      </c>
      <c r="D146" s="312">
        <f>SUM('1c.mell '!D12+'1c.mell '!D13+'1c.mell '!D14+'1c.mell '!D16)-D133-D145</f>
        <v>1585998</v>
      </c>
      <c r="E146" s="312">
        <f>SUM('1c.mell '!E12+'1c.mell '!E13+'1c.mell '!E14+'1c.mell '!E16)-E133-E145</f>
        <v>1566926</v>
      </c>
      <c r="F146" s="990">
        <f>SUM(E146/D146)</f>
        <v>0.9879747641548098</v>
      </c>
    </row>
    <row r="147" spans="1:6" ht="17.25" customHeight="1" thickBot="1">
      <c r="A147" s="149"/>
      <c r="B147" s="208" t="s">
        <v>91</v>
      </c>
      <c r="C147" s="198">
        <f>SUM(C145:C146)</f>
        <v>1633123</v>
      </c>
      <c r="D147" s="198">
        <f>SUM(D145:D146)</f>
        <v>1592260</v>
      </c>
      <c r="E147" s="198">
        <f>SUM(E145:E146)</f>
        <v>1573188</v>
      </c>
      <c r="F147" s="1020">
        <f>SUM(E147/D147)</f>
        <v>0.9880220566992828</v>
      </c>
    </row>
    <row r="148" spans="1:6" ht="12" customHeight="1">
      <c r="A148" s="159"/>
      <c r="B148" s="248"/>
      <c r="C148" s="311"/>
      <c r="D148" s="311"/>
      <c r="E148" s="311"/>
      <c r="F148" s="991"/>
    </row>
    <row r="149" spans="1:6" ht="12" customHeight="1">
      <c r="A149" s="141">
        <v>1294</v>
      </c>
      <c r="B149" s="276" t="s">
        <v>399</v>
      </c>
      <c r="C149" s="221"/>
      <c r="D149" s="221"/>
      <c r="E149" s="221"/>
      <c r="F149" s="558"/>
    </row>
    <row r="150" spans="1:6" ht="12.75" customHeight="1" thickBot="1">
      <c r="A150" s="146">
        <v>1295</v>
      </c>
      <c r="B150" s="147" t="s">
        <v>348</v>
      </c>
      <c r="C150" s="287">
        <v>162600</v>
      </c>
      <c r="D150" s="287">
        <f>SUM('1c.mell '!D17+'1c.mell '!D18)-D139</f>
        <v>213954</v>
      </c>
      <c r="E150" s="287">
        <f>SUM('1c.mell '!E17+'1c.mell '!E18)-E139</f>
        <v>213748</v>
      </c>
      <c r="F150" s="990">
        <f>SUM(E150/D150)</f>
        <v>0.9990371762154482</v>
      </c>
    </row>
    <row r="151" spans="1:6" ht="17.25" customHeight="1" thickBot="1">
      <c r="A151" s="149"/>
      <c r="B151" s="310" t="s">
        <v>400</v>
      </c>
      <c r="C151" s="198">
        <f>SUM(C150)</f>
        <v>162600</v>
      </c>
      <c r="D151" s="198">
        <f>SUM(D149:D150)</f>
        <v>213954</v>
      </c>
      <c r="E151" s="198">
        <f>SUM(E149:E150)</f>
        <v>213748</v>
      </c>
      <c r="F151" s="992">
        <f>SUM(E151/D151)</f>
        <v>0.9990371762154482</v>
      </c>
    </row>
    <row r="152" spans="1:6" ht="12" customHeight="1" thickBot="1">
      <c r="A152" s="149"/>
      <c r="B152" s="140"/>
      <c r="C152" s="308"/>
      <c r="D152" s="308"/>
      <c r="E152" s="308"/>
      <c r="F152" s="992"/>
    </row>
    <row r="153" spans="1:6" ht="18" customHeight="1" thickBot="1">
      <c r="A153" s="149"/>
      <c r="B153" s="296" t="s">
        <v>569</v>
      </c>
      <c r="C153" s="198">
        <f>SUM(C151+C147+C133)</f>
        <v>1818473</v>
      </c>
      <c r="D153" s="198">
        <f>SUM(D151+D147+D133+D140)</f>
        <v>1960196</v>
      </c>
      <c r="E153" s="198">
        <f>SUM(E151+E147+E133+E140)</f>
        <v>1945591</v>
      </c>
      <c r="F153" s="1020">
        <f>SUM(E153/D153)</f>
        <v>0.9925492144663085</v>
      </c>
    </row>
    <row r="154" spans="1:6" s="122" customFormat="1" ht="11.25">
      <c r="A154" s="157"/>
      <c r="B154" s="158"/>
      <c r="C154" s="159"/>
      <c r="D154" s="159"/>
      <c r="E154" s="159"/>
      <c r="F154" s="991"/>
    </row>
    <row r="155" spans="1:7" s="122" customFormat="1" ht="13.5">
      <c r="A155" s="142"/>
      <c r="B155" s="271" t="s">
        <v>518</v>
      </c>
      <c r="C155" s="219"/>
      <c r="D155" s="219"/>
      <c r="E155" s="219"/>
      <c r="F155" s="558"/>
      <c r="G155" s="592"/>
    </row>
    <row r="156" spans="1:6" s="122" customFormat="1" ht="13.5">
      <c r="A156" s="142"/>
      <c r="B156" s="271"/>
      <c r="C156" s="219"/>
      <c r="D156" s="219"/>
      <c r="E156" s="219"/>
      <c r="F156" s="558"/>
    </row>
    <row r="157" spans="1:6" s="122" customFormat="1" ht="11.25">
      <c r="A157" s="141">
        <v>1301</v>
      </c>
      <c r="B157" s="139" t="s">
        <v>359</v>
      </c>
      <c r="C157" s="216"/>
      <c r="D157" s="8">
        <f>SUM('3b.m.'!D12)</f>
        <v>0</v>
      </c>
      <c r="E157" s="8">
        <f>SUM('3b.m.'!E12)</f>
        <v>0</v>
      </c>
      <c r="F157" s="558"/>
    </row>
    <row r="158" spans="1:6" s="122" customFormat="1" ht="12" thickBot="1">
      <c r="A158" s="146">
        <v>1302</v>
      </c>
      <c r="B158" s="147" t="s">
        <v>360</v>
      </c>
      <c r="C158" s="303"/>
      <c r="D158" s="838">
        <f>SUM('3b.m.'!D13)</f>
        <v>1761</v>
      </c>
      <c r="E158" s="838">
        <f>SUM('3b.m.'!E13)</f>
        <v>1761</v>
      </c>
      <c r="F158" s="990">
        <f>SUM(E158/D158)</f>
        <v>1</v>
      </c>
    </row>
    <row r="159" spans="1:6" s="122" customFormat="1" ht="12" thickBot="1">
      <c r="A159" s="149"/>
      <c r="B159" s="148" t="s">
        <v>351</v>
      </c>
      <c r="C159" s="302"/>
      <c r="D159" s="226">
        <f>SUM(D158)</f>
        <v>1761</v>
      </c>
      <c r="E159" s="226">
        <f>SUM(E158)</f>
        <v>1761</v>
      </c>
      <c r="F159" s="1020">
        <f>SUM(E159/D159)</f>
        <v>1</v>
      </c>
    </row>
    <row r="160" spans="1:6" s="122" customFormat="1" ht="11.25">
      <c r="A160" s="135">
        <v>1310</v>
      </c>
      <c r="B160" s="291" t="s">
        <v>372</v>
      </c>
      <c r="C160" s="228">
        <f>SUM(C161)</f>
        <v>2000</v>
      </c>
      <c r="D160" s="228">
        <f>SUM(D161)</f>
        <v>2759</v>
      </c>
      <c r="E160" s="228">
        <f>SUM(E161:E162)</f>
        <v>2851</v>
      </c>
      <c r="F160" s="991">
        <f>SUM(E160/D160)</f>
        <v>1.0333454150054369</v>
      </c>
    </row>
    <row r="161" spans="1:6" s="122" customFormat="1" ht="12">
      <c r="A161" s="141">
        <v>1311</v>
      </c>
      <c r="B161" s="139" t="s">
        <v>180</v>
      </c>
      <c r="C161" s="218">
        <v>2000</v>
      </c>
      <c r="D161" s="585">
        <f>SUM('3b.m.'!D16)</f>
        <v>2759</v>
      </c>
      <c r="E161" s="585">
        <v>2798</v>
      </c>
      <c r="F161" s="927">
        <f>SUM(E161/D161)</f>
        <v>1.0141355563610004</v>
      </c>
    </row>
    <row r="162" spans="1:6" s="122" customFormat="1" ht="11.25">
      <c r="A162" s="141">
        <v>1312</v>
      </c>
      <c r="B162" s="139" t="s">
        <v>181</v>
      </c>
      <c r="C162" s="221"/>
      <c r="D162" s="584">
        <f>SUM('3b.m.'!D17)</f>
        <v>0</v>
      </c>
      <c r="E162" s="584">
        <v>53</v>
      </c>
      <c r="F162" s="927"/>
    </row>
    <row r="163" spans="1:6" s="122" customFormat="1" ht="11.25">
      <c r="A163" s="141">
        <v>1320</v>
      </c>
      <c r="B163" s="242" t="s">
        <v>373</v>
      </c>
      <c r="C163" s="221"/>
      <c r="D163" s="584">
        <f>SUM('3b.m.'!D18)</f>
        <v>0</v>
      </c>
      <c r="E163" s="584">
        <v>16</v>
      </c>
      <c r="F163" s="927"/>
    </row>
    <row r="164" spans="1:6" s="122" customFormat="1" ht="11.25">
      <c r="A164" s="141">
        <v>1321</v>
      </c>
      <c r="B164" s="139" t="s">
        <v>377</v>
      </c>
      <c r="C164" s="221"/>
      <c r="D164" s="584">
        <f>SUM('3b.m.'!D19)</f>
        <v>0</v>
      </c>
      <c r="E164" s="584">
        <f>SUM('3b.m.'!E19)</f>
        <v>0</v>
      </c>
      <c r="F164" s="927"/>
    </row>
    <row r="165" spans="1:6" s="122" customFormat="1" ht="11.25">
      <c r="A165" s="141">
        <v>1322</v>
      </c>
      <c r="B165" s="139" t="s">
        <v>378</v>
      </c>
      <c r="C165" s="221"/>
      <c r="D165" s="584">
        <f>SUM('3b.m.'!D20)</f>
        <v>674</v>
      </c>
      <c r="E165" s="584">
        <v>702</v>
      </c>
      <c r="F165" s="927">
        <f>SUM(E165/D165)</f>
        <v>1.0415430267062316</v>
      </c>
    </row>
    <row r="166" spans="1:6" s="122" customFormat="1" ht="11.25">
      <c r="A166" s="141">
        <v>1323</v>
      </c>
      <c r="B166" s="143" t="s">
        <v>379</v>
      </c>
      <c r="C166" s="221"/>
      <c r="D166" s="584"/>
      <c r="E166" s="584"/>
      <c r="F166" s="927"/>
    </row>
    <row r="167" spans="1:6" s="122" customFormat="1" ht="11.25">
      <c r="A167" s="141">
        <v>1324</v>
      </c>
      <c r="B167" s="137" t="s">
        <v>380</v>
      </c>
      <c r="C167" s="221"/>
      <c r="D167" s="584">
        <f>SUM('3b.m.'!D21)</f>
        <v>260</v>
      </c>
      <c r="E167" s="584">
        <v>383</v>
      </c>
      <c r="F167" s="927">
        <f>SUM(E167/D167)</f>
        <v>1.4730769230769232</v>
      </c>
    </row>
    <row r="168" spans="1:6" s="122" customFormat="1" ht="12" thickBot="1">
      <c r="A168" s="146">
        <v>1325</v>
      </c>
      <c r="B168" s="147" t="s">
        <v>381</v>
      </c>
      <c r="C168" s="287"/>
      <c r="D168" s="584">
        <v>900</v>
      </c>
      <c r="E168" s="584">
        <v>1233</v>
      </c>
      <c r="F168" s="990">
        <f>SUM(E168/D168)</f>
        <v>1.37</v>
      </c>
    </row>
    <row r="169" spans="1:6" s="122" customFormat="1" ht="14.25" thickBot="1">
      <c r="A169" s="161"/>
      <c r="B169" s="208" t="s">
        <v>573</v>
      </c>
      <c r="C169" s="198">
        <f>SUM(C160+C163+C164+C165+C166+C167+C168)</f>
        <v>2000</v>
      </c>
      <c r="D169" s="198">
        <f>SUM(D160+D163+D164+D165+D166+D167+D168)</f>
        <v>4593</v>
      </c>
      <c r="E169" s="198">
        <f>SUM(E160+E163+E164+E165+E166+E167+E168)</f>
        <v>5185</v>
      </c>
      <c r="F169" s="1020">
        <f>SUM(E169/D169)</f>
        <v>1.128891791857174</v>
      </c>
    </row>
    <row r="170" spans="1:6" s="122" customFormat="1" ht="11.25">
      <c r="A170" s="159"/>
      <c r="B170" s="136"/>
      <c r="C170" s="304"/>
      <c r="D170" s="304"/>
      <c r="E170" s="304"/>
      <c r="F170" s="991"/>
    </row>
    <row r="171" spans="1:6" s="122" customFormat="1" ht="12" thickBot="1">
      <c r="A171" s="160">
        <v>1330</v>
      </c>
      <c r="B171" s="168" t="s">
        <v>382</v>
      </c>
      <c r="C171" s="303"/>
      <c r="D171" s="303"/>
      <c r="E171" s="303"/>
      <c r="F171" s="994"/>
    </row>
    <row r="172" spans="1:6" s="122" customFormat="1" ht="14.25" thickBot="1">
      <c r="A172" s="149"/>
      <c r="B172" s="288" t="s">
        <v>383</v>
      </c>
      <c r="C172" s="307"/>
      <c r="D172" s="307"/>
      <c r="E172" s="307"/>
      <c r="F172" s="1020"/>
    </row>
    <row r="173" spans="1:6" s="122" customFormat="1" ht="14.25" thickBot="1">
      <c r="A173" s="149"/>
      <c r="B173" s="267"/>
      <c r="C173" s="307"/>
      <c r="D173" s="307"/>
      <c r="E173" s="307"/>
      <c r="F173" s="1020"/>
    </row>
    <row r="174" spans="1:6" s="122" customFormat="1" ht="15.75" thickBot="1">
      <c r="A174" s="149"/>
      <c r="B174" s="293" t="s">
        <v>124</v>
      </c>
      <c r="C174" s="309">
        <f>SUM(C169+C172)</f>
        <v>2000</v>
      </c>
      <c r="D174" s="309">
        <f>SUM(D169+D172+D159)</f>
        <v>6354</v>
      </c>
      <c r="E174" s="309">
        <f>SUM(E169+E172+E159)</f>
        <v>6946</v>
      </c>
      <c r="F174" s="992">
        <f>SUM(E174/D174)</f>
        <v>1.0931696569090337</v>
      </c>
    </row>
    <row r="175" spans="1:6" s="122" customFormat="1" ht="13.5">
      <c r="A175" s="135"/>
      <c r="B175" s="267"/>
      <c r="C175" s="298"/>
      <c r="D175" s="298"/>
      <c r="E175" s="298"/>
      <c r="F175" s="991"/>
    </row>
    <row r="176" spans="1:6" s="122" customFormat="1" ht="11.25">
      <c r="A176" s="141">
        <v>1335</v>
      </c>
      <c r="B176" s="139" t="s">
        <v>384</v>
      </c>
      <c r="C176" s="216"/>
      <c r="D176" s="216"/>
      <c r="E176" s="216"/>
      <c r="F176" s="558"/>
    </row>
    <row r="177" spans="1:6" s="122" customFormat="1" ht="12" thickBot="1">
      <c r="A177" s="141">
        <v>1336</v>
      </c>
      <c r="B177" s="139" t="s">
        <v>403</v>
      </c>
      <c r="C177" s="216"/>
      <c r="D177" s="216"/>
      <c r="E177" s="216"/>
      <c r="F177" s="994"/>
    </row>
    <row r="178" spans="1:6" s="122" customFormat="1" ht="14.25" thickBot="1">
      <c r="A178" s="149"/>
      <c r="B178" s="208" t="s">
        <v>388</v>
      </c>
      <c r="C178" s="307"/>
      <c r="D178" s="307"/>
      <c r="E178" s="307"/>
      <c r="F178" s="1020"/>
    </row>
    <row r="179" spans="1:6" s="122" customFormat="1" ht="12" thickBot="1">
      <c r="A179" s="146">
        <v>1340</v>
      </c>
      <c r="B179" s="147" t="s">
        <v>404</v>
      </c>
      <c r="C179" s="303"/>
      <c r="D179" s="303"/>
      <c r="E179" s="303"/>
      <c r="F179" s="992"/>
    </row>
    <row r="180" spans="1:6" s="122" customFormat="1" ht="14.25" thickBot="1">
      <c r="A180" s="161"/>
      <c r="B180" s="288" t="s">
        <v>393</v>
      </c>
      <c r="C180" s="307"/>
      <c r="D180" s="307"/>
      <c r="E180" s="307"/>
      <c r="F180" s="992"/>
    </row>
    <row r="181" spans="1:6" s="122" customFormat="1" ht="11.25">
      <c r="A181" s="142">
        <v>1345</v>
      </c>
      <c r="B181" s="143" t="s">
        <v>395</v>
      </c>
      <c r="C181" s="298"/>
      <c r="D181" s="298"/>
      <c r="E181" s="298"/>
      <c r="F181" s="1035"/>
    </row>
    <row r="182" spans="1:6" s="122" customFormat="1" ht="14.25" thickBot="1">
      <c r="A182" s="161"/>
      <c r="B182" s="288" t="s">
        <v>396</v>
      </c>
      <c r="C182" s="302"/>
      <c r="D182" s="302"/>
      <c r="E182" s="302"/>
      <c r="F182" s="994"/>
    </row>
    <row r="183" spans="1:6" s="122" customFormat="1" ht="13.5">
      <c r="A183" s="159"/>
      <c r="B183" s="292"/>
      <c r="C183" s="311"/>
      <c r="D183" s="311"/>
      <c r="E183" s="311"/>
      <c r="F183" s="991"/>
    </row>
    <row r="184" spans="1:6" s="122" customFormat="1" ht="11.25">
      <c r="A184" s="141">
        <v>1350</v>
      </c>
      <c r="B184" s="139" t="s">
        <v>397</v>
      </c>
      <c r="C184" s="221"/>
      <c r="D184" s="221">
        <v>14706</v>
      </c>
      <c r="E184" s="221">
        <v>14706</v>
      </c>
      <c r="F184" s="927">
        <f>SUM(E184/D184)</f>
        <v>1</v>
      </c>
    </row>
    <row r="185" spans="1:6" s="122" customFormat="1" ht="12" thickBot="1">
      <c r="A185" s="160">
        <v>1351</v>
      </c>
      <c r="B185" s="145" t="s">
        <v>348</v>
      </c>
      <c r="C185" s="312">
        <f>SUM('1c.mell '!C117)</f>
        <v>378982</v>
      </c>
      <c r="D185" s="312">
        <f>SUM('1c.mell '!D117)</f>
        <v>398835</v>
      </c>
      <c r="E185" s="312">
        <f>SUM('1c.mell '!E117)</f>
        <v>396263</v>
      </c>
      <c r="F185" s="990">
        <f>SUM(E185/D185)</f>
        <v>0.9935512179221984</v>
      </c>
    </row>
    <row r="186" spans="1:6" s="122" customFormat="1" ht="14.25" thickBot="1">
      <c r="A186" s="149"/>
      <c r="B186" s="208" t="s">
        <v>91</v>
      </c>
      <c r="C186" s="198">
        <f>SUM(C184:C185)</f>
        <v>378982</v>
      </c>
      <c r="D186" s="198">
        <f>SUM(D184:D185)</f>
        <v>413541</v>
      </c>
      <c r="E186" s="198">
        <f>SUM(E184:E185)</f>
        <v>410969</v>
      </c>
      <c r="F186" s="1020">
        <f>SUM(E186/D186)</f>
        <v>0.9937805441298444</v>
      </c>
    </row>
    <row r="187" spans="1:6" s="122" customFormat="1" ht="11.25">
      <c r="A187" s="159"/>
      <c r="B187" s="248"/>
      <c r="C187" s="311"/>
      <c r="D187" s="311"/>
      <c r="E187" s="311"/>
      <c r="F187" s="991"/>
    </row>
    <row r="188" spans="1:6" s="122" customFormat="1" ht="12">
      <c r="A188" s="141">
        <v>1355</v>
      </c>
      <c r="B188" s="276" t="s">
        <v>399</v>
      </c>
      <c r="C188" s="221"/>
      <c r="D188" s="221"/>
      <c r="E188" s="221"/>
      <c r="F188" s="558"/>
    </row>
    <row r="189" spans="1:6" s="122" customFormat="1" ht="12" thickBot="1">
      <c r="A189" s="146">
        <v>1356</v>
      </c>
      <c r="B189" s="147" t="s">
        <v>348</v>
      </c>
      <c r="C189" s="287">
        <v>14000</v>
      </c>
      <c r="D189" s="287">
        <v>17000</v>
      </c>
      <c r="E189" s="287">
        <f>SUM('1c.mell '!E129)</f>
        <v>19382</v>
      </c>
      <c r="F189" s="990">
        <f>SUM(E189/D189)</f>
        <v>1.1401176470588235</v>
      </c>
    </row>
    <row r="190" spans="1:6" s="122" customFormat="1" ht="14.25" thickBot="1">
      <c r="A190" s="149"/>
      <c r="B190" s="310" t="s">
        <v>400</v>
      </c>
      <c r="C190" s="198">
        <f>SUM(C189)</f>
        <v>14000</v>
      </c>
      <c r="D190" s="198">
        <f>SUM(D189)</f>
        <v>17000</v>
      </c>
      <c r="E190" s="198">
        <f>SUM(E189)</f>
        <v>19382</v>
      </c>
      <c r="F190" s="992">
        <f>SUM(E190/D190)</f>
        <v>1.1401176470588235</v>
      </c>
    </row>
    <row r="191" spans="1:6" s="122" customFormat="1" ht="12" thickBot="1">
      <c r="A191" s="149"/>
      <c r="B191" s="140"/>
      <c r="C191" s="308"/>
      <c r="D191" s="308"/>
      <c r="E191" s="308"/>
      <c r="F191" s="992"/>
    </row>
    <row r="192" spans="1:6" s="122" customFormat="1" ht="15.75" thickBot="1">
      <c r="A192" s="149"/>
      <c r="B192" s="296" t="s">
        <v>126</v>
      </c>
      <c r="C192" s="313">
        <f>SUM(C190+C186+C174)</f>
        <v>394982</v>
      </c>
      <c r="D192" s="313">
        <f>SUM(D190+D186+D174)</f>
        <v>436895</v>
      </c>
      <c r="E192" s="313">
        <f>SUM(E190+E186+E174)</f>
        <v>437297</v>
      </c>
      <c r="F192" s="992">
        <f>SUM(E192/D192)</f>
        <v>1.0009201295505785</v>
      </c>
    </row>
    <row r="193" spans="1:6" s="122" customFormat="1" ht="12" customHeight="1">
      <c r="A193" s="159"/>
      <c r="B193" s="314"/>
      <c r="C193" s="228"/>
      <c r="D193" s="228"/>
      <c r="E193" s="228"/>
      <c r="F193" s="991"/>
    </row>
    <row r="194" spans="1:6" s="122" customFormat="1" ht="15" customHeight="1">
      <c r="A194" s="133"/>
      <c r="B194" s="305" t="s">
        <v>97</v>
      </c>
      <c r="C194" s="224"/>
      <c r="D194" s="224"/>
      <c r="E194" s="224"/>
      <c r="F194" s="558"/>
    </row>
    <row r="195" spans="1:6" s="122" customFormat="1" ht="12.75" customHeight="1">
      <c r="A195" s="133"/>
      <c r="B195" s="315"/>
      <c r="C195" s="224"/>
      <c r="D195" s="224"/>
      <c r="E195" s="224"/>
      <c r="F195" s="558"/>
    </row>
    <row r="196" spans="1:6" s="122" customFormat="1" ht="11.25">
      <c r="A196" s="141">
        <v>1400</v>
      </c>
      <c r="B196" s="139" t="s">
        <v>359</v>
      </c>
      <c r="C196" s="216">
        <f>SUM('2.mell'!C523)</f>
        <v>0</v>
      </c>
      <c r="D196" s="216">
        <f>SUM('2.mell'!G523)</f>
        <v>0</v>
      </c>
      <c r="E196" s="216">
        <f>SUM('2.mell'!H523)</f>
        <v>0</v>
      </c>
      <c r="F196" s="558"/>
    </row>
    <row r="197" spans="1:6" s="122" customFormat="1" ht="12" thickBot="1">
      <c r="A197" s="146">
        <v>1401</v>
      </c>
      <c r="B197" s="147" t="s">
        <v>360</v>
      </c>
      <c r="C197" s="294">
        <f>SUM('2.mell'!C524)</f>
        <v>0</v>
      </c>
      <c r="D197" s="152">
        <f>SUM('2.mell'!D525)</f>
        <v>35691</v>
      </c>
      <c r="E197" s="152">
        <f>SUM('2.mell'!E525)</f>
        <v>52612</v>
      </c>
      <c r="F197" s="990">
        <f>SUM(E197/D197)</f>
        <v>1.4740971113165784</v>
      </c>
    </row>
    <row r="198" spans="1:6" s="122" customFormat="1" ht="12" thickBot="1">
      <c r="A198" s="149"/>
      <c r="B198" s="148" t="s">
        <v>351</v>
      </c>
      <c r="C198" s="302">
        <f>SUM(C196:C197)</f>
        <v>0</v>
      </c>
      <c r="D198" s="226">
        <f>SUM(D196:D197)</f>
        <v>35691</v>
      </c>
      <c r="E198" s="226">
        <f>SUM(E196:E197)</f>
        <v>52612</v>
      </c>
      <c r="F198" s="992">
        <f>SUM(E198/D198)</f>
        <v>1.4740971113165784</v>
      </c>
    </row>
    <row r="199" spans="1:6" s="122" customFormat="1" ht="11.25">
      <c r="A199" s="135">
        <v>1410</v>
      </c>
      <c r="B199" s="291" t="s">
        <v>372</v>
      </c>
      <c r="C199" s="228">
        <f>SUM(C200:C201)</f>
        <v>102459</v>
      </c>
      <c r="D199" s="228">
        <f>SUM(D200:D201)</f>
        <v>108459</v>
      </c>
      <c r="E199" s="228">
        <f>SUM(E200:E201)</f>
        <v>122176</v>
      </c>
      <c r="F199" s="991">
        <f>SUM(E199/D199)</f>
        <v>1.1264717543034695</v>
      </c>
    </row>
    <row r="200" spans="1:6" s="122" customFormat="1" ht="11.25">
      <c r="A200" s="141">
        <v>1411</v>
      </c>
      <c r="B200" s="139" t="s">
        <v>180</v>
      </c>
      <c r="C200" s="221">
        <f>SUM('2.mell'!C527)</f>
        <v>41455</v>
      </c>
      <c r="D200" s="221">
        <f>SUM('2.mell'!D527)</f>
        <v>41455</v>
      </c>
      <c r="E200" s="221">
        <f>SUM('2.mell'!E527)</f>
        <v>55645</v>
      </c>
      <c r="F200" s="927">
        <f>SUM(E200/D200)</f>
        <v>1.342298878301773</v>
      </c>
    </row>
    <row r="201" spans="1:6" s="122" customFormat="1" ht="11.25">
      <c r="A201" s="141">
        <v>1412</v>
      </c>
      <c r="B201" s="139" t="s">
        <v>181</v>
      </c>
      <c r="C201" s="221">
        <f>SUM('2.mell'!C528)</f>
        <v>61004</v>
      </c>
      <c r="D201" s="221">
        <f>SUM('2.mell'!D528)</f>
        <v>67004</v>
      </c>
      <c r="E201" s="221">
        <f>SUM('2.mell'!E528)</f>
        <v>66531</v>
      </c>
      <c r="F201" s="927">
        <f>SUM(E201/D201)</f>
        <v>0.9929407199570175</v>
      </c>
    </row>
    <row r="202" spans="1:6" s="122" customFormat="1" ht="11.25">
      <c r="A202" s="141">
        <v>1420</v>
      </c>
      <c r="B202" s="242" t="s">
        <v>373</v>
      </c>
      <c r="C202" s="221">
        <f>SUM('2.mell'!C529)</f>
        <v>27859</v>
      </c>
      <c r="D202" s="221">
        <f>SUM('2.mell'!D529)</f>
        <v>27859</v>
      </c>
      <c r="E202" s="221">
        <f>SUM('2.mell'!E529)</f>
        <v>35256</v>
      </c>
      <c r="F202" s="927">
        <f aca="true" t="shared" si="2" ref="F202:F265">SUM(E202/D202)</f>
        <v>1.2655156322911807</v>
      </c>
    </row>
    <row r="203" spans="1:6" s="122" customFormat="1" ht="11.25">
      <c r="A203" s="141">
        <v>1421</v>
      </c>
      <c r="B203" s="139" t="s">
        <v>377</v>
      </c>
      <c r="C203" s="221">
        <f>SUM('2.mell'!C530)</f>
        <v>215947</v>
      </c>
      <c r="D203" s="221">
        <f>SUM('2.mell'!D530)</f>
        <v>222263</v>
      </c>
      <c r="E203" s="221">
        <f>SUM('2.mell'!E530)</f>
        <v>225417</v>
      </c>
      <c r="F203" s="927">
        <f t="shared" si="2"/>
        <v>1.0141903960623226</v>
      </c>
    </row>
    <row r="204" spans="1:6" s="122" customFormat="1" ht="11.25">
      <c r="A204" s="141">
        <v>1422</v>
      </c>
      <c r="B204" s="139" t="s">
        <v>378</v>
      </c>
      <c r="C204" s="221">
        <f>SUM('2.mell'!C531)</f>
        <v>78433</v>
      </c>
      <c r="D204" s="221">
        <f>SUM('2.mell'!D531)</f>
        <v>81433</v>
      </c>
      <c r="E204" s="221">
        <f>SUM('2.mell'!E531)</f>
        <v>88278</v>
      </c>
      <c r="F204" s="927">
        <f t="shared" si="2"/>
        <v>1.0840568319968562</v>
      </c>
    </row>
    <row r="205" spans="1:6" s="122" customFormat="1" ht="11.25">
      <c r="A205" s="141">
        <v>1423</v>
      </c>
      <c r="B205" s="143" t="s">
        <v>379</v>
      </c>
      <c r="C205" s="221">
        <f>SUM('2.mell'!C533)</f>
        <v>0</v>
      </c>
      <c r="D205" s="221">
        <f>SUM('2.mell'!D532)</f>
        <v>2482</v>
      </c>
      <c r="E205" s="221">
        <f>SUM('2.mell'!E532)</f>
        <v>10884</v>
      </c>
      <c r="F205" s="927">
        <f t="shared" si="2"/>
        <v>4.385173247381144</v>
      </c>
    </row>
    <row r="206" spans="1:6" s="122" customFormat="1" ht="11.25">
      <c r="A206" s="141">
        <v>1424</v>
      </c>
      <c r="B206" s="137" t="s">
        <v>380</v>
      </c>
      <c r="C206" s="221"/>
      <c r="D206" s="221"/>
      <c r="E206" s="221"/>
      <c r="F206" s="558"/>
    </row>
    <row r="207" spans="1:6" s="122" customFormat="1" ht="12" thickBot="1">
      <c r="A207" s="146">
        <v>1425</v>
      </c>
      <c r="B207" s="147" t="s">
        <v>381</v>
      </c>
      <c r="C207" s="221">
        <f>SUM('2.mell'!C534)</f>
        <v>15021</v>
      </c>
      <c r="D207" s="221">
        <f>SUM('2.mell'!D534)</f>
        <v>41188</v>
      </c>
      <c r="E207" s="221">
        <f>SUM('2.mell'!E534)</f>
        <v>37787</v>
      </c>
      <c r="F207" s="990">
        <f t="shared" si="2"/>
        <v>0.9174274060405944</v>
      </c>
    </row>
    <row r="208" spans="1:6" s="122" customFormat="1" ht="14.25" thickBot="1">
      <c r="A208" s="161"/>
      <c r="B208" s="208" t="s">
        <v>573</v>
      </c>
      <c r="C208" s="198">
        <f>SUM(C199+C202+C204+C203+C207)</f>
        <v>439719</v>
      </c>
      <c r="D208" s="198">
        <f>SUM(D199+D202+D204+D203+D207+D205)</f>
        <v>483684</v>
      </c>
      <c r="E208" s="198">
        <f>SUM(E199+E202+E204+E203+E207+E205)</f>
        <v>519798</v>
      </c>
      <c r="F208" s="992">
        <f t="shared" si="2"/>
        <v>1.0746644503436127</v>
      </c>
    </row>
    <row r="209" spans="1:6" s="122" customFormat="1" ht="11.25">
      <c r="A209" s="159"/>
      <c r="B209" s="136"/>
      <c r="C209" s="304"/>
      <c r="D209" s="304"/>
      <c r="E209" s="304"/>
      <c r="F209" s="991"/>
    </row>
    <row r="210" spans="1:6" s="122" customFormat="1" ht="12" thickBot="1">
      <c r="A210" s="160">
        <v>1430</v>
      </c>
      <c r="B210" s="168" t="s">
        <v>382</v>
      </c>
      <c r="C210" s="303"/>
      <c r="D210" s="303"/>
      <c r="E210" s="303"/>
      <c r="F210" s="994"/>
    </row>
    <row r="211" spans="1:6" s="122" customFormat="1" ht="14.25" thickBot="1">
      <c r="A211" s="149"/>
      <c r="B211" s="288" t="s">
        <v>383</v>
      </c>
      <c r="C211" s="307"/>
      <c r="D211" s="307"/>
      <c r="E211" s="307"/>
      <c r="F211" s="992"/>
    </row>
    <row r="212" spans="1:6" s="122" customFormat="1" ht="14.25" thickBot="1">
      <c r="A212" s="149"/>
      <c r="B212" s="267"/>
      <c r="C212" s="307"/>
      <c r="D212" s="307"/>
      <c r="E212" s="307"/>
      <c r="F212" s="1020"/>
    </row>
    <row r="213" spans="1:6" s="122" customFormat="1" ht="15.75" thickBot="1">
      <c r="A213" s="149"/>
      <c r="B213" s="293" t="s">
        <v>124</v>
      </c>
      <c r="C213" s="309">
        <f>SUM(C208+C211)</f>
        <v>439719</v>
      </c>
      <c r="D213" s="309">
        <f>SUM(D208+D211+D198)</f>
        <v>519375</v>
      </c>
      <c r="E213" s="309">
        <f>SUM(E208+E211+E198)</f>
        <v>572410</v>
      </c>
      <c r="F213" s="992">
        <f t="shared" si="2"/>
        <v>1.1021131167268352</v>
      </c>
    </row>
    <row r="214" spans="1:6" s="122" customFormat="1" ht="13.5">
      <c r="A214" s="135"/>
      <c r="B214" s="267"/>
      <c r="C214" s="298"/>
      <c r="D214" s="298"/>
      <c r="E214" s="298"/>
      <c r="F214" s="991"/>
    </row>
    <row r="215" spans="1:6" s="122" customFormat="1" ht="11.25">
      <c r="A215" s="141">
        <v>1435</v>
      </c>
      <c r="B215" s="139" t="s">
        <v>384</v>
      </c>
      <c r="C215" s="216"/>
      <c r="D215" s="216"/>
      <c r="E215" s="216"/>
      <c r="F215" s="558"/>
    </row>
    <row r="216" spans="1:6" s="122" customFormat="1" ht="12" thickBot="1">
      <c r="A216" s="141">
        <v>1436</v>
      </c>
      <c r="B216" s="139" t="s">
        <v>403</v>
      </c>
      <c r="C216" s="216"/>
      <c r="D216" s="216"/>
      <c r="E216" s="216"/>
      <c r="F216" s="994"/>
    </row>
    <row r="217" spans="1:6" s="122" customFormat="1" ht="14.25" thickBot="1">
      <c r="A217" s="149"/>
      <c r="B217" s="208" t="s">
        <v>388</v>
      </c>
      <c r="C217" s="307"/>
      <c r="D217" s="307"/>
      <c r="E217" s="307"/>
      <c r="F217" s="1020"/>
    </row>
    <row r="218" spans="1:6" s="122" customFormat="1" ht="13.5">
      <c r="A218" s="159"/>
      <c r="B218" s="292"/>
      <c r="C218" s="304"/>
      <c r="D218" s="304"/>
      <c r="E218" s="304"/>
      <c r="F218" s="991"/>
    </row>
    <row r="219" spans="1:6" s="122" customFormat="1" ht="12" thickBot="1">
      <c r="A219" s="146">
        <v>1440</v>
      </c>
      <c r="B219" s="147" t="s">
        <v>404</v>
      </c>
      <c r="C219" s="303"/>
      <c r="D219" s="303"/>
      <c r="E219" s="303"/>
      <c r="F219" s="994"/>
    </row>
    <row r="220" spans="1:6" s="122" customFormat="1" ht="14.25" thickBot="1">
      <c r="A220" s="161"/>
      <c r="B220" s="288" t="s">
        <v>393</v>
      </c>
      <c r="C220" s="307"/>
      <c r="D220" s="307"/>
      <c r="E220" s="307"/>
      <c r="F220" s="992"/>
    </row>
    <row r="221" spans="1:6" s="122" customFormat="1" ht="13.5">
      <c r="A221" s="159"/>
      <c r="B221" s="292"/>
      <c r="C221" s="304"/>
      <c r="D221" s="304"/>
      <c r="E221" s="304"/>
      <c r="F221" s="991"/>
    </row>
    <row r="222" spans="1:6" s="122" customFormat="1" ht="12" thickBot="1">
      <c r="A222" s="269">
        <v>1445</v>
      </c>
      <c r="B222" s="151" t="s">
        <v>395</v>
      </c>
      <c r="C222" s="301"/>
      <c r="D222" s="301"/>
      <c r="E222" s="301"/>
      <c r="F222" s="994"/>
    </row>
    <row r="223" spans="1:6" s="122" customFormat="1" ht="14.25" thickBot="1">
      <c r="A223" s="149"/>
      <c r="B223" s="208" t="s">
        <v>396</v>
      </c>
      <c r="C223" s="307"/>
      <c r="D223" s="307"/>
      <c r="E223" s="307"/>
      <c r="F223" s="992"/>
    </row>
    <row r="224" spans="1:6" s="122" customFormat="1" ht="13.5">
      <c r="A224" s="159"/>
      <c r="B224" s="292"/>
      <c r="C224" s="311"/>
      <c r="D224" s="311"/>
      <c r="E224" s="311"/>
      <c r="F224" s="991"/>
    </row>
    <row r="225" spans="1:6" s="122" customFormat="1" ht="11.25">
      <c r="A225" s="141">
        <v>1450</v>
      </c>
      <c r="B225" s="139" t="s">
        <v>397</v>
      </c>
      <c r="C225" s="221"/>
      <c r="D225" s="221">
        <f>SUM('2.mell'!D538)</f>
        <v>64697</v>
      </c>
      <c r="E225" s="221">
        <f>SUM('2.mell'!E538)</f>
        <v>64697</v>
      </c>
      <c r="F225" s="927">
        <f t="shared" si="2"/>
        <v>1</v>
      </c>
    </row>
    <row r="226" spans="1:6" s="122" customFormat="1" ht="12" thickBot="1">
      <c r="A226" s="160">
        <v>1451</v>
      </c>
      <c r="B226" s="145" t="s">
        <v>348</v>
      </c>
      <c r="C226" s="312">
        <f>SUM('2.mell'!C539+'2.mell'!C540)</f>
        <v>3442085</v>
      </c>
      <c r="D226" s="312">
        <f>SUM('2.mell'!D539+'2.mell'!D540)</f>
        <v>3613927</v>
      </c>
      <c r="E226" s="312">
        <f>SUM('2.mell'!E539+'2.mell'!E540)</f>
        <v>3619865</v>
      </c>
      <c r="F226" s="990">
        <f t="shared" si="2"/>
        <v>1.0016430879760438</v>
      </c>
    </row>
    <row r="227" spans="1:6" s="122" customFormat="1" ht="14.25" thickBot="1">
      <c r="A227" s="149"/>
      <c r="B227" s="208" t="s">
        <v>91</v>
      </c>
      <c r="C227" s="198">
        <f>SUM(C226)</f>
        <v>3442085</v>
      </c>
      <c r="D227" s="198">
        <f>SUM(D225:D226)</f>
        <v>3678624</v>
      </c>
      <c r="E227" s="198">
        <f>SUM(E225:E226)</f>
        <v>3684562</v>
      </c>
      <c r="F227" s="1020">
        <f t="shared" si="2"/>
        <v>1.001614190523413</v>
      </c>
    </row>
    <row r="228" spans="1:6" s="166" customFormat="1" ht="13.5" customHeight="1">
      <c r="A228" s="159"/>
      <c r="B228" s="248"/>
      <c r="C228" s="311"/>
      <c r="D228" s="311"/>
      <c r="E228" s="311"/>
      <c r="F228" s="991"/>
    </row>
    <row r="229" spans="1:6" s="166" customFormat="1" ht="12.75">
      <c r="A229" s="141">
        <v>1455</v>
      </c>
      <c r="B229" s="276" t="s">
        <v>399</v>
      </c>
      <c r="C229" s="221"/>
      <c r="D229" s="221"/>
      <c r="E229" s="221"/>
      <c r="F229" s="558"/>
    </row>
    <row r="230" spans="1:6" s="166" customFormat="1" ht="13.5" thickBot="1">
      <c r="A230" s="146">
        <v>1456</v>
      </c>
      <c r="B230" s="147" t="s">
        <v>348</v>
      </c>
      <c r="C230" s="287"/>
      <c r="D230" s="287"/>
      <c r="E230" s="287"/>
      <c r="F230" s="994"/>
    </row>
    <row r="231" spans="1:6" s="122" customFormat="1" ht="14.25" thickBot="1">
      <c r="A231" s="149"/>
      <c r="B231" s="310" t="s">
        <v>400</v>
      </c>
      <c r="C231" s="198">
        <f>SUM(C230)</f>
        <v>0</v>
      </c>
      <c r="D231" s="198">
        <f>SUM(D230)</f>
        <v>0</v>
      </c>
      <c r="E231" s="198">
        <f>SUM(E230)</f>
        <v>0</v>
      </c>
      <c r="F231" s="992"/>
    </row>
    <row r="232" spans="1:6" s="122" customFormat="1" ht="12" thickBot="1">
      <c r="A232" s="149"/>
      <c r="B232" s="140"/>
      <c r="C232" s="308"/>
      <c r="D232" s="308"/>
      <c r="E232" s="308"/>
      <c r="F232" s="992"/>
    </row>
    <row r="233" spans="1:6" s="122" customFormat="1" ht="15.75" thickBot="1">
      <c r="A233" s="149"/>
      <c r="B233" s="296" t="s">
        <v>98</v>
      </c>
      <c r="C233" s="313">
        <f>SUM(C231+C227+C213)</f>
        <v>3881804</v>
      </c>
      <c r="D233" s="313">
        <f>SUM(D231+D227+D213)</f>
        <v>4197999</v>
      </c>
      <c r="E233" s="313">
        <f>SUM(E231+E227+E213)</f>
        <v>4256972</v>
      </c>
      <c r="F233" s="1020">
        <f t="shared" si="2"/>
        <v>1.0140478832891575</v>
      </c>
    </row>
    <row r="234" spans="1:6" s="166" customFormat="1" ht="12.75">
      <c r="A234" s="165"/>
      <c r="B234" s="195"/>
      <c r="C234" s="230"/>
      <c r="D234" s="230"/>
      <c r="E234" s="230"/>
      <c r="F234" s="991"/>
    </row>
    <row r="235" spans="1:6" s="166" customFormat="1" ht="17.25" customHeight="1">
      <c r="A235" s="167"/>
      <c r="B235" s="305" t="s">
        <v>570</v>
      </c>
      <c r="C235" s="217"/>
      <c r="D235" s="217"/>
      <c r="E235" s="217"/>
      <c r="F235" s="558"/>
    </row>
    <row r="236" spans="1:6" s="166" customFormat="1" ht="12.75">
      <c r="A236" s="167"/>
      <c r="B236" s="126"/>
      <c r="C236" s="217"/>
      <c r="D236" s="217"/>
      <c r="E236" s="217"/>
      <c r="F236" s="558"/>
    </row>
    <row r="237" spans="1:6" s="166" customFormat="1" ht="12.75">
      <c r="A237" s="141">
        <v>1500</v>
      </c>
      <c r="B237" s="139" t="s">
        <v>353</v>
      </c>
      <c r="C237" s="223">
        <f>SUM(C10)</f>
        <v>1475835</v>
      </c>
      <c r="D237" s="223">
        <f>SUM(D10)</f>
        <v>1715109</v>
      </c>
      <c r="E237" s="223">
        <f>SUM(E10)</f>
        <v>1780329</v>
      </c>
      <c r="F237" s="927">
        <f t="shared" si="2"/>
        <v>1.0380267376592391</v>
      </c>
    </row>
    <row r="238" spans="1:6" s="166" customFormat="1" ht="12.75">
      <c r="A238" s="141">
        <v>1501</v>
      </c>
      <c r="B238" s="139" t="s">
        <v>359</v>
      </c>
      <c r="C238" s="223"/>
      <c r="D238" s="223">
        <f>SUM(D17)</f>
        <v>466</v>
      </c>
      <c r="E238" s="223">
        <f>SUM(E17)</f>
        <v>466</v>
      </c>
      <c r="F238" s="927">
        <f t="shared" si="2"/>
        <v>1</v>
      </c>
    </row>
    <row r="239" spans="1:6" s="166" customFormat="1" ht="13.5" thickBot="1">
      <c r="A239" s="146">
        <v>1502</v>
      </c>
      <c r="B239" s="147" t="s">
        <v>360</v>
      </c>
      <c r="C239" s="217"/>
      <c r="D239" s="223">
        <f>SUM(D197+D18+D117+D158)</f>
        <v>73091</v>
      </c>
      <c r="E239" s="223">
        <f>SUM(E197+E18+E117+E158)</f>
        <v>101569</v>
      </c>
      <c r="F239" s="990">
        <f t="shared" si="2"/>
        <v>1.38962389350262</v>
      </c>
    </row>
    <row r="240" spans="1:6" s="166" customFormat="1" ht="13.5" thickBot="1">
      <c r="A240" s="149"/>
      <c r="B240" s="154" t="s">
        <v>361</v>
      </c>
      <c r="C240" s="222">
        <f>SUM(C237:C239)</f>
        <v>1475835</v>
      </c>
      <c r="D240" s="222">
        <f>SUM(D237:D239)</f>
        <v>1788666</v>
      </c>
      <c r="E240" s="222">
        <f>SUM(E237:E239)</f>
        <v>1882364</v>
      </c>
      <c r="F240" s="992">
        <f t="shared" si="2"/>
        <v>1.0523842908625758</v>
      </c>
    </row>
    <row r="241" spans="1:6" s="166" customFormat="1" ht="12.75">
      <c r="A241" s="142">
        <v>1510</v>
      </c>
      <c r="B241" s="143" t="s">
        <v>362</v>
      </c>
      <c r="C241" s="225">
        <f>SUM(C21)</f>
        <v>3100000</v>
      </c>
      <c r="D241" s="225">
        <f>SUM(D21)</f>
        <v>3113038</v>
      </c>
      <c r="E241" s="225">
        <f>SUM(E21)</f>
        <v>3260126</v>
      </c>
      <c r="F241" s="1036">
        <f t="shared" si="2"/>
        <v>1.0472490216952057</v>
      </c>
    </row>
    <row r="242" spans="1:6" s="166" customFormat="1" ht="12.75">
      <c r="A242" s="141">
        <v>1511</v>
      </c>
      <c r="B242" s="143" t="s">
        <v>363</v>
      </c>
      <c r="C242" s="223">
        <f>SUM(C24)</f>
        <v>3597165</v>
      </c>
      <c r="D242" s="223">
        <f>SUM(D24)</f>
        <v>3703165</v>
      </c>
      <c r="E242" s="223">
        <f>SUM(E24)</f>
        <v>3844571</v>
      </c>
      <c r="F242" s="927">
        <f t="shared" si="2"/>
        <v>1.0381851740335633</v>
      </c>
    </row>
    <row r="243" spans="1:6" s="166" customFormat="1" ht="13.5" thickBot="1">
      <c r="A243" s="146">
        <v>1514</v>
      </c>
      <c r="B243" s="147" t="s">
        <v>317</v>
      </c>
      <c r="C243" s="229">
        <f>SUM(C28)</f>
        <v>494368</v>
      </c>
      <c r="D243" s="229">
        <f>SUM(D28)</f>
        <v>480009</v>
      </c>
      <c r="E243" s="229">
        <f>SUM(E28)</f>
        <v>463938</v>
      </c>
      <c r="F243" s="990">
        <f t="shared" si="2"/>
        <v>0.966519377761667</v>
      </c>
    </row>
    <row r="244" spans="1:6" s="166" customFormat="1" ht="13.5" thickBot="1">
      <c r="A244" s="149"/>
      <c r="B244" s="316" t="s">
        <v>371</v>
      </c>
      <c r="C244" s="222">
        <f>SUM(C241:C243)</f>
        <v>7191533</v>
      </c>
      <c r="D244" s="222">
        <f>SUM(D241:D243)</f>
        <v>7296212</v>
      </c>
      <c r="E244" s="222">
        <f>SUM(E241:E243)</f>
        <v>7568635</v>
      </c>
      <c r="F244" s="992">
        <f t="shared" si="2"/>
        <v>1.0373375938089517</v>
      </c>
    </row>
    <row r="245" spans="1:6" s="166" customFormat="1" ht="12.75">
      <c r="A245" s="142">
        <v>1520</v>
      </c>
      <c r="B245" s="265" t="s">
        <v>372</v>
      </c>
      <c r="C245" s="225">
        <f>SUM(C42+C119+C160+C199)</f>
        <v>1394459</v>
      </c>
      <c r="D245" s="225">
        <f>SUM(D42+D119+D160+D199)</f>
        <v>1402569</v>
      </c>
      <c r="E245" s="225">
        <f>SUM(E42+E119+E160+E199)</f>
        <v>1317766</v>
      </c>
      <c r="F245" s="989">
        <f t="shared" si="2"/>
        <v>0.9395373774837459</v>
      </c>
    </row>
    <row r="246" spans="1:6" s="166" customFormat="1" ht="12.75">
      <c r="A246" s="141">
        <v>1521</v>
      </c>
      <c r="B246" s="242" t="s">
        <v>373</v>
      </c>
      <c r="C246" s="223">
        <f>SUM(C50+C122+C163+C202)</f>
        <v>242925</v>
      </c>
      <c r="D246" s="223">
        <f>SUM(D50+D122+D163+D202)</f>
        <v>265268</v>
      </c>
      <c r="E246" s="223">
        <f>SUM(E50+E122+E163+E202)</f>
        <v>280861</v>
      </c>
      <c r="F246" s="927">
        <f t="shared" si="2"/>
        <v>1.0587820619147428</v>
      </c>
    </row>
    <row r="247" spans="1:6" s="166" customFormat="1" ht="12.75">
      <c r="A247" s="945">
        <v>1522</v>
      </c>
      <c r="B247" s="938" t="s">
        <v>576</v>
      </c>
      <c r="C247" s="939"/>
      <c r="D247" s="939">
        <v>40000</v>
      </c>
      <c r="E247" s="939">
        <v>40000</v>
      </c>
      <c r="F247" s="927">
        <f t="shared" si="2"/>
        <v>1</v>
      </c>
    </row>
    <row r="248" spans="1:6" s="166" customFormat="1" ht="12.75">
      <c r="A248" s="141">
        <v>1523</v>
      </c>
      <c r="B248" s="139" t="s">
        <v>377</v>
      </c>
      <c r="C248" s="223">
        <f>SUM(C123+C164+C203+C55)</f>
        <v>216797</v>
      </c>
      <c r="D248" s="223">
        <f>SUM(D123+D164+D203+D55)</f>
        <v>222263</v>
      </c>
      <c r="E248" s="223">
        <f>SUM(E123+E164+E203+E55)</f>
        <v>225417</v>
      </c>
      <c r="F248" s="927">
        <f t="shared" si="2"/>
        <v>1.0141903960623226</v>
      </c>
    </row>
    <row r="249" spans="1:6" s="166" customFormat="1" ht="12.75">
      <c r="A249" s="141">
        <v>1524</v>
      </c>
      <c r="B249" s="139" t="s">
        <v>378</v>
      </c>
      <c r="C249" s="223">
        <f>SUM(C56+C124+C165+C204)</f>
        <v>1328238</v>
      </c>
      <c r="D249" s="223">
        <f>SUM(D56+D124+D165+D204)</f>
        <v>489817</v>
      </c>
      <c r="E249" s="223">
        <f>SUM(E56+E124+E165+E204)</f>
        <v>483352</v>
      </c>
      <c r="F249" s="927">
        <f t="shared" si="2"/>
        <v>0.986801193098647</v>
      </c>
    </row>
    <row r="250" spans="1:6" s="166" customFormat="1" ht="12.75">
      <c r="A250" s="141">
        <v>1525</v>
      </c>
      <c r="B250" s="143" t="s">
        <v>379</v>
      </c>
      <c r="C250" s="223">
        <f aca="true" t="shared" si="3" ref="C250:E251">SUM(C62+C125+C166+C205)</f>
        <v>0</v>
      </c>
      <c r="D250" s="223">
        <f t="shared" si="3"/>
        <v>2482</v>
      </c>
      <c r="E250" s="223">
        <f t="shared" si="3"/>
        <v>10884</v>
      </c>
      <c r="F250" s="927">
        <f t="shared" si="2"/>
        <v>4.385173247381144</v>
      </c>
    </row>
    <row r="251" spans="1:6" s="166" customFormat="1" ht="12.75">
      <c r="A251" s="141">
        <v>1526</v>
      </c>
      <c r="B251" s="137" t="s">
        <v>380</v>
      </c>
      <c r="C251" s="223">
        <f t="shared" si="3"/>
        <v>40400</v>
      </c>
      <c r="D251" s="223">
        <f t="shared" si="3"/>
        <v>40460</v>
      </c>
      <c r="E251" s="223">
        <f t="shared" si="3"/>
        <v>57629</v>
      </c>
      <c r="F251" s="927">
        <f t="shared" si="2"/>
        <v>1.4243450321304993</v>
      </c>
    </row>
    <row r="252" spans="1:6" s="166" customFormat="1" ht="13.5" thickBot="1">
      <c r="A252" s="146">
        <v>1527</v>
      </c>
      <c r="B252" s="147" t="s">
        <v>381</v>
      </c>
      <c r="C252" s="229">
        <f>SUM(C65+C127+C168+C207)</f>
        <v>15021</v>
      </c>
      <c r="D252" s="229">
        <f>SUM(D65+D127+D168+D207)</f>
        <v>182959</v>
      </c>
      <c r="E252" s="229">
        <f>SUM(E65+E127+E168+E207)</f>
        <v>187553</v>
      </c>
      <c r="F252" s="990">
        <f t="shared" si="2"/>
        <v>1.0251094507512613</v>
      </c>
    </row>
    <row r="253" spans="1:6" s="166" customFormat="1" ht="13.5" thickBot="1">
      <c r="A253" s="149"/>
      <c r="B253" s="154" t="s">
        <v>573</v>
      </c>
      <c r="C253" s="222">
        <f>SUM(C245:C252)</f>
        <v>3237840</v>
      </c>
      <c r="D253" s="222">
        <f>SUM(D245:D252)</f>
        <v>2645818</v>
      </c>
      <c r="E253" s="222">
        <f>SUM(E245:E252)</f>
        <v>2603462</v>
      </c>
      <c r="F253" s="992">
        <f t="shared" si="2"/>
        <v>0.9839913402962713</v>
      </c>
    </row>
    <row r="254" spans="1:6" s="166" customFormat="1" ht="13.5" thickBot="1">
      <c r="A254" s="162">
        <v>1530</v>
      </c>
      <c r="B254" s="323" t="s">
        <v>382</v>
      </c>
      <c r="C254" s="222">
        <f>SUM(C68)</f>
        <v>0</v>
      </c>
      <c r="D254" s="570">
        <f>SUM(D68)</f>
        <v>1500</v>
      </c>
      <c r="E254" s="570">
        <f>SUM(E68)</f>
        <v>1500</v>
      </c>
      <c r="F254" s="993">
        <f t="shared" si="2"/>
        <v>1</v>
      </c>
    </row>
    <row r="255" spans="1:6" s="166" customFormat="1" ht="13.5" thickBot="1">
      <c r="A255" s="339"/>
      <c r="B255" s="320" t="s">
        <v>383</v>
      </c>
      <c r="C255" s="324">
        <f>SUM(C254)</f>
        <v>0</v>
      </c>
      <c r="D255" s="324">
        <f>SUM(D254)</f>
        <v>1500</v>
      </c>
      <c r="E255" s="324">
        <f>SUM(E254)</f>
        <v>1500</v>
      </c>
      <c r="F255" s="996">
        <f t="shared" si="2"/>
        <v>1</v>
      </c>
    </row>
    <row r="256" spans="1:6" s="166" customFormat="1" ht="16.5" thickBot="1" thickTop="1">
      <c r="A256" s="340"/>
      <c r="B256" s="318" t="s">
        <v>124</v>
      </c>
      <c r="C256" s="322">
        <f>SUM(C240+C244+C253+C255)</f>
        <v>11905208</v>
      </c>
      <c r="D256" s="322">
        <f>SUM(D240+D244+D253+D255)</f>
        <v>11732196</v>
      </c>
      <c r="E256" s="322">
        <f>SUM(E240+E244+E253+E255)</f>
        <v>12055961</v>
      </c>
      <c r="F256" s="997">
        <f t="shared" si="2"/>
        <v>1.0275962829124232</v>
      </c>
    </row>
    <row r="257" spans="1:6" s="166" customFormat="1" ht="13.5" thickTop="1">
      <c r="A257" s="142">
        <v>1540</v>
      </c>
      <c r="B257" s="143" t="s">
        <v>384</v>
      </c>
      <c r="C257" s="220"/>
      <c r="D257" s="225">
        <f>SUM(D73)</f>
        <v>312395</v>
      </c>
      <c r="E257" s="225">
        <f>SUM(E73)</f>
        <v>312395</v>
      </c>
      <c r="F257" s="989">
        <f t="shared" si="2"/>
        <v>1</v>
      </c>
    </row>
    <row r="258" spans="1:6" s="166" customFormat="1" ht="12.75">
      <c r="A258" s="141">
        <v>1541</v>
      </c>
      <c r="B258" s="139" t="s">
        <v>385</v>
      </c>
      <c r="C258" s="223">
        <f>SUM(C74)</f>
        <v>2395920</v>
      </c>
      <c r="D258" s="223">
        <f>SUM(D74)</f>
        <v>2395920</v>
      </c>
      <c r="E258" s="223">
        <f>SUM(E74)</f>
        <v>2216481</v>
      </c>
      <c r="F258" s="927">
        <f t="shared" si="2"/>
        <v>0.9251064309325854</v>
      </c>
    </row>
    <row r="259" spans="1:6" s="166" customFormat="1" ht="12.75">
      <c r="A259" s="141">
        <v>1542</v>
      </c>
      <c r="B259" s="139" t="s">
        <v>386</v>
      </c>
      <c r="C259" s="223">
        <f>SUM(C78)</f>
        <v>1701355</v>
      </c>
      <c r="D259" s="223">
        <f>SUM(D78)</f>
        <v>1583245</v>
      </c>
      <c r="E259" s="223">
        <f>SUM(E78)</f>
        <v>614856</v>
      </c>
      <c r="F259" s="927">
        <f t="shared" si="2"/>
        <v>0.3883517712040777</v>
      </c>
    </row>
    <row r="260" spans="1:6" s="166" customFormat="1" ht="12.75">
      <c r="A260" s="141">
        <v>1543</v>
      </c>
      <c r="B260" s="1037" t="s">
        <v>990</v>
      </c>
      <c r="C260" s="223"/>
      <c r="D260" s="223"/>
      <c r="E260" s="223">
        <f>SUM(E82)</f>
        <v>78149</v>
      </c>
      <c r="F260" s="927"/>
    </row>
    <row r="261" spans="1:6" s="166" customFormat="1" ht="13.5" thickBot="1">
      <c r="A261" s="160">
        <v>1544</v>
      </c>
      <c r="B261" s="145" t="s">
        <v>395</v>
      </c>
      <c r="C261" s="563"/>
      <c r="D261" s="563">
        <f>SUM(D83)</f>
        <v>16526</v>
      </c>
      <c r="E261" s="563">
        <f>SUM(E83)</f>
        <v>20684</v>
      </c>
      <c r="F261" s="990">
        <f t="shared" si="2"/>
        <v>1.2516035338254872</v>
      </c>
    </row>
    <row r="262" spans="1:6" s="166" customFormat="1" ht="13.5" thickBot="1">
      <c r="A262" s="149"/>
      <c r="B262" s="154" t="s">
        <v>388</v>
      </c>
      <c r="C262" s="222">
        <f>SUM(C258:C259)</f>
        <v>4097275</v>
      </c>
      <c r="D262" s="222">
        <f>SUM(D257:D261)</f>
        <v>4308086</v>
      </c>
      <c r="E262" s="222">
        <f>SUM(E257:E261)</f>
        <v>3242565</v>
      </c>
      <c r="F262" s="992">
        <f t="shared" si="2"/>
        <v>0.7526695149539726</v>
      </c>
    </row>
    <row r="263" spans="1:6" s="166" customFormat="1" ht="12.75">
      <c r="A263" s="142">
        <v>1550</v>
      </c>
      <c r="B263" s="143" t="s">
        <v>389</v>
      </c>
      <c r="C263" s="225">
        <f>SUM(C86)</f>
        <v>880000</v>
      </c>
      <c r="D263" s="225">
        <f>SUM(D86)</f>
        <v>730000</v>
      </c>
      <c r="E263" s="225">
        <f>SUM(E86)</f>
        <v>616575</v>
      </c>
      <c r="F263" s="989">
        <f t="shared" si="2"/>
        <v>0.8446232876712328</v>
      </c>
    </row>
    <row r="264" spans="1:6" s="166" customFormat="1" ht="13.5" thickBot="1">
      <c r="A264" s="146">
        <v>1551</v>
      </c>
      <c r="B264" s="147" t="s">
        <v>404</v>
      </c>
      <c r="C264" s="227"/>
      <c r="D264" s="229">
        <f>SUM(D219+D179+D139)</f>
        <v>1500</v>
      </c>
      <c r="E264" s="229">
        <f>SUM(E219+E179+E139)</f>
        <v>1786</v>
      </c>
      <c r="F264" s="990">
        <f t="shared" si="2"/>
        <v>1.1906666666666668</v>
      </c>
    </row>
    <row r="265" spans="1:6" s="166" customFormat="1" ht="13.5" thickBot="1">
      <c r="A265" s="149"/>
      <c r="B265" s="154" t="s">
        <v>393</v>
      </c>
      <c r="C265" s="222">
        <f>SUM(C263:C264)</f>
        <v>880000</v>
      </c>
      <c r="D265" s="222">
        <f>SUM(D263:D264)</f>
        <v>731500</v>
      </c>
      <c r="E265" s="222">
        <f>SUM(E263:E264)</f>
        <v>618361</v>
      </c>
      <c r="F265" s="1020">
        <f t="shared" si="2"/>
        <v>0.8453328776486672</v>
      </c>
    </row>
    <row r="266" spans="1:6" s="166" customFormat="1" ht="12.75">
      <c r="A266" s="142">
        <v>1560</v>
      </c>
      <c r="B266" s="158" t="s">
        <v>394</v>
      </c>
      <c r="C266" s="225">
        <f>SUM(C94)</f>
        <v>65000</v>
      </c>
      <c r="D266" s="225">
        <f>SUM(D94)</f>
        <v>65000</v>
      </c>
      <c r="E266" s="225">
        <f>SUM(E94)</f>
        <v>37927</v>
      </c>
      <c r="F266" s="989">
        <f aca="true" t="shared" si="4" ref="F266:F279">SUM(E266/D266)</f>
        <v>0.5834923076923076</v>
      </c>
    </row>
    <row r="267" spans="1:6" s="166" customFormat="1" ht="12.75">
      <c r="A267" s="269">
        <v>1561</v>
      </c>
      <c r="B267" s="145" t="s">
        <v>395</v>
      </c>
      <c r="C267" s="582">
        <f>SUM(C98)</f>
        <v>2955</v>
      </c>
      <c r="D267" s="582">
        <f>SUM(D98)</f>
        <v>2955</v>
      </c>
      <c r="E267" s="582">
        <f>SUM(E98)</f>
        <v>2955</v>
      </c>
      <c r="F267" s="927">
        <f t="shared" si="4"/>
        <v>1</v>
      </c>
    </row>
    <row r="268" spans="1:6" s="166" customFormat="1" ht="13.5" thickBot="1">
      <c r="A268" s="935">
        <v>1562</v>
      </c>
      <c r="B268" s="936" t="s">
        <v>903</v>
      </c>
      <c r="C268" s="937"/>
      <c r="D268" s="937">
        <f>D99</f>
        <v>1103</v>
      </c>
      <c r="E268" s="937">
        <f>E99</f>
        <v>1103</v>
      </c>
      <c r="F268" s="990">
        <f t="shared" si="4"/>
        <v>1</v>
      </c>
    </row>
    <row r="269" spans="1:6" s="166" customFormat="1" ht="13.5" thickBot="1">
      <c r="A269" s="341"/>
      <c r="B269" s="317" t="s">
        <v>396</v>
      </c>
      <c r="C269" s="322">
        <f>SUM(C266:C267)</f>
        <v>67955</v>
      </c>
      <c r="D269" s="322">
        <f>SUM(D266:D268)</f>
        <v>69058</v>
      </c>
      <c r="E269" s="322">
        <f>SUM(E266:E268)</f>
        <v>41985</v>
      </c>
      <c r="F269" s="996">
        <f t="shared" si="4"/>
        <v>0.6079672159633931</v>
      </c>
    </row>
    <row r="270" spans="1:6" s="166" customFormat="1" ht="16.5" thickBot="1" thickTop="1">
      <c r="A270" s="340"/>
      <c r="B270" s="321" t="s">
        <v>125</v>
      </c>
      <c r="C270" s="319">
        <f>SUM(C262+C265+C269)</f>
        <v>5045230</v>
      </c>
      <c r="D270" s="319">
        <f>SUM(D262+D265+D269)</f>
        <v>5108644</v>
      </c>
      <c r="E270" s="319">
        <f>SUM(E262+E265+E269)</f>
        <v>3902911</v>
      </c>
      <c r="F270" s="996">
        <f t="shared" si="4"/>
        <v>0.7639817924286758</v>
      </c>
    </row>
    <row r="271" spans="1:6" s="166" customFormat="1" ht="13.5" thickTop="1">
      <c r="A271" s="142">
        <v>1570</v>
      </c>
      <c r="B271" s="143" t="s">
        <v>397</v>
      </c>
      <c r="C271" s="220"/>
      <c r="D271" s="225">
        <f>SUM(D184+D145+D104+D225)</f>
        <v>1336363</v>
      </c>
      <c r="E271" s="225">
        <f>SUM(E184+E145+E104+E225)</f>
        <v>1336363</v>
      </c>
      <c r="F271" s="989">
        <f t="shared" si="4"/>
        <v>1</v>
      </c>
    </row>
    <row r="272" spans="1:6" s="166" customFormat="1" ht="12.75">
      <c r="A272" s="141">
        <v>1571</v>
      </c>
      <c r="B272" s="139" t="s">
        <v>348</v>
      </c>
      <c r="C272" s="223">
        <f>SUM(C226+C185+C146)</f>
        <v>5454190</v>
      </c>
      <c r="D272" s="223">
        <f>SUM(D226+D185+D146)</f>
        <v>5598760</v>
      </c>
      <c r="E272" s="223">
        <f>SUM(E226+E185+E146)</f>
        <v>5583054</v>
      </c>
      <c r="F272" s="927">
        <f t="shared" si="4"/>
        <v>0.9971947359772521</v>
      </c>
    </row>
    <row r="273" spans="1:6" s="166" customFormat="1" ht="13.5" thickBot="1">
      <c r="A273" s="160">
        <v>1572</v>
      </c>
      <c r="B273" s="168" t="s">
        <v>991</v>
      </c>
      <c r="C273" s="1021"/>
      <c r="D273" s="1021"/>
      <c r="E273" s="1021">
        <f>SUM(E105)</f>
        <v>38195</v>
      </c>
      <c r="F273" s="990"/>
    </row>
    <row r="274" spans="1:6" s="166" customFormat="1" ht="14.25" thickBot="1">
      <c r="A274" s="149"/>
      <c r="B274" s="338" t="s">
        <v>117</v>
      </c>
      <c r="C274" s="222">
        <f>SUM(C271:C272)</f>
        <v>5454190</v>
      </c>
      <c r="D274" s="222">
        <f>SUM(D271:D272)</f>
        <v>6935123</v>
      </c>
      <c r="E274" s="222">
        <f>SUM(E271:E272)</f>
        <v>6919417</v>
      </c>
      <c r="F274" s="1020">
        <f t="shared" si="4"/>
        <v>0.9977352961151518</v>
      </c>
    </row>
    <row r="275" spans="1:6" s="166" customFormat="1" ht="12.75">
      <c r="A275" s="142">
        <v>1580</v>
      </c>
      <c r="B275" s="143" t="s">
        <v>398</v>
      </c>
      <c r="C275" s="225">
        <f>SUM(C108)</f>
        <v>420000</v>
      </c>
      <c r="D275" s="225">
        <f>SUM(D108)</f>
        <v>420000</v>
      </c>
      <c r="E275" s="225">
        <f>SUM(E108)</f>
        <v>420000</v>
      </c>
      <c r="F275" s="989">
        <f t="shared" si="4"/>
        <v>1</v>
      </c>
    </row>
    <row r="276" spans="1:6" s="166" customFormat="1" ht="12" customHeight="1">
      <c r="A276" s="141">
        <v>1581</v>
      </c>
      <c r="B276" s="139" t="s">
        <v>399</v>
      </c>
      <c r="C276" s="223">
        <f>SUM(C109)</f>
        <v>140000</v>
      </c>
      <c r="D276" s="223">
        <f>SUM(D109+D149)</f>
        <v>560882</v>
      </c>
      <c r="E276" s="223">
        <f>SUM(E109+E149)</f>
        <v>560882</v>
      </c>
      <c r="F276" s="927">
        <f t="shared" si="4"/>
        <v>1</v>
      </c>
    </row>
    <row r="277" spans="1:6" s="166" customFormat="1" ht="13.5" thickBot="1">
      <c r="A277" s="146">
        <v>1582</v>
      </c>
      <c r="B277" s="147" t="s">
        <v>348</v>
      </c>
      <c r="C277" s="229">
        <f>SUM(C230+C189+C150)</f>
        <v>176600</v>
      </c>
      <c r="D277" s="229">
        <f>SUM(D230+D189+D150)</f>
        <v>230954</v>
      </c>
      <c r="E277" s="229">
        <f>SUM(E230+E189+E150)</f>
        <v>233130</v>
      </c>
      <c r="F277" s="990">
        <f t="shared" si="4"/>
        <v>1.0094217896204438</v>
      </c>
    </row>
    <row r="278" spans="1:6" s="166" customFormat="1" ht="13.5" thickBot="1">
      <c r="A278" s="149"/>
      <c r="B278" s="206" t="s">
        <v>400</v>
      </c>
      <c r="C278" s="222">
        <f>SUM(C275:C277)</f>
        <v>736600</v>
      </c>
      <c r="D278" s="222">
        <f>SUM(D275:D277)</f>
        <v>1211836</v>
      </c>
      <c r="E278" s="222">
        <f>SUM(E275:E277)</f>
        <v>1214012</v>
      </c>
      <c r="F278" s="1020">
        <f t="shared" si="4"/>
        <v>1.0017956225099767</v>
      </c>
    </row>
    <row r="279" spans="1:9" s="166" customFormat="1" ht="18.75" customHeight="1" thickBot="1">
      <c r="A279" s="149"/>
      <c r="B279" s="215" t="s">
        <v>113</v>
      </c>
      <c r="C279" s="222">
        <f>SUM(C256+C270+C275+C276)</f>
        <v>17510438</v>
      </c>
      <c r="D279" s="222">
        <f>SUM(D256+D270+D275+D276+D271)</f>
        <v>19158085</v>
      </c>
      <c r="E279" s="222">
        <f>SUM(E256+E270+E275+E276+E271+E273)</f>
        <v>18314312</v>
      </c>
      <c r="F279" s="992">
        <f t="shared" si="4"/>
        <v>0.9559573412478335</v>
      </c>
      <c r="G279" s="581"/>
      <c r="I279" s="930"/>
    </row>
    <row r="280" ht="11.25">
      <c r="I280" s="169"/>
    </row>
  </sheetData>
  <sheetProtection/>
  <mergeCells count="8">
    <mergeCell ref="E5:E6"/>
    <mergeCell ref="A2:F2"/>
    <mergeCell ref="A1:F1"/>
    <mergeCell ref="F5:F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9" max="255" man="1"/>
    <brk id="133" max="255" man="1"/>
    <brk id="17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9">
      <selection activeCell="C12" sqref="C12:C14"/>
    </sheetView>
  </sheetViews>
  <sheetFormatPr defaultColWidth="9.125" defaultRowHeight="12.75"/>
  <cols>
    <col min="1" max="1" width="9.125" style="547" customWidth="1"/>
    <col min="2" max="2" width="31.75390625" style="547" customWidth="1"/>
    <col min="3" max="3" width="13.75390625" style="547" customWidth="1"/>
    <col min="4" max="4" width="12.875" style="547" customWidth="1"/>
    <col min="5" max="5" width="13.125" style="547" customWidth="1"/>
    <col min="6" max="6" width="13.875" style="547" customWidth="1"/>
    <col min="7" max="16384" width="9.125" style="547" customWidth="1"/>
  </cols>
  <sheetData>
    <row r="2" spans="2:6" ht="12.75">
      <c r="B2" s="1299" t="s">
        <v>16</v>
      </c>
      <c r="C2" s="1116"/>
      <c r="D2" s="1116"/>
      <c r="E2" s="1116"/>
      <c r="F2" s="1116"/>
    </row>
    <row r="3" spans="2:6" ht="12">
      <c r="B3" s="1306" t="s">
        <v>37</v>
      </c>
      <c r="C3" s="1307"/>
      <c r="D3" s="1307"/>
      <c r="E3" s="1307"/>
      <c r="F3" s="1307"/>
    </row>
    <row r="4" spans="2:6" ht="12">
      <c r="B4" s="1307"/>
      <c r="C4" s="1307"/>
      <c r="D4" s="1307"/>
      <c r="E4" s="1307"/>
      <c r="F4" s="1307"/>
    </row>
    <row r="5" spans="2:6" ht="12">
      <c r="B5" s="549"/>
      <c r="C5" s="549"/>
      <c r="D5" s="549"/>
      <c r="E5" s="549"/>
      <c r="F5" s="549"/>
    </row>
    <row r="6" ht="12.75">
      <c r="F6" s="548" t="s">
        <v>620</v>
      </c>
    </row>
    <row r="7" spans="2:6" ht="12.75" customHeight="1">
      <c r="B7" s="1314" t="s">
        <v>12</v>
      </c>
      <c r="C7" s="1309" t="s">
        <v>17</v>
      </c>
      <c r="D7" s="1309" t="s">
        <v>411</v>
      </c>
      <c r="E7" s="1309" t="s">
        <v>412</v>
      </c>
      <c r="F7" s="1309" t="s">
        <v>413</v>
      </c>
    </row>
    <row r="8" spans="2:6" ht="30.75" customHeight="1">
      <c r="B8" s="1314"/>
      <c r="C8" s="1309"/>
      <c r="D8" s="1309"/>
      <c r="E8" s="1309"/>
      <c r="F8" s="1309"/>
    </row>
    <row r="9" spans="2:6" ht="12.75" customHeight="1">
      <c r="B9" s="1308" t="s">
        <v>18</v>
      </c>
      <c r="C9" s="1313">
        <v>6646203</v>
      </c>
      <c r="D9" s="1313">
        <v>6527165</v>
      </c>
      <c r="E9" s="1313">
        <v>6527165</v>
      </c>
      <c r="F9" s="1313">
        <v>6527165</v>
      </c>
    </row>
    <row r="10" spans="2:6" ht="12.75" customHeight="1">
      <c r="B10" s="1308"/>
      <c r="C10" s="1313"/>
      <c r="D10" s="1313"/>
      <c r="E10" s="1313"/>
      <c r="F10" s="1313"/>
    </row>
    <row r="11" spans="2:6" ht="27" customHeight="1">
      <c r="B11" s="1308"/>
      <c r="C11" s="1313"/>
      <c r="D11" s="1313"/>
      <c r="E11" s="1313"/>
      <c r="F11" s="1313"/>
    </row>
    <row r="12" spans="2:6" ht="12">
      <c r="B12" s="1308" t="s">
        <v>29</v>
      </c>
      <c r="C12" s="1313">
        <v>695000</v>
      </c>
      <c r="D12" s="1313">
        <v>695000</v>
      </c>
      <c r="E12" s="1313">
        <v>695000</v>
      </c>
      <c r="F12" s="1313">
        <v>695000</v>
      </c>
    </row>
    <row r="13" spans="2:6" ht="12">
      <c r="B13" s="1308"/>
      <c r="C13" s="1313"/>
      <c r="D13" s="1313"/>
      <c r="E13" s="1313"/>
      <c r="F13" s="1313"/>
    </row>
    <row r="14" spans="2:6" ht="60" customHeight="1">
      <c r="B14" s="1308"/>
      <c r="C14" s="1313"/>
      <c r="D14" s="1313"/>
      <c r="E14" s="1313"/>
      <c r="F14" s="1313"/>
    </row>
    <row r="15" spans="2:6" ht="12.75" customHeight="1">
      <c r="B15" s="1308" t="s">
        <v>13</v>
      </c>
      <c r="C15" s="1310" t="s">
        <v>14</v>
      </c>
      <c r="D15" s="1310" t="s">
        <v>14</v>
      </c>
      <c r="E15" s="1310" t="s">
        <v>14</v>
      </c>
      <c r="F15" s="1310" t="s">
        <v>14</v>
      </c>
    </row>
    <row r="16" spans="2:6" ht="12.75" customHeight="1">
      <c r="B16" s="1308"/>
      <c r="C16" s="1311"/>
      <c r="D16" s="1311"/>
      <c r="E16" s="1311"/>
      <c r="F16" s="1311"/>
    </row>
    <row r="17" spans="2:6" ht="27" customHeight="1">
      <c r="B17" s="1308"/>
      <c r="C17" s="1312"/>
      <c r="D17" s="1312"/>
      <c r="E17" s="1312"/>
      <c r="F17" s="1312"/>
    </row>
    <row r="18" spans="2:6" ht="12.75" customHeight="1">
      <c r="B18" s="1308" t="s">
        <v>30</v>
      </c>
      <c r="C18" s="1313">
        <v>880000</v>
      </c>
      <c r="D18" s="1313">
        <v>880000</v>
      </c>
      <c r="E18" s="1313">
        <v>880000</v>
      </c>
      <c r="F18" s="1313">
        <v>880000</v>
      </c>
    </row>
    <row r="19" spans="2:6" ht="15.75" customHeight="1">
      <c r="B19" s="1308"/>
      <c r="C19" s="1313"/>
      <c r="D19" s="1313"/>
      <c r="E19" s="1313"/>
      <c r="F19" s="1313"/>
    </row>
    <row r="20" spans="2:6" ht="43.5" customHeight="1">
      <c r="B20" s="1308"/>
      <c r="C20" s="1313"/>
      <c r="D20" s="1313"/>
      <c r="E20" s="1313"/>
      <c r="F20" s="1313"/>
    </row>
    <row r="21" spans="2:6" ht="12.75" customHeight="1">
      <c r="B21" s="1308" t="s">
        <v>35</v>
      </c>
      <c r="C21" s="1313">
        <v>482368</v>
      </c>
      <c r="D21" s="1313">
        <v>482368</v>
      </c>
      <c r="E21" s="1313">
        <v>482368</v>
      </c>
      <c r="F21" s="1313">
        <v>482368</v>
      </c>
    </row>
    <row r="22" spans="2:6" ht="12.75" customHeight="1">
      <c r="B22" s="1308"/>
      <c r="C22" s="1313"/>
      <c r="D22" s="1313"/>
      <c r="E22" s="1313"/>
      <c r="F22" s="1313"/>
    </row>
    <row r="23" spans="2:6" ht="27" customHeight="1">
      <c r="B23" s="1308"/>
      <c r="C23" s="1313"/>
      <c r="D23" s="1313"/>
      <c r="E23" s="1313"/>
      <c r="F23" s="1313"/>
    </row>
    <row r="24" spans="2:6" ht="12.75" customHeight="1">
      <c r="B24" s="1308" t="s">
        <v>15</v>
      </c>
      <c r="C24" s="1310" t="s">
        <v>14</v>
      </c>
      <c r="D24" s="1310" t="s">
        <v>14</v>
      </c>
      <c r="E24" s="1310" t="s">
        <v>14</v>
      </c>
      <c r="F24" s="1310" t="s">
        <v>14</v>
      </c>
    </row>
    <row r="25" spans="2:6" ht="12.75" customHeight="1">
      <c r="B25" s="1308"/>
      <c r="C25" s="1311"/>
      <c r="D25" s="1311"/>
      <c r="E25" s="1311"/>
      <c r="F25" s="1311"/>
    </row>
    <row r="26" spans="2:6" ht="27" customHeight="1">
      <c r="B26" s="1308"/>
      <c r="C26" s="1312"/>
      <c r="D26" s="1312"/>
      <c r="E26" s="1312"/>
      <c r="F26" s="1312"/>
    </row>
    <row r="27" spans="2:6" ht="12.75" customHeight="1">
      <c r="B27" s="1301" t="s">
        <v>310</v>
      </c>
      <c r="C27" s="1304">
        <f>SUM(C9:C26)</f>
        <v>8703571</v>
      </c>
      <c r="D27" s="1304">
        <f>SUM(D9:D26)</f>
        <v>8584533</v>
      </c>
      <c r="E27" s="1304">
        <f>SUM(E9:E26)</f>
        <v>8584533</v>
      </c>
      <c r="F27" s="1304">
        <f>SUM(F9:F26)</f>
        <v>8584533</v>
      </c>
    </row>
    <row r="28" spans="2:6" ht="12.75" customHeight="1">
      <c r="B28" s="1301"/>
      <c r="C28" s="1304"/>
      <c r="D28" s="1304"/>
      <c r="E28" s="1304"/>
      <c r="F28" s="1304"/>
    </row>
    <row r="29" spans="2:6" ht="27.75" customHeight="1" thickBot="1">
      <c r="B29" s="1302"/>
      <c r="C29" s="1305"/>
      <c r="D29" s="1305"/>
      <c r="E29" s="1305"/>
      <c r="F29" s="1305"/>
    </row>
    <row r="30" spans="2:6" ht="21" customHeight="1" thickTop="1">
      <c r="B30" s="1300" t="s">
        <v>36</v>
      </c>
      <c r="C30" s="1303">
        <v>24999</v>
      </c>
      <c r="D30" s="1303">
        <v>58262</v>
      </c>
      <c r="E30" s="1303">
        <v>55522</v>
      </c>
      <c r="F30" s="1303">
        <v>53407</v>
      </c>
    </row>
    <row r="31" spans="1:6" ht="18.75" customHeight="1">
      <c r="A31" s="550"/>
      <c r="B31" s="1301"/>
      <c r="C31" s="1304"/>
      <c r="D31" s="1304"/>
      <c r="E31" s="1304"/>
      <c r="F31" s="1304"/>
    </row>
    <row r="32" spans="2:6" ht="18.75" customHeight="1" thickBot="1">
      <c r="B32" s="1302"/>
      <c r="C32" s="1305"/>
      <c r="D32" s="1305"/>
      <c r="E32" s="1305"/>
      <c r="F32" s="1305"/>
    </row>
    <row r="33" ht="12.75" thickTop="1"/>
  </sheetData>
  <sheetProtection/>
  <mergeCells count="47"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B18:B20"/>
    <mergeCell ref="B21:B23"/>
    <mergeCell ref="B24:B26"/>
    <mergeCell ref="C7:C8"/>
    <mergeCell ref="C24:C26"/>
    <mergeCell ref="C15:C17"/>
    <mergeCell ref="C18:C20"/>
    <mergeCell ref="C21:C23"/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</mergeCells>
  <printOptions/>
  <pageMargins left="0.5905511811023623" right="0.7874015748031497" top="0.984251968503937" bottom="0.984251968503937" header="0.5118110236220472" footer="0.5118110236220472"/>
  <pageSetup firstPageNumber="60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5"/>
  <sheetViews>
    <sheetView showZeros="0" zoomScalePageLayoutView="0" workbookViewId="0" topLeftCell="A163">
      <selection activeCell="D118" sqref="D118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074" t="s">
        <v>472</v>
      </c>
      <c r="B1" s="1074"/>
      <c r="C1" s="1065"/>
      <c r="D1" s="1065"/>
      <c r="E1" s="1065"/>
      <c r="F1" s="1065"/>
    </row>
    <row r="2" spans="1:6" ht="12.75">
      <c r="A2" s="1074" t="s">
        <v>147</v>
      </c>
      <c r="B2" s="1074"/>
      <c r="C2" s="1065"/>
      <c r="D2" s="1065"/>
      <c r="E2" s="1065"/>
      <c r="F2" s="1065"/>
    </row>
    <row r="3" spans="1:2" ht="9" customHeight="1">
      <c r="A3" s="104"/>
      <c r="B3" s="104"/>
    </row>
    <row r="4" spans="1:6" ht="12" customHeight="1">
      <c r="A4" s="93"/>
      <c r="B4" s="92"/>
      <c r="C4" s="87"/>
      <c r="D4" s="87"/>
      <c r="E4" s="87"/>
      <c r="F4" s="87" t="s">
        <v>314</v>
      </c>
    </row>
    <row r="5" spans="1:6" s="21" customFormat="1" ht="12" customHeight="1">
      <c r="A5" s="97"/>
      <c r="B5" s="20"/>
      <c r="C5" s="1058" t="s">
        <v>108</v>
      </c>
      <c r="D5" s="1077" t="s">
        <v>129</v>
      </c>
      <c r="E5" s="1077" t="s">
        <v>995</v>
      </c>
      <c r="F5" s="1071" t="s">
        <v>1002</v>
      </c>
    </row>
    <row r="6" spans="1:6" s="21" customFormat="1" ht="12" customHeight="1">
      <c r="A6" s="1" t="s">
        <v>326</v>
      </c>
      <c r="B6" s="1" t="s">
        <v>286</v>
      </c>
      <c r="C6" s="1075"/>
      <c r="D6" s="1078"/>
      <c r="E6" s="1078"/>
      <c r="F6" s="1072"/>
    </row>
    <row r="7" spans="1:6" s="21" customFormat="1" ht="12.75" customHeight="1" thickBot="1">
      <c r="A7" s="22"/>
      <c r="B7" s="22"/>
      <c r="C7" s="1076"/>
      <c r="D7" s="1079"/>
      <c r="E7" s="1079"/>
      <c r="F7" s="1073"/>
    </row>
    <row r="8" spans="1:6" ht="12" customHeight="1">
      <c r="A8" s="2" t="s">
        <v>287</v>
      </c>
      <c r="B8" s="3" t="s">
        <v>288</v>
      </c>
      <c r="C8" s="15" t="s">
        <v>289</v>
      </c>
      <c r="D8" s="15" t="s">
        <v>290</v>
      </c>
      <c r="E8" s="15" t="s">
        <v>291</v>
      </c>
      <c r="F8" s="15" t="s">
        <v>84</v>
      </c>
    </row>
    <row r="9" spans="1:6" ht="15" customHeight="1">
      <c r="A9" s="2"/>
      <c r="B9" s="115" t="s">
        <v>473</v>
      </c>
      <c r="C9" s="8"/>
      <c r="D9" s="8"/>
      <c r="E9" s="8"/>
      <c r="F9" s="5"/>
    </row>
    <row r="10" spans="1:6" ht="11.25">
      <c r="A10" s="2"/>
      <c r="B10" s="102"/>
      <c r="C10" s="8"/>
      <c r="D10" s="8"/>
      <c r="E10" s="8"/>
      <c r="F10" s="5"/>
    </row>
    <row r="11" spans="1:6" ht="11.25">
      <c r="A11" s="4">
        <v>1710</v>
      </c>
      <c r="B11" s="4" t="s">
        <v>530</v>
      </c>
      <c r="C11" s="4">
        <f>SUM(C12:C18)</f>
        <v>1818473</v>
      </c>
      <c r="D11" s="593">
        <f>SUM(D12:D18)</f>
        <v>1960196</v>
      </c>
      <c r="E11" s="593">
        <f>SUM(E12:E18)</f>
        <v>1945591</v>
      </c>
      <c r="F11" s="235">
        <f>SUM(E11/D11)</f>
        <v>0.9925492144663085</v>
      </c>
    </row>
    <row r="12" spans="1:6" ht="11.25">
      <c r="A12" s="8">
        <v>1711</v>
      </c>
      <c r="B12" s="8" t="s">
        <v>474</v>
      </c>
      <c r="C12" s="8">
        <f>SUM('3a.m.'!C53)</f>
        <v>984903</v>
      </c>
      <c r="D12" s="584">
        <f>SUM('3a.m.'!D53)</f>
        <v>1032128</v>
      </c>
      <c r="E12" s="584">
        <f>SUM('3a.m.'!E53)</f>
        <v>1030429</v>
      </c>
      <c r="F12" s="564">
        <f aca="true" t="shared" si="0" ref="F12:F75">SUM(E12/D12)</f>
        <v>0.9983538863396788</v>
      </c>
    </row>
    <row r="13" spans="1:6" ht="11.25">
      <c r="A13" s="8">
        <v>1712</v>
      </c>
      <c r="B13" s="8" t="s">
        <v>198</v>
      </c>
      <c r="C13" s="8">
        <f>SUM('3a.m.'!C54)</f>
        <v>274499</v>
      </c>
      <c r="D13" s="584">
        <f>SUM('3a.m.'!D54)</f>
        <v>301032</v>
      </c>
      <c r="E13" s="584">
        <f>SUM('3a.m.'!E54)</f>
        <v>308042</v>
      </c>
      <c r="F13" s="564">
        <f t="shared" si="0"/>
        <v>1.0232865608971804</v>
      </c>
    </row>
    <row r="14" spans="1:6" ht="11.25">
      <c r="A14" s="8">
        <v>1713</v>
      </c>
      <c r="B14" s="8" t="s">
        <v>199</v>
      </c>
      <c r="C14" s="8">
        <f>SUM('3a.m.'!C55)</f>
        <v>396471</v>
      </c>
      <c r="D14" s="584">
        <f>SUM('3a.m.'!D55)</f>
        <v>411582</v>
      </c>
      <c r="E14" s="584">
        <f>SUM('3a.m.'!E55)</f>
        <v>385816</v>
      </c>
      <c r="F14" s="564">
        <f t="shared" si="0"/>
        <v>0.9373976510148646</v>
      </c>
    </row>
    <row r="15" spans="1:6" ht="11.25">
      <c r="A15" s="8">
        <v>1714</v>
      </c>
      <c r="B15" s="8" t="s">
        <v>218</v>
      </c>
      <c r="C15" s="8">
        <f>SUM('3a.m.'!C56)</f>
        <v>0</v>
      </c>
      <c r="D15" s="584">
        <f>SUM('3a.m.'!D56)</f>
        <v>0</v>
      </c>
      <c r="E15" s="584">
        <f>SUM('3a.m.'!E56)</f>
        <v>0</v>
      </c>
      <c r="F15" s="564"/>
    </row>
    <row r="16" spans="1:6" ht="11.25">
      <c r="A16" s="8">
        <v>1715</v>
      </c>
      <c r="B16" s="5" t="s">
        <v>492</v>
      </c>
      <c r="C16" s="8">
        <f>SUM('3a.m.'!C57)</f>
        <v>0</v>
      </c>
      <c r="D16" s="584">
        <f>SUM('3a.m.'!D57)</f>
        <v>0</v>
      </c>
      <c r="E16" s="584">
        <f>SUM('3a.m.'!E57)</f>
        <v>5770</v>
      </c>
      <c r="F16" s="564"/>
    </row>
    <row r="17" spans="1:6" ht="11.25">
      <c r="A17" s="8">
        <v>1716</v>
      </c>
      <c r="B17" s="46" t="s">
        <v>417</v>
      </c>
      <c r="C17" s="8">
        <f>SUM('3a.m.'!C61)</f>
        <v>162100</v>
      </c>
      <c r="D17" s="584">
        <f>SUM('3a.m.'!D61)</f>
        <v>152954</v>
      </c>
      <c r="E17" s="584">
        <f>SUM('3a.m.'!E61)</f>
        <v>153034</v>
      </c>
      <c r="F17" s="564">
        <f t="shared" si="0"/>
        <v>1.0005230330687658</v>
      </c>
    </row>
    <row r="18" spans="1:6" ht="11.25">
      <c r="A18" s="8">
        <v>1717</v>
      </c>
      <c r="B18" s="47" t="s">
        <v>418</v>
      </c>
      <c r="C18" s="8">
        <f>SUM('3a.m.'!C60)</f>
        <v>500</v>
      </c>
      <c r="D18" s="584">
        <f>SUM('3a.m.'!D60)</f>
        <v>62500</v>
      </c>
      <c r="E18" s="584">
        <f>SUM('3a.m.'!E60)</f>
        <v>62500</v>
      </c>
      <c r="F18" s="564">
        <f t="shared" si="0"/>
        <v>1</v>
      </c>
    </row>
    <row r="19" spans="1:6" ht="11.25">
      <c r="A19" s="8">
        <v>1718</v>
      </c>
      <c r="B19" s="47" t="s">
        <v>200</v>
      </c>
      <c r="C19" s="8"/>
      <c r="D19" s="584"/>
      <c r="E19" s="584"/>
      <c r="F19" s="235"/>
    </row>
    <row r="20" spans="1:6" ht="9.75" customHeight="1">
      <c r="A20" s="8"/>
      <c r="B20" s="8"/>
      <c r="C20" s="8"/>
      <c r="D20" s="584"/>
      <c r="E20" s="584"/>
      <c r="F20" s="235"/>
    </row>
    <row r="21" spans="1:6" ht="11.25">
      <c r="A21" s="81">
        <v>1720</v>
      </c>
      <c r="B21" s="81" t="s">
        <v>531</v>
      </c>
      <c r="C21" s="81">
        <f>SUM('4.mell.'!C104)</f>
        <v>0</v>
      </c>
      <c r="D21" s="594">
        <f>SUM('4.mell.'!D104)</f>
        <v>0</v>
      </c>
      <c r="E21" s="594">
        <f>SUM('4.mell.'!E104)</f>
        <v>0</v>
      </c>
      <c r="F21" s="235"/>
    </row>
    <row r="22" spans="1:6" ht="11.25">
      <c r="A22" s="81"/>
      <c r="B22" s="81"/>
      <c r="C22" s="81"/>
      <c r="D22" s="594"/>
      <c r="E22" s="594"/>
      <c r="F22" s="235"/>
    </row>
    <row r="23" spans="1:6" ht="11.25">
      <c r="A23" s="81">
        <v>1730</v>
      </c>
      <c r="B23" s="81" t="s">
        <v>532</v>
      </c>
      <c r="C23" s="81"/>
      <c r="D23" s="594"/>
      <c r="E23" s="594"/>
      <c r="F23" s="235"/>
    </row>
    <row r="24" spans="1:6" ht="11.25">
      <c r="A24" s="8"/>
      <c r="B24" s="8"/>
      <c r="C24" s="8"/>
      <c r="D24" s="584"/>
      <c r="E24" s="584"/>
      <c r="F24" s="235"/>
    </row>
    <row r="25" spans="1:6" ht="12.75">
      <c r="A25" s="8"/>
      <c r="B25" s="116" t="s">
        <v>521</v>
      </c>
      <c r="C25" s="8"/>
      <c r="D25" s="584"/>
      <c r="E25" s="584"/>
      <c r="F25" s="235"/>
    </row>
    <row r="26" spans="1:6" ht="6.75" customHeight="1">
      <c r="A26" s="8"/>
      <c r="B26" s="8"/>
      <c r="C26" s="8"/>
      <c r="D26" s="584"/>
      <c r="E26" s="584"/>
      <c r="F26" s="235"/>
    </row>
    <row r="27" spans="1:6" ht="11.25">
      <c r="A27" s="81">
        <v>1740</v>
      </c>
      <c r="B27" s="81" t="s">
        <v>138</v>
      </c>
      <c r="C27" s="81">
        <f>SUM(C28:C35)</f>
        <v>394982</v>
      </c>
      <c r="D27" s="594">
        <f>SUM(D28:D35)</f>
        <v>436895</v>
      </c>
      <c r="E27" s="594">
        <f>SUM(E28:E35)</f>
        <v>437297</v>
      </c>
      <c r="F27" s="235">
        <f t="shared" si="0"/>
        <v>1.0009201295505785</v>
      </c>
    </row>
    <row r="28" spans="1:6" ht="11.25">
      <c r="A28" s="8">
        <v>1741</v>
      </c>
      <c r="B28" s="8" t="s">
        <v>474</v>
      </c>
      <c r="C28" s="8">
        <f>SUM('3b.m.'!C34)</f>
        <v>208450</v>
      </c>
      <c r="D28" s="584">
        <f>SUM('3b.m.'!D34)</f>
        <v>227689</v>
      </c>
      <c r="E28" s="584">
        <f>SUM('3b.m.'!E34)</f>
        <v>228006</v>
      </c>
      <c r="F28" s="564">
        <f t="shared" si="0"/>
        <v>1.0013922499549825</v>
      </c>
    </row>
    <row r="29" spans="1:6" ht="11.25">
      <c r="A29" s="8">
        <v>1742</v>
      </c>
      <c r="B29" s="8" t="s">
        <v>198</v>
      </c>
      <c r="C29" s="8">
        <f>SUM('3b.m.'!C35)</f>
        <v>56282</v>
      </c>
      <c r="D29" s="584">
        <f>SUM('3b.m.'!D35)</f>
        <v>62989</v>
      </c>
      <c r="E29" s="584">
        <f>SUM('3b.m.'!E35)</f>
        <v>63074</v>
      </c>
      <c r="F29" s="564">
        <f t="shared" si="0"/>
        <v>1.0013494419660576</v>
      </c>
    </row>
    <row r="30" spans="1:6" ht="11.25">
      <c r="A30" s="8">
        <v>1743</v>
      </c>
      <c r="B30" s="8" t="s">
        <v>199</v>
      </c>
      <c r="C30" s="8">
        <f>SUM('3b.m.'!C36)</f>
        <v>116250</v>
      </c>
      <c r="D30" s="584">
        <f>SUM('3b.m.'!D36)</f>
        <v>129217</v>
      </c>
      <c r="E30" s="584">
        <f>SUM('3b.m.'!E36)</f>
        <v>125062</v>
      </c>
      <c r="F30" s="564">
        <f t="shared" si="0"/>
        <v>0.9678447882244596</v>
      </c>
    </row>
    <row r="31" spans="1:6" ht="11.25">
      <c r="A31" s="8">
        <v>1744</v>
      </c>
      <c r="B31" s="8" t="s">
        <v>218</v>
      </c>
      <c r="C31" s="8">
        <f>SUM('3b.m.'!C37)</f>
        <v>0</v>
      </c>
      <c r="D31" s="584">
        <f>SUM('3b.m.'!D37)</f>
        <v>0</v>
      </c>
      <c r="E31" s="584">
        <f>SUM('3b.m.'!E37)</f>
        <v>0</v>
      </c>
      <c r="F31" s="564"/>
    </row>
    <row r="32" spans="1:6" ht="11.25">
      <c r="A32" s="8">
        <v>1745</v>
      </c>
      <c r="B32" s="8" t="s">
        <v>492</v>
      </c>
      <c r="C32" s="8">
        <f>SUM('3b.m.'!C38)</f>
        <v>0</v>
      </c>
      <c r="D32" s="584">
        <f>SUM('3b.m.'!D38)</f>
        <v>0</v>
      </c>
      <c r="E32" s="584">
        <f>SUM('3b.m.'!E38)</f>
        <v>1773</v>
      </c>
      <c r="F32" s="564"/>
    </row>
    <row r="33" spans="1:6" ht="11.25">
      <c r="A33" s="8">
        <v>1746</v>
      </c>
      <c r="B33" s="8" t="s">
        <v>417</v>
      </c>
      <c r="C33" s="8">
        <f>SUM('3b.m.'!C40)</f>
        <v>14000</v>
      </c>
      <c r="D33" s="584">
        <f>SUM('3b.m.'!D40)</f>
        <v>17000</v>
      </c>
      <c r="E33" s="584">
        <f>SUM('3b.m.'!E40)</f>
        <v>19382</v>
      </c>
      <c r="F33" s="564">
        <f t="shared" si="0"/>
        <v>1.1401176470588235</v>
      </c>
    </row>
    <row r="34" spans="1:6" ht="11.25">
      <c r="A34" s="8">
        <v>1747</v>
      </c>
      <c r="B34" s="8" t="s">
        <v>418</v>
      </c>
      <c r="C34" s="8">
        <f>SUM('3b.m.'!C41)</f>
        <v>0</v>
      </c>
      <c r="D34" s="584">
        <f>SUM('3b.m.'!G41)</f>
        <v>0</v>
      </c>
      <c r="E34" s="584">
        <f>SUM('3b.m.'!H41)</f>
        <v>0</v>
      </c>
      <c r="F34" s="235"/>
    </row>
    <row r="35" spans="1:6" ht="11.25">
      <c r="A35" s="8">
        <v>1748</v>
      </c>
      <c r="B35" s="5" t="s">
        <v>200</v>
      </c>
      <c r="C35" s="8"/>
      <c r="D35" s="584"/>
      <c r="E35" s="584"/>
      <c r="F35" s="235"/>
    </row>
    <row r="36" spans="1:6" ht="7.5" customHeight="1">
      <c r="A36" s="8"/>
      <c r="B36" s="8"/>
      <c r="C36" s="8"/>
      <c r="D36" s="584"/>
      <c r="E36" s="584"/>
      <c r="F36" s="235"/>
    </row>
    <row r="37" spans="1:6" ht="12.75">
      <c r="A37" s="8"/>
      <c r="B37" s="116" t="s">
        <v>522</v>
      </c>
      <c r="C37" s="8"/>
      <c r="D37" s="584"/>
      <c r="E37" s="584"/>
      <c r="F37" s="235"/>
    </row>
    <row r="38" spans="1:6" ht="7.5" customHeight="1">
      <c r="A38" s="2"/>
      <c r="B38" s="102"/>
      <c r="C38" s="8"/>
      <c r="D38" s="584"/>
      <c r="E38" s="584"/>
      <c r="F38" s="235"/>
    </row>
    <row r="39" spans="1:6" ht="11.25">
      <c r="A39" s="9">
        <v>1750</v>
      </c>
      <c r="B39" s="9" t="s">
        <v>92</v>
      </c>
      <c r="C39" s="9">
        <f>SUM(C40:C48)</f>
        <v>3651259</v>
      </c>
      <c r="D39" s="595">
        <f>SUM(D40:D48)</f>
        <v>4553727</v>
      </c>
      <c r="E39" s="595">
        <f>SUM(E40:E48)</f>
        <v>4517377</v>
      </c>
      <c r="F39" s="235">
        <f t="shared" si="0"/>
        <v>0.9920175276207819</v>
      </c>
    </row>
    <row r="40" spans="1:6" ht="11.25">
      <c r="A40" s="8">
        <v>1751</v>
      </c>
      <c r="B40" s="8" t="s">
        <v>474</v>
      </c>
      <c r="C40" s="8">
        <f>SUM('3c.m.'!C783)</f>
        <v>78936</v>
      </c>
      <c r="D40" s="584">
        <f>SUM('3c.m.'!D783)</f>
        <v>78169</v>
      </c>
      <c r="E40" s="584">
        <f>SUM('3c.m.'!E783)</f>
        <v>76637</v>
      </c>
      <c r="F40" s="564">
        <f t="shared" si="0"/>
        <v>0.980401437910169</v>
      </c>
    </row>
    <row r="41" spans="1:6" ht="11.25">
      <c r="A41" s="8">
        <v>1752</v>
      </c>
      <c r="B41" s="8" t="s">
        <v>198</v>
      </c>
      <c r="C41" s="8">
        <f>SUM('3c.m.'!C784)</f>
        <v>21911</v>
      </c>
      <c r="D41" s="584">
        <f>SUM('3c.m.'!D784)</f>
        <v>20587</v>
      </c>
      <c r="E41" s="584">
        <f>SUM('3c.m.'!E784)</f>
        <v>21195</v>
      </c>
      <c r="F41" s="564">
        <f t="shared" si="0"/>
        <v>1.0295332005634623</v>
      </c>
    </row>
    <row r="42" spans="1:6" ht="11.25">
      <c r="A42" s="8">
        <v>1753</v>
      </c>
      <c r="B42" s="8" t="s">
        <v>199</v>
      </c>
      <c r="C42" s="8">
        <f>SUM('3c.m.'!C785)</f>
        <v>2742401</v>
      </c>
      <c r="D42" s="584">
        <f>SUM('3c.m.'!D785)</f>
        <v>3057544</v>
      </c>
      <c r="E42" s="584">
        <f>SUM('3c.m.'!E785)</f>
        <v>2997045</v>
      </c>
      <c r="F42" s="564">
        <f t="shared" si="0"/>
        <v>0.9802132038001743</v>
      </c>
    </row>
    <row r="43" spans="1:6" ht="11.25">
      <c r="A43" s="8">
        <v>1754</v>
      </c>
      <c r="B43" s="8" t="s">
        <v>218</v>
      </c>
      <c r="C43" s="8">
        <f>SUM('3c.m.'!C786)</f>
        <v>185205</v>
      </c>
      <c r="D43" s="584">
        <f>SUM('3c.m.'!D786)</f>
        <v>359604</v>
      </c>
      <c r="E43" s="584">
        <f>SUM('3c.m.'!E786)</f>
        <v>389235</v>
      </c>
      <c r="F43" s="564">
        <f t="shared" si="0"/>
        <v>1.0823989722027563</v>
      </c>
    </row>
    <row r="44" spans="1:6" ht="11.25">
      <c r="A44" s="8">
        <v>1755</v>
      </c>
      <c r="B44" s="8" t="s">
        <v>492</v>
      </c>
      <c r="C44" s="8">
        <f>SUM('3c.m.'!C787)</f>
        <v>90000</v>
      </c>
      <c r="D44" s="584">
        <f>SUM('3c.m.'!D787)</f>
        <v>137907</v>
      </c>
      <c r="E44" s="584">
        <f>SUM('3c.m.'!E787)</f>
        <v>136450</v>
      </c>
      <c r="F44" s="564">
        <f t="shared" si="0"/>
        <v>0.989434909032899</v>
      </c>
    </row>
    <row r="45" spans="1:6" ht="11.25">
      <c r="A45" s="8">
        <v>1756</v>
      </c>
      <c r="B45" s="8" t="s">
        <v>417</v>
      </c>
      <c r="C45" s="8">
        <f>SUM('3c.m.'!C790)</f>
        <v>32806</v>
      </c>
      <c r="D45" s="584">
        <f>SUM('3c.m.'!D790)</f>
        <v>41442</v>
      </c>
      <c r="E45" s="584">
        <f>SUM('3c.m.'!E790)</f>
        <v>38659</v>
      </c>
      <c r="F45" s="564">
        <f t="shared" si="0"/>
        <v>0.9328459051204092</v>
      </c>
    </row>
    <row r="46" spans="1:6" ht="11.25">
      <c r="A46" s="5">
        <v>1757</v>
      </c>
      <c r="B46" s="5" t="s">
        <v>418</v>
      </c>
      <c r="C46" s="8">
        <f>SUM('3c.m.'!C791)</f>
        <v>0</v>
      </c>
      <c r="D46" s="584">
        <f>SUM('3c.m.'!D789)</f>
        <v>0</v>
      </c>
      <c r="E46" s="584">
        <f>SUM('3c.m.'!E791)</f>
        <v>7401</v>
      </c>
      <c r="F46" s="564"/>
    </row>
    <row r="47" spans="1:6" ht="11.25">
      <c r="A47" s="8">
        <v>1758</v>
      </c>
      <c r="B47" s="8" t="s">
        <v>580</v>
      </c>
      <c r="C47" s="8">
        <f>SUM('3c.m.'!C792)</f>
        <v>500000</v>
      </c>
      <c r="D47" s="584">
        <f>SUM('3c.m.'!D792)</f>
        <v>858474</v>
      </c>
      <c r="E47" s="584">
        <f>SUM('3c.m.'!E792)</f>
        <v>850755</v>
      </c>
      <c r="F47" s="564">
        <f t="shared" si="0"/>
        <v>0.9910084638556322</v>
      </c>
    </row>
    <row r="48" spans="1:6" ht="11.25">
      <c r="A48" s="8"/>
      <c r="B48" s="8"/>
      <c r="C48" s="8"/>
      <c r="D48" s="584"/>
      <c r="E48" s="584"/>
      <c r="F48" s="235"/>
    </row>
    <row r="49" spans="1:6" ht="11.25">
      <c r="A49" s="8"/>
      <c r="B49" s="8"/>
      <c r="C49" s="8"/>
      <c r="D49" s="584"/>
      <c r="E49" s="584"/>
      <c r="F49" s="235"/>
    </row>
    <row r="50" spans="1:6" ht="11.25">
      <c r="A50" s="4">
        <v>1760</v>
      </c>
      <c r="B50" s="4" t="s">
        <v>535</v>
      </c>
      <c r="C50" s="4">
        <f>SUM(C51:C56)</f>
        <v>962520</v>
      </c>
      <c r="D50" s="593">
        <f>SUM(D51:D56)</f>
        <v>1122222</v>
      </c>
      <c r="E50" s="593">
        <f>SUM(E51:E56)</f>
        <v>1122222</v>
      </c>
      <c r="F50" s="235">
        <f t="shared" si="0"/>
        <v>1</v>
      </c>
    </row>
    <row r="51" spans="1:6" ht="11.25">
      <c r="A51" s="8">
        <v>1761</v>
      </c>
      <c r="B51" s="8" t="s">
        <v>474</v>
      </c>
      <c r="C51" s="5">
        <f>SUM('3d.m.'!C51)</f>
        <v>0</v>
      </c>
      <c r="D51" s="5">
        <f>SUM('3d.m.'!G51)</f>
        <v>0</v>
      </c>
      <c r="E51" s="5">
        <f>SUM('3d.m.'!H51)</f>
        <v>0</v>
      </c>
      <c r="F51" s="235"/>
    </row>
    <row r="52" spans="1:6" ht="11.25">
      <c r="A52" s="5">
        <v>1762</v>
      </c>
      <c r="B52" s="5" t="s">
        <v>198</v>
      </c>
      <c r="C52" s="5">
        <f>SUM('3d.m.'!C52)</f>
        <v>0</v>
      </c>
      <c r="D52" s="5">
        <f>SUM('3d.m.'!G52)</f>
        <v>0</v>
      </c>
      <c r="E52" s="5">
        <f>SUM('3d.m.'!H52)</f>
        <v>0</v>
      </c>
      <c r="F52" s="235"/>
    </row>
    <row r="53" spans="1:6" ht="11.25">
      <c r="A53" s="8">
        <v>1763</v>
      </c>
      <c r="B53" s="8" t="s">
        <v>989</v>
      </c>
      <c r="C53" s="5">
        <f>SUM('3d.m.'!C53)</f>
        <v>0</v>
      </c>
      <c r="D53" s="5">
        <f>SUM('3d.m.'!G53)</f>
        <v>0</v>
      </c>
      <c r="E53" s="5">
        <f>SUM('3d.m.'!E53)</f>
        <v>3625</v>
      </c>
      <c r="F53" s="235"/>
    </row>
    <row r="54" spans="1:6" ht="11.25">
      <c r="A54" s="8">
        <v>1764</v>
      </c>
      <c r="B54" s="8" t="s">
        <v>492</v>
      </c>
      <c r="C54" s="5">
        <f>SUM('3d.m.'!C54)</f>
        <v>758520</v>
      </c>
      <c r="D54" s="5">
        <f>SUM('3d.m.'!D54)</f>
        <v>810070</v>
      </c>
      <c r="E54" s="5">
        <f>SUM('3d.m.'!E54)</f>
        <v>810070</v>
      </c>
      <c r="F54" s="564">
        <f t="shared" si="0"/>
        <v>1</v>
      </c>
    </row>
    <row r="55" spans="1:6" ht="11.25">
      <c r="A55" s="8">
        <v>1765</v>
      </c>
      <c r="B55" s="8" t="s">
        <v>537</v>
      </c>
      <c r="C55" s="5">
        <f>SUM('3d.m.'!C55)</f>
        <v>204000</v>
      </c>
      <c r="D55" s="5">
        <f>SUM('3d.m.'!D55)</f>
        <v>312152</v>
      </c>
      <c r="E55" s="5">
        <f>SUM('3d.m.'!E55)</f>
        <v>308527</v>
      </c>
      <c r="F55" s="564">
        <f t="shared" si="0"/>
        <v>0.9883870678387452</v>
      </c>
    </row>
    <row r="56" spans="1:6" ht="11.25">
      <c r="A56" s="8"/>
      <c r="B56" s="8"/>
      <c r="C56" s="5"/>
      <c r="D56" s="5"/>
      <c r="E56" s="5"/>
      <c r="F56" s="235"/>
    </row>
    <row r="57" spans="1:6" ht="11.25">
      <c r="A57" s="2"/>
      <c r="B57" s="102"/>
      <c r="C57" s="8"/>
      <c r="D57" s="584"/>
      <c r="E57" s="584"/>
      <c r="F57" s="235"/>
    </row>
    <row r="58" spans="1:6" ht="11.25">
      <c r="A58" s="4">
        <v>1770</v>
      </c>
      <c r="B58" s="23" t="s">
        <v>523</v>
      </c>
      <c r="C58" s="4">
        <f>SUM(C61:C66)-C65</f>
        <v>5415201</v>
      </c>
      <c r="D58" s="593">
        <f>SUM(D59:D66)-D65</f>
        <v>5094534</v>
      </c>
      <c r="E58" s="593">
        <f>SUM(E59:E66)-E65</f>
        <v>4879492</v>
      </c>
      <c r="F58" s="235">
        <f t="shared" si="0"/>
        <v>0.9577896624107327</v>
      </c>
    </row>
    <row r="59" spans="1:6" ht="11.25">
      <c r="A59" s="79">
        <v>1771</v>
      </c>
      <c r="B59" s="8" t="s">
        <v>474</v>
      </c>
      <c r="C59" s="86">
        <f>SUM('4.mell.'!C106)</f>
        <v>0</v>
      </c>
      <c r="D59" s="212">
        <f>SUM('4.mell.'!D106)</f>
        <v>38966</v>
      </c>
      <c r="E59" s="212">
        <f>SUM('4.mell.'!E106)</f>
        <v>38966</v>
      </c>
      <c r="F59" s="564">
        <f t="shared" si="0"/>
        <v>1</v>
      </c>
    </row>
    <row r="60" spans="1:6" ht="11.25">
      <c r="A60" s="79">
        <v>1772</v>
      </c>
      <c r="B60" s="8" t="s">
        <v>198</v>
      </c>
      <c r="C60" s="86">
        <f>SUM('4.mell.'!C107)</f>
        <v>0</v>
      </c>
      <c r="D60" s="212">
        <f>SUM('4.mell.'!D107)</f>
        <v>7571</v>
      </c>
      <c r="E60" s="212">
        <f>SUM('4.mell.'!E107)</f>
        <v>8306</v>
      </c>
      <c r="F60" s="564">
        <f t="shared" si="0"/>
        <v>1.09708096684718</v>
      </c>
    </row>
    <row r="61" spans="1:6" ht="11.25">
      <c r="A61" s="8">
        <v>1773</v>
      </c>
      <c r="B61" s="8" t="s">
        <v>199</v>
      </c>
      <c r="C61" s="5"/>
      <c r="D61" s="212">
        <f>SUM('4.mell.'!D108)</f>
        <v>107271</v>
      </c>
      <c r="E61" s="212">
        <f>SUM('4.mell.'!E108)</f>
        <v>126968</v>
      </c>
      <c r="F61" s="564">
        <f t="shared" si="0"/>
        <v>1.1836190582729722</v>
      </c>
    </row>
    <row r="62" spans="1:6" ht="11.25">
      <c r="A62" s="8">
        <v>1774</v>
      </c>
      <c r="B62" s="8" t="s">
        <v>463</v>
      </c>
      <c r="C62" s="5">
        <f>SUM('4.mell.'!C109)</f>
        <v>0</v>
      </c>
      <c r="D62" s="212">
        <f>SUM('4.mell.'!D109)</f>
        <v>540</v>
      </c>
      <c r="E62" s="212">
        <f>SUM('4.mell.'!E109)</f>
        <v>540</v>
      </c>
      <c r="F62" s="564">
        <f t="shared" si="0"/>
        <v>1</v>
      </c>
    </row>
    <row r="63" spans="1:6" ht="11.25">
      <c r="A63" s="8">
        <v>1775</v>
      </c>
      <c r="B63" s="8" t="s">
        <v>417</v>
      </c>
      <c r="C63" s="5"/>
      <c r="D63" s="212">
        <f>SUM('4.mell.'!D112)</f>
        <v>12717</v>
      </c>
      <c r="E63" s="212">
        <f>SUM('4.mell.'!E112)</f>
        <v>31527</v>
      </c>
      <c r="F63" s="564">
        <f t="shared" si="0"/>
        <v>2.479122434536447</v>
      </c>
    </row>
    <row r="64" spans="1:6" ht="11.25">
      <c r="A64" s="8">
        <v>1776</v>
      </c>
      <c r="B64" s="8" t="s">
        <v>418</v>
      </c>
      <c r="C64" s="5">
        <f>SUM('4.mell.'!C113)</f>
        <v>5385201</v>
      </c>
      <c r="D64" s="596">
        <f>SUM('4.mell.'!D113)</f>
        <v>4872634</v>
      </c>
      <c r="E64" s="596">
        <f>SUM('4.mell.'!E113)</f>
        <v>4628350</v>
      </c>
      <c r="F64" s="564">
        <f t="shared" si="0"/>
        <v>0.949866129900173</v>
      </c>
    </row>
    <row r="65" spans="1:6" ht="12">
      <c r="A65" s="8"/>
      <c r="B65" s="75" t="s">
        <v>221</v>
      </c>
      <c r="C65" s="262">
        <f>SUM('4.mell.'!C114)</f>
        <v>369270</v>
      </c>
      <c r="D65" s="597">
        <f>SUM('4.mell.'!D114)</f>
        <v>0</v>
      </c>
      <c r="E65" s="597">
        <f>SUM('4.mell.'!E114)</f>
        <v>0</v>
      </c>
      <c r="F65" s="235"/>
    </row>
    <row r="66" spans="1:6" ht="11.25">
      <c r="A66" s="8">
        <v>1777</v>
      </c>
      <c r="B66" s="8" t="s">
        <v>200</v>
      </c>
      <c r="C66" s="5">
        <f>SUM('4.mell.'!C115)</f>
        <v>30000</v>
      </c>
      <c r="D66" s="596">
        <f>SUM('4.mell.'!D115)</f>
        <v>54835</v>
      </c>
      <c r="E66" s="596">
        <f>SUM('4.mell.'!E115)</f>
        <v>44835</v>
      </c>
      <c r="F66" s="564">
        <f t="shared" si="0"/>
        <v>0.8176347223488648</v>
      </c>
    </row>
    <row r="67" spans="1:6" ht="11.25">
      <c r="A67" s="8"/>
      <c r="B67" s="8"/>
      <c r="C67" s="8"/>
      <c r="D67" s="584"/>
      <c r="E67" s="584"/>
      <c r="F67" s="235"/>
    </row>
    <row r="68" spans="1:6" ht="11.25">
      <c r="A68" s="4">
        <v>1780</v>
      </c>
      <c r="B68" s="4" t="s">
        <v>524</v>
      </c>
      <c r="C68" s="4">
        <f>SUM(C69:C75)</f>
        <v>729360</v>
      </c>
      <c r="D68" s="593">
        <f>SUM(D69:D75)</f>
        <v>820757</v>
      </c>
      <c r="E68" s="593">
        <f>SUM(E69:E75)</f>
        <v>212522</v>
      </c>
      <c r="F68" s="235">
        <f t="shared" si="0"/>
        <v>0.25893413032115475</v>
      </c>
    </row>
    <row r="69" spans="1:6" ht="11.25">
      <c r="A69" s="79">
        <v>1781</v>
      </c>
      <c r="B69" s="8" t="s">
        <v>474</v>
      </c>
      <c r="C69" s="86">
        <f>SUM('5.mell. '!C47)</f>
        <v>0</v>
      </c>
      <c r="D69" s="596">
        <f>SUM('5.mell. '!G47)</f>
        <v>0</v>
      </c>
      <c r="E69" s="596">
        <f>SUM('5.mell. '!H47)</f>
        <v>0</v>
      </c>
      <c r="F69" s="235"/>
    </row>
    <row r="70" spans="1:6" ht="11.25">
      <c r="A70" s="79">
        <v>1782</v>
      </c>
      <c r="B70" s="8" t="s">
        <v>198</v>
      </c>
      <c r="C70" s="86">
        <f>SUM('5.mell. '!C48)</f>
        <v>0</v>
      </c>
      <c r="D70" s="596">
        <f>SUM('5.mell. '!G48)</f>
        <v>0</v>
      </c>
      <c r="E70" s="596">
        <f>SUM('5.mell. '!H48)</f>
        <v>0</v>
      </c>
      <c r="F70" s="235"/>
    </row>
    <row r="71" spans="1:6" ht="11.25">
      <c r="A71" s="8">
        <v>1783</v>
      </c>
      <c r="B71" s="8" t="s">
        <v>199</v>
      </c>
      <c r="C71" s="5">
        <f>SUM('5.mell. '!C49)</f>
        <v>0</v>
      </c>
      <c r="D71" s="212">
        <f>SUM('5.mell. '!D49)</f>
        <v>20570</v>
      </c>
      <c r="E71" s="212">
        <f>SUM('5.mell. '!E49)</f>
        <v>10179</v>
      </c>
      <c r="F71" s="564">
        <f t="shared" si="0"/>
        <v>0.49484686436558095</v>
      </c>
    </row>
    <row r="72" spans="1:6" ht="11.25">
      <c r="A72" s="8">
        <v>1784</v>
      </c>
      <c r="B72" s="8" t="s">
        <v>463</v>
      </c>
      <c r="C72" s="5"/>
      <c r="D72" s="5">
        <f>SUM('5.mell. '!D50)</f>
        <v>0</v>
      </c>
      <c r="E72" s="5">
        <f>SUM('5.mell. '!E50)</f>
        <v>0</v>
      </c>
      <c r="F72" s="564"/>
    </row>
    <row r="73" spans="1:6" ht="11.25">
      <c r="A73" s="8">
        <v>1785</v>
      </c>
      <c r="B73" s="8" t="s">
        <v>417</v>
      </c>
      <c r="C73" s="5">
        <f>SUM('5.mell. '!C54)</f>
        <v>729360</v>
      </c>
      <c r="D73" s="5">
        <f>SUM('5.mell. '!D54)</f>
        <v>798515</v>
      </c>
      <c r="E73" s="5">
        <f>SUM('5.mell. '!E54)</f>
        <v>200577</v>
      </c>
      <c r="F73" s="564">
        <f t="shared" si="0"/>
        <v>0.2511875168281122</v>
      </c>
    </row>
    <row r="74" spans="1:6" ht="11.25">
      <c r="A74" s="8">
        <v>1786</v>
      </c>
      <c r="B74" s="8" t="s">
        <v>418</v>
      </c>
      <c r="C74" s="5">
        <f>SUM('5.mell. '!C50)</f>
        <v>0</v>
      </c>
      <c r="D74" s="5">
        <f>SUM('5.mell. '!D52)</f>
        <v>0</v>
      </c>
      <c r="E74" s="5">
        <f>SUM('5.mell. '!E52)</f>
        <v>0</v>
      </c>
      <c r="F74" s="564"/>
    </row>
    <row r="75" spans="1:6" ht="11.25">
      <c r="A75" s="5">
        <v>1787</v>
      </c>
      <c r="B75" s="8" t="s">
        <v>200</v>
      </c>
      <c r="C75" s="5"/>
      <c r="D75" s="5">
        <f>SUM('5.mell. '!D55)</f>
        <v>1672</v>
      </c>
      <c r="E75" s="5">
        <f>SUM('5.mell. '!E55)</f>
        <v>1766</v>
      </c>
      <c r="F75" s="564">
        <f t="shared" si="0"/>
        <v>1.05622009569378</v>
      </c>
    </row>
    <row r="76" spans="1:6" s="21" customFormat="1" ht="12">
      <c r="A76" s="5"/>
      <c r="B76" s="75"/>
      <c r="C76" s="8"/>
      <c r="D76" s="8"/>
      <c r="E76" s="8"/>
      <c r="F76" s="235"/>
    </row>
    <row r="77" spans="1:6" s="25" customFormat="1" ht="13.5" customHeight="1">
      <c r="A77" s="4">
        <v>1801</v>
      </c>
      <c r="B77" s="9" t="s">
        <v>203</v>
      </c>
      <c r="C77" s="4">
        <v>50000</v>
      </c>
      <c r="D77" s="4">
        <v>50608</v>
      </c>
      <c r="E77" s="4">
        <v>50608</v>
      </c>
      <c r="F77" s="235">
        <f aca="true" t="shared" si="1" ref="F77:F139">SUM(E77/D77)</f>
        <v>1</v>
      </c>
    </row>
    <row r="78" spans="1:6" s="25" customFormat="1" ht="13.5" customHeight="1">
      <c r="A78" s="4"/>
      <c r="B78" s="9"/>
      <c r="C78" s="4"/>
      <c r="D78" s="4"/>
      <c r="E78" s="4"/>
      <c r="F78" s="235"/>
    </row>
    <row r="79" spans="1:6" s="25" customFormat="1" ht="13.5" customHeight="1">
      <c r="A79" s="4">
        <v>1803</v>
      </c>
      <c r="B79" s="9" t="s">
        <v>93</v>
      </c>
      <c r="C79" s="4">
        <v>5000</v>
      </c>
      <c r="D79" s="4">
        <v>7000</v>
      </c>
      <c r="E79" s="4">
        <v>7000</v>
      </c>
      <c r="F79" s="235">
        <f t="shared" si="1"/>
        <v>1</v>
      </c>
    </row>
    <row r="80" spans="1:6" ht="12" customHeight="1">
      <c r="A80" s="80"/>
      <c r="B80" s="81"/>
      <c r="C80" s="80"/>
      <c r="D80" s="80"/>
      <c r="E80" s="80"/>
      <c r="F80" s="235"/>
    </row>
    <row r="81" spans="1:6" s="25" customFormat="1" ht="11.25">
      <c r="A81" s="4">
        <v>1804</v>
      </c>
      <c r="B81" s="9" t="s">
        <v>94</v>
      </c>
      <c r="C81" s="4">
        <v>180000</v>
      </c>
      <c r="D81" s="4">
        <v>180000</v>
      </c>
      <c r="E81" s="4">
        <v>148000</v>
      </c>
      <c r="F81" s="235">
        <f t="shared" si="1"/>
        <v>0.8222222222222222</v>
      </c>
    </row>
    <row r="82" spans="1:6" s="25" customFormat="1" ht="12" customHeight="1">
      <c r="A82" s="4"/>
      <c r="B82" s="9"/>
      <c r="C82" s="80"/>
      <c r="D82" s="80"/>
      <c r="E82" s="80"/>
      <c r="F82" s="235"/>
    </row>
    <row r="83" spans="1:6" s="25" customFormat="1" ht="11.25">
      <c r="A83" s="4">
        <v>1805</v>
      </c>
      <c r="B83" s="9" t="s">
        <v>905</v>
      </c>
      <c r="C83" s="20"/>
      <c r="D83" s="20"/>
      <c r="E83" s="20"/>
      <c r="F83" s="235"/>
    </row>
    <row r="84" spans="1:6" s="25" customFormat="1" ht="11.25">
      <c r="A84" s="4"/>
      <c r="B84" s="9"/>
      <c r="C84" s="20"/>
      <c r="D84" s="20"/>
      <c r="E84" s="20"/>
      <c r="F84" s="235"/>
    </row>
    <row r="85" spans="1:6" s="25" customFormat="1" ht="11.25">
      <c r="A85" s="4">
        <v>1806</v>
      </c>
      <c r="B85" s="4" t="s">
        <v>904</v>
      </c>
      <c r="C85" s="80"/>
      <c r="D85" s="80">
        <f>SUM(D86:D87)</f>
        <v>73646</v>
      </c>
      <c r="E85" s="80">
        <f>SUM(E86:E87)</f>
        <v>73646</v>
      </c>
      <c r="F85" s="235">
        <f t="shared" si="1"/>
        <v>1</v>
      </c>
    </row>
    <row r="86" spans="1:6" s="25" customFormat="1" ht="12">
      <c r="A86" s="20"/>
      <c r="B86" s="86" t="s">
        <v>906</v>
      </c>
      <c r="C86" s="82"/>
      <c r="D86" s="262"/>
      <c r="E86" s="262"/>
      <c r="F86" s="235"/>
    </row>
    <row r="87" spans="1:6" s="25" customFormat="1" ht="12">
      <c r="A87" s="20"/>
      <c r="B87" s="86" t="s">
        <v>907</v>
      </c>
      <c r="C87" s="82"/>
      <c r="D87" s="597">
        <v>73646</v>
      </c>
      <c r="E87" s="597">
        <v>73646</v>
      </c>
      <c r="F87" s="564">
        <f t="shared" si="1"/>
        <v>1</v>
      </c>
    </row>
    <row r="88" spans="1:6" s="25" customFormat="1" ht="11.25">
      <c r="A88" s="20"/>
      <c r="B88" s="4"/>
      <c r="C88" s="82"/>
      <c r="D88" s="598"/>
      <c r="E88" s="598"/>
      <c r="F88" s="235"/>
    </row>
    <row r="89" spans="1:6" s="25" customFormat="1" ht="11.25">
      <c r="A89" s="20">
        <v>1807</v>
      </c>
      <c r="B89" s="4" t="s">
        <v>761</v>
      </c>
      <c r="C89" s="82"/>
      <c r="D89" s="598">
        <v>124867</v>
      </c>
      <c r="E89" s="598">
        <v>124867</v>
      </c>
      <c r="F89" s="235">
        <f t="shared" si="1"/>
        <v>1</v>
      </c>
    </row>
    <row r="90" spans="1:6" s="25" customFormat="1" ht="11.25">
      <c r="A90" s="4"/>
      <c r="B90" s="4"/>
      <c r="C90" s="4"/>
      <c r="D90" s="593"/>
      <c r="E90" s="593"/>
      <c r="F90" s="235"/>
    </row>
    <row r="91" spans="1:6" s="25" customFormat="1" ht="12">
      <c r="A91" s="80">
        <v>1812</v>
      </c>
      <c r="B91" s="112" t="s">
        <v>95</v>
      </c>
      <c r="C91" s="4">
        <f>SUM('6.mell. '!C12)</f>
        <v>262093</v>
      </c>
      <c r="D91" s="593">
        <f>SUM('6.mell. '!D12)</f>
        <v>128036</v>
      </c>
      <c r="E91" s="593">
        <f>SUM('6.mell. '!E12)</f>
        <v>92925</v>
      </c>
      <c r="F91" s="235">
        <f t="shared" si="1"/>
        <v>0.7257724390015308</v>
      </c>
    </row>
    <row r="92" spans="1:6" s="25" customFormat="1" ht="12">
      <c r="A92" s="80">
        <v>1813</v>
      </c>
      <c r="B92" s="106" t="s">
        <v>96</v>
      </c>
      <c r="C92" s="20">
        <f>SUM('6.mell. '!C14)</f>
        <v>89312</v>
      </c>
      <c r="D92" s="599">
        <f>SUM('6.mell. '!D14+'6.mell. '!D20)</f>
        <v>7726</v>
      </c>
      <c r="E92" s="599">
        <f>SUM('6.mell. '!E14+'6.mell. '!E20)</f>
        <v>7726</v>
      </c>
      <c r="F92" s="235">
        <f t="shared" si="1"/>
        <v>1</v>
      </c>
    </row>
    <row r="93" spans="1:6" s="25" customFormat="1" ht="11.25">
      <c r="A93" s="20">
        <v>1816</v>
      </c>
      <c r="B93" s="80" t="s">
        <v>140</v>
      </c>
      <c r="C93" s="80">
        <f>SUM(C91+C92)</f>
        <v>351405</v>
      </c>
      <c r="D93" s="600">
        <f>SUM(D91+D92)</f>
        <v>135762</v>
      </c>
      <c r="E93" s="600">
        <f>SUM(E91+E92)</f>
        <v>100651</v>
      </c>
      <c r="F93" s="235">
        <f t="shared" si="1"/>
        <v>0.7413782943680853</v>
      </c>
    </row>
    <row r="94" spans="1:6" ht="11.25">
      <c r="A94" s="5"/>
      <c r="B94" s="5"/>
      <c r="C94" s="80"/>
      <c r="D94" s="80"/>
      <c r="E94" s="80"/>
      <c r="F94" s="235"/>
    </row>
    <row r="95" spans="1:6" s="28" customFormat="1" ht="13.5" customHeight="1">
      <c r="A95" s="95"/>
      <c r="B95" s="95" t="s">
        <v>128</v>
      </c>
      <c r="C95" s="95"/>
      <c r="D95" s="574"/>
      <c r="E95" s="574"/>
      <c r="F95" s="235"/>
    </row>
    <row r="96" spans="1:6" s="21" customFormat="1" ht="12" customHeight="1">
      <c r="A96" s="5">
        <v>1821</v>
      </c>
      <c r="B96" s="8" t="s">
        <v>474</v>
      </c>
      <c r="C96" s="6">
        <f aca="true" t="shared" si="2" ref="C96:E97">SUM(C12+C28+C40+C51+C59+C69)</f>
        <v>1272289</v>
      </c>
      <c r="D96" s="6">
        <f t="shared" si="2"/>
        <v>1376952</v>
      </c>
      <c r="E96" s="6">
        <f t="shared" si="2"/>
        <v>1374038</v>
      </c>
      <c r="F96" s="564">
        <f t="shared" si="1"/>
        <v>0.997883731604297</v>
      </c>
    </row>
    <row r="97" spans="1:6" s="21" customFormat="1" ht="12" customHeight="1">
      <c r="A97" s="5">
        <v>1822</v>
      </c>
      <c r="B97" s="8" t="s">
        <v>198</v>
      </c>
      <c r="C97" s="5">
        <f t="shared" si="2"/>
        <v>352692</v>
      </c>
      <c r="D97" s="5">
        <f t="shared" si="2"/>
        <v>392179</v>
      </c>
      <c r="E97" s="5">
        <f t="shared" si="2"/>
        <v>400617</v>
      </c>
      <c r="F97" s="564">
        <f t="shared" si="1"/>
        <v>1.0215156854395568</v>
      </c>
    </row>
    <row r="98" spans="1:6" s="21" customFormat="1" ht="11.25">
      <c r="A98" s="199">
        <v>1823</v>
      </c>
      <c r="B98" s="8" t="s">
        <v>199</v>
      </c>
      <c r="C98" s="5">
        <f>SUM(C14+C30+C42+C53+C61+C71+C77+C81)</f>
        <v>3485122</v>
      </c>
      <c r="D98" s="5">
        <f>SUM(D14+D30+D42+D53+D61+D71+D77+D81+D89)</f>
        <v>4081659</v>
      </c>
      <c r="E98" s="5">
        <f>SUM(E14+E30+E42+E61+E71+E77+E81+E89)</f>
        <v>3968545</v>
      </c>
      <c r="F98" s="564">
        <f t="shared" si="1"/>
        <v>0.9722872488858084</v>
      </c>
    </row>
    <row r="99" spans="1:6" s="21" customFormat="1" ht="11.25">
      <c r="A99" s="199">
        <v>1824</v>
      </c>
      <c r="B99" s="8" t="s">
        <v>218</v>
      </c>
      <c r="C99" s="6">
        <f>SUM(C15+C31+C43)</f>
        <v>185205</v>
      </c>
      <c r="D99" s="6">
        <f>SUM(D15+D31+D43)</f>
        <v>359604</v>
      </c>
      <c r="E99" s="6">
        <f>SUM(E15+E31+E43)</f>
        <v>389235</v>
      </c>
      <c r="F99" s="564">
        <f t="shared" si="1"/>
        <v>1.0823989722027563</v>
      </c>
    </row>
    <row r="100" spans="1:6" s="21" customFormat="1" ht="11.25">
      <c r="A100" s="5">
        <v>1825</v>
      </c>
      <c r="B100" s="8" t="s">
        <v>492</v>
      </c>
      <c r="C100" s="212">
        <f>SUM(C16+C32+C44+C54+C62+C72+C91+C92)</f>
        <v>1199925</v>
      </c>
      <c r="D100" s="212">
        <f>SUM(D16+D32+D44+D54+D62+D72+D91+D92+D87)</f>
        <v>1157925</v>
      </c>
      <c r="E100" s="212">
        <f>SUM(E16+E32+E44+E54+E62+E72+E91+E92+E87)</f>
        <v>1128900</v>
      </c>
      <c r="F100" s="564">
        <f t="shared" si="1"/>
        <v>0.9749336096897467</v>
      </c>
    </row>
    <row r="101" spans="1:7" s="21" customFormat="1" ht="12" thickBot="1">
      <c r="A101" s="111"/>
      <c r="B101" s="239" t="s">
        <v>160</v>
      </c>
      <c r="C101" s="350">
        <v>351405</v>
      </c>
      <c r="D101" s="350">
        <f>SUM(D93)</f>
        <v>135762</v>
      </c>
      <c r="E101" s="350">
        <f>SUM(E93)</f>
        <v>100651</v>
      </c>
      <c r="F101" s="566">
        <f t="shared" si="1"/>
        <v>0.7413782943680853</v>
      </c>
      <c r="G101" s="946"/>
    </row>
    <row r="102" spans="1:6" s="21" customFormat="1" ht="17.25" customHeight="1" thickBot="1">
      <c r="A102" s="210">
        <v>1820</v>
      </c>
      <c r="B102" s="210" t="s">
        <v>116</v>
      </c>
      <c r="C102" s="210">
        <f>SUM(C96:C101)-C101</f>
        <v>6495233</v>
      </c>
      <c r="D102" s="210">
        <f>SUM(D96:D101)-D101</f>
        <v>7368319</v>
      </c>
      <c r="E102" s="210">
        <f>SUM(E96:E101)-E101</f>
        <v>7261335</v>
      </c>
      <c r="F102" s="565">
        <f t="shared" si="1"/>
        <v>0.9854805417626463</v>
      </c>
    </row>
    <row r="103" spans="1:6" s="21" customFormat="1" ht="11.25">
      <c r="A103" s="81"/>
      <c r="B103" s="81"/>
      <c r="C103" s="81"/>
      <c r="D103" s="81"/>
      <c r="E103" s="81"/>
      <c r="F103" s="1038"/>
    </row>
    <row r="104" spans="1:6" s="21" customFormat="1" ht="11.25">
      <c r="A104" s="5"/>
      <c r="B104" s="112" t="s">
        <v>130</v>
      </c>
      <c r="C104" s="80"/>
      <c r="D104" s="80"/>
      <c r="E104" s="80"/>
      <c r="F104" s="235"/>
    </row>
    <row r="105" spans="1:6" s="21" customFormat="1" ht="11.25">
      <c r="A105" s="5">
        <v>1831</v>
      </c>
      <c r="B105" s="8" t="s">
        <v>417</v>
      </c>
      <c r="C105" s="6">
        <f>SUM(C17+C33+C45+C63+C73)</f>
        <v>938266</v>
      </c>
      <c r="D105" s="6">
        <f>SUM(D17+D33+D45+D63+D73)</f>
        <v>1022628</v>
      </c>
      <c r="E105" s="6">
        <f>SUM(E17+E33+E45+E63+E73+E53)</f>
        <v>446804</v>
      </c>
      <c r="F105" s="564">
        <f t="shared" si="1"/>
        <v>0.4369174323409881</v>
      </c>
    </row>
    <row r="106" spans="1:6" s="21" customFormat="1" ht="11.25">
      <c r="A106" s="5">
        <v>1832</v>
      </c>
      <c r="B106" s="8" t="s">
        <v>418</v>
      </c>
      <c r="C106" s="6">
        <f>SUM(C18+C46+C34+C64+C74)</f>
        <v>5385701</v>
      </c>
      <c r="D106" s="6">
        <f>SUM(D18+D46+D34+D64+D74)</f>
        <v>4935134</v>
      </c>
      <c r="E106" s="6">
        <f>SUM(E18+E46+E34+E64+E74)</f>
        <v>4698251</v>
      </c>
      <c r="F106" s="564">
        <f t="shared" si="1"/>
        <v>0.9520006954218467</v>
      </c>
    </row>
    <row r="107" spans="1:6" s="21" customFormat="1" ht="12" thickBot="1">
      <c r="A107" s="5">
        <v>1833</v>
      </c>
      <c r="B107" s="8" t="s">
        <v>200</v>
      </c>
      <c r="C107" s="5">
        <f>SUM(C83+C47+C66+C55+C79)</f>
        <v>739000</v>
      </c>
      <c r="D107" s="5">
        <f>SUM(D83+D47+D66+D55+D79+D75)</f>
        <v>1234133</v>
      </c>
      <c r="E107" s="5">
        <f>SUM(E83+E47+E66+E55+E79+E75)</f>
        <v>1212883</v>
      </c>
      <c r="F107" s="566">
        <f t="shared" si="1"/>
        <v>0.9827814344159017</v>
      </c>
    </row>
    <row r="108" spans="1:7" s="21" customFormat="1" ht="18.75" customHeight="1" thickBot="1">
      <c r="A108" s="192">
        <v>1830</v>
      </c>
      <c r="B108" s="192" t="s">
        <v>131</v>
      </c>
      <c r="C108" s="209">
        <f>SUM(C105:C107)</f>
        <v>7062967</v>
      </c>
      <c r="D108" s="209">
        <f>SUM(D105:D107)</f>
        <v>7191895</v>
      </c>
      <c r="E108" s="209">
        <f>SUM(E105:E107)</f>
        <v>6357938</v>
      </c>
      <c r="F108" s="565">
        <f t="shared" si="1"/>
        <v>0.8840421057315214</v>
      </c>
      <c r="G108" s="946"/>
    </row>
    <row r="109" spans="1:6" s="21" customFormat="1" ht="11.25">
      <c r="A109" s="81"/>
      <c r="B109" s="79"/>
      <c r="C109" s="214"/>
      <c r="D109" s="214"/>
      <c r="E109" s="214"/>
      <c r="F109" s="1038"/>
    </row>
    <row r="110" spans="1:6" s="21" customFormat="1" ht="11.25">
      <c r="A110" s="86">
        <v>1841</v>
      </c>
      <c r="B110" s="143" t="s">
        <v>141</v>
      </c>
      <c r="C110" s="81"/>
      <c r="D110" s="81"/>
      <c r="E110" s="81"/>
      <c r="F110" s="235"/>
    </row>
    <row r="111" spans="1:6" s="21" customFormat="1" ht="11.25">
      <c r="A111" s="86">
        <v>1842</v>
      </c>
      <c r="B111" s="139" t="s">
        <v>142</v>
      </c>
      <c r="C111" s="81"/>
      <c r="D111" s="81"/>
      <c r="E111" s="81"/>
      <c r="F111" s="235"/>
    </row>
    <row r="112" spans="1:6" s="21" customFormat="1" ht="11.25">
      <c r="A112" s="86">
        <v>1843</v>
      </c>
      <c r="B112" s="139" t="s">
        <v>992</v>
      </c>
      <c r="C112" s="81"/>
      <c r="D112" s="81"/>
      <c r="E112" s="81">
        <v>38195</v>
      </c>
      <c r="F112" s="235"/>
    </row>
    <row r="113" spans="1:6" s="21" customFormat="1" ht="11.25">
      <c r="A113" s="86">
        <v>1844</v>
      </c>
      <c r="B113" s="139" t="s">
        <v>135</v>
      </c>
      <c r="C113" s="81">
        <f>SUM(C114:C118)</f>
        <v>5454190</v>
      </c>
      <c r="D113" s="81">
        <f>SUM(D114:D118)</f>
        <v>5598760</v>
      </c>
      <c r="E113" s="81">
        <f>SUM(E114:E118)</f>
        <v>5583054</v>
      </c>
      <c r="F113" s="235">
        <f t="shared" si="1"/>
        <v>0.9971947359772521</v>
      </c>
    </row>
    <row r="114" spans="1:6" s="21" customFormat="1" ht="11.25">
      <c r="A114" s="86">
        <v>1845</v>
      </c>
      <c r="B114" s="79" t="s">
        <v>776</v>
      </c>
      <c r="C114" s="79">
        <f>SUM('2.mell'!C539)</f>
        <v>3214555</v>
      </c>
      <c r="D114" s="79">
        <f>SUM('2.mell'!D539)</f>
        <v>3360658</v>
      </c>
      <c r="E114" s="79">
        <f>SUM('2.mell'!E539)</f>
        <v>3366596</v>
      </c>
      <c r="F114" s="564">
        <f t="shared" si="1"/>
        <v>1.0017669158837346</v>
      </c>
    </row>
    <row r="115" spans="1:6" s="21" customFormat="1" ht="11.25">
      <c r="A115" s="86">
        <v>1846</v>
      </c>
      <c r="B115" s="86" t="s">
        <v>777</v>
      </c>
      <c r="C115" s="79">
        <f>SUM('2.mell'!C540)</f>
        <v>227530</v>
      </c>
      <c r="D115" s="79">
        <f>SUM('2.mell'!D540)</f>
        <v>253269</v>
      </c>
      <c r="E115" s="79">
        <f>SUM('2.mell'!E540)</f>
        <v>253269</v>
      </c>
      <c r="F115" s="564">
        <f t="shared" si="1"/>
        <v>1</v>
      </c>
    </row>
    <row r="116" spans="1:6" s="21" customFormat="1" ht="11.25">
      <c r="A116" s="86">
        <v>1847</v>
      </c>
      <c r="B116" s="79" t="s">
        <v>778</v>
      </c>
      <c r="C116" s="79"/>
      <c r="D116" s="79"/>
      <c r="E116" s="79"/>
      <c r="F116" s="564"/>
    </row>
    <row r="117" spans="1:6" s="21" customFormat="1" ht="11.25">
      <c r="A117" s="86">
        <v>1848</v>
      </c>
      <c r="B117" s="79" t="s">
        <v>132</v>
      </c>
      <c r="C117" s="79">
        <f>SUM('3b.m.'!C27)</f>
        <v>378982</v>
      </c>
      <c r="D117" s="79">
        <f>SUM('3b.m.'!D27)</f>
        <v>398835</v>
      </c>
      <c r="E117" s="79">
        <f>SUM('3b.m.'!E27)</f>
        <v>396263</v>
      </c>
      <c r="F117" s="564">
        <f t="shared" si="1"/>
        <v>0.9935512179221984</v>
      </c>
    </row>
    <row r="118" spans="1:6" s="21" customFormat="1" ht="12" thickBot="1">
      <c r="A118" s="191">
        <v>1849</v>
      </c>
      <c r="B118" s="79" t="s">
        <v>581</v>
      </c>
      <c r="C118" s="191">
        <f>SUM(C12+C13+C14)-'1b.mell '!C133-'1b.mell '!C140-'1b.mell '!C145-'1b.mell '!C149</f>
        <v>1633123</v>
      </c>
      <c r="D118" s="191">
        <f>SUM('1b.mell '!D146)</f>
        <v>1585998</v>
      </c>
      <c r="E118" s="191">
        <f>SUM('1b.mell '!E146)</f>
        <v>1566926</v>
      </c>
      <c r="F118" s="566">
        <f t="shared" si="1"/>
        <v>0.9879747641548098</v>
      </c>
    </row>
    <row r="119" spans="1:6" s="21" customFormat="1" ht="18.75" customHeight="1" thickBot="1">
      <c r="A119" s="109">
        <v>1840</v>
      </c>
      <c r="B119" s="192" t="s">
        <v>118</v>
      </c>
      <c r="C119" s="210">
        <f>SUM(C113)</f>
        <v>5454190</v>
      </c>
      <c r="D119" s="210">
        <f>SUM(D113)</f>
        <v>5598760</v>
      </c>
      <c r="E119" s="210">
        <f>SUM(E113+E112)</f>
        <v>5621249</v>
      </c>
      <c r="F119" s="565">
        <f t="shared" si="1"/>
        <v>1.0040167822875066</v>
      </c>
    </row>
    <row r="120" spans="1:6" s="21" customFormat="1" ht="11.25">
      <c r="A120" s="213"/>
      <c r="B120" s="213"/>
      <c r="C120" s="81"/>
      <c r="D120" s="81"/>
      <c r="E120" s="81"/>
      <c r="F120" s="1038"/>
    </row>
    <row r="121" spans="1:6" s="21" customFormat="1" ht="11.25">
      <c r="A121" s="81">
        <v>1851</v>
      </c>
      <c r="B121" s="134" t="s">
        <v>161</v>
      </c>
      <c r="C121" s="81">
        <v>14063</v>
      </c>
      <c r="D121" s="81">
        <v>319247</v>
      </c>
      <c r="E121" s="81">
        <v>319247</v>
      </c>
      <c r="F121" s="235">
        <f t="shared" si="1"/>
        <v>1</v>
      </c>
    </row>
    <row r="122" spans="1:6" s="21" customFormat="1" ht="11.25">
      <c r="A122" s="80">
        <v>1852</v>
      </c>
      <c r="B122" s="144" t="s">
        <v>143</v>
      </c>
      <c r="C122" s="81">
        <f>SUM(C123:C127)</f>
        <v>56371</v>
      </c>
      <c r="D122" s="81">
        <f>SUM(D123:D127)</f>
        <v>80625</v>
      </c>
      <c r="E122" s="81">
        <f>SUM(E123:E127)</f>
        <v>80625</v>
      </c>
      <c r="F122" s="235">
        <f t="shared" si="1"/>
        <v>1</v>
      </c>
    </row>
    <row r="123" spans="1:6" s="21" customFormat="1" ht="11.25">
      <c r="A123" s="86">
        <v>1853</v>
      </c>
      <c r="B123" s="90" t="s">
        <v>202</v>
      </c>
      <c r="C123" s="79">
        <v>3520</v>
      </c>
      <c r="D123" s="79">
        <v>3520</v>
      </c>
      <c r="E123" s="79">
        <v>3520</v>
      </c>
      <c r="F123" s="564">
        <f t="shared" si="1"/>
        <v>1</v>
      </c>
    </row>
    <row r="124" spans="1:6" s="21" customFormat="1" ht="11.25">
      <c r="A124" s="86">
        <v>1854</v>
      </c>
      <c r="B124" s="90" t="s">
        <v>519</v>
      </c>
      <c r="C124" s="79">
        <v>1479</v>
      </c>
      <c r="D124" s="79">
        <v>1479</v>
      </c>
      <c r="E124" s="79">
        <v>1479</v>
      </c>
      <c r="F124" s="564">
        <f t="shared" si="1"/>
        <v>1</v>
      </c>
    </row>
    <row r="125" spans="1:6" s="21" customFormat="1" ht="11.25">
      <c r="A125" s="86">
        <v>1855</v>
      </c>
      <c r="B125" s="90" t="s">
        <v>591</v>
      </c>
      <c r="C125" s="79">
        <v>12127</v>
      </c>
      <c r="D125" s="601">
        <v>36381</v>
      </c>
      <c r="E125" s="601">
        <v>36381</v>
      </c>
      <c r="F125" s="564">
        <f t="shared" si="1"/>
        <v>1</v>
      </c>
    </row>
    <row r="126" spans="1:6" s="21" customFormat="1" ht="11.25">
      <c r="A126" s="86">
        <v>1856</v>
      </c>
      <c r="B126" s="5" t="s">
        <v>201</v>
      </c>
      <c r="C126" s="86">
        <v>9931</v>
      </c>
      <c r="D126" s="86">
        <v>9931</v>
      </c>
      <c r="E126" s="86">
        <v>9931</v>
      </c>
      <c r="F126" s="564">
        <f t="shared" si="1"/>
        <v>1</v>
      </c>
    </row>
    <row r="127" spans="1:6" s="21" customFormat="1" ht="11.25">
      <c r="A127" s="86">
        <v>1857</v>
      </c>
      <c r="B127" s="5" t="s">
        <v>606</v>
      </c>
      <c r="C127" s="86">
        <v>29314</v>
      </c>
      <c r="D127" s="86">
        <v>29314</v>
      </c>
      <c r="E127" s="86">
        <v>29314</v>
      </c>
      <c r="F127" s="564">
        <f t="shared" si="1"/>
        <v>1</v>
      </c>
    </row>
    <row r="128" spans="1:6" s="21" customFormat="1" ht="11.25">
      <c r="A128" s="80">
        <v>1862</v>
      </c>
      <c r="B128" s="144" t="s">
        <v>135</v>
      </c>
      <c r="C128" s="82">
        <f>SUM(C129:C130)</f>
        <v>176600</v>
      </c>
      <c r="D128" s="82">
        <f>SUM(D129:D130)</f>
        <v>230954</v>
      </c>
      <c r="E128" s="82">
        <f>SUM(E129:E130)</f>
        <v>233130</v>
      </c>
      <c r="F128" s="235">
        <f t="shared" si="1"/>
        <v>1.0094217896204438</v>
      </c>
    </row>
    <row r="129" spans="1:6" s="21" customFormat="1" ht="11.25">
      <c r="A129" s="86">
        <v>1863</v>
      </c>
      <c r="B129" s="79" t="s">
        <v>513</v>
      </c>
      <c r="C129" s="86">
        <f>SUM('3b.m.'!C30)</f>
        <v>14000</v>
      </c>
      <c r="D129" s="86">
        <f>SUM('3b.m.'!D30)</f>
        <v>17000</v>
      </c>
      <c r="E129" s="86">
        <f>SUM('3b.m.'!E30)</f>
        <v>19382</v>
      </c>
      <c r="F129" s="564">
        <f t="shared" si="1"/>
        <v>1.1401176470588235</v>
      </c>
    </row>
    <row r="130" spans="1:6" s="21" customFormat="1" ht="12" thickBot="1">
      <c r="A130" s="191">
        <v>1864</v>
      </c>
      <c r="B130" s="79" t="s">
        <v>581</v>
      </c>
      <c r="C130" s="89">
        <f>SUM(C17+C18)</f>
        <v>162600</v>
      </c>
      <c r="D130" s="89">
        <v>213954</v>
      </c>
      <c r="E130" s="89">
        <f>SUM('1b.mell '!E150)</f>
        <v>213748</v>
      </c>
      <c r="F130" s="566">
        <f t="shared" si="1"/>
        <v>0.9990371762154482</v>
      </c>
    </row>
    <row r="131" spans="1:6" s="21" customFormat="1" ht="18.75" customHeight="1" thickBot="1">
      <c r="A131" s="209">
        <v>1865</v>
      </c>
      <c r="B131" s="192" t="s">
        <v>121</v>
      </c>
      <c r="C131" s="192">
        <f>SUM(C121+C122+C128)</f>
        <v>247034</v>
      </c>
      <c r="D131" s="192">
        <f>SUM(D121+D122+D128)</f>
        <v>630826</v>
      </c>
      <c r="E131" s="192">
        <f>SUM(E121+E122+E128)</f>
        <v>633002</v>
      </c>
      <c r="F131" s="565">
        <f t="shared" si="1"/>
        <v>1.0034494456474528</v>
      </c>
    </row>
    <row r="132" spans="1:6" s="21" customFormat="1" ht="18.75" customHeight="1" thickBot="1">
      <c r="A132" s="209"/>
      <c r="B132" s="277"/>
      <c r="C132" s="192"/>
      <c r="D132" s="192"/>
      <c r="E132" s="192"/>
      <c r="F132" s="565"/>
    </row>
    <row r="133" spans="1:6" s="21" customFormat="1" ht="18" customHeight="1" thickBot="1">
      <c r="A133" s="109">
        <v>1870</v>
      </c>
      <c r="B133" s="190" t="s">
        <v>133</v>
      </c>
      <c r="C133" s="109">
        <f>SUM(C131+C119+C108+C102)</f>
        <v>19259424</v>
      </c>
      <c r="D133" s="109">
        <f>SUM(D131+D119+D108+D102)</f>
        <v>20789800</v>
      </c>
      <c r="E133" s="109">
        <f>SUM(E131+E119+E108+E102)</f>
        <v>19873524</v>
      </c>
      <c r="F133" s="565">
        <f t="shared" si="1"/>
        <v>0.9559266563410903</v>
      </c>
    </row>
    <row r="134" spans="1:6" s="21" customFormat="1" ht="12" thickBot="1">
      <c r="A134" s="77"/>
      <c r="B134" s="189"/>
      <c r="C134" s="109"/>
      <c r="D134" s="109"/>
      <c r="E134" s="109"/>
      <c r="F134" s="565"/>
    </row>
    <row r="135" spans="1:6" ht="7.5" customHeight="1">
      <c r="A135" s="9"/>
      <c r="B135" s="65"/>
      <c r="C135" s="9"/>
      <c r="D135" s="9"/>
      <c r="E135" s="9"/>
      <c r="F135" s="1038"/>
    </row>
    <row r="136" spans="1:6" s="31" customFormat="1" ht="12" customHeight="1">
      <c r="A136" s="16"/>
      <c r="B136" s="30" t="s">
        <v>774</v>
      </c>
      <c r="C136" s="30"/>
      <c r="D136" s="30"/>
      <c r="E136" s="30"/>
      <c r="F136" s="235"/>
    </row>
    <row r="137" spans="1:6" s="31" customFormat="1" ht="9" customHeight="1">
      <c r="A137" s="16"/>
      <c r="B137" s="30"/>
      <c r="C137" s="30"/>
      <c r="D137" s="30"/>
      <c r="E137" s="30"/>
      <c r="F137" s="235"/>
    </row>
    <row r="138" spans="1:6" s="31" customFormat="1" ht="12" customHeight="1">
      <c r="A138" s="16"/>
      <c r="B138" s="95" t="s">
        <v>128</v>
      </c>
      <c r="C138" s="30"/>
      <c r="D138" s="30"/>
      <c r="E138" s="30"/>
      <c r="F138" s="235"/>
    </row>
    <row r="139" spans="1:6" s="21" customFormat="1" ht="11.25">
      <c r="A139" s="5">
        <v>1911</v>
      </c>
      <c r="B139" s="8" t="s">
        <v>474</v>
      </c>
      <c r="C139" s="5">
        <f>SUM('2.mell'!C543)</f>
        <v>1705990</v>
      </c>
      <c r="D139" s="5">
        <f>SUM('2.mell'!D543)</f>
        <v>1797039</v>
      </c>
      <c r="E139" s="5">
        <f>SUM('2.mell'!E543)</f>
        <v>1807912</v>
      </c>
      <c r="F139" s="564">
        <f t="shared" si="1"/>
        <v>1.0060505086422722</v>
      </c>
    </row>
    <row r="140" spans="1:6" s="21" customFormat="1" ht="11.25">
      <c r="A140" s="5">
        <v>1912</v>
      </c>
      <c r="B140" s="8" t="s">
        <v>198</v>
      </c>
      <c r="C140" s="5">
        <f>SUM('2.mell'!C544)</f>
        <v>483752</v>
      </c>
      <c r="D140" s="5">
        <f>SUM('2.mell'!D544)</f>
        <v>507300</v>
      </c>
      <c r="E140" s="5">
        <f>SUM('2.mell'!E544)</f>
        <v>515669</v>
      </c>
      <c r="F140" s="564">
        <f aca="true" t="shared" si="3" ref="F140:F178">SUM(E140/D140)</f>
        <v>1.0164971417307314</v>
      </c>
    </row>
    <row r="141" spans="1:6" s="21" customFormat="1" ht="11.25">
      <c r="A141" s="5">
        <v>1913</v>
      </c>
      <c r="B141" s="5" t="s">
        <v>199</v>
      </c>
      <c r="C141" s="5">
        <f>SUM('2.mell'!C545)</f>
        <v>1671062</v>
      </c>
      <c r="D141" s="5">
        <f>SUM('2.mell'!D545)</f>
        <v>1797021</v>
      </c>
      <c r="E141" s="5">
        <f>SUM('2.mell'!E545)</f>
        <v>1811692</v>
      </c>
      <c r="F141" s="564">
        <f t="shared" si="3"/>
        <v>1.008164067086584</v>
      </c>
    </row>
    <row r="142" spans="1:6" s="29" customFormat="1" ht="12">
      <c r="A142" s="107">
        <v>1914</v>
      </c>
      <c r="B142" s="24" t="s">
        <v>292</v>
      </c>
      <c r="C142" s="5"/>
      <c r="D142" s="5"/>
      <c r="E142" s="5"/>
      <c r="F142" s="235"/>
    </row>
    <row r="143" spans="1:6" s="29" customFormat="1" ht="12">
      <c r="A143" s="86">
        <v>1915</v>
      </c>
      <c r="B143" s="8" t="s">
        <v>405</v>
      </c>
      <c r="C143" s="5">
        <f>SUM('2.mell'!C546)</f>
        <v>0</v>
      </c>
      <c r="D143" s="5">
        <f>SUM('2.mell'!G546)</f>
        <v>0</v>
      </c>
      <c r="E143" s="5">
        <f>SUM('2.mell'!E546)</f>
        <v>1544</v>
      </c>
      <c r="F143" s="235"/>
    </row>
    <row r="144" spans="1:6" s="21" customFormat="1" ht="11.25">
      <c r="A144" s="5">
        <v>1916</v>
      </c>
      <c r="B144" s="8" t="s">
        <v>492</v>
      </c>
      <c r="C144" s="5">
        <f>SUM('2.mell'!C547)</f>
        <v>0</v>
      </c>
      <c r="D144" s="5">
        <f>SUM('2.mell'!D547)</f>
        <v>466</v>
      </c>
      <c r="E144" s="5">
        <f>SUM('2.mell'!E547)</f>
        <v>466</v>
      </c>
      <c r="F144" s="564">
        <f t="shared" si="3"/>
        <v>1</v>
      </c>
    </row>
    <row r="145" spans="1:6" s="21" customFormat="1" ht="11.25">
      <c r="A145" s="80">
        <v>1910</v>
      </c>
      <c r="B145" s="81" t="s">
        <v>116</v>
      </c>
      <c r="C145" s="80">
        <f>SUM(C139:C144)</f>
        <v>3860804</v>
      </c>
      <c r="D145" s="80">
        <f>SUM(D139:D144)</f>
        <v>4101826</v>
      </c>
      <c r="E145" s="80">
        <f>SUM(E139:E144)</f>
        <v>4137283</v>
      </c>
      <c r="F145" s="235">
        <f t="shared" si="3"/>
        <v>1.0086441989494435</v>
      </c>
    </row>
    <row r="146" spans="1:6" s="21" customFormat="1" ht="11.25">
      <c r="A146" s="5"/>
      <c r="B146" s="106" t="s">
        <v>130</v>
      </c>
      <c r="C146" s="80"/>
      <c r="D146" s="80"/>
      <c r="E146" s="80"/>
      <c r="F146" s="235"/>
    </row>
    <row r="147" spans="1:6" s="21" customFormat="1" ht="11.25">
      <c r="A147" s="5">
        <v>1921</v>
      </c>
      <c r="B147" s="8" t="s">
        <v>417</v>
      </c>
      <c r="C147" s="5">
        <f>SUM('2.mell'!C549)</f>
        <v>0</v>
      </c>
      <c r="D147" s="5">
        <f>SUM('2.mell'!D549)</f>
        <v>62465</v>
      </c>
      <c r="E147" s="5">
        <f>SUM('2.mell'!E549)</f>
        <v>91630</v>
      </c>
      <c r="F147" s="564">
        <f t="shared" si="3"/>
        <v>1.4669014648202994</v>
      </c>
    </row>
    <row r="148" spans="1:6" s="21" customFormat="1" ht="11.25">
      <c r="A148" s="5">
        <v>1922</v>
      </c>
      <c r="B148" s="8" t="s">
        <v>418</v>
      </c>
      <c r="C148" s="5">
        <f>SUM('2.mell'!C550)</f>
        <v>21000</v>
      </c>
      <c r="D148" s="5">
        <f>SUM('2.mell'!D550)</f>
        <v>33708</v>
      </c>
      <c r="E148" s="5">
        <f>SUM('2.mell'!E550)</f>
        <v>28059</v>
      </c>
      <c r="F148" s="564">
        <f t="shared" si="3"/>
        <v>0.8324136703453187</v>
      </c>
    </row>
    <row r="149" spans="1:6" s="21" customFormat="1" ht="11.25">
      <c r="A149" s="5">
        <v>1923</v>
      </c>
      <c r="B149" s="8" t="s">
        <v>200</v>
      </c>
      <c r="C149" s="5">
        <f>SUM('2.mell'!C551)</f>
        <v>0</v>
      </c>
      <c r="D149" s="5">
        <f>SUM('2.mell'!G551)</f>
        <v>0</v>
      </c>
      <c r="E149" s="5">
        <f>SUM('2.mell'!H551)</f>
        <v>0</v>
      </c>
      <c r="F149" s="235"/>
    </row>
    <row r="150" spans="1:6" s="21" customFormat="1" ht="12" thickBot="1">
      <c r="A150" s="108">
        <v>1920</v>
      </c>
      <c r="B150" s="108" t="s">
        <v>123</v>
      </c>
      <c r="C150" s="108">
        <f>SUM(C147:C149)</f>
        <v>21000</v>
      </c>
      <c r="D150" s="108">
        <f>SUM(D147:D149)</f>
        <v>96173</v>
      </c>
      <c r="E150" s="108">
        <f>SUM(E147:E149)</f>
        <v>119689</v>
      </c>
      <c r="F150" s="567">
        <f t="shared" si="3"/>
        <v>1.2445176920757386</v>
      </c>
    </row>
    <row r="151" spans="1:6" s="21" customFormat="1" ht="16.5" customHeight="1" thickBot="1">
      <c r="A151" s="109"/>
      <c r="B151" s="192"/>
      <c r="C151" s="109"/>
      <c r="D151" s="109"/>
      <c r="E151" s="109"/>
      <c r="F151" s="565"/>
    </row>
    <row r="152" spans="1:6" s="33" customFormat="1" ht="13.5" thickBot="1">
      <c r="A152" s="32">
        <v>1940</v>
      </c>
      <c r="B152" s="110" t="s">
        <v>775</v>
      </c>
      <c r="C152" s="34">
        <f>SUM(C145+C150)</f>
        <v>3881804</v>
      </c>
      <c r="D152" s="34">
        <f>SUM(D145+D150)</f>
        <v>4197999</v>
      </c>
      <c r="E152" s="34">
        <f>SUM(E145+E150)</f>
        <v>4256972</v>
      </c>
      <c r="F152" s="565">
        <f t="shared" si="3"/>
        <v>1.0140478832891575</v>
      </c>
    </row>
    <row r="153" spans="1:6" s="33" customFormat="1" ht="12.75">
      <c r="A153" s="105"/>
      <c r="B153" s="244"/>
      <c r="C153" s="105"/>
      <c r="D153" s="105"/>
      <c r="E153" s="105"/>
      <c r="F153" s="1038"/>
    </row>
    <row r="154" spans="1:6" ht="14.25" customHeight="1">
      <c r="A154" s="16"/>
      <c r="B154" s="16" t="s">
        <v>589</v>
      </c>
      <c r="C154" s="16"/>
      <c r="D154" s="16"/>
      <c r="E154" s="16"/>
      <c r="F154" s="235"/>
    </row>
    <row r="155" spans="1:6" ht="14.25" customHeight="1">
      <c r="A155" s="16"/>
      <c r="B155" s="95" t="s">
        <v>128</v>
      </c>
      <c r="C155" s="30"/>
      <c r="D155" s="30"/>
      <c r="E155" s="30"/>
      <c r="F155" s="235"/>
    </row>
    <row r="156" spans="1:6" ht="11.25">
      <c r="A156" s="5">
        <v>1951</v>
      </c>
      <c r="B156" s="8" t="s">
        <v>280</v>
      </c>
      <c r="C156" s="8">
        <f aca="true" t="shared" si="4" ref="C156:E158">SUM(C96+C139)</f>
        <v>2978279</v>
      </c>
      <c r="D156" s="8">
        <f t="shared" si="4"/>
        <v>3173991</v>
      </c>
      <c r="E156" s="8">
        <f t="shared" si="4"/>
        <v>3181950</v>
      </c>
      <c r="F156" s="564">
        <f t="shared" si="3"/>
        <v>1.0025075685469809</v>
      </c>
    </row>
    <row r="157" spans="1:6" ht="11.25">
      <c r="A157" s="5">
        <v>1952</v>
      </c>
      <c r="B157" s="8" t="s">
        <v>509</v>
      </c>
      <c r="C157" s="8">
        <f t="shared" si="4"/>
        <v>836444</v>
      </c>
      <c r="D157" s="8">
        <f t="shared" si="4"/>
        <v>899479</v>
      </c>
      <c r="E157" s="8">
        <f t="shared" si="4"/>
        <v>916286</v>
      </c>
      <c r="F157" s="564">
        <f t="shared" si="3"/>
        <v>1.0186852611345012</v>
      </c>
    </row>
    <row r="158" spans="1:6" ht="11.25">
      <c r="A158" s="5">
        <v>1953</v>
      </c>
      <c r="B158" s="8" t="s">
        <v>510</v>
      </c>
      <c r="C158" s="8">
        <f t="shared" si="4"/>
        <v>5156184</v>
      </c>
      <c r="D158" s="8">
        <f t="shared" si="4"/>
        <v>5878680</v>
      </c>
      <c r="E158" s="8">
        <f t="shared" si="4"/>
        <v>5780237</v>
      </c>
      <c r="F158" s="564">
        <f t="shared" si="3"/>
        <v>0.9832542339436744</v>
      </c>
    </row>
    <row r="159" spans="1:6" ht="11.25">
      <c r="A159" s="5">
        <v>1954</v>
      </c>
      <c r="B159" s="8" t="s">
        <v>285</v>
      </c>
      <c r="C159" s="8">
        <f>SUM(C143+C99)</f>
        <v>185205</v>
      </c>
      <c r="D159" s="8">
        <f>SUM(D143+D99)</f>
        <v>359604</v>
      </c>
      <c r="E159" s="8">
        <f>SUM(E143+E99)</f>
        <v>390779</v>
      </c>
      <c r="F159" s="564">
        <f t="shared" si="3"/>
        <v>1.0866925840646935</v>
      </c>
    </row>
    <row r="160" spans="1:6" ht="12" thickBot="1">
      <c r="A160" s="5">
        <v>1955</v>
      </c>
      <c r="B160" s="8" t="s">
        <v>183</v>
      </c>
      <c r="C160" s="8">
        <f>SUM(C100+C143)</f>
        <v>1199925</v>
      </c>
      <c r="D160" s="8">
        <f>SUM(D100+D144)</f>
        <v>1158391</v>
      </c>
      <c r="E160" s="8">
        <f>SUM(E100+E144)</f>
        <v>1129366</v>
      </c>
      <c r="F160" s="566">
        <f t="shared" si="3"/>
        <v>0.974943693450657</v>
      </c>
    </row>
    <row r="161" spans="1:6" ht="18" customHeight="1" thickBot="1">
      <c r="A161" s="192">
        <v>1950</v>
      </c>
      <c r="B161" s="192" t="s">
        <v>116</v>
      </c>
      <c r="C161" s="192">
        <f>SUM(C156:C160)</f>
        <v>10356037</v>
      </c>
      <c r="D161" s="192">
        <f>SUM(D156:D160)</f>
        <v>11470145</v>
      </c>
      <c r="E161" s="192">
        <f>SUM(E156:E160)</f>
        <v>11398618</v>
      </c>
      <c r="F161" s="565">
        <f t="shared" si="3"/>
        <v>0.9937640718578535</v>
      </c>
    </row>
    <row r="162" spans="1:6" ht="11.25">
      <c r="A162" s="8"/>
      <c r="B162" s="106" t="s">
        <v>130</v>
      </c>
      <c r="C162" s="8"/>
      <c r="D162" s="8"/>
      <c r="E162" s="8"/>
      <c r="F162" s="1038"/>
    </row>
    <row r="163" spans="1:6" ht="11.25">
      <c r="A163" s="8">
        <v>1961</v>
      </c>
      <c r="B163" s="106" t="s">
        <v>419</v>
      </c>
      <c r="C163" s="8">
        <f aca="true" t="shared" si="5" ref="C163:E164">SUM(C105+C147)</f>
        <v>938266</v>
      </c>
      <c r="D163" s="8">
        <f t="shared" si="5"/>
        <v>1085093</v>
      </c>
      <c r="E163" s="8">
        <f t="shared" si="5"/>
        <v>538434</v>
      </c>
      <c r="F163" s="564">
        <f t="shared" si="3"/>
        <v>0.4962100022763026</v>
      </c>
    </row>
    <row r="164" spans="1:6" ht="11.25">
      <c r="A164" s="5">
        <v>1962</v>
      </c>
      <c r="B164" s="8" t="s">
        <v>418</v>
      </c>
      <c r="C164" s="8">
        <f t="shared" si="5"/>
        <v>5406701</v>
      </c>
      <c r="D164" s="8">
        <f t="shared" si="5"/>
        <v>4968842</v>
      </c>
      <c r="E164" s="8">
        <f t="shared" si="5"/>
        <v>4726310</v>
      </c>
      <c r="F164" s="564">
        <f t="shared" si="3"/>
        <v>0.9511894320648554</v>
      </c>
    </row>
    <row r="165" spans="1:6" ht="12" thickBot="1">
      <c r="A165" s="5">
        <v>1963</v>
      </c>
      <c r="B165" s="8" t="s">
        <v>200</v>
      </c>
      <c r="C165" s="8">
        <f>SUM(C149+C107)</f>
        <v>739000</v>
      </c>
      <c r="D165" s="8">
        <f>SUM(D149+D107)</f>
        <v>1234133</v>
      </c>
      <c r="E165" s="8">
        <f>SUM(E149+E107)</f>
        <v>1212883</v>
      </c>
      <c r="F165" s="566">
        <f t="shared" si="3"/>
        <v>0.9827814344159017</v>
      </c>
    </row>
    <row r="166" spans="1:6" ht="17.25" customHeight="1" thickBot="1">
      <c r="A166" s="192">
        <v>1960</v>
      </c>
      <c r="B166" s="192" t="s">
        <v>123</v>
      </c>
      <c r="C166" s="192">
        <f>SUM(C163:C165)</f>
        <v>7083967</v>
      </c>
      <c r="D166" s="192">
        <f>SUM(D163:D165)</f>
        <v>7288068</v>
      </c>
      <c r="E166" s="192">
        <f>SUM(E163:E165)</f>
        <v>6477627</v>
      </c>
      <c r="F166" s="568">
        <f t="shared" si="3"/>
        <v>0.88879892448863</v>
      </c>
    </row>
    <row r="167" spans="1:6" ht="11.25">
      <c r="A167" s="8">
        <v>1971</v>
      </c>
      <c r="B167" s="143" t="s">
        <v>141</v>
      </c>
      <c r="C167" s="79"/>
      <c r="D167" s="79"/>
      <c r="E167" s="79"/>
      <c r="F167" s="1038"/>
    </row>
    <row r="168" spans="1:6" ht="11.25">
      <c r="A168" s="5">
        <v>1972</v>
      </c>
      <c r="B168" s="139" t="s">
        <v>143</v>
      </c>
      <c r="C168" s="79"/>
      <c r="D168" s="79"/>
      <c r="E168" s="79"/>
      <c r="F168" s="235"/>
    </row>
    <row r="169" spans="1:6" ht="11.25">
      <c r="A169" s="5">
        <v>1973</v>
      </c>
      <c r="B169" s="139" t="s">
        <v>134</v>
      </c>
      <c r="C169" s="79"/>
      <c r="D169" s="79"/>
      <c r="E169" s="79"/>
      <c r="F169" s="235"/>
    </row>
    <row r="170" spans="1:6" ht="12">
      <c r="A170" s="262">
        <v>1974</v>
      </c>
      <c r="B170" s="1024" t="s">
        <v>135</v>
      </c>
      <c r="C170" s="262">
        <f>SUM(C113)</f>
        <v>5454190</v>
      </c>
      <c r="D170" s="262">
        <f>SUM(D113)</f>
        <v>5598760</v>
      </c>
      <c r="E170" s="262">
        <f>SUM(E113)</f>
        <v>5583054</v>
      </c>
      <c r="F170" s="564">
        <f t="shared" si="3"/>
        <v>0.9971947359772521</v>
      </c>
    </row>
    <row r="171" spans="1:6" ht="12" thickBot="1">
      <c r="A171" s="1023">
        <v>1975</v>
      </c>
      <c r="B171" s="139" t="s">
        <v>992</v>
      </c>
      <c r="C171" s="1023"/>
      <c r="D171" s="1023"/>
      <c r="E171" s="1023">
        <f>SUM(E112)</f>
        <v>38195</v>
      </c>
      <c r="F171" s="567"/>
    </row>
    <row r="172" spans="1:6" ht="17.25" customHeight="1" thickBot="1">
      <c r="A172" s="209">
        <v>1970</v>
      </c>
      <c r="B172" s="192" t="s">
        <v>65</v>
      </c>
      <c r="C172" s="209">
        <f>SUM(C167:C170)</f>
        <v>5454190</v>
      </c>
      <c r="D172" s="209">
        <f>SUM(D167:D170)</f>
        <v>5598760</v>
      </c>
      <c r="E172" s="209">
        <f>SUM(E167:E170)</f>
        <v>5583054</v>
      </c>
      <c r="F172" s="565">
        <f t="shared" si="3"/>
        <v>0.9971947359772521</v>
      </c>
    </row>
    <row r="173" spans="1:6" ht="12" customHeight="1">
      <c r="A173" s="8">
        <v>1981</v>
      </c>
      <c r="B173" s="143" t="s">
        <v>141</v>
      </c>
      <c r="C173" s="79">
        <f aca="true" t="shared" si="6" ref="C173:E174">SUM(C121)</f>
        <v>14063</v>
      </c>
      <c r="D173" s="79">
        <f t="shared" si="6"/>
        <v>319247</v>
      </c>
      <c r="E173" s="79">
        <f t="shared" si="6"/>
        <v>319247</v>
      </c>
      <c r="F173" s="1038">
        <f t="shared" si="3"/>
        <v>1</v>
      </c>
    </row>
    <row r="174" spans="1:6" ht="12" customHeight="1">
      <c r="A174" s="5">
        <v>1982</v>
      </c>
      <c r="B174" s="139" t="s">
        <v>143</v>
      </c>
      <c r="C174" s="79">
        <f t="shared" si="6"/>
        <v>56371</v>
      </c>
      <c r="D174" s="79">
        <f t="shared" si="6"/>
        <v>80625</v>
      </c>
      <c r="E174" s="79">
        <f t="shared" si="6"/>
        <v>80625</v>
      </c>
      <c r="F174" s="564">
        <f t="shared" si="3"/>
        <v>1</v>
      </c>
    </row>
    <row r="175" spans="1:6" ht="12" customHeight="1">
      <c r="A175" s="5">
        <v>1984</v>
      </c>
      <c r="B175" s="139" t="s">
        <v>134</v>
      </c>
      <c r="C175" s="79"/>
      <c r="D175" s="79"/>
      <c r="E175" s="79"/>
      <c r="F175" s="564"/>
    </row>
    <row r="176" spans="1:6" ht="12" customHeight="1" thickBot="1">
      <c r="A176" s="239">
        <v>1985</v>
      </c>
      <c r="B176" s="240" t="s">
        <v>135</v>
      </c>
      <c r="C176" s="75">
        <f>SUM(C128)</f>
        <v>176600</v>
      </c>
      <c r="D176" s="75">
        <f>SUM(D128)</f>
        <v>230954</v>
      </c>
      <c r="E176" s="75">
        <f>SUM(E128)</f>
        <v>233130</v>
      </c>
      <c r="F176" s="566">
        <f t="shared" si="3"/>
        <v>1.0094217896204438</v>
      </c>
    </row>
    <row r="177" spans="1:6" ht="17.25" customHeight="1" thickBot="1">
      <c r="A177" s="209">
        <v>1980</v>
      </c>
      <c r="B177" s="192" t="s">
        <v>64</v>
      </c>
      <c r="C177" s="209">
        <f>SUM(C173:C176)</f>
        <v>247034</v>
      </c>
      <c r="D177" s="209">
        <f>SUM(D173:D176)</f>
        <v>630826</v>
      </c>
      <c r="E177" s="209">
        <f>SUM(E173:E176)</f>
        <v>633002</v>
      </c>
      <c r="F177" s="565">
        <f t="shared" si="3"/>
        <v>1.0034494456474528</v>
      </c>
    </row>
    <row r="178" spans="1:9" ht="26.25" customHeight="1" thickBot="1">
      <c r="A178" s="34"/>
      <c r="B178" s="215" t="s">
        <v>112</v>
      </c>
      <c r="C178" s="211">
        <f>SUM(C173+C174+C166+C161)</f>
        <v>17510438</v>
      </c>
      <c r="D178" s="211">
        <f>SUM(D173+D174+D166+D161)</f>
        <v>19158085</v>
      </c>
      <c r="E178" s="211">
        <f>SUM(E173+E174+E166+E161+E171)</f>
        <v>18314312</v>
      </c>
      <c r="F178" s="1045">
        <f t="shared" si="3"/>
        <v>0.9559573412478335</v>
      </c>
      <c r="I178" s="931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82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3"/>
  <sheetViews>
    <sheetView zoomScaleSheetLayoutView="100" zoomScalePageLayoutView="0" workbookViewId="0" topLeftCell="A168">
      <selection activeCell="E182" sqref="E182"/>
    </sheetView>
  </sheetViews>
  <sheetFormatPr defaultColWidth="9.125" defaultRowHeight="12.75"/>
  <cols>
    <col min="1" max="1" width="8.50390625" style="279" customWidth="1"/>
    <col min="2" max="2" width="61.875" style="279" customWidth="1"/>
    <col min="3" max="3" width="10.50390625" style="279" customWidth="1"/>
    <col min="4" max="5" width="10.875" style="279" customWidth="1"/>
    <col min="6" max="6" width="8.75390625" style="279" customWidth="1"/>
    <col min="7" max="16384" width="9.125" style="279" customWidth="1"/>
  </cols>
  <sheetData>
    <row r="1" spans="1:6" ht="12.75">
      <c r="A1" s="1086" t="s">
        <v>476</v>
      </c>
      <c r="B1" s="1085"/>
      <c r="C1" s="1085"/>
      <c r="D1" s="1085"/>
      <c r="E1" s="1085"/>
      <c r="F1" s="1085"/>
    </row>
    <row r="2" spans="1:6" ht="12">
      <c r="A2" s="1083" t="s">
        <v>401</v>
      </c>
      <c r="B2" s="1084"/>
      <c r="C2" s="1085"/>
      <c r="D2" s="1085"/>
      <c r="E2" s="1085"/>
      <c r="F2" s="1085"/>
    </row>
    <row r="3" spans="1:2" ht="12">
      <c r="A3" s="280"/>
      <c r="B3" s="280"/>
    </row>
    <row r="4" spans="1:6" ht="12">
      <c r="A4" s="602"/>
      <c r="B4" s="603"/>
      <c r="C4" s="604"/>
      <c r="D4" s="604"/>
      <c r="E4" s="604"/>
      <c r="F4" s="604" t="s">
        <v>314</v>
      </c>
    </row>
    <row r="5" spans="1:6" ht="12" customHeight="1">
      <c r="A5" s="1090" t="s">
        <v>477</v>
      </c>
      <c r="B5" s="1090" t="s">
        <v>286</v>
      </c>
      <c r="C5" s="1087" t="s">
        <v>109</v>
      </c>
      <c r="D5" s="1087" t="s">
        <v>129</v>
      </c>
      <c r="E5" s="1087" t="s">
        <v>994</v>
      </c>
      <c r="F5" s="1080" t="s">
        <v>1003</v>
      </c>
    </row>
    <row r="6" spans="1:6" ht="12">
      <c r="A6" s="1091"/>
      <c r="B6" s="1091"/>
      <c r="C6" s="1088"/>
      <c r="D6" s="1093"/>
      <c r="E6" s="1093"/>
      <c r="F6" s="1081"/>
    </row>
    <row r="7" spans="1:6" ht="12.75" thickBot="1">
      <c r="A7" s="1092"/>
      <c r="B7" s="1092"/>
      <c r="C7" s="1089"/>
      <c r="D7" s="1094"/>
      <c r="E7" s="1094"/>
      <c r="F7" s="1082"/>
    </row>
    <row r="8" spans="1:6" ht="12.75" thickBot="1">
      <c r="A8" s="605" t="s">
        <v>479</v>
      </c>
      <c r="B8" s="606" t="s">
        <v>481</v>
      </c>
      <c r="C8" s="605" t="s">
        <v>289</v>
      </c>
      <c r="D8" s="605" t="s">
        <v>290</v>
      </c>
      <c r="E8" s="605" t="s">
        <v>291</v>
      </c>
      <c r="F8" s="605" t="s">
        <v>84</v>
      </c>
    </row>
    <row r="9" spans="1:6" ht="13.5">
      <c r="A9" s="281">
        <v>2305</v>
      </c>
      <c r="B9" s="607" t="s">
        <v>536</v>
      </c>
      <c r="C9" s="608"/>
      <c r="D9" s="608"/>
      <c r="E9" s="608"/>
      <c r="F9" s="609"/>
    </row>
    <row r="10" spans="1:6" ht="12.75" customHeight="1">
      <c r="A10" s="281"/>
      <c r="B10" s="610" t="s">
        <v>329</v>
      </c>
      <c r="C10" s="608"/>
      <c r="D10" s="608"/>
      <c r="E10" s="608"/>
      <c r="F10" s="609"/>
    </row>
    <row r="11" spans="1:6" ht="12.75" customHeight="1" thickBot="1">
      <c r="A11" s="281"/>
      <c r="B11" s="611" t="s">
        <v>330</v>
      </c>
      <c r="C11" s="605"/>
      <c r="D11" s="950">
        <v>690</v>
      </c>
      <c r="E11" s="950">
        <v>690</v>
      </c>
      <c r="F11" s="622">
        <f>SUM(E11/D11)</f>
        <v>1</v>
      </c>
    </row>
    <row r="12" spans="1:6" ht="13.5" customHeight="1" thickBot="1">
      <c r="A12" s="281"/>
      <c r="B12" s="612" t="s">
        <v>331</v>
      </c>
      <c r="C12" s="605"/>
      <c r="D12" s="949">
        <f>SUM(D11)</f>
        <v>690</v>
      </c>
      <c r="E12" s="949">
        <f>SUM(E11)</f>
        <v>690</v>
      </c>
      <c r="F12" s="625">
        <f aca="true" t="shared" si="0" ref="F12:F75">SUM(E12/D12)</f>
        <v>1</v>
      </c>
    </row>
    <row r="13" spans="1:6" ht="12">
      <c r="A13" s="613"/>
      <c r="B13" s="610" t="s">
        <v>332</v>
      </c>
      <c r="C13" s="614">
        <v>581</v>
      </c>
      <c r="D13" s="614">
        <v>581</v>
      </c>
      <c r="E13" s="614">
        <v>581</v>
      </c>
      <c r="F13" s="615">
        <f>SUM(E13/D13)</f>
        <v>1</v>
      </c>
    </row>
    <row r="14" spans="1:6" ht="12.75">
      <c r="A14" s="613"/>
      <c r="B14" s="616" t="s">
        <v>333</v>
      </c>
      <c r="C14" s="617">
        <v>381</v>
      </c>
      <c r="D14" s="617">
        <v>381</v>
      </c>
      <c r="E14" s="617">
        <v>381</v>
      </c>
      <c r="F14" s="615">
        <f t="shared" si="0"/>
        <v>1</v>
      </c>
    </row>
    <row r="15" spans="1:6" ht="12.75">
      <c r="A15" s="613"/>
      <c r="B15" s="616" t="s">
        <v>334</v>
      </c>
      <c r="C15" s="617">
        <v>200</v>
      </c>
      <c r="D15" s="617">
        <v>200</v>
      </c>
      <c r="E15" s="617">
        <v>200</v>
      </c>
      <c r="F15" s="615">
        <f t="shared" si="0"/>
        <v>1</v>
      </c>
    </row>
    <row r="16" spans="1:6" ht="12">
      <c r="A16" s="613"/>
      <c r="B16" s="618" t="s">
        <v>335</v>
      </c>
      <c r="C16" s="614"/>
      <c r="D16" s="614"/>
      <c r="E16" s="614"/>
      <c r="F16" s="615"/>
    </row>
    <row r="17" spans="1:6" ht="12">
      <c r="A17" s="613"/>
      <c r="B17" s="618" t="s">
        <v>336</v>
      </c>
      <c r="C17" s="614">
        <v>5472</v>
      </c>
      <c r="D17" s="614">
        <v>5472</v>
      </c>
      <c r="E17" s="614">
        <v>5472</v>
      </c>
      <c r="F17" s="615">
        <f t="shared" si="0"/>
        <v>1</v>
      </c>
    </row>
    <row r="18" spans="1:6" ht="12">
      <c r="A18" s="613"/>
      <c r="B18" s="618" t="s">
        <v>337</v>
      </c>
      <c r="C18" s="614">
        <v>1477</v>
      </c>
      <c r="D18" s="614">
        <v>1477</v>
      </c>
      <c r="E18" s="614">
        <v>1477</v>
      </c>
      <c r="F18" s="615">
        <f t="shared" si="0"/>
        <v>1</v>
      </c>
    </row>
    <row r="19" spans="1:6" ht="12">
      <c r="A19" s="613"/>
      <c r="B19" s="619" t="s">
        <v>338</v>
      </c>
      <c r="C19" s="614"/>
      <c r="D19" s="614"/>
      <c r="E19" s="614"/>
      <c r="F19" s="615"/>
    </row>
    <row r="20" spans="1:6" ht="12.75" thickBot="1">
      <c r="A20" s="613"/>
      <c r="B20" s="620" t="s">
        <v>339</v>
      </c>
      <c r="C20" s="621"/>
      <c r="D20" s="621"/>
      <c r="E20" s="621"/>
      <c r="F20" s="952"/>
    </row>
    <row r="21" spans="1:6" ht="12.75" thickBot="1">
      <c r="A21" s="613"/>
      <c r="B21" s="623" t="s">
        <v>573</v>
      </c>
      <c r="C21" s="624">
        <f>SUM(C13+C16+C17+C18)</f>
        <v>7530</v>
      </c>
      <c r="D21" s="624">
        <f>SUM(D13+D16+D17+D18)</f>
        <v>7530</v>
      </c>
      <c r="E21" s="624">
        <f>SUM(E13+E16+E17+E18)</f>
        <v>7530</v>
      </c>
      <c r="F21" s="952">
        <f t="shared" si="0"/>
        <v>1</v>
      </c>
    </row>
    <row r="22" spans="1:6" ht="18.75" customHeight="1" thickBot="1">
      <c r="A22" s="626"/>
      <c r="B22" s="627" t="s">
        <v>124</v>
      </c>
      <c r="C22" s="628">
        <f>SUM(C21+C12)</f>
        <v>7530</v>
      </c>
      <c r="D22" s="628">
        <f>SUM(D21+D12)</f>
        <v>8220</v>
      </c>
      <c r="E22" s="628">
        <f>SUM(E21+E12)</f>
        <v>8220</v>
      </c>
      <c r="F22" s="1025">
        <f t="shared" si="0"/>
        <v>1</v>
      </c>
    </row>
    <row r="23" spans="1:6" ht="18.75" customHeight="1" thickBot="1">
      <c r="A23" s="613"/>
      <c r="B23" s="629" t="s">
        <v>125</v>
      </c>
      <c r="C23" s="630"/>
      <c r="D23" s="630"/>
      <c r="E23" s="630"/>
      <c r="F23" s="631"/>
    </row>
    <row r="24" spans="1:6" ht="12.75" customHeight="1">
      <c r="A24" s="613"/>
      <c r="B24" s="632" t="s">
        <v>340</v>
      </c>
      <c r="C24" s="633"/>
      <c r="D24" s="633">
        <v>4265</v>
      </c>
      <c r="E24" s="633">
        <v>4265</v>
      </c>
      <c r="F24" s="615"/>
    </row>
    <row r="25" spans="1:6" ht="12">
      <c r="A25" s="613"/>
      <c r="B25" s="634" t="s">
        <v>348</v>
      </c>
      <c r="C25" s="614">
        <v>138414</v>
      </c>
      <c r="D25" s="614">
        <v>141372</v>
      </c>
      <c r="E25" s="614">
        <v>141587</v>
      </c>
      <c r="F25" s="615">
        <f t="shared" si="0"/>
        <v>1.0015208103443398</v>
      </c>
    </row>
    <row r="26" spans="1:6" ht="12.75" thickBot="1">
      <c r="A26" s="613"/>
      <c r="B26" s="635" t="s">
        <v>349</v>
      </c>
      <c r="C26" s="621">
        <v>7109</v>
      </c>
      <c r="D26" s="621">
        <v>13401</v>
      </c>
      <c r="E26" s="621">
        <v>13401</v>
      </c>
      <c r="F26" s="622">
        <f t="shared" si="0"/>
        <v>1</v>
      </c>
    </row>
    <row r="27" spans="1:6" ht="18.75" customHeight="1" thickBot="1">
      <c r="A27" s="613"/>
      <c r="B27" s="636" t="s">
        <v>117</v>
      </c>
      <c r="C27" s="637">
        <f>SUM(C25:C26)</f>
        <v>145523</v>
      </c>
      <c r="D27" s="637">
        <f>SUM(D24:D26)</f>
        <v>159038</v>
      </c>
      <c r="E27" s="637">
        <f>SUM(E24:E26)</f>
        <v>159253</v>
      </c>
      <c r="F27" s="1025">
        <f t="shared" si="0"/>
        <v>1.001351878167482</v>
      </c>
    </row>
    <row r="28" spans="1:6" ht="13.5" customHeight="1" thickBot="1">
      <c r="A28" s="613"/>
      <c r="B28" s="638" t="s">
        <v>882</v>
      </c>
      <c r="C28" s="637"/>
      <c r="D28" s="637"/>
      <c r="E28" s="637"/>
      <c r="F28" s="631"/>
    </row>
    <row r="29" spans="1:6" ht="14.25" thickBot="1">
      <c r="A29" s="639"/>
      <c r="B29" s="640" t="s">
        <v>136</v>
      </c>
      <c r="C29" s="641">
        <f>SUM(C22+C23+C27)</f>
        <v>153053</v>
      </c>
      <c r="D29" s="641">
        <f>SUM(D22+D23+D27)</f>
        <v>167258</v>
      </c>
      <c r="E29" s="641">
        <f>SUM(E22+E23+E27)</f>
        <v>167473</v>
      </c>
      <c r="F29" s="625">
        <f t="shared" si="0"/>
        <v>1.0012854392615003</v>
      </c>
    </row>
    <row r="30" spans="1:6" ht="12">
      <c r="A30" s="608"/>
      <c r="B30" s="642" t="s">
        <v>541</v>
      </c>
      <c r="C30" s="614">
        <v>85472</v>
      </c>
      <c r="D30" s="614">
        <v>86995</v>
      </c>
      <c r="E30" s="614">
        <v>87164</v>
      </c>
      <c r="F30" s="615">
        <f t="shared" si="0"/>
        <v>1.0019426403816312</v>
      </c>
    </row>
    <row r="31" spans="1:6" ht="12">
      <c r="A31" s="608"/>
      <c r="B31" s="642" t="s">
        <v>542</v>
      </c>
      <c r="C31" s="614">
        <v>24866</v>
      </c>
      <c r="D31" s="614">
        <v>25276</v>
      </c>
      <c r="E31" s="614">
        <v>25322</v>
      </c>
      <c r="F31" s="615">
        <f t="shared" si="0"/>
        <v>1.0018199082133248</v>
      </c>
    </row>
    <row r="32" spans="1:6" ht="12">
      <c r="A32" s="608"/>
      <c r="B32" s="642" t="s">
        <v>543</v>
      </c>
      <c r="C32" s="614">
        <v>42715</v>
      </c>
      <c r="D32" s="614">
        <v>54057</v>
      </c>
      <c r="E32" s="614">
        <v>53063</v>
      </c>
      <c r="F32" s="615">
        <f t="shared" si="0"/>
        <v>0.9816120021458831</v>
      </c>
    </row>
    <row r="33" spans="1:6" ht="12">
      <c r="A33" s="608"/>
      <c r="B33" s="643" t="s">
        <v>545</v>
      </c>
      <c r="C33" s="614"/>
      <c r="D33" s="614"/>
      <c r="E33" s="614"/>
      <c r="F33" s="615"/>
    </row>
    <row r="34" spans="1:6" ht="12.75" thickBot="1">
      <c r="A34" s="608"/>
      <c r="B34" s="644" t="s">
        <v>544</v>
      </c>
      <c r="C34" s="621"/>
      <c r="D34" s="621"/>
      <c r="E34" s="621"/>
      <c r="F34" s="952"/>
    </row>
    <row r="35" spans="1:6" ht="12.75" thickBot="1">
      <c r="A35" s="608"/>
      <c r="B35" s="645" t="s">
        <v>116</v>
      </c>
      <c r="C35" s="624">
        <f>SUM(C30:C34)</f>
        <v>153053</v>
      </c>
      <c r="D35" s="624">
        <f>SUM(D30:D34)</f>
        <v>166328</v>
      </c>
      <c r="E35" s="624">
        <f>SUM(E30:E34)</f>
        <v>165549</v>
      </c>
      <c r="F35" s="952">
        <f t="shared" si="0"/>
        <v>0.9953164830936463</v>
      </c>
    </row>
    <row r="36" spans="1:6" ht="12">
      <c r="A36" s="608"/>
      <c r="B36" s="642" t="s">
        <v>420</v>
      </c>
      <c r="C36" s="614"/>
      <c r="D36" s="614"/>
      <c r="E36" s="614">
        <v>994</v>
      </c>
      <c r="F36" s="615"/>
    </row>
    <row r="37" spans="1:6" ht="12">
      <c r="A37" s="608"/>
      <c r="B37" s="642" t="s">
        <v>421</v>
      </c>
      <c r="C37" s="614"/>
      <c r="D37" s="614">
        <v>930</v>
      </c>
      <c r="E37" s="614">
        <v>930</v>
      </c>
      <c r="F37" s="615"/>
    </row>
    <row r="38" spans="1:6" ht="12.75" thickBot="1">
      <c r="A38" s="608"/>
      <c r="B38" s="644" t="s">
        <v>553</v>
      </c>
      <c r="C38" s="621"/>
      <c r="D38" s="621"/>
      <c r="E38" s="621"/>
      <c r="F38" s="622"/>
    </row>
    <row r="39" spans="1:6" ht="12.75" thickBot="1">
      <c r="A39" s="608"/>
      <c r="B39" s="646" t="s">
        <v>123</v>
      </c>
      <c r="C39" s="647"/>
      <c r="D39" s="624">
        <f>SUM(D36:D38)</f>
        <v>930</v>
      </c>
      <c r="E39" s="624">
        <f>SUM(E36:E38)</f>
        <v>1924</v>
      </c>
      <c r="F39" s="625">
        <f t="shared" si="0"/>
        <v>2.0688172043010753</v>
      </c>
    </row>
    <row r="40" spans="1:6" ht="12.75" thickBot="1">
      <c r="A40" s="608"/>
      <c r="B40" s="648" t="s">
        <v>883</v>
      </c>
      <c r="C40" s="647"/>
      <c r="D40" s="647"/>
      <c r="E40" s="647"/>
      <c r="F40" s="631"/>
    </row>
    <row r="41" spans="1:6" ht="14.25" thickBot="1">
      <c r="A41" s="605"/>
      <c r="B41" s="649" t="s">
        <v>207</v>
      </c>
      <c r="C41" s="641">
        <f>SUM(C35+C39+C40)</f>
        <v>153053</v>
      </c>
      <c r="D41" s="641">
        <f>SUM(D35+D39+D40)</f>
        <v>167258</v>
      </c>
      <c r="E41" s="641">
        <f>SUM(E35+E39+E40)</f>
        <v>167473</v>
      </c>
      <c r="F41" s="625">
        <f t="shared" si="0"/>
        <v>1.0012854392615003</v>
      </c>
    </row>
    <row r="42" spans="1:6" ht="13.5">
      <c r="A42" s="281">
        <v>2309</v>
      </c>
      <c r="B42" s="650" t="s">
        <v>554</v>
      </c>
      <c r="C42" s="608"/>
      <c r="D42" s="608"/>
      <c r="E42" s="608"/>
      <c r="F42" s="615"/>
    </row>
    <row r="43" spans="1:6" ht="12">
      <c r="A43" s="608"/>
      <c r="B43" s="610" t="s">
        <v>329</v>
      </c>
      <c r="C43" s="608"/>
      <c r="D43" s="608"/>
      <c r="E43" s="608"/>
      <c r="F43" s="615"/>
    </row>
    <row r="44" spans="1:6" ht="12.75" thickBot="1">
      <c r="A44" s="608"/>
      <c r="B44" s="611" t="s">
        <v>330</v>
      </c>
      <c r="C44" s="605"/>
      <c r="D44" s="947">
        <v>998</v>
      </c>
      <c r="E44" s="947">
        <v>1128</v>
      </c>
      <c r="F44" s="622">
        <f t="shared" si="0"/>
        <v>1.1302605210420842</v>
      </c>
    </row>
    <row r="45" spans="1:6" ht="12.75" thickBot="1">
      <c r="A45" s="608"/>
      <c r="B45" s="612" t="s">
        <v>331</v>
      </c>
      <c r="C45" s="605"/>
      <c r="D45" s="948">
        <f>SUM(D44)</f>
        <v>998</v>
      </c>
      <c r="E45" s="948">
        <f>SUM(E44)</f>
        <v>1128</v>
      </c>
      <c r="F45" s="625">
        <f t="shared" si="0"/>
        <v>1.1302605210420842</v>
      </c>
    </row>
    <row r="46" spans="1:6" ht="12">
      <c r="A46" s="608"/>
      <c r="B46" s="610" t="s">
        <v>332</v>
      </c>
      <c r="C46" s="614"/>
      <c r="D46" s="614"/>
      <c r="E46" s="614"/>
      <c r="F46" s="615"/>
    </row>
    <row r="47" spans="1:6" ht="12.75">
      <c r="A47" s="608"/>
      <c r="B47" s="616" t="s">
        <v>333</v>
      </c>
      <c r="C47" s="617"/>
      <c r="D47" s="617"/>
      <c r="E47" s="617"/>
      <c r="F47" s="615"/>
    </row>
    <row r="48" spans="1:6" ht="12.75">
      <c r="A48" s="608"/>
      <c r="B48" s="616" t="s">
        <v>334</v>
      </c>
      <c r="C48" s="617"/>
      <c r="D48" s="617"/>
      <c r="E48" s="617"/>
      <c r="F48" s="615"/>
    </row>
    <row r="49" spans="1:6" ht="12">
      <c r="A49" s="608"/>
      <c r="B49" s="618" t="s">
        <v>335</v>
      </c>
      <c r="C49" s="614"/>
      <c r="D49" s="614"/>
      <c r="E49" s="614"/>
      <c r="F49" s="615"/>
    </row>
    <row r="50" spans="1:6" ht="12">
      <c r="A50" s="608"/>
      <c r="B50" s="618" t="s">
        <v>336</v>
      </c>
      <c r="C50" s="614">
        <v>7277</v>
      </c>
      <c r="D50" s="614">
        <v>7277</v>
      </c>
      <c r="E50" s="614">
        <v>7277</v>
      </c>
      <c r="F50" s="615">
        <f t="shared" si="0"/>
        <v>1</v>
      </c>
    </row>
    <row r="51" spans="1:6" ht="12">
      <c r="A51" s="608"/>
      <c r="B51" s="618" t="s">
        <v>337</v>
      </c>
      <c r="C51" s="614">
        <v>1830</v>
      </c>
      <c r="D51" s="614">
        <v>1830</v>
      </c>
      <c r="E51" s="614">
        <v>1958</v>
      </c>
      <c r="F51" s="615">
        <f t="shared" si="0"/>
        <v>1.0699453551912568</v>
      </c>
    </row>
    <row r="52" spans="1:6" ht="12">
      <c r="A52" s="608"/>
      <c r="B52" s="618" t="s">
        <v>584</v>
      </c>
      <c r="C52" s="614"/>
      <c r="D52" s="614">
        <v>772</v>
      </c>
      <c r="E52" s="614">
        <v>772</v>
      </c>
      <c r="F52" s="615">
        <f t="shared" si="0"/>
        <v>1</v>
      </c>
    </row>
    <row r="53" spans="1:6" ht="12">
      <c r="A53" s="608"/>
      <c r="B53" s="619" t="s">
        <v>338</v>
      </c>
      <c r="C53" s="614"/>
      <c r="D53" s="614"/>
      <c r="E53" s="614"/>
      <c r="F53" s="615"/>
    </row>
    <row r="54" spans="1:6" ht="12.75" thickBot="1">
      <c r="A54" s="608"/>
      <c r="B54" s="620" t="s">
        <v>339</v>
      </c>
      <c r="C54" s="621">
        <v>500</v>
      </c>
      <c r="D54" s="621">
        <v>500</v>
      </c>
      <c r="E54" s="621">
        <v>500</v>
      </c>
      <c r="F54" s="622">
        <f t="shared" si="0"/>
        <v>1</v>
      </c>
    </row>
    <row r="55" spans="1:6" ht="12.75" thickBot="1">
      <c r="A55" s="608"/>
      <c r="B55" s="623" t="s">
        <v>573</v>
      </c>
      <c r="C55" s="624">
        <f>SUM(C46+C49+C50+C51+C54)</f>
        <v>9607</v>
      </c>
      <c r="D55" s="624">
        <f>SUM(D46+D49+D50+D51+D54+D52)</f>
        <v>10379</v>
      </c>
      <c r="E55" s="624">
        <f>SUM(E46+E49+E50+E51+E54+E52)</f>
        <v>10507</v>
      </c>
      <c r="F55" s="625">
        <f t="shared" si="0"/>
        <v>1.012332594662299</v>
      </c>
    </row>
    <row r="56" spans="1:6" ht="13.5" thickBot="1">
      <c r="A56" s="608"/>
      <c r="B56" s="627" t="s">
        <v>124</v>
      </c>
      <c r="C56" s="628">
        <f>SUM(C55+C45)</f>
        <v>9607</v>
      </c>
      <c r="D56" s="628">
        <f>SUM(D55+D45)</f>
        <v>11377</v>
      </c>
      <c r="E56" s="628">
        <f>SUM(E55+E45)</f>
        <v>11635</v>
      </c>
      <c r="F56" s="625">
        <f t="shared" si="0"/>
        <v>1.0226773314582052</v>
      </c>
    </row>
    <row r="57" spans="1:6" ht="12.75" thickBot="1">
      <c r="A57" s="608"/>
      <c r="B57" s="629" t="s">
        <v>125</v>
      </c>
      <c r="C57" s="630"/>
      <c r="D57" s="630"/>
      <c r="E57" s="630"/>
      <c r="F57" s="631"/>
    </row>
    <row r="58" spans="1:6" ht="12">
      <c r="A58" s="608"/>
      <c r="B58" s="632" t="s">
        <v>340</v>
      </c>
      <c r="C58" s="633"/>
      <c r="D58" s="633">
        <v>4671</v>
      </c>
      <c r="E58" s="633">
        <v>4671</v>
      </c>
      <c r="F58" s="615">
        <f t="shared" si="0"/>
        <v>1</v>
      </c>
    </row>
    <row r="59" spans="1:6" ht="12">
      <c r="A59" s="608"/>
      <c r="B59" s="634" t="s">
        <v>348</v>
      </c>
      <c r="C59" s="614">
        <v>154861</v>
      </c>
      <c r="D59" s="614">
        <v>164490</v>
      </c>
      <c r="E59" s="614">
        <v>164768</v>
      </c>
      <c r="F59" s="615">
        <f t="shared" si="0"/>
        <v>1.0016900723448234</v>
      </c>
    </row>
    <row r="60" spans="1:6" ht="12.75" thickBot="1">
      <c r="A60" s="608"/>
      <c r="B60" s="635" t="s">
        <v>349</v>
      </c>
      <c r="C60" s="621">
        <v>6076</v>
      </c>
      <c r="D60" s="621">
        <v>9115</v>
      </c>
      <c r="E60" s="621">
        <v>9115</v>
      </c>
      <c r="F60" s="622">
        <f t="shared" si="0"/>
        <v>1</v>
      </c>
    </row>
    <row r="61" spans="1:6" ht="13.5" thickBot="1">
      <c r="A61" s="608"/>
      <c r="B61" s="636" t="s">
        <v>117</v>
      </c>
      <c r="C61" s="637">
        <f>SUM(C59:C60)</f>
        <v>160937</v>
      </c>
      <c r="D61" s="637">
        <f>SUM(D58:D60)</f>
        <v>178276</v>
      </c>
      <c r="E61" s="637">
        <f>SUM(E58:E60)</f>
        <v>178554</v>
      </c>
      <c r="F61" s="625">
        <f t="shared" si="0"/>
        <v>1.001559379838004</v>
      </c>
    </row>
    <row r="62" spans="1:6" ht="13.5" thickBot="1">
      <c r="A62" s="608"/>
      <c r="B62" s="638" t="s">
        <v>882</v>
      </c>
      <c r="C62" s="637"/>
      <c r="D62" s="637"/>
      <c r="E62" s="637"/>
      <c r="F62" s="625"/>
    </row>
    <row r="63" spans="1:6" ht="14.25" thickBot="1">
      <c r="A63" s="608"/>
      <c r="B63" s="640" t="s">
        <v>136</v>
      </c>
      <c r="C63" s="641">
        <f>SUM(C56+C57+C61)</f>
        <v>170544</v>
      </c>
      <c r="D63" s="641">
        <f>SUM(D56+D57+D61)</f>
        <v>189653</v>
      </c>
      <c r="E63" s="641">
        <f>SUM(E56+E57+E61)</f>
        <v>190189</v>
      </c>
      <c r="F63" s="952">
        <f t="shared" si="0"/>
        <v>1.0028262141911808</v>
      </c>
    </row>
    <row r="64" spans="1:6" ht="12">
      <c r="A64" s="608"/>
      <c r="B64" s="642" t="s">
        <v>541</v>
      </c>
      <c r="C64" s="614">
        <v>101731</v>
      </c>
      <c r="D64" s="614">
        <v>108163</v>
      </c>
      <c r="E64" s="614">
        <v>108382</v>
      </c>
      <c r="F64" s="615">
        <f t="shared" si="0"/>
        <v>1.0020247219474312</v>
      </c>
    </row>
    <row r="65" spans="1:6" ht="12">
      <c r="A65" s="608"/>
      <c r="B65" s="642" t="s">
        <v>542</v>
      </c>
      <c r="C65" s="614">
        <v>29366</v>
      </c>
      <c r="D65" s="614">
        <v>30833</v>
      </c>
      <c r="E65" s="614">
        <v>30892</v>
      </c>
      <c r="F65" s="615">
        <f t="shared" si="0"/>
        <v>1.0019135342003698</v>
      </c>
    </row>
    <row r="66" spans="1:6" ht="12">
      <c r="A66" s="608"/>
      <c r="B66" s="642" t="s">
        <v>543</v>
      </c>
      <c r="C66" s="614">
        <v>39447</v>
      </c>
      <c r="D66" s="614">
        <v>47657</v>
      </c>
      <c r="E66" s="614">
        <v>50915</v>
      </c>
      <c r="F66" s="615">
        <f t="shared" si="0"/>
        <v>1.0683635142791195</v>
      </c>
    </row>
    <row r="67" spans="1:6" ht="12">
      <c r="A67" s="608"/>
      <c r="B67" s="643" t="s">
        <v>545</v>
      </c>
      <c r="C67" s="614"/>
      <c r="D67" s="614"/>
      <c r="E67" s="614"/>
      <c r="F67" s="615"/>
    </row>
    <row r="68" spans="1:6" ht="12.75" thickBot="1">
      <c r="A68" s="608"/>
      <c r="B68" s="644" t="s">
        <v>544</v>
      </c>
      <c r="C68" s="621"/>
      <c r="D68" s="621"/>
      <c r="E68" s="621"/>
      <c r="F68" s="622"/>
    </row>
    <row r="69" spans="1:6" ht="12.75" thickBot="1">
      <c r="A69" s="608"/>
      <c r="B69" s="645" t="s">
        <v>116</v>
      </c>
      <c r="C69" s="624">
        <f>SUM(C64:C68)</f>
        <v>170544</v>
      </c>
      <c r="D69" s="624">
        <f>SUM(D64:D68)</f>
        <v>186653</v>
      </c>
      <c r="E69" s="624">
        <f>SUM(E64:E68)</f>
        <v>190189</v>
      </c>
      <c r="F69" s="625">
        <f t="shared" si="0"/>
        <v>1.0189442441321597</v>
      </c>
    </row>
    <row r="70" spans="1:6" ht="12">
      <c r="A70" s="608"/>
      <c r="B70" s="642" t="s">
        <v>420</v>
      </c>
      <c r="C70" s="614"/>
      <c r="D70" s="614"/>
      <c r="E70" s="614"/>
      <c r="F70" s="615"/>
    </row>
    <row r="71" spans="1:6" ht="12">
      <c r="A71" s="608"/>
      <c r="B71" s="642" t="s">
        <v>421</v>
      </c>
      <c r="C71" s="614"/>
      <c r="D71" s="614">
        <v>3000</v>
      </c>
      <c r="E71" s="614"/>
      <c r="F71" s="615">
        <f t="shared" si="0"/>
        <v>0</v>
      </c>
    </row>
    <row r="72" spans="1:6" ht="12.75" thickBot="1">
      <c r="A72" s="608"/>
      <c r="B72" s="644" t="s">
        <v>553</v>
      </c>
      <c r="C72" s="621"/>
      <c r="D72" s="621"/>
      <c r="E72" s="621"/>
      <c r="F72" s="622"/>
    </row>
    <row r="73" spans="1:6" ht="12.75" thickBot="1">
      <c r="A73" s="608"/>
      <c r="B73" s="646" t="s">
        <v>123</v>
      </c>
      <c r="C73" s="647"/>
      <c r="D73" s="624">
        <f>SUM(D70:D72)</f>
        <v>3000</v>
      </c>
      <c r="E73" s="624">
        <f>SUM(E70:E72)</f>
        <v>0</v>
      </c>
      <c r="F73" s="625">
        <f t="shared" si="0"/>
        <v>0</v>
      </c>
    </row>
    <row r="74" spans="1:6" ht="12.75" thickBot="1">
      <c r="A74" s="608"/>
      <c r="B74" s="648" t="s">
        <v>883</v>
      </c>
      <c r="C74" s="647"/>
      <c r="D74" s="647"/>
      <c r="E74" s="647"/>
      <c r="F74" s="625"/>
    </row>
    <row r="75" spans="1:6" ht="14.25" thickBot="1">
      <c r="A75" s="605"/>
      <c r="B75" s="649" t="s">
        <v>207</v>
      </c>
      <c r="C75" s="641">
        <f>SUM(C69+C73+C74)</f>
        <v>170544</v>
      </c>
      <c r="D75" s="641">
        <f>SUM(D69+D73+D74)</f>
        <v>189653</v>
      </c>
      <c r="E75" s="641">
        <f>SUM(E69+E73+E74)</f>
        <v>190189</v>
      </c>
      <c r="F75" s="952">
        <f t="shared" si="0"/>
        <v>1.0028262141911808</v>
      </c>
    </row>
    <row r="76" spans="1:6" ht="13.5">
      <c r="A76" s="281">
        <v>2310</v>
      </c>
      <c r="B76" s="650" t="s">
        <v>555</v>
      </c>
      <c r="C76" s="614"/>
      <c r="D76" s="614"/>
      <c r="E76" s="614"/>
      <c r="F76" s="615"/>
    </row>
    <row r="77" spans="1:6" ht="12">
      <c r="A77" s="608"/>
      <c r="B77" s="610" t="s">
        <v>329</v>
      </c>
      <c r="C77" s="608"/>
      <c r="D77" s="608"/>
      <c r="E77" s="608"/>
      <c r="F77" s="615"/>
    </row>
    <row r="78" spans="1:6" ht="12.75" thickBot="1">
      <c r="A78" s="608"/>
      <c r="B78" s="611" t="s">
        <v>330</v>
      </c>
      <c r="C78" s="605"/>
      <c r="D78" s="947">
        <v>175</v>
      </c>
      <c r="E78" s="947">
        <v>275</v>
      </c>
      <c r="F78" s="622">
        <f aca="true" t="shared" si="1" ref="F78:F140">SUM(E78/D78)</f>
        <v>1.5714285714285714</v>
      </c>
    </row>
    <row r="79" spans="1:6" ht="12.75" thickBot="1">
      <c r="A79" s="608"/>
      <c r="B79" s="612" t="s">
        <v>331</v>
      </c>
      <c r="C79" s="605"/>
      <c r="D79" s="948">
        <f>SUM(D78)</f>
        <v>175</v>
      </c>
      <c r="E79" s="948">
        <f>SUM(E78)</f>
        <v>275</v>
      </c>
      <c r="F79" s="625">
        <f t="shared" si="1"/>
        <v>1.5714285714285714</v>
      </c>
    </row>
    <row r="80" spans="1:6" ht="12">
      <c r="A80" s="608"/>
      <c r="B80" s="610" t="s">
        <v>332</v>
      </c>
      <c r="C80" s="614"/>
      <c r="D80" s="614"/>
      <c r="E80" s="614"/>
      <c r="F80" s="615"/>
    </row>
    <row r="81" spans="1:6" ht="12.75">
      <c r="A81" s="608"/>
      <c r="B81" s="616" t="s">
        <v>333</v>
      </c>
      <c r="C81" s="617"/>
      <c r="D81" s="617"/>
      <c r="E81" s="617"/>
      <c r="F81" s="615"/>
    </row>
    <row r="82" spans="1:6" ht="12.75">
      <c r="A82" s="608"/>
      <c r="B82" s="616" t="s">
        <v>334</v>
      </c>
      <c r="C82" s="617"/>
      <c r="D82" s="617"/>
      <c r="E82" s="617"/>
      <c r="F82" s="615"/>
    </row>
    <row r="83" spans="1:6" ht="12">
      <c r="A83" s="608"/>
      <c r="B83" s="618" t="s">
        <v>335</v>
      </c>
      <c r="C83" s="614"/>
      <c r="D83" s="614"/>
      <c r="E83" s="614"/>
      <c r="F83" s="615"/>
    </row>
    <row r="84" spans="1:6" ht="12">
      <c r="A84" s="608"/>
      <c r="B84" s="618" t="s">
        <v>336</v>
      </c>
      <c r="C84" s="614">
        <v>4551</v>
      </c>
      <c r="D84" s="614">
        <v>4551</v>
      </c>
      <c r="E84" s="614">
        <v>4551</v>
      </c>
      <c r="F84" s="615">
        <f t="shared" si="1"/>
        <v>1</v>
      </c>
    </row>
    <row r="85" spans="1:6" ht="12">
      <c r="A85" s="608"/>
      <c r="B85" s="618" t="s">
        <v>337</v>
      </c>
      <c r="C85" s="614">
        <v>1121</v>
      </c>
      <c r="D85" s="614">
        <v>1121</v>
      </c>
      <c r="E85" s="614">
        <v>1121</v>
      </c>
      <c r="F85" s="615">
        <f t="shared" si="1"/>
        <v>1</v>
      </c>
    </row>
    <row r="86" spans="1:6" ht="12">
      <c r="A86" s="608"/>
      <c r="B86" s="619" t="s">
        <v>338</v>
      </c>
      <c r="C86" s="614"/>
      <c r="D86" s="614"/>
      <c r="E86" s="614"/>
      <c r="F86" s="615"/>
    </row>
    <row r="87" spans="1:6" ht="12.75" thickBot="1">
      <c r="A87" s="608"/>
      <c r="B87" s="620" t="s">
        <v>339</v>
      </c>
      <c r="C87" s="621">
        <v>300</v>
      </c>
      <c r="D87" s="621">
        <v>300</v>
      </c>
      <c r="E87" s="621">
        <v>387</v>
      </c>
      <c r="F87" s="622">
        <f t="shared" si="1"/>
        <v>1.29</v>
      </c>
    </row>
    <row r="88" spans="1:6" ht="12.75" thickBot="1">
      <c r="A88" s="608"/>
      <c r="B88" s="623" t="s">
        <v>573</v>
      </c>
      <c r="C88" s="624">
        <f>SUM(C80+C83+C84+C85+C87)</f>
        <v>5972</v>
      </c>
      <c r="D88" s="624">
        <f>SUM(D80+D83+D84+D85+D87)</f>
        <v>5972</v>
      </c>
      <c r="E88" s="624">
        <f>SUM(E80+E83+E84+E85+E87)</f>
        <v>6059</v>
      </c>
      <c r="F88" s="625">
        <f t="shared" si="1"/>
        <v>1.0145679839249833</v>
      </c>
    </row>
    <row r="89" spans="1:6" ht="13.5" thickBot="1">
      <c r="A89" s="608"/>
      <c r="B89" s="627" t="s">
        <v>124</v>
      </c>
      <c r="C89" s="628">
        <f>SUM(C88+C79)</f>
        <v>5972</v>
      </c>
      <c r="D89" s="628">
        <f>SUM(D88+D79)</f>
        <v>6147</v>
      </c>
      <c r="E89" s="628">
        <f>SUM(E88+E79)</f>
        <v>6334</v>
      </c>
      <c r="F89" s="625">
        <f t="shared" si="1"/>
        <v>1.0304213437449161</v>
      </c>
    </row>
    <row r="90" spans="1:6" ht="12.75" thickBot="1">
      <c r="A90" s="608"/>
      <c r="B90" s="629" t="s">
        <v>125</v>
      </c>
      <c r="C90" s="630"/>
      <c r="D90" s="630"/>
      <c r="E90" s="630"/>
      <c r="F90" s="631"/>
    </row>
    <row r="91" spans="1:6" ht="12">
      <c r="A91" s="608"/>
      <c r="B91" s="632" t="s">
        <v>340</v>
      </c>
      <c r="C91" s="633"/>
      <c r="D91" s="633">
        <v>903</v>
      </c>
      <c r="E91" s="633">
        <v>903</v>
      </c>
      <c r="F91" s="615">
        <f t="shared" si="1"/>
        <v>1</v>
      </c>
    </row>
    <row r="92" spans="1:6" ht="12">
      <c r="A92" s="608"/>
      <c r="B92" s="634" t="s">
        <v>348</v>
      </c>
      <c r="C92" s="614">
        <v>81085</v>
      </c>
      <c r="D92" s="614">
        <v>83132</v>
      </c>
      <c r="E92" s="614">
        <v>83164</v>
      </c>
      <c r="F92" s="615">
        <f t="shared" si="1"/>
        <v>1.0003849299908578</v>
      </c>
    </row>
    <row r="93" spans="1:6" ht="12.75" thickBot="1">
      <c r="A93" s="608"/>
      <c r="B93" s="635" t="s">
        <v>349</v>
      </c>
      <c r="C93" s="621">
        <v>3281</v>
      </c>
      <c r="D93" s="621">
        <v>4805</v>
      </c>
      <c r="E93" s="621">
        <v>4805</v>
      </c>
      <c r="F93" s="622">
        <f t="shared" si="1"/>
        <v>1</v>
      </c>
    </row>
    <row r="94" spans="1:6" ht="13.5" thickBot="1">
      <c r="A94" s="608"/>
      <c r="B94" s="636" t="s">
        <v>117</v>
      </c>
      <c r="C94" s="637">
        <f>SUM(C92:C93)</f>
        <v>84366</v>
      </c>
      <c r="D94" s="637">
        <f>SUM(D91:D93)</f>
        <v>88840</v>
      </c>
      <c r="E94" s="637">
        <f>SUM(E91:E93)</f>
        <v>88872</v>
      </c>
      <c r="F94" s="625">
        <f t="shared" si="1"/>
        <v>1.0003601981089598</v>
      </c>
    </row>
    <row r="95" spans="1:6" ht="13.5" thickBot="1">
      <c r="A95" s="608"/>
      <c r="B95" s="638" t="s">
        <v>882</v>
      </c>
      <c r="C95" s="637"/>
      <c r="D95" s="637"/>
      <c r="E95" s="637"/>
      <c r="F95" s="631"/>
    </row>
    <row r="96" spans="1:6" ht="14.25" thickBot="1">
      <c r="A96" s="608"/>
      <c r="B96" s="640" t="s">
        <v>136</v>
      </c>
      <c r="C96" s="641">
        <f>SUM(C89+C90+C94)</f>
        <v>90338</v>
      </c>
      <c r="D96" s="641">
        <f>SUM(D89+D90+D94)</f>
        <v>94987</v>
      </c>
      <c r="E96" s="641">
        <f>SUM(E89+E90+E94)</f>
        <v>95206</v>
      </c>
      <c r="F96" s="625">
        <f t="shared" si="1"/>
        <v>1.002305578658132</v>
      </c>
    </row>
    <row r="97" spans="1:6" ht="12">
      <c r="A97" s="608"/>
      <c r="B97" s="642" t="s">
        <v>541</v>
      </c>
      <c r="C97" s="614">
        <v>53753</v>
      </c>
      <c r="D97" s="614">
        <v>55175</v>
      </c>
      <c r="E97" s="614">
        <v>55200</v>
      </c>
      <c r="F97" s="615">
        <f t="shared" si="1"/>
        <v>1.0004531037607611</v>
      </c>
    </row>
    <row r="98" spans="1:6" ht="12">
      <c r="A98" s="608"/>
      <c r="B98" s="642" t="s">
        <v>542</v>
      </c>
      <c r="C98" s="614">
        <v>15160</v>
      </c>
      <c r="D98" s="614">
        <v>15638</v>
      </c>
      <c r="E98" s="614">
        <v>15645</v>
      </c>
      <c r="F98" s="615">
        <f t="shared" si="1"/>
        <v>1.0004476275738585</v>
      </c>
    </row>
    <row r="99" spans="1:6" ht="12">
      <c r="A99" s="608"/>
      <c r="B99" s="642" t="s">
        <v>543</v>
      </c>
      <c r="C99" s="614">
        <v>21425</v>
      </c>
      <c r="D99" s="614">
        <v>23604</v>
      </c>
      <c r="E99" s="614">
        <v>23201</v>
      </c>
      <c r="F99" s="615">
        <f t="shared" si="1"/>
        <v>0.9829266226063379</v>
      </c>
    </row>
    <row r="100" spans="1:6" ht="12">
      <c r="A100" s="608"/>
      <c r="B100" s="643" t="s">
        <v>545</v>
      </c>
      <c r="C100" s="614"/>
      <c r="D100" s="614"/>
      <c r="E100" s="614"/>
      <c r="F100" s="615"/>
    </row>
    <row r="101" spans="1:6" ht="12.75" thickBot="1">
      <c r="A101" s="608"/>
      <c r="B101" s="644" t="s">
        <v>544</v>
      </c>
      <c r="C101" s="621"/>
      <c r="D101" s="621"/>
      <c r="E101" s="621"/>
      <c r="F101" s="622"/>
    </row>
    <row r="102" spans="1:6" ht="12.75" thickBot="1">
      <c r="A102" s="608"/>
      <c r="B102" s="645" t="s">
        <v>116</v>
      </c>
      <c r="C102" s="624">
        <f>SUM(C97:C101)</f>
        <v>90338</v>
      </c>
      <c r="D102" s="624">
        <f>SUM(D97:D101)</f>
        <v>94417</v>
      </c>
      <c r="E102" s="624">
        <f>SUM(E97:E101)</f>
        <v>94046</v>
      </c>
      <c r="F102" s="625">
        <f t="shared" si="1"/>
        <v>0.9960706228751178</v>
      </c>
    </row>
    <row r="103" spans="1:6" ht="12">
      <c r="A103" s="608"/>
      <c r="B103" s="642" t="s">
        <v>420</v>
      </c>
      <c r="C103" s="614"/>
      <c r="D103" s="614"/>
      <c r="E103" s="614">
        <v>590</v>
      </c>
      <c r="F103" s="615"/>
    </row>
    <row r="104" spans="1:6" ht="12">
      <c r="A104" s="608"/>
      <c r="B104" s="642" t="s">
        <v>421</v>
      </c>
      <c r="C104" s="614"/>
      <c r="D104" s="614">
        <v>570</v>
      </c>
      <c r="E104" s="614">
        <v>570</v>
      </c>
      <c r="F104" s="615">
        <f t="shared" si="1"/>
        <v>1</v>
      </c>
    </row>
    <row r="105" spans="1:6" ht="12.75" thickBot="1">
      <c r="A105" s="608"/>
      <c r="B105" s="644" t="s">
        <v>553</v>
      </c>
      <c r="C105" s="621"/>
      <c r="D105" s="621"/>
      <c r="E105" s="621"/>
      <c r="F105" s="622"/>
    </row>
    <row r="106" spans="1:6" ht="12.75" thickBot="1">
      <c r="A106" s="608"/>
      <c r="B106" s="646" t="s">
        <v>123</v>
      </c>
      <c r="C106" s="647"/>
      <c r="D106" s="624">
        <f>SUM(D103:D105)</f>
        <v>570</v>
      </c>
      <c r="E106" s="624">
        <f>SUM(E103:E105)</f>
        <v>1160</v>
      </c>
      <c r="F106" s="625">
        <f t="shared" si="1"/>
        <v>2.0350877192982457</v>
      </c>
    </row>
    <row r="107" spans="1:6" ht="12.75" thickBot="1">
      <c r="A107" s="608"/>
      <c r="B107" s="648" t="s">
        <v>883</v>
      </c>
      <c r="C107" s="647"/>
      <c r="D107" s="647"/>
      <c r="E107" s="647"/>
      <c r="F107" s="631"/>
    </row>
    <row r="108" spans="1:6" ht="14.25" thickBot="1">
      <c r="A108" s="605"/>
      <c r="B108" s="649" t="s">
        <v>207</v>
      </c>
      <c r="C108" s="641">
        <f>SUM(C102+C106+C107)</f>
        <v>90338</v>
      </c>
      <c r="D108" s="641">
        <f>SUM(D102+D106+D107)</f>
        <v>94987</v>
      </c>
      <c r="E108" s="641">
        <f>SUM(E102+E106+E107)</f>
        <v>95206</v>
      </c>
      <c r="F108" s="625">
        <f t="shared" si="1"/>
        <v>1.002305578658132</v>
      </c>
    </row>
    <row r="109" spans="1:6" ht="13.5">
      <c r="A109" s="282">
        <v>2315</v>
      </c>
      <c r="B109" s="285" t="s">
        <v>350</v>
      </c>
      <c r="C109" s="614"/>
      <c r="D109" s="614"/>
      <c r="E109" s="614"/>
      <c r="F109" s="615"/>
    </row>
    <row r="110" spans="1:6" ht="12">
      <c r="A110" s="608"/>
      <c r="B110" s="610" t="s">
        <v>329</v>
      </c>
      <c r="C110" s="608"/>
      <c r="D110" s="608"/>
      <c r="E110" s="608"/>
      <c r="F110" s="615"/>
    </row>
    <row r="111" spans="1:6" ht="12.75" thickBot="1">
      <c r="A111" s="608"/>
      <c r="B111" s="611" t="s">
        <v>330</v>
      </c>
      <c r="C111" s="605"/>
      <c r="D111" s="947">
        <v>795</v>
      </c>
      <c r="E111" s="947">
        <v>935</v>
      </c>
      <c r="F111" s="622">
        <f t="shared" si="1"/>
        <v>1.1761006289308176</v>
      </c>
    </row>
    <row r="112" spans="1:6" ht="12.75" thickBot="1">
      <c r="A112" s="608"/>
      <c r="B112" s="612" t="s">
        <v>331</v>
      </c>
      <c r="C112" s="605"/>
      <c r="D112" s="948">
        <f>SUM(D111)</f>
        <v>795</v>
      </c>
      <c r="E112" s="948">
        <f>SUM(E111)</f>
        <v>935</v>
      </c>
      <c r="F112" s="625">
        <f t="shared" si="1"/>
        <v>1.1761006289308176</v>
      </c>
    </row>
    <row r="113" spans="1:6" ht="12">
      <c r="A113" s="608"/>
      <c r="B113" s="610" t="s">
        <v>332</v>
      </c>
      <c r="C113" s="614"/>
      <c r="D113" s="614"/>
      <c r="E113" s="614"/>
      <c r="F113" s="615"/>
    </row>
    <row r="114" spans="1:6" ht="12.75">
      <c r="A114" s="608"/>
      <c r="B114" s="616" t="s">
        <v>333</v>
      </c>
      <c r="C114" s="617"/>
      <c r="D114" s="617"/>
      <c r="E114" s="617"/>
      <c r="F114" s="615"/>
    </row>
    <row r="115" spans="1:6" ht="12.75">
      <c r="A115" s="608"/>
      <c r="B115" s="616" t="s">
        <v>334</v>
      </c>
      <c r="C115" s="617"/>
      <c r="D115" s="617"/>
      <c r="E115" s="617"/>
      <c r="F115" s="615"/>
    </row>
    <row r="116" spans="1:6" ht="12">
      <c r="A116" s="608"/>
      <c r="B116" s="618" t="s">
        <v>335</v>
      </c>
      <c r="C116" s="614"/>
      <c r="D116" s="614"/>
      <c r="E116" s="614"/>
      <c r="F116" s="615"/>
    </row>
    <row r="117" spans="1:6" ht="12">
      <c r="A117" s="608"/>
      <c r="B117" s="618" t="s">
        <v>336</v>
      </c>
      <c r="C117" s="614">
        <v>12882</v>
      </c>
      <c r="D117" s="614">
        <v>12882</v>
      </c>
      <c r="E117" s="614">
        <v>12882</v>
      </c>
      <c r="F117" s="615">
        <f t="shared" si="1"/>
        <v>1</v>
      </c>
    </row>
    <row r="118" spans="1:6" ht="12">
      <c r="A118" s="608"/>
      <c r="B118" s="618" t="s">
        <v>337</v>
      </c>
      <c r="C118" s="614">
        <v>3343</v>
      </c>
      <c r="D118" s="614">
        <v>3343</v>
      </c>
      <c r="E118" s="614">
        <v>3343</v>
      </c>
      <c r="F118" s="615">
        <f t="shared" si="1"/>
        <v>1</v>
      </c>
    </row>
    <row r="119" spans="1:6" ht="12">
      <c r="A119" s="608"/>
      <c r="B119" s="618" t="s">
        <v>584</v>
      </c>
      <c r="C119" s="614"/>
      <c r="D119" s="614">
        <v>1710</v>
      </c>
      <c r="E119" s="614">
        <v>1410</v>
      </c>
      <c r="F119" s="615">
        <f t="shared" si="1"/>
        <v>0.8245614035087719</v>
      </c>
    </row>
    <row r="120" spans="1:6" ht="12">
      <c r="A120" s="608"/>
      <c r="B120" s="619" t="s">
        <v>338</v>
      </c>
      <c r="C120" s="614"/>
      <c r="D120" s="614"/>
      <c r="E120" s="614"/>
      <c r="F120" s="615"/>
    </row>
    <row r="121" spans="1:6" ht="12.75" thickBot="1">
      <c r="A121" s="608"/>
      <c r="B121" s="620" t="s">
        <v>339</v>
      </c>
      <c r="C121" s="621">
        <v>1000</v>
      </c>
      <c r="D121" s="621">
        <v>1272</v>
      </c>
      <c r="E121" s="621">
        <v>1878</v>
      </c>
      <c r="F121" s="622">
        <f t="shared" si="1"/>
        <v>1.4764150943396226</v>
      </c>
    </row>
    <row r="122" spans="1:6" ht="12.75" thickBot="1">
      <c r="A122" s="608"/>
      <c r="B122" s="623" t="s">
        <v>573</v>
      </c>
      <c r="C122" s="624">
        <f>SUM(C113+C116+C117+C118+C121)</f>
        <v>17225</v>
      </c>
      <c r="D122" s="624">
        <f>SUM(D113+D116+D117+D118+D121+D119)</f>
        <v>19207</v>
      </c>
      <c r="E122" s="624">
        <f>SUM(E113+E116+E117+E118+E121+E119)</f>
        <v>19513</v>
      </c>
      <c r="F122" s="625">
        <f t="shared" si="1"/>
        <v>1.0159316915707814</v>
      </c>
    </row>
    <row r="123" spans="1:6" ht="13.5" thickBot="1">
      <c r="A123" s="608"/>
      <c r="B123" s="627" t="s">
        <v>124</v>
      </c>
      <c r="C123" s="628">
        <f>SUM(C122+C112)</f>
        <v>17225</v>
      </c>
      <c r="D123" s="628">
        <f>SUM(D122+D112)</f>
        <v>20002</v>
      </c>
      <c r="E123" s="628">
        <f>SUM(E122+E112)</f>
        <v>20448</v>
      </c>
      <c r="F123" s="625">
        <f t="shared" si="1"/>
        <v>1.0222977702229776</v>
      </c>
    </row>
    <row r="124" spans="1:6" ht="12.75" thickBot="1">
      <c r="A124" s="608"/>
      <c r="B124" s="629" t="s">
        <v>125</v>
      </c>
      <c r="C124" s="630"/>
      <c r="D124" s="630"/>
      <c r="E124" s="630"/>
      <c r="F124" s="631"/>
    </row>
    <row r="125" spans="1:6" ht="12">
      <c r="A125" s="608"/>
      <c r="B125" s="632" t="s">
        <v>340</v>
      </c>
      <c r="C125" s="633"/>
      <c r="D125" s="633">
        <v>3378</v>
      </c>
      <c r="E125" s="633">
        <v>3378</v>
      </c>
      <c r="F125" s="615">
        <f t="shared" si="1"/>
        <v>1</v>
      </c>
    </row>
    <row r="126" spans="1:6" ht="12">
      <c r="A126" s="608"/>
      <c r="B126" s="634" t="s">
        <v>348</v>
      </c>
      <c r="C126" s="614">
        <v>260792</v>
      </c>
      <c r="D126" s="614">
        <v>270049</v>
      </c>
      <c r="E126" s="614">
        <v>270430</v>
      </c>
      <c r="F126" s="615">
        <f t="shared" si="1"/>
        <v>1.0014108550670433</v>
      </c>
    </row>
    <row r="127" spans="1:6" ht="12.75" thickBot="1">
      <c r="A127" s="608"/>
      <c r="B127" s="635" t="s">
        <v>349</v>
      </c>
      <c r="C127" s="621">
        <v>12418</v>
      </c>
      <c r="D127" s="621">
        <v>18352</v>
      </c>
      <c r="E127" s="621">
        <v>18352</v>
      </c>
      <c r="F127" s="622">
        <f t="shared" si="1"/>
        <v>1</v>
      </c>
    </row>
    <row r="128" spans="1:6" ht="13.5" thickBot="1">
      <c r="A128" s="608"/>
      <c r="B128" s="636" t="s">
        <v>117</v>
      </c>
      <c r="C128" s="637">
        <f>SUM(C126:C127)</f>
        <v>273210</v>
      </c>
      <c r="D128" s="637">
        <f>SUM(D125:D127)</f>
        <v>291779</v>
      </c>
      <c r="E128" s="637">
        <f>SUM(E125:E127)</f>
        <v>292160</v>
      </c>
      <c r="F128" s="952">
        <f t="shared" si="1"/>
        <v>1.0013057828013667</v>
      </c>
    </row>
    <row r="129" spans="1:6" ht="13.5" thickBot="1">
      <c r="A129" s="608"/>
      <c r="B129" s="638" t="s">
        <v>882</v>
      </c>
      <c r="C129" s="637"/>
      <c r="D129" s="637"/>
      <c r="E129" s="637"/>
      <c r="F129" s="631"/>
    </row>
    <row r="130" spans="1:6" ht="14.25" thickBot="1">
      <c r="A130" s="608"/>
      <c r="B130" s="640" t="s">
        <v>136</v>
      </c>
      <c r="C130" s="641">
        <f>SUM(C123+C124+C128)</f>
        <v>290435</v>
      </c>
      <c r="D130" s="641">
        <f>SUM(D123+D124+D128)</f>
        <v>311781</v>
      </c>
      <c r="E130" s="641">
        <f>SUM(E123+E124+E128)</f>
        <v>312608</v>
      </c>
      <c r="F130" s="625">
        <f t="shared" si="1"/>
        <v>1.002652502878623</v>
      </c>
    </row>
    <row r="131" spans="1:6" ht="12">
      <c r="A131" s="608"/>
      <c r="B131" s="642" t="s">
        <v>541</v>
      </c>
      <c r="C131" s="614">
        <v>159154</v>
      </c>
      <c r="D131" s="614">
        <v>162908</v>
      </c>
      <c r="E131" s="614">
        <v>163208</v>
      </c>
      <c r="F131" s="615">
        <f t="shared" si="1"/>
        <v>1.0018415301888182</v>
      </c>
    </row>
    <row r="132" spans="1:6" ht="12">
      <c r="A132" s="608"/>
      <c r="B132" s="642" t="s">
        <v>542</v>
      </c>
      <c r="C132" s="614">
        <v>45853</v>
      </c>
      <c r="D132" s="614">
        <v>46866</v>
      </c>
      <c r="E132" s="614">
        <v>46947</v>
      </c>
      <c r="F132" s="615">
        <f t="shared" si="1"/>
        <v>1.0017283318397132</v>
      </c>
    </row>
    <row r="133" spans="1:6" ht="12">
      <c r="A133" s="608"/>
      <c r="B133" s="642" t="s">
        <v>543</v>
      </c>
      <c r="C133" s="614">
        <v>85428</v>
      </c>
      <c r="D133" s="614">
        <v>97807</v>
      </c>
      <c r="E133" s="614">
        <v>101673</v>
      </c>
      <c r="F133" s="615">
        <f t="shared" si="1"/>
        <v>1.0395268232335109</v>
      </c>
    </row>
    <row r="134" spans="1:6" ht="12">
      <c r="A134" s="608"/>
      <c r="B134" s="643" t="s">
        <v>545</v>
      </c>
      <c r="C134" s="614"/>
      <c r="D134" s="614"/>
      <c r="E134" s="614"/>
      <c r="F134" s="615"/>
    </row>
    <row r="135" spans="1:6" ht="12.75" thickBot="1">
      <c r="A135" s="608"/>
      <c r="B135" s="644" t="s">
        <v>544</v>
      </c>
      <c r="C135" s="621"/>
      <c r="D135" s="621"/>
      <c r="E135" s="621"/>
      <c r="F135" s="622"/>
    </row>
    <row r="136" spans="1:6" ht="12.75" thickBot="1">
      <c r="A136" s="608"/>
      <c r="B136" s="645" t="s">
        <v>116</v>
      </c>
      <c r="C136" s="624">
        <f>SUM(C131:C135)</f>
        <v>290435</v>
      </c>
      <c r="D136" s="624">
        <f>SUM(D131:D135)</f>
        <v>307581</v>
      </c>
      <c r="E136" s="624">
        <f>SUM(E131:E135)</f>
        <v>311828</v>
      </c>
      <c r="F136" s="625">
        <f t="shared" si="1"/>
        <v>1.0138077449517362</v>
      </c>
    </row>
    <row r="137" spans="1:6" ht="12">
      <c r="A137" s="608"/>
      <c r="B137" s="642" t="s">
        <v>420</v>
      </c>
      <c r="C137" s="614"/>
      <c r="D137" s="614"/>
      <c r="E137" s="614">
        <v>780</v>
      </c>
      <c r="F137" s="615"/>
    </row>
    <row r="138" spans="1:6" ht="12">
      <c r="A138" s="608"/>
      <c r="B138" s="642" t="s">
        <v>421</v>
      </c>
      <c r="C138" s="614"/>
      <c r="D138" s="614">
        <v>4200</v>
      </c>
      <c r="E138" s="614"/>
      <c r="F138" s="615">
        <f t="shared" si="1"/>
        <v>0</v>
      </c>
    </row>
    <row r="139" spans="1:6" ht="12.75" thickBot="1">
      <c r="A139" s="608"/>
      <c r="B139" s="644" t="s">
        <v>553</v>
      </c>
      <c r="C139" s="621"/>
      <c r="D139" s="621"/>
      <c r="E139" s="621"/>
      <c r="F139" s="952"/>
    </row>
    <row r="140" spans="1:6" ht="12.75" thickBot="1">
      <c r="A140" s="608"/>
      <c r="B140" s="646" t="s">
        <v>123</v>
      </c>
      <c r="C140" s="647"/>
      <c r="D140" s="624">
        <f>SUM(D137:D139)</f>
        <v>4200</v>
      </c>
      <c r="E140" s="624">
        <f>SUM(E137:E139)</f>
        <v>780</v>
      </c>
      <c r="F140" s="625">
        <f t="shared" si="1"/>
        <v>0.18571428571428572</v>
      </c>
    </row>
    <row r="141" spans="1:6" ht="12.75" thickBot="1">
      <c r="A141" s="608"/>
      <c r="B141" s="648" t="s">
        <v>883</v>
      </c>
      <c r="C141" s="647"/>
      <c r="D141" s="647"/>
      <c r="E141" s="647"/>
      <c r="F141" s="631"/>
    </row>
    <row r="142" spans="1:6" ht="14.25" thickBot="1">
      <c r="A142" s="605"/>
      <c r="B142" s="649" t="s">
        <v>207</v>
      </c>
      <c r="C142" s="641">
        <f>SUM(C136+C140+C141)</f>
        <v>290435</v>
      </c>
      <c r="D142" s="641">
        <f>SUM(D136+D140+D141)</f>
        <v>311781</v>
      </c>
      <c r="E142" s="641">
        <f>SUM(E136+E140+E141)</f>
        <v>312608</v>
      </c>
      <c r="F142" s="625">
        <f aca="true" t="shared" si="2" ref="F142:F202">SUM(E142/D142)</f>
        <v>1.002652502878623</v>
      </c>
    </row>
    <row r="143" spans="1:6" ht="13.5">
      <c r="A143" s="282">
        <v>2325</v>
      </c>
      <c r="B143" s="651" t="s">
        <v>556</v>
      </c>
      <c r="C143" s="614"/>
      <c r="D143" s="614"/>
      <c r="E143" s="614"/>
      <c r="F143" s="615"/>
    </row>
    <row r="144" spans="1:6" ht="12">
      <c r="A144" s="608"/>
      <c r="B144" s="610" t="s">
        <v>329</v>
      </c>
      <c r="C144" s="608"/>
      <c r="D144" s="608"/>
      <c r="E144" s="608"/>
      <c r="F144" s="615"/>
    </row>
    <row r="145" spans="1:6" ht="12.75" thickBot="1">
      <c r="A145" s="608"/>
      <c r="B145" s="611" t="s">
        <v>330</v>
      </c>
      <c r="C145" s="605"/>
      <c r="D145" s="947">
        <v>255</v>
      </c>
      <c r="E145" s="947">
        <v>255</v>
      </c>
      <c r="F145" s="622">
        <f t="shared" si="2"/>
        <v>1</v>
      </c>
    </row>
    <row r="146" spans="1:6" ht="12.75" thickBot="1">
      <c r="A146" s="608"/>
      <c r="B146" s="612" t="s">
        <v>331</v>
      </c>
      <c r="C146" s="605"/>
      <c r="D146" s="948">
        <f>SUM(D145)</f>
        <v>255</v>
      </c>
      <c r="E146" s="948">
        <f>SUM(E145)</f>
        <v>255</v>
      </c>
      <c r="F146" s="625">
        <f t="shared" si="2"/>
        <v>1</v>
      </c>
    </row>
    <row r="147" spans="1:6" ht="12">
      <c r="A147" s="608"/>
      <c r="B147" s="610" t="s">
        <v>332</v>
      </c>
      <c r="C147" s="614">
        <v>400</v>
      </c>
      <c r="D147" s="928">
        <v>400</v>
      </c>
      <c r="E147" s="928">
        <v>400</v>
      </c>
      <c r="F147" s="615">
        <f t="shared" si="2"/>
        <v>1</v>
      </c>
    </row>
    <row r="148" spans="1:6" ht="12.75">
      <c r="A148" s="608"/>
      <c r="B148" s="616" t="s">
        <v>333</v>
      </c>
      <c r="C148" s="617">
        <v>400</v>
      </c>
      <c r="D148" s="617">
        <v>400</v>
      </c>
      <c r="E148" s="617">
        <v>400</v>
      </c>
      <c r="F148" s="615">
        <f t="shared" si="2"/>
        <v>1</v>
      </c>
    </row>
    <row r="149" spans="1:6" ht="12.75">
      <c r="A149" s="608"/>
      <c r="B149" s="616" t="s">
        <v>334</v>
      </c>
      <c r="C149" s="617"/>
      <c r="D149" s="617"/>
      <c r="E149" s="617"/>
      <c r="F149" s="615"/>
    </row>
    <row r="150" spans="1:6" ht="12">
      <c r="A150" s="608"/>
      <c r="B150" s="618" t="s">
        <v>335</v>
      </c>
      <c r="C150" s="614"/>
      <c r="D150" s="614"/>
      <c r="E150" s="614"/>
      <c r="F150" s="615"/>
    </row>
    <row r="151" spans="1:6" ht="12">
      <c r="A151" s="608"/>
      <c r="B151" s="618" t="s">
        <v>336</v>
      </c>
      <c r="C151" s="614">
        <v>4056</v>
      </c>
      <c r="D151" s="614">
        <v>4056</v>
      </c>
      <c r="E151" s="614">
        <v>4056</v>
      </c>
      <c r="F151" s="615">
        <f t="shared" si="2"/>
        <v>1</v>
      </c>
    </row>
    <row r="152" spans="1:6" ht="12">
      <c r="A152" s="608"/>
      <c r="B152" s="618" t="s">
        <v>337</v>
      </c>
      <c r="C152" s="614">
        <v>1095</v>
      </c>
      <c r="D152" s="614">
        <v>1095</v>
      </c>
      <c r="E152" s="614">
        <v>1095</v>
      </c>
      <c r="F152" s="615">
        <f t="shared" si="2"/>
        <v>1</v>
      </c>
    </row>
    <row r="153" spans="1:6" ht="12">
      <c r="A153" s="608"/>
      <c r="B153" s="619" t="s">
        <v>338</v>
      </c>
      <c r="C153" s="614"/>
      <c r="D153" s="614"/>
      <c r="E153" s="614"/>
      <c r="F153" s="615"/>
    </row>
    <row r="154" spans="1:6" ht="12.75" thickBot="1">
      <c r="A154" s="608"/>
      <c r="B154" s="620" t="s">
        <v>339</v>
      </c>
      <c r="C154" s="621"/>
      <c r="D154" s="621">
        <v>2294</v>
      </c>
      <c r="E154" s="621">
        <v>2294</v>
      </c>
      <c r="F154" s="622">
        <f t="shared" si="2"/>
        <v>1</v>
      </c>
    </row>
    <row r="155" spans="1:6" ht="12.75" thickBot="1">
      <c r="A155" s="608"/>
      <c r="B155" s="623" t="s">
        <v>573</v>
      </c>
      <c r="C155" s="624">
        <f>SUM(C147+C150+C151+C152)</f>
        <v>5551</v>
      </c>
      <c r="D155" s="624">
        <f>SUM(D147+D150+D151+D152+D154)</f>
        <v>7845</v>
      </c>
      <c r="E155" s="624">
        <f>SUM(E147+E150+E151+E152+E154)</f>
        <v>7845</v>
      </c>
      <c r="F155" s="625">
        <f t="shared" si="2"/>
        <v>1</v>
      </c>
    </row>
    <row r="156" spans="1:6" ht="13.5" thickBot="1">
      <c r="A156" s="608"/>
      <c r="B156" s="627" t="s">
        <v>124</v>
      </c>
      <c r="C156" s="628">
        <f>SUM(C155+C146)</f>
        <v>5551</v>
      </c>
      <c r="D156" s="628">
        <f>SUM(D155+D146)</f>
        <v>8100</v>
      </c>
      <c r="E156" s="628">
        <f>SUM(E155+E146)</f>
        <v>8100</v>
      </c>
      <c r="F156" s="625">
        <f t="shared" si="2"/>
        <v>1</v>
      </c>
    </row>
    <row r="157" spans="1:6" ht="12.75" thickBot="1">
      <c r="A157" s="608"/>
      <c r="B157" s="629" t="s">
        <v>125</v>
      </c>
      <c r="C157" s="630"/>
      <c r="D157" s="630"/>
      <c r="E157" s="630"/>
      <c r="F157" s="631"/>
    </row>
    <row r="158" spans="1:6" ht="12">
      <c r="A158" s="608"/>
      <c r="B158" s="632" t="s">
        <v>340</v>
      </c>
      <c r="C158" s="633"/>
      <c r="D158" s="633">
        <v>920</v>
      </c>
      <c r="E158" s="633">
        <v>920</v>
      </c>
      <c r="F158" s="615">
        <f t="shared" si="2"/>
        <v>1</v>
      </c>
    </row>
    <row r="159" spans="1:6" ht="12">
      <c r="A159" s="608"/>
      <c r="B159" s="634" t="s">
        <v>348</v>
      </c>
      <c r="C159" s="614">
        <v>120855</v>
      </c>
      <c r="D159" s="614">
        <v>124423</v>
      </c>
      <c r="E159" s="614">
        <v>124694</v>
      </c>
      <c r="F159" s="615">
        <f t="shared" si="2"/>
        <v>1.0021780538967875</v>
      </c>
    </row>
    <row r="160" spans="1:6" ht="12.75" thickBot="1">
      <c r="A160" s="608"/>
      <c r="B160" s="635" t="s">
        <v>349</v>
      </c>
      <c r="C160" s="621">
        <v>5114</v>
      </c>
      <c r="D160" s="621">
        <v>7392</v>
      </c>
      <c r="E160" s="621">
        <v>7392</v>
      </c>
      <c r="F160" s="622">
        <f t="shared" si="2"/>
        <v>1</v>
      </c>
    </row>
    <row r="161" spans="1:6" ht="13.5" thickBot="1">
      <c r="A161" s="608"/>
      <c r="B161" s="636" t="s">
        <v>117</v>
      </c>
      <c r="C161" s="637">
        <f>SUM(C159:C160)</f>
        <v>125969</v>
      </c>
      <c r="D161" s="637">
        <f>SUM(D158:D160)</f>
        <v>132735</v>
      </c>
      <c r="E161" s="637">
        <f>SUM(E158:E160)</f>
        <v>133006</v>
      </c>
      <c r="F161" s="625">
        <f t="shared" si="2"/>
        <v>1.0020416619580368</v>
      </c>
    </row>
    <row r="162" spans="1:6" ht="13.5" thickBot="1">
      <c r="A162" s="608"/>
      <c r="B162" s="638" t="s">
        <v>882</v>
      </c>
      <c r="C162" s="637"/>
      <c r="D162" s="637"/>
      <c r="E162" s="637"/>
      <c r="F162" s="631"/>
    </row>
    <row r="163" spans="1:6" ht="14.25" thickBot="1">
      <c r="A163" s="608"/>
      <c r="B163" s="640" t="s">
        <v>136</v>
      </c>
      <c r="C163" s="641">
        <f>SUM(C156+C157+C161)</f>
        <v>131520</v>
      </c>
      <c r="D163" s="641">
        <f>SUM(D156+D157+D161)</f>
        <v>140835</v>
      </c>
      <c r="E163" s="641">
        <f>SUM(E156+E157+E161)</f>
        <v>141106</v>
      </c>
      <c r="F163" s="952">
        <f t="shared" si="2"/>
        <v>1.001924237582987</v>
      </c>
    </row>
    <row r="164" spans="1:6" ht="12">
      <c r="A164" s="608"/>
      <c r="B164" s="642" t="s">
        <v>541</v>
      </c>
      <c r="C164" s="614">
        <v>75526</v>
      </c>
      <c r="D164" s="614">
        <v>78267</v>
      </c>
      <c r="E164" s="614">
        <v>78480</v>
      </c>
      <c r="F164" s="615">
        <f t="shared" si="2"/>
        <v>1.0027214534861435</v>
      </c>
    </row>
    <row r="165" spans="1:6" ht="12">
      <c r="A165" s="608"/>
      <c r="B165" s="642" t="s">
        <v>542</v>
      </c>
      <c r="C165" s="614">
        <v>21910</v>
      </c>
      <c r="D165" s="614">
        <v>22651</v>
      </c>
      <c r="E165" s="614">
        <v>22709</v>
      </c>
      <c r="F165" s="615">
        <f t="shared" si="2"/>
        <v>1.0025605933512869</v>
      </c>
    </row>
    <row r="166" spans="1:6" ht="12">
      <c r="A166" s="608"/>
      <c r="B166" s="642" t="s">
        <v>543</v>
      </c>
      <c r="C166" s="614">
        <v>34084</v>
      </c>
      <c r="D166" s="614">
        <v>39517</v>
      </c>
      <c r="E166" s="614">
        <v>36754</v>
      </c>
      <c r="F166" s="615">
        <f t="shared" si="2"/>
        <v>0.9300807247513728</v>
      </c>
    </row>
    <row r="167" spans="1:6" ht="12">
      <c r="A167" s="608"/>
      <c r="B167" s="643" t="s">
        <v>545</v>
      </c>
      <c r="C167" s="614"/>
      <c r="D167" s="614"/>
      <c r="E167" s="614"/>
      <c r="F167" s="615"/>
    </row>
    <row r="168" spans="1:6" ht="12.75" thickBot="1">
      <c r="A168" s="608"/>
      <c r="B168" s="644" t="s">
        <v>544</v>
      </c>
      <c r="C168" s="621"/>
      <c r="D168" s="621"/>
      <c r="E168" s="621"/>
      <c r="F168" s="622"/>
    </row>
    <row r="169" spans="1:6" ht="12.75" thickBot="1">
      <c r="A169" s="608"/>
      <c r="B169" s="645" t="s">
        <v>116</v>
      </c>
      <c r="C169" s="624">
        <f>SUM(C164:C168)</f>
        <v>131520</v>
      </c>
      <c r="D169" s="624">
        <f>SUM(D164:D168)</f>
        <v>140435</v>
      </c>
      <c r="E169" s="624">
        <f>SUM(E164:E168)</f>
        <v>137943</v>
      </c>
      <c r="F169" s="952">
        <f t="shared" si="2"/>
        <v>0.9822551358279631</v>
      </c>
    </row>
    <row r="170" spans="1:6" ht="12">
      <c r="A170" s="608"/>
      <c r="B170" s="642" t="s">
        <v>420</v>
      </c>
      <c r="C170" s="614"/>
      <c r="D170" s="614"/>
      <c r="E170" s="614">
        <v>107</v>
      </c>
      <c r="F170" s="615"/>
    </row>
    <row r="171" spans="1:6" ht="12">
      <c r="A171" s="608"/>
      <c r="B171" s="642" t="s">
        <v>421</v>
      </c>
      <c r="C171" s="614"/>
      <c r="D171" s="614">
        <v>400</v>
      </c>
      <c r="E171" s="614">
        <v>3056</v>
      </c>
      <c r="F171" s="615">
        <f t="shared" si="2"/>
        <v>7.64</v>
      </c>
    </row>
    <row r="172" spans="1:6" ht="12.75" thickBot="1">
      <c r="A172" s="608"/>
      <c r="B172" s="644" t="s">
        <v>553</v>
      </c>
      <c r="C172" s="621"/>
      <c r="D172" s="621"/>
      <c r="E172" s="621"/>
      <c r="F172" s="622"/>
    </row>
    <row r="173" spans="1:6" ht="12.75" thickBot="1">
      <c r="A173" s="608"/>
      <c r="B173" s="646" t="s">
        <v>123</v>
      </c>
      <c r="C173" s="647"/>
      <c r="D173" s="624">
        <f>SUM(D170:D172)</f>
        <v>400</v>
      </c>
      <c r="E173" s="624">
        <f>SUM(E170:E172)</f>
        <v>3163</v>
      </c>
      <c r="F173" s="625">
        <f t="shared" si="2"/>
        <v>7.9075</v>
      </c>
    </row>
    <row r="174" spans="1:6" ht="12.75" thickBot="1">
      <c r="A174" s="608"/>
      <c r="B174" s="648" t="s">
        <v>883</v>
      </c>
      <c r="C174" s="647"/>
      <c r="D174" s="647"/>
      <c r="E174" s="647"/>
      <c r="F174" s="631"/>
    </row>
    <row r="175" spans="1:6" ht="14.25" thickBot="1">
      <c r="A175" s="605"/>
      <c r="B175" s="649" t="s">
        <v>207</v>
      </c>
      <c r="C175" s="641">
        <f>SUM(C169+C173+C174)</f>
        <v>131520</v>
      </c>
      <c r="D175" s="641">
        <f>SUM(D169+D173+D174)</f>
        <v>140835</v>
      </c>
      <c r="E175" s="641">
        <f>SUM(E169+E173+E174)</f>
        <v>141106</v>
      </c>
      <c r="F175" s="625">
        <f t="shared" si="2"/>
        <v>1.001924237582987</v>
      </c>
    </row>
    <row r="176" spans="1:6" ht="13.5">
      <c r="A176" s="282">
        <v>2330</v>
      </c>
      <c r="B176" s="285" t="s">
        <v>557</v>
      </c>
      <c r="C176" s="614"/>
      <c r="D176" s="614"/>
      <c r="E176" s="614"/>
      <c r="F176" s="615"/>
    </row>
    <row r="177" spans="1:6" ht="12">
      <c r="A177" s="608"/>
      <c r="B177" s="610" t="s">
        <v>329</v>
      </c>
      <c r="C177" s="608"/>
      <c r="D177" s="608"/>
      <c r="E177" s="608"/>
      <c r="F177" s="615"/>
    </row>
    <row r="178" spans="1:6" ht="12.75" thickBot="1">
      <c r="A178" s="608"/>
      <c r="B178" s="611" t="s">
        <v>330</v>
      </c>
      <c r="C178" s="605"/>
      <c r="D178" s="947">
        <v>320</v>
      </c>
      <c r="E178" s="947">
        <v>420</v>
      </c>
      <c r="F178" s="622">
        <f t="shared" si="2"/>
        <v>1.3125</v>
      </c>
    </row>
    <row r="179" spans="1:6" ht="12.75" thickBot="1">
      <c r="A179" s="608"/>
      <c r="B179" s="612" t="s">
        <v>351</v>
      </c>
      <c r="C179" s="605"/>
      <c r="D179" s="948">
        <f>SUM(D178)</f>
        <v>320</v>
      </c>
      <c r="E179" s="948">
        <f>SUM(E178)</f>
        <v>420</v>
      </c>
      <c r="F179" s="625">
        <f t="shared" si="2"/>
        <v>1.3125</v>
      </c>
    </row>
    <row r="180" spans="1:6" ht="12">
      <c r="A180" s="608"/>
      <c r="B180" s="610" t="s">
        <v>332</v>
      </c>
      <c r="C180" s="614">
        <v>1174</v>
      </c>
      <c r="D180" s="614">
        <v>1174</v>
      </c>
      <c r="E180" s="614">
        <f>SUM(E181:E182)</f>
        <v>27</v>
      </c>
      <c r="F180" s="615">
        <f t="shared" si="2"/>
        <v>0.022998296422487224</v>
      </c>
    </row>
    <row r="181" spans="1:6" ht="12.75">
      <c r="A181" s="608"/>
      <c r="B181" s="616" t="s">
        <v>333</v>
      </c>
      <c r="C181" s="617">
        <v>674</v>
      </c>
      <c r="D181" s="617">
        <v>674</v>
      </c>
      <c r="E181" s="617"/>
      <c r="F181" s="615">
        <f t="shared" si="2"/>
        <v>0</v>
      </c>
    </row>
    <row r="182" spans="1:6" ht="12.75">
      <c r="A182" s="608"/>
      <c r="B182" s="616" t="s">
        <v>334</v>
      </c>
      <c r="C182" s="617">
        <v>500</v>
      </c>
      <c r="D182" s="617">
        <v>500</v>
      </c>
      <c r="E182" s="617">
        <v>27</v>
      </c>
      <c r="F182" s="615">
        <f t="shared" si="2"/>
        <v>0.054</v>
      </c>
    </row>
    <row r="183" spans="1:6" ht="12">
      <c r="A183" s="608"/>
      <c r="B183" s="618" t="s">
        <v>335</v>
      </c>
      <c r="C183" s="614"/>
      <c r="D183" s="614"/>
      <c r="E183" s="614"/>
      <c r="F183" s="615"/>
    </row>
    <row r="184" spans="1:6" ht="12">
      <c r="A184" s="608"/>
      <c r="B184" s="618" t="s">
        <v>336</v>
      </c>
      <c r="C184" s="614">
        <v>4144</v>
      </c>
      <c r="D184" s="614">
        <v>4144</v>
      </c>
      <c r="E184" s="614">
        <v>7283</v>
      </c>
      <c r="F184" s="615">
        <f t="shared" si="2"/>
        <v>1.757480694980695</v>
      </c>
    </row>
    <row r="185" spans="1:6" ht="12">
      <c r="A185" s="608"/>
      <c r="B185" s="618" t="s">
        <v>337</v>
      </c>
      <c r="C185" s="614">
        <v>1119</v>
      </c>
      <c r="D185" s="614">
        <v>1119</v>
      </c>
      <c r="E185" s="614">
        <v>1967</v>
      </c>
      <c r="F185" s="615">
        <f t="shared" si="2"/>
        <v>1.7578194816800714</v>
      </c>
    </row>
    <row r="186" spans="1:6" ht="12">
      <c r="A186" s="608"/>
      <c r="B186" s="619" t="s">
        <v>338</v>
      </c>
      <c r="C186" s="614"/>
      <c r="D186" s="614"/>
      <c r="E186" s="614"/>
      <c r="F186" s="615"/>
    </row>
    <row r="187" spans="1:6" ht="12.75" thickBot="1">
      <c r="A187" s="608"/>
      <c r="B187" s="620" t="s">
        <v>339</v>
      </c>
      <c r="C187" s="621">
        <v>355</v>
      </c>
      <c r="D187" s="621">
        <v>355</v>
      </c>
      <c r="E187" s="621"/>
      <c r="F187" s="622"/>
    </row>
    <row r="188" spans="1:6" ht="12.75" thickBot="1">
      <c r="A188" s="608"/>
      <c r="B188" s="623" t="s">
        <v>573</v>
      </c>
      <c r="C188" s="624">
        <f>SUM(C180+C183+C184+C185+C187)</f>
        <v>6792</v>
      </c>
      <c r="D188" s="624">
        <f>SUM(D180+D183+D184+D185+D187)</f>
        <v>6792</v>
      </c>
      <c r="E188" s="624">
        <f>SUM(E180+E183+E184+E185+E187)</f>
        <v>9277</v>
      </c>
      <c r="F188" s="625">
        <f t="shared" si="2"/>
        <v>1.365871613663133</v>
      </c>
    </row>
    <row r="189" spans="1:6" ht="13.5" thickBot="1">
      <c r="A189" s="608"/>
      <c r="B189" s="627" t="s">
        <v>124</v>
      </c>
      <c r="C189" s="628">
        <f>SUM(C188+C179)</f>
        <v>6792</v>
      </c>
      <c r="D189" s="628">
        <f>SUM(D188+D179)</f>
        <v>7112</v>
      </c>
      <c r="E189" s="628">
        <f>SUM(E188+E179)</f>
        <v>9697</v>
      </c>
      <c r="F189" s="625">
        <f t="shared" si="2"/>
        <v>1.3634701912260967</v>
      </c>
    </row>
    <row r="190" spans="1:6" ht="12.75" thickBot="1">
      <c r="A190" s="608"/>
      <c r="B190" s="629" t="s">
        <v>125</v>
      </c>
      <c r="C190" s="630"/>
      <c r="D190" s="630"/>
      <c r="E190" s="630"/>
      <c r="F190" s="631"/>
    </row>
    <row r="191" spans="1:6" ht="12">
      <c r="A191" s="608"/>
      <c r="B191" s="632" t="s">
        <v>340</v>
      </c>
      <c r="C191" s="633"/>
      <c r="D191" s="633">
        <v>2902</v>
      </c>
      <c r="E191" s="633">
        <v>2902</v>
      </c>
      <c r="F191" s="615">
        <f t="shared" si="2"/>
        <v>1</v>
      </c>
    </row>
    <row r="192" spans="1:6" ht="12">
      <c r="A192" s="608"/>
      <c r="B192" s="634" t="s">
        <v>348</v>
      </c>
      <c r="C192" s="614">
        <v>109830</v>
      </c>
      <c r="D192" s="614">
        <v>113451</v>
      </c>
      <c r="E192" s="614">
        <v>113576</v>
      </c>
      <c r="F192" s="615">
        <f t="shared" si="2"/>
        <v>1.001101797251677</v>
      </c>
    </row>
    <row r="193" spans="1:6" ht="12.75" thickBot="1">
      <c r="A193" s="608"/>
      <c r="B193" s="635" t="s">
        <v>349</v>
      </c>
      <c r="C193" s="621">
        <v>5441</v>
      </c>
      <c r="D193" s="621">
        <v>7847</v>
      </c>
      <c r="E193" s="621">
        <v>7847</v>
      </c>
      <c r="F193" s="622">
        <f t="shared" si="2"/>
        <v>1</v>
      </c>
    </row>
    <row r="194" spans="1:6" ht="13.5" thickBot="1">
      <c r="A194" s="608"/>
      <c r="B194" s="636" t="s">
        <v>117</v>
      </c>
      <c r="C194" s="637">
        <f>SUM(C192:C193)</f>
        <v>115271</v>
      </c>
      <c r="D194" s="637">
        <f>SUM(D191:D193)</f>
        <v>124200</v>
      </c>
      <c r="E194" s="637">
        <f>SUM(E191:E193)</f>
        <v>124325</v>
      </c>
      <c r="F194" s="625">
        <f t="shared" si="2"/>
        <v>1.0010064412238324</v>
      </c>
    </row>
    <row r="195" spans="1:6" ht="13.5" thickBot="1">
      <c r="A195" s="608"/>
      <c r="B195" s="638" t="s">
        <v>882</v>
      </c>
      <c r="C195" s="637"/>
      <c r="D195" s="637"/>
      <c r="E195" s="637"/>
      <c r="F195" s="631"/>
    </row>
    <row r="196" spans="1:6" ht="14.25" thickBot="1">
      <c r="A196" s="608"/>
      <c r="B196" s="640" t="s">
        <v>136</v>
      </c>
      <c r="C196" s="641">
        <f>SUM(C189+C190+C194)</f>
        <v>122063</v>
      </c>
      <c r="D196" s="641">
        <f>SUM(D189+D190+D194)</f>
        <v>131312</v>
      </c>
      <c r="E196" s="641">
        <f>SUM(E189+E190+E194)</f>
        <v>134022</v>
      </c>
      <c r="F196" s="625">
        <f t="shared" si="2"/>
        <v>1.020637870110881</v>
      </c>
    </row>
    <row r="197" spans="1:7" ht="12">
      <c r="A197" s="608"/>
      <c r="B197" s="642" t="s">
        <v>541</v>
      </c>
      <c r="C197" s="614">
        <v>65331</v>
      </c>
      <c r="D197" s="614">
        <v>67553</v>
      </c>
      <c r="E197" s="614">
        <v>68484</v>
      </c>
      <c r="F197" s="615">
        <f t="shared" si="2"/>
        <v>1.013781771349903</v>
      </c>
      <c r="G197" s="575"/>
    </row>
    <row r="198" spans="1:6" ht="12">
      <c r="A198" s="608"/>
      <c r="B198" s="642" t="s">
        <v>542</v>
      </c>
      <c r="C198" s="614">
        <v>17738</v>
      </c>
      <c r="D198" s="614">
        <v>18337</v>
      </c>
      <c r="E198" s="614">
        <v>18701</v>
      </c>
      <c r="F198" s="615">
        <f t="shared" si="2"/>
        <v>1.0198505753394775</v>
      </c>
    </row>
    <row r="199" spans="1:6" ht="12">
      <c r="A199" s="608"/>
      <c r="B199" s="642" t="s">
        <v>543</v>
      </c>
      <c r="C199" s="614">
        <v>38994</v>
      </c>
      <c r="D199" s="614">
        <v>44662</v>
      </c>
      <c r="E199" s="614">
        <v>46077</v>
      </c>
      <c r="F199" s="615">
        <f t="shared" si="2"/>
        <v>1.0316824145806278</v>
      </c>
    </row>
    <row r="200" spans="1:6" ht="12">
      <c r="A200" s="608"/>
      <c r="B200" s="643" t="s">
        <v>545</v>
      </c>
      <c r="C200" s="614"/>
      <c r="D200" s="614"/>
      <c r="E200" s="614"/>
      <c r="F200" s="615"/>
    </row>
    <row r="201" spans="1:6" ht="12.75" thickBot="1">
      <c r="A201" s="608"/>
      <c r="B201" s="644" t="s">
        <v>544</v>
      </c>
      <c r="C201" s="621"/>
      <c r="D201" s="621"/>
      <c r="E201" s="621"/>
      <c r="F201" s="622"/>
    </row>
    <row r="202" spans="1:6" ht="12.75" thickBot="1">
      <c r="A202" s="608"/>
      <c r="B202" s="645" t="s">
        <v>116</v>
      </c>
      <c r="C202" s="624">
        <f>SUM(C197:C201)</f>
        <v>122063</v>
      </c>
      <c r="D202" s="624">
        <f>SUM(D197:D201)</f>
        <v>130552</v>
      </c>
      <c r="E202" s="624">
        <f>SUM(E197:E201)</f>
        <v>133262</v>
      </c>
      <c r="F202" s="625">
        <f t="shared" si="2"/>
        <v>1.0207580121330964</v>
      </c>
    </row>
    <row r="203" spans="1:6" ht="12">
      <c r="A203" s="608"/>
      <c r="B203" s="642" t="s">
        <v>420</v>
      </c>
      <c r="C203" s="614"/>
      <c r="D203" s="614"/>
      <c r="E203" s="614"/>
      <c r="F203" s="615"/>
    </row>
    <row r="204" spans="1:6" ht="12">
      <c r="A204" s="608"/>
      <c r="B204" s="642" t="s">
        <v>421</v>
      </c>
      <c r="C204" s="614"/>
      <c r="D204" s="614">
        <v>760</v>
      </c>
      <c r="E204" s="614">
        <v>760</v>
      </c>
      <c r="F204" s="615"/>
    </row>
    <row r="205" spans="1:6" ht="12.75" thickBot="1">
      <c r="A205" s="608"/>
      <c r="B205" s="644" t="s">
        <v>553</v>
      </c>
      <c r="C205" s="621"/>
      <c r="D205" s="621"/>
      <c r="E205" s="621"/>
      <c r="F205" s="622"/>
    </row>
    <row r="206" spans="1:6" ht="12.75" thickBot="1">
      <c r="A206" s="608"/>
      <c r="B206" s="646" t="s">
        <v>123</v>
      </c>
      <c r="C206" s="647"/>
      <c r="D206" s="624">
        <f>SUM(D203:D205)</f>
        <v>760</v>
      </c>
      <c r="E206" s="624">
        <f>SUM(E203:E205)</f>
        <v>760</v>
      </c>
      <c r="F206" s="625">
        <f aca="true" t="shared" si="3" ref="F206:F269">SUM(E206/D206)</f>
        <v>1</v>
      </c>
    </row>
    <row r="207" spans="1:6" ht="12.75" thickBot="1">
      <c r="A207" s="608"/>
      <c r="B207" s="648" t="s">
        <v>883</v>
      </c>
      <c r="C207" s="647"/>
      <c r="D207" s="647"/>
      <c r="E207" s="647"/>
      <c r="F207" s="631"/>
    </row>
    <row r="208" spans="1:6" ht="14.25" thickBot="1">
      <c r="A208" s="605"/>
      <c r="B208" s="649" t="s">
        <v>207</v>
      </c>
      <c r="C208" s="641">
        <f>SUM(C202+C206+C207)</f>
        <v>122063</v>
      </c>
      <c r="D208" s="641">
        <f>SUM(D202+D206+D207)</f>
        <v>131312</v>
      </c>
      <c r="E208" s="641">
        <f>SUM(E202+E206+E207)</f>
        <v>134022</v>
      </c>
      <c r="F208" s="625">
        <f t="shared" si="3"/>
        <v>1.020637870110881</v>
      </c>
    </row>
    <row r="209" spans="1:6" ht="13.5">
      <c r="A209" s="283">
        <v>2335</v>
      </c>
      <c r="B209" s="285" t="s">
        <v>558</v>
      </c>
      <c r="C209" s="614"/>
      <c r="D209" s="614"/>
      <c r="E209" s="614"/>
      <c r="F209" s="615"/>
    </row>
    <row r="210" spans="1:6" ht="12">
      <c r="A210" s="608"/>
      <c r="B210" s="610" t="s">
        <v>329</v>
      </c>
      <c r="C210" s="608"/>
      <c r="D210" s="608"/>
      <c r="E210" s="608"/>
      <c r="F210" s="615"/>
    </row>
    <row r="211" spans="1:6" ht="12.75" thickBot="1">
      <c r="A211" s="608"/>
      <c r="B211" s="611" t="s">
        <v>330</v>
      </c>
      <c r="C211" s="605"/>
      <c r="D211" s="947">
        <v>175</v>
      </c>
      <c r="E211" s="947">
        <v>275</v>
      </c>
      <c r="F211" s="622">
        <f t="shared" si="3"/>
        <v>1.5714285714285714</v>
      </c>
    </row>
    <row r="212" spans="1:6" ht="12.75" thickBot="1">
      <c r="A212" s="608"/>
      <c r="B212" s="612" t="s">
        <v>351</v>
      </c>
      <c r="C212" s="605"/>
      <c r="D212" s="948">
        <f>SUM(D211)</f>
        <v>175</v>
      </c>
      <c r="E212" s="948">
        <f>SUM(E211)</f>
        <v>275</v>
      </c>
      <c r="F212" s="952">
        <f t="shared" si="3"/>
        <v>1.5714285714285714</v>
      </c>
    </row>
    <row r="213" spans="1:6" ht="12">
      <c r="A213" s="608"/>
      <c r="B213" s="610" t="s">
        <v>332</v>
      </c>
      <c r="C213" s="614"/>
      <c r="D213" s="614"/>
      <c r="E213" s="614"/>
      <c r="F213" s="615"/>
    </row>
    <row r="214" spans="1:6" ht="12.75">
      <c r="A214" s="608"/>
      <c r="B214" s="616" t="s">
        <v>333</v>
      </c>
      <c r="C214" s="617"/>
      <c r="D214" s="617"/>
      <c r="E214" s="617"/>
      <c r="F214" s="615"/>
    </row>
    <row r="215" spans="1:6" ht="12.75">
      <c r="A215" s="608"/>
      <c r="B215" s="616" t="s">
        <v>334</v>
      </c>
      <c r="C215" s="617"/>
      <c r="D215" s="617"/>
      <c r="E215" s="617"/>
      <c r="F215" s="615"/>
    </row>
    <row r="216" spans="1:6" ht="12">
      <c r="A216" s="608"/>
      <c r="B216" s="618" t="s">
        <v>335</v>
      </c>
      <c r="C216" s="614"/>
      <c r="D216" s="614"/>
      <c r="E216" s="614"/>
      <c r="F216" s="615"/>
    </row>
    <row r="217" spans="1:6" ht="12">
      <c r="A217" s="608"/>
      <c r="B217" s="618" t="s">
        <v>336</v>
      </c>
      <c r="C217" s="614">
        <v>5271</v>
      </c>
      <c r="D217" s="614">
        <v>5271</v>
      </c>
      <c r="E217" s="614">
        <v>5271</v>
      </c>
      <c r="F217" s="615">
        <f t="shared" si="3"/>
        <v>1</v>
      </c>
    </row>
    <row r="218" spans="1:6" ht="12">
      <c r="A218" s="608"/>
      <c r="B218" s="618" t="s">
        <v>337</v>
      </c>
      <c r="C218" s="614">
        <v>1330</v>
      </c>
      <c r="D218" s="614">
        <v>1330</v>
      </c>
      <c r="E218" s="614">
        <v>1330</v>
      </c>
      <c r="F218" s="615">
        <f t="shared" si="3"/>
        <v>1</v>
      </c>
    </row>
    <row r="219" spans="1:6" ht="12">
      <c r="A219" s="608"/>
      <c r="B219" s="619" t="s">
        <v>338</v>
      </c>
      <c r="C219" s="614"/>
      <c r="D219" s="614"/>
      <c r="E219" s="614"/>
      <c r="F219" s="615"/>
    </row>
    <row r="220" spans="1:6" ht="12.75" thickBot="1">
      <c r="A220" s="608"/>
      <c r="B220" s="620" t="s">
        <v>339</v>
      </c>
      <c r="C220" s="621">
        <v>200</v>
      </c>
      <c r="D220" s="621">
        <v>253</v>
      </c>
      <c r="E220" s="621">
        <v>286</v>
      </c>
      <c r="F220" s="622">
        <f t="shared" si="3"/>
        <v>1.1304347826086956</v>
      </c>
    </row>
    <row r="221" spans="1:6" ht="12.75" thickBot="1">
      <c r="A221" s="608"/>
      <c r="B221" s="623" t="s">
        <v>573</v>
      </c>
      <c r="C221" s="624">
        <f>SUM(C213+C216+C217+C218+C220)</f>
        <v>6801</v>
      </c>
      <c r="D221" s="624">
        <f>SUM(D213+D216+D217+D218+D220)</f>
        <v>6854</v>
      </c>
      <c r="E221" s="624">
        <f>SUM(E213+E216+E217+E218+E220)</f>
        <v>6887</v>
      </c>
      <c r="F221" s="625">
        <f>SUM(E221/D221)</f>
        <v>1.0048147067405895</v>
      </c>
    </row>
    <row r="222" spans="1:6" ht="13.5" thickBot="1">
      <c r="A222" s="608"/>
      <c r="B222" s="627" t="s">
        <v>124</v>
      </c>
      <c r="C222" s="628">
        <f>SUM(C221+C212)</f>
        <v>6801</v>
      </c>
      <c r="D222" s="628">
        <f>SUM(D221+D212)</f>
        <v>7029</v>
      </c>
      <c r="E222" s="628">
        <f>SUM(E221+E212)</f>
        <v>7162</v>
      </c>
      <c r="F222" s="625">
        <f t="shared" si="3"/>
        <v>1.0189216104709062</v>
      </c>
    </row>
    <row r="223" spans="1:6" ht="12.75" thickBot="1">
      <c r="A223" s="608"/>
      <c r="B223" s="629" t="s">
        <v>125</v>
      </c>
      <c r="C223" s="630"/>
      <c r="D223" s="630"/>
      <c r="E223" s="630"/>
      <c r="F223" s="631"/>
    </row>
    <row r="224" spans="1:6" ht="12">
      <c r="A224" s="608"/>
      <c r="B224" s="632" t="s">
        <v>340</v>
      </c>
      <c r="C224" s="633"/>
      <c r="D224" s="633">
        <v>1637</v>
      </c>
      <c r="E224" s="633">
        <v>1637</v>
      </c>
      <c r="F224" s="615">
        <f t="shared" si="3"/>
        <v>1</v>
      </c>
    </row>
    <row r="225" spans="1:6" ht="12">
      <c r="A225" s="608"/>
      <c r="B225" s="634" t="s">
        <v>348</v>
      </c>
      <c r="C225" s="614">
        <v>63004</v>
      </c>
      <c r="D225" s="614">
        <v>67022</v>
      </c>
      <c r="E225" s="614">
        <v>67111</v>
      </c>
      <c r="F225" s="615">
        <f t="shared" si="3"/>
        <v>1.0013279221748084</v>
      </c>
    </row>
    <row r="226" spans="1:6" ht="12.75" thickBot="1">
      <c r="A226" s="608"/>
      <c r="B226" s="635" t="s">
        <v>349</v>
      </c>
      <c r="C226" s="621">
        <v>2615</v>
      </c>
      <c r="D226" s="621">
        <v>4139</v>
      </c>
      <c r="E226" s="621">
        <v>4139</v>
      </c>
      <c r="F226" s="622">
        <f t="shared" si="3"/>
        <v>1</v>
      </c>
    </row>
    <row r="227" spans="1:6" ht="13.5" thickBot="1">
      <c r="A227" s="608"/>
      <c r="B227" s="636" t="s">
        <v>117</v>
      </c>
      <c r="C227" s="637">
        <f>SUM(C225:C226)</f>
        <v>65619</v>
      </c>
      <c r="D227" s="637">
        <f>SUM(D224:D226)</f>
        <v>72798</v>
      </c>
      <c r="E227" s="637">
        <f>SUM(E224:E226)</f>
        <v>72887</v>
      </c>
      <c r="F227" s="625">
        <f t="shared" si="3"/>
        <v>1.0012225610593697</v>
      </c>
    </row>
    <row r="228" spans="1:6" ht="14.25" thickBot="1">
      <c r="A228" s="608"/>
      <c r="B228" s="640" t="s">
        <v>136</v>
      </c>
      <c r="C228" s="641">
        <f>SUM(C222+C223+C227)</f>
        <v>72420</v>
      </c>
      <c r="D228" s="641">
        <f>SUM(D222+D223+D227)</f>
        <v>79827</v>
      </c>
      <c r="E228" s="641">
        <f>SUM(E222+E223+E227)</f>
        <v>80049</v>
      </c>
      <c r="F228" s="625">
        <f t="shared" si="3"/>
        <v>1.002781013942651</v>
      </c>
    </row>
    <row r="229" spans="1:6" ht="12">
      <c r="A229" s="608"/>
      <c r="B229" s="642" t="s">
        <v>541</v>
      </c>
      <c r="C229" s="614">
        <v>41045</v>
      </c>
      <c r="D229" s="614">
        <v>42351</v>
      </c>
      <c r="E229" s="614">
        <v>42421</v>
      </c>
      <c r="F229" s="615">
        <f t="shared" si="3"/>
        <v>1.0016528535335647</v>
      </c>
    </row>
    <row r="230" spans="1:6" ht="12">
      <c r="A230" s="608"/>
      <c r="B230" s="642" t="s">
        <v>542</v>
      </c>
      <c r="C230" s="614">
        <v>11439</v>
      </c>
      <c r="D230" s="614">
        <v>11791</v>
      </c>
      <c r="E230" s="614">
        <v>11810</v>
      </c>
      <c r="F230" s="615">
        <f t="shared" si="3"/>
        <v>1.0016113985242983</v>
      </c>
    </row>
    <row r="231" spans="1:6" ht="12">
      <c r="A231" s="608"/>
      <c r="B231" s="642" t="s">
        <v>543</v>
      </c>
      <c r="C231" s="614">
        <v>19936</v>
      </c>
      <c r="D231" s="614">
        <v>23377</v>
      </c>
      <c r="E231" s="614">
        <v>23238</v>
      </c>
      <c r="F231" s="615">
        <f t="shared" si="3"/>
        <v>0.9940539846858023</v>
      </c>
    </row>
    <row r="232" spans="1:6" ht="12">
      <c r="A232" s="608"/>
      <c r="B232" s="643" t="s">
        <v>545</v>
      </c>
      <c r="C232" s="614"/>
      <c r="D232" s="614"/>
      <c r="E232" s="614"/>
      <c r="F232" s="615"/>
    </row>
    <row r="233" spans="1:6" ht="12.75" thickBot="1">
      <c r="A233" s="608"/>
      <c r="B233" s="644" t="s">
        <v>544</v>
      </c>
      <c r="C233" s="621"/>
      <c r="D233" s="621"/>
      <c r="E233" s="1026"/>
      <c r="F233" s="952"/>
    </row>
    <row r="234" spans="1:6" ht="12.75" thickBot="1">
      <c r="A234" s="608"/>
      <c r="B234" s="645" t="s">
        <v>116</v>
      </c>
      <c r="C234" s="624">
        <f>SUM(C229:C233)</f>
        <v>72420</v>
      </c>
      <c r="D234" s="624">
        <f>SUM(D229:D233)</f>
        <v>77519</v>
      </c>
      <c r="E234" s="624">
        <f>SUM(E229:E233)</f>
        <v>77469</v>
      </c>
      <c r="F234" s="952">
        <f t="shared" si="3"/>
        <v>0.9993549968394845</v>
      </c>
    </row>
    <row r="235" spans="1:6" ht="12">
      <c r="A235" s="608"/>
      <c r="B235" s="642" t="s">
        <v>420</v>
      </c>
      <c r="C235" s="614"/>
      <c r="D235" s="614"/>
      <c r="E235" s="614">
        <v>272</v>
      </c>
      <c r="F235" s="615"/>
    </row>
    <row r="236" spans="1:6" ht="12">
      <c r="A236" s="608"/>
      <c r="B236" s="642" t="s">
        <v>421</v>
      </c>
      <c r="C236" s="614"/>
      <c r="D236" s="614">
        <v>2308</v>
      </c>
      <c r="E236" s="614">
        <v>2308</v>
      </c>
      <c r="F236" s="615">
        <f t="shared" si="3"/>
        <v>1</v>
      </c>
    </row>
    <row r="237" spans="1:6" ht="12.75" thickBot="1">
      <c r="A237" s="608"/>
      <c r="B237" s="644" t="s">
        <v>553</v>
      </c>
      <c r="C237" s="621"/>
      <c r="D237" s="621"/>
      <c r="E237" s="621"/>
      <c r="F237" s="622"/>
    </row>
    <row r="238" spans="1:6" ht="12.75" thickBot="1">
      <c r="A238" s="608"/>
      <c r="B238" s="646" t="s">
        <v>123</v>
      </c>
      <c r="C238" s="647"/>
      <c r="D238" s="624">
        <f>SUM(D235:D237)</f>
        <v>2308</v>
      </c>
      <c r="E238" s="624">
        <f>SUM(E235:E237)</f>
        <v>2580</v>
      </c>
      <c r="F238" s="625">
        <f t="shared" si="3"/>
        <v>1.117850953206239</v>
      </c>
    </row>
    <row r="239" spans="1:6" ht="14.25" thickBot="1">
      <c r="A239" s="605"/>
      <c r="B239" s="649" t="s">
        <v>207</v>
      </c>
      <c r="C239" s="641">
        <f>SUM(C234+C238)</f>
        <v>72420</v>
      </c>
      <c r="D239" s="641">
        <f>SUM(D234+D238)</f>
        <v>79827</v>
      </c>
      <c r="E239" s="641">
        <f>SUM(E234+E238)</f>
        <v>80049</v>
      </c>
      <c r="F239" s="625">
        <f t="shared" si="3"/>
        <v>1.002781013942651</v>
      </c>
    </row>
    <row r="240" spans="1:6" ht="13.5">
      <c r="A240" s="282">
        <v>2345</v>
      </c>
      <c r="B240" s="652" t="s">
        <v>559</v>
      </c>
      <c r="C240" s="614"/>
      <c r="D240" s="614"/>
      <c r="E240" s="614"/>
      <c r="F240" s="615"/>
    </row>
    <row r="241" spans="1:6" ht="12">
      <c r="A241" s="608"/>
      <c r="B241" s="610" t="s">
        <v>329</v>
      </c>
      <c r="C241" s="608"/>
      <c r="D241" s="608"/>
      <c r="E241" s="608"/>
      <c r="F241" s="615"/>
    </row>
    <row r="242" spans="1:6" ht="12.75" thickBot="1">
      <c r="A242" s="608"/>
      <c r="B242" s="611" t="s">
        <v>330</v>
      </c>
      <c r="C242" s="605"/>
      <c r="D242" s="947">
        <v>530</v>
      </c>
      <c r="E242" s="947">
        <v>630</v>
      </c>
      <c r="F242" s="622">
        <f t="shared" si="3"/>
        <v>1.1886792452830188</v>
      </c>
    </row>
    <row r="243" spans="1:6" ht="12.75" thickBot="1">
      <c r="A243" s="608"/>
      <c r="B243" s="612" t="s">
        <v>351</v>
      </c>
      <c r="C243" s="605"/>
      <c r="D243" s="948">
        <f>SUM(D242)</f>
        <v>530</v>
      </c>
      <c r="E243" s="948">
        <f>SUM(E242)</f>
        <v>630</v>
      </c>
      <c r="F243" s="625">
        <f t="shared" si="3"/>
        <v>1.1886792452830188</v>
      </c>
    </row>
    <row r="244" spans="1:6" ht="12">
      <c r="A244" s="608"/>
      <c r="B244" s="610" t="s">
        <v>332</v>
      </c>
      <c r="C244" s="614"/>
      <c r="D244" s="614"/>
      <c r="E244" s="614"/>
      <c r="F244" s="615"/>
    </row>
    <row r="245" spans="1:6" ht="12.75">
      <c r="A245" s="608"/>
      <c r="B245" s="616" t="s">
        <v>333</v>
      </c>
      <c r="C245" s="617"/>
      <c r="D245" s="617"/>
      <c r="E245" s="617"/>
      <c r="F245" s="615"/>
    </row>
    <row r="246" spans="1:6" ht="12.75">
      <c r="A246" s="608"/>
      <c r="B246" s="616" t="s">
        <v>334</v>
      </c>
      <c r="C246" s="617"/>
      <c r="D246" s="617"/>
      <c r="E246" s="617"/>
      <c r="F246" s="615"/>
    </row>
    <row r="247" spans="1:6" ht="12">
      <c r="A247" s="608"/>
      <c r="B247" s="618" t="s">
        <v>335</v>
      </c>
      <c r="C247" s="614"/>
      <c r="D247" s="614"/>
      <c r="E247" s="614"/>
      <c r="F247" s="615"/>
    </row>
    <row r="248" spans="1:6" ht="12">
      <c r="A248" s="608"/>
      <c r="B248" s="618" t="s">
        <v>336</v>
      </c>
      <c r="C248" s="614">
        <v>4854</v>
      </c>
      <c r="D248" s="614">
        <v>4854</v>
      </c>
      <c r="E248" s="614">
        <v>4854</v>
      </c>
      <c r="F248" s="615">
        <f t="shared" si="3"/>
        <v>1</v>
      </c>
    </row>
    <row r="249" spans="1:6" ht="12">
      <c r="A249" s="608"/>
      <c r="B249" s="618" t="s">
        <v>337</v>
      </c>
      <c r="C249" s="614">
        <v>1312</v>
      </c>
      <c r="D249" s="614">
        <v>1312</v>
      </c>
      <c r="E249" s="614">
        <v>1312</v>
      </c>
      <c r="F249" s="615">
        <f t="shared" si="3"/>
        <v>1</v>
      </c>
    </row>
    <row r="250" spans="1:6" ht="12">
      <c r="A250" s="608"/>
      <c r="B250" s="619" t="s">
        <v>338</v>
      </c>
      <c r="C250" s="614"/>
      <c r="D250" s="614"/>
      <c r="E250" s="614"/>
      <c r="F250" s="615"/>
    </row>
    <row r="251" spans="1:6" ht="12.75" thickBot="1">
      <c r="A251" s="608"/>
      <c r="B251" s="620" t="s">
        <v>339</v>
      </c>
      <c r="C251" s="621">
        <v>150</v>
      </c>
      <c r="D251" s="621">
        <v>224</v>
      </c>
      <c r="E251" s="621">
        <v>275</v>
      </c>
      <c r="F251" s="622">
        <f t="shared" si="3"/>
        <v>1.2276785714285714</v>
      </c>
    </row>
    <row r="252" spans="1:6" ht="12.75" thickBot="1">
      <c r="A252" s="608"/>
      <c r="B252" s="623" t="s">
        <v>573</v>
      </c>
      <c r="C252" s="624">
        <f>SUM(C244+C247+C248+C249+C251)</f>
        <v>6316</v>
      </c>
      <c r="D252" s="624">
        <f>SUM(D244+D247+D248+D249+D251)</f>
        <v>6390</v>
      </c>
      <c r="E252" s="624">
        <f>SUM(E244+E247+E248+E249+E251)</f>
        <v>6441</v>
      </c>
      <c r="F252" s="625">
        <f t="shared" si="3"/>
        <v>1.007981220657277</v>
      </c>
    </row>
    <row r="253" spans="1:6" ht="13.5" thickBot="1">
      <c r="A253" s="608"/>
      <c r="B253" s="627" t="s">
        <v>124</v>
      </c>
      <c r="C253" s="628">
        <f>SUM(C252+C243)</f>
        <v>6316</v>
      </c>
      <c r="D253" s="628">
        <f>SUM(D252+D243)</f>
        <v>6920</v>
      </c>
      <c r="E253" s="628">
        <f>SUM(E252+E243)</f>
        <v>7071</v>
      </c>
      <c r="F253" s="625">
        <f t="shared" si="3"/>
        <v>1.021820809248555</v>
      </c>
    </row>
    <row r="254" spans="1:6" ht="12.75" thickBot="1">
      <c r="A254" s="608"/>
      <c r="B254" s="629" t="s">
        <v>125</v>
      </c>
      <c r="C254" s="630"/>
      <c r="D254" s="630"/>
      <c r="E254" s="630"/>
      <c r="F254" s="625"/>
    </row>
    <row r="255" spans="1:6" ht="12">
      <c r="A255" s="608"/>
      <c r="B255" s="632" t="s">
        <v>340</v>
      </c>
      <c r="C255" s="633"/>
      <c r="D255" s="633">
        <v>1547</v>
      </c>
      <c r="E255" s="633">
        <v>1547</v>
      </c>
      <c r="F255" s="615">
        <f t="shared" si="3"/>
        <v>1</v>
      </c>
    </row>
    <row r="256" spans="1:6" ht="12">
      <c r="A256" s="608"/>
      <c r="B256" s="634" t="s">
        <v>348</v>
      </c>
      <c r="C256" s="614">
        <v>58771</v>
      </c>
      <c r="D256" s="614">
        <v>60744</v>
      </c>
      <c r="E256" s="614">
        <v>60816</v>
      </c>
      <c r="F256" s="615">
        <f t="shared" si="3"/>
        <v>1.0011853022520742</v>
      </c>
    </row>
    <row r="257" spans="1:6" ht="12.75" thickBot="1">
      <c r="A257" s="608"/>
      <c r="B257" s="635" t="s">
        <v>349</v>
      </c>
      <c r="C257" s="621">
        <v>2129</v>
      </c>
      <c r="D257" s="621">
        <v>3460</v>
      </c>
      <c r="E257" s="621">
        <v>3460</v>
      </c>
      <c r="F257" s="622">
        <f t="shared" si="3"/>
        <v>1</v>
      </c>
    </row>
    <row r="258" spans="1:6" ht="13.5" thickBot="1">
      <c r="A258" s="608"/>
      <c r="B258" s="636" t="s">
        <v>117</v>
      </c>
      <c r="C258" s="637">
        <f>SUM(C256:C257)</f>
        <v>60900</v>
      </c>
      <c r="D258" s="637">
        <f>SUM(D255:D257)</f>
        <v>65751</v>
      </c>
      <c r="E258" s="637">
        <f>SUM(E255:E257)</f>
        <v>65823</v>
      </c>
      <c r="F258" s="625">
        <f t="shared" si="3"/>
        <v>1.001095040379614</v>
      </c>
    </row>
    <row r="259" spans="1:6" ht="14.25" thickBot="1">
      <c r="A259" s="608"/>
      <c r="B259" s="640" t="s">
        <v>136</v>
      </c>
      <c r="C259" s="641">
        <f>SUM(C253+C254+C258)</f>
        <v>67216</v>
      </c>
      <c r="D259" s="641">
        <f>SUM(D253+D254+D258)</f>
        <v>72671</v>
      </c>
      <c r="E259" s="641">
        <f>SUM(E253+E254+E258)</f>
        <v>72894</v>
      </c>
      <c r="F259" s="625">
        <f t="shared" si="3"/>
        <v>1.0030686243480893</v>
      </c>
    </row>
    <row r="260" spans="1:6" ht="12">
      <c r="A260" s="608"/>
      <c r="B260" s="642" t="s">
        <v>541</v>
      </c>
      <c r="C260" s="614">
        <v>39292</v>
      </c>
      <c r="D260" s="614">
        <v>40353</v>
      </c>
      <c r="E260" s="614">
        <v>40410</v>
      </c>
      <c r="F260" s="615">
        <f t="shared" si="3"/>
        <v>1.0014125343840607</v>
      </c>
    </row>
    <row r="261" spans="1:6" ht="12">
      <c r="A261" s="608"/>
      <c r="B261" s="642" t="s">
        <v>542</v>
      </c>
      <c r="C261" s="614">
        <v>10684</v>
      </c>
      <c r="D261" s="614">
        <v>10971</v>
      </c>
      <c r="E261" s="614">
        <v>10986</v>
      </c>
      <c r="F261" s="615">
        <f t="shared" si="3"/>
        <v>1.001367240907848</v>
      </c>
    </row>
    <row r="262" spans="1:6" ht="12">
      <c r="A262" s="608"/>
      <c r="B262" s="642" t="s">
        <v>543</v>
      </c>
      <c r="C262" s="614">
        <v>17240</v>
      </c>
      <c r="D262" s="614">
        <v>20799</v>
      </c>
      <c r="E262" s="614">
        <v>20950</v>
      </c>
      <c r="F262" s="615">
        <f t="shared" si="3"/>
        <v>1.0072599644213664</v>
      </c>
    </row>
    <row r="263" spans="1:6" ht="12">
      <c r="A263" s="608"/>
      <c r="B263" s="643" t="s">
        <v>545</v>
      </c>
      <c r="C263" s="614"/>
      <c r="D263" s="614"/>
      <c r="E263" s="614"/>
      <c r="F263" s="615"/>
    </row>
    <row r="264" spans="1:6" ht="12.75" thickBot="1">
      <c r="A264" s="608"/>
      <c r="B264" s="644" t="s">
        <v>544</v>
      </c>
      <c r="C264" s="621"/>
      <c r="D264" s="621">
        <v>8</v>
      </c>
      <c r="E264" s="621">
        <v>8</v>
      </c>
      <c r="F264" s="622">
        <f t="shared" si="3"/>
        <v>1</v>
      </c>
    </row>
    <row r="265" spans="1:6" ht="12.75" thickBot="1">
      <c r="A265" s="608"/>
      <c r="B265" s="645" t="s">
        <v>116</v>
      </c>
      <c r="C265" s="624">
        <f>SUM(C260:C264)</f>
        <v>67216</v>
      </c>
      <c r="D265" s="624">
        <f>SUM(D260:D264)</f>
        <v>72131</v>
      </c>
      <c r="E265" s="624">
        <f>SUM(E260:E264)</f>
        <v>72354</v>
      </c>
      <c r="F265" s="625">
        <f t="shared" si="3"/>
        <v>1.0030915972328125</v>
      </c>
    </row>
    <row r="266" spans="1:6" ht="12">
      <c r="A266" s="608"/>
      <c r="B266" s="642" t="s">
        <v>420</v>
      </c>
      <c r="C266" s="614"/>
      <c r="D266" s="614"/>
      <c r="E266" s="614"/>
      <c r="F266" s="615"/>
    </row>
    <row r="267" spans="1:6" ht="12">
      <c r="A267" s="608"/>
      <c r="B267" s="642" t="s">
        <v>421</v>
      </c>
      <c r="C267" s="614"/>
      <c r="D267" s="614">
        <v>540</v>
      </c>
      <c r="E267" s="614">
        <v>540</v>
      </c>
      <c r="F267" s="615">
        <f t="shared" si="3"/>
        <v>1</v>
      </c>
    </row>
    <row r="268" spans="1:6" ht="12.75" thickBot="1">
      <c r="A268" s="608"/>
      <c r="B268" s="644" t="s">
        <v>553</v>
      </c>
      <c r="C268" s="621"/>
      <c r="D268" s="621"/>
      <c r="E268" s="621"/>
      <c r="F268" s="622"/>
    </row>
    <row r="269" spans="1:6" ht="12.75" thickBot="1">
      <c r="A269" s="608"/>
      <c r="B269" s="646" t="s">
        <v>123</v>
      </c>
      <c r="C269" s="647"/>
      <c r="D269" s="624">
        <f>SUM(D266:D268)</f>
        <v>540</v>
      </c>
      <c r="E269" s="624">
        <f>SUM(E266:E268)</f>
        <v>540</v>
      </c>
      <c r="F269" s="625">
        <f t="shared" si="3"/>
        <v>1</v>
      </c>
    </row>
    <row r="270" spans="1:6" ht="14.25" thickBot="1">
      <c r="A270" s="605"/>
      <c r="B270" s="649" t="s">
        <v>207</v>
      </c>
      <c r="C270" s="641">
        <f>SUM(C265+C269)</f>
        <v>67216</v>
      </c>
      <c r="D270" s="641">
        <f>SUM(D265+D269)</f>
        <v>72671</v>
      </c>
      <c r="E270" s="641">
        <f>SUM(E265+E269)</f>
        <v>72894</v>
      </c>
      <c r="F270" s="625">
        <f aca="true" t="shared" si="4" ref="F270:F333">SUM(E270/D270)</f>
        <v>1.0030686243480893</v>
      </c>
    </row>
    <row r="271" spans="1:6" ht="13.5">
      <c r="A271" s="282">
        <v>2360</v>
      </c>
      <c r="B271" s="651" t="s">
        <v>560</v>
      </c>
      <c r="C271" s="614"/>
      <c r="D271" s="614"/>
      <c r="E271" s="614"/>
      <c r="F271" s="615"/>
    </row>
    <row r="272" spans="1:6" ht="12">
      <c r="A272" s="608"/>
      <c r="B272" s="610" t="s">
        <v>329</v>
      </c>
      <c r="C272" s="608"/>
      <c r="D272" s="608"/>
      <c r="E272" s="608"/>
      <c r="F272" s="615"/>
    </row>
    <row r="273" spans="1:6" ht="12.75" thickBot="1">
      <c r="A273" s="608"/>
      <c r="B273" s="611" t="s">
        <v>330</v>
      </c>
      <c r="C273" s="605"/>
      <c r="D273" s="947">
        <v>170</v>
      </c>
      <c r="E273" s="947">
        <v>270</v>
      </c>
      <c r="F273" s="622">
        <f t="shared" si="4"/>
        <v>1.588235294117647</v>
      </c>
    </row>
    <row r="274" spans="1:6" ht="12.75" thickBot="1">
      <c r="A274" s="608"/>
      <c r="B274" s="612" t="s">
        <v>351</v>
      </c>
      <c r="C274" s="605"/>
      <c r="D274" s="948">
        <f>SUM(D273)</f>
        <v>170</v>
      </c>
      <c r="E274" s="948">
        <f>SUM(E273)</f>
        <v>270</v>
      </c>
      <c r="F274" s="625">
        <f t="shared" si="4"/>
        <v>1.588235294117647</v>
      </c>
    </row>
    <row r="275" spans="1:6" ht="12">
      <c r="A275" s="608"/>
      <c r="B275" s="610" t="s">
        <v>332</v>
      </c>
      <c r="C275" s="614"/>
      <c r="D275" s="614"/>
      <c r="E275" s="614"/>
      <c r="F275" s="615"/>
    </row>
    <row r="276" spans="1:6" ht="12.75">
      <c r="A276" s="608"/>
      <c r="B276" s="616" t="s">
        <v>333</v>
      </c>
      <c r="C276" s="617"/>
      <c r="D276" s="617"/>
      <c r="E276" s="617"/>
      <c r="F276" s="615"/>
    </row>
    <row r="277" spans="1:6" ht="12.75">
      <c r="A277" s="608"/>
      <c r="B277" s="616" t="s">
        <v>334</v>
      </c>
      <c r="C277" s="617"/>
      <c r="D277" s="617"/>
      <c r="E277" s="617"/>
      <c r="F277" s="615"/>
    </row>
    <row r="278" spans="1:6" ht="12">
      <c r="A278" s="608"/>
      <c r="B278" s="618" t="s">
        <v>335</v>
      </c>
      <c r="C278" s="614"/>
      <c r="D278" s="614"/>
      <c r="E278" s="614"/>
      <c r="F278" s="615"/>
    </row>
    <row r="279" spans="1:6" ht="12">
      <c r="A279" s="608"/>
      <c r="B279" s="618" t="s">
        <v>336</v>
      </c>
      <c r="C279" s="614">
        <v>4725</v>
      </c>
      <c r="D279" s="614">
        <v>4725</v>
      </c>
      <c r="E279" s="614">
        <v>4725</v>
      </c>
      <c r="F279" s="615">
        <f t="shared" si="4"/>
        <v>1</v>
      </c>
    </row>
    <row r="280" spans="1:6" ht="12">
      <c r="A280" s="608"/>
      <c r="B280" s="618" t="s">
        <v>337</v>
      </c>
      <c r="C280" s="614">
        <v>1181</v>
      </c>
      <c r="D280" s="614">
        <v>1181</v>
      </c>
      <c r="E280" s="614">
        <v>1181</v>
      </c>
      <c r="F280" s="615">
        <f t="shared" si="4"/>
        <v>1</v>
      </c>
    </row>
    <row r="281" spans="1:6" ht="12">
      <c r="A281" s="608"/>
      <c r="B281" s="619" t="s">
        <v>338</v>
      </c>
      <c r="C281" s="614"/>
      <c r="D281" s="614"/>
      <c r="E281" s="614"/>
      <c r="F281" s="615"/>
    </row>
    <row r="282" spans="1:6" ht="12.75" thickBot="1">
      <c r="A282" s="608"/>
      <c r="B282" s="620" t="s">
        <v>339</v>
      </c>
      <c r="C282" s="621">
        <v>200</v>
      </c>
      <c r="D282" s="621">
        <v>288</v>
      </c>
      <c r="E282" s="621">
        <v>338</v>
      </c>
      <c r="F282" s="622">
        <f t="shared" si="4"/>
        <v>1.1736111111111112</v>
      </c>
    </row>
    <row r="283" spans="1:6" ht="12.75" thickBot="1">
      <c r="A283" s="608"/>
      <c r="B283" s="623" t="s">
        <v>573</v>
      </c>
      <c r="C283" s="624">
        <f>SUM(C275+C278+C279+C280+C282)</f>
        <v>6106</v>
      </c>
      <c r="D283" s="624">
        <f>SUM(D275+D278+D279+D280+D282)</f>
        <v>6194</v>
      </c>
      <c r="E283" s="624">
        <f>SUM(E275+E278+E279+E280+E282)</f>
        <v>6244</v>
      </c>
      <c r="F283" s="625">
        <f t="shared" si="4"/>
        <v>1.0080723280594124</v>
      </c>
    </row>
    <row r="284" spans="1:6" ht="13.5" thickBot="1">
      <c r="A284" s="608"/>
      <c r="B284" s="627" t="s">
        <v>124</v>
      </c>
      <c r="C284" s="628">
        <f>SUM(C283+C274)</f>
        <v>6106</v>
      </c>
      <c r="D284" s="628">
        <f>SUM(D283+D274)</f>
        <v>6364</v>
      </c>
      <c r="E284" s="628">
        <f>SUM(E283+E274)</f>
        <v>6514</v>
      </c>
      <c r="F284" s="625">
        <f t="shared" si="4"/>
        <v>1.0235700817096165</v>
      </c>
    </row>
    <row r="285" spans="1:6" ht="12.75" thickBot="1">
      <c r="A285" s="608"/>
      <c r="B285" s="629" t="s">
        <v>125</v>
      </c>
      <c r="C285" s="630"/>
      <c r="D285" s="630"/>
      <c r="E285" s="630"/>
      <c r="F285" s="631"/>
    </row>
    <row r="286" spans="1:6" ht="12">
      <c r="A286" s="608"/>
      <c r="B286" s="632" t="s">
        <v>340</v>
      </c>
      <c r="C286" s="633"/>
      <c r="D286" s="929">
        <v>951</v>
      </c>
      <c r="E286" s="929">
        <v>951</v>
      </c>
      <c r="F286" s="615">
        <f t="shared" si="4"/>
        <v>1</v>
      </c>
    </row>
    <row r="287" spans="1:6" ht="12">
      <c r="A287" s="608"/>
      <c r="B287" s="634" t="s">
        <v>348</v>
      </c>
      <c r="C287" s="614">
        <v>61469</v>
      </c>
      <c r="D287" s="614">
        <v>63108</v>
      </c>
      <c r="E287" s="614">
        <v>63188</v>
      </c>
      <c r="F287" s="615">
        <f t="shared" si="4"/>
        <v>1.001267668124485</v>
      </c>
    </row>
    <row r="288" spans="1:6" ht="12.75" thickBot="1">
      <c r="A288" s="608"/>
      <c r="B288" s="635" t="s">
        <v>349</v>
      </c>
      <c r="C288" s="621">
        <v>2493</v>
      </c>
      <c r="D288" s="621">
        <v>3904</v>
      </c>
      <c r="E288" s="621">
        <v>3904</v>
      </c>
      <c r="F288" s="622">
        <f t="shared" si="4"/>
        <v>1</v>
      </c>
    </row>
    <row r="289" spans="1:6" ht="13.5" thickBot="1">
      <c r="A289" s="608"/>
      <c r="B289" s="636" t="s">
        <v>117</v>
      </c>
      <c r="C289" s="637">
        <f>SUM(C287:C288)</f>
        <v>63962</v>
      </c>
      <c r="D289" s="637">
        <f>SUM(D286:D288)</f>
        <v>67963</v>
      </c>
      <c r="E289" s="637">
        <f>SUM(E286:E288)</f>
        <v>68043</v>
      </c>
      <c r="F289" s="625">
        <f t="shared" si="4"/>
        <v>1.0011771110751437</v>
      </c>
    </row>
    <row r="290" spans="1:6" ht="14.25" thickBot="1">
      <c r="A290" s="608"/>
      <c r="B290" s="640" t="s">
        <v>136</v>
      </c>
      <c r="C290" s="641">
        <f>SUM(C284+C285+C289)</f>
        <v>70068</v>
      </c>
      <c r="D290" s="641">
        <f>SUM(D284+D285+D289)</f>
        <v>74327</v>
      </c>
      <c r="E290" s="641">
        <f>SUM(E284+E285+E289)</f>
        <v>74557</v>
      </c>
      <c r="F290" s="625">
        <f t="shared" si="4"/>
        <v>1.0030944340549195</v>
      </c>
    </row>
    <row r="291" spans="1:6" ht="12">
      <c r="A291" s="608"/>
      <c r="B291" s="642" t="s">
        <v>541</v>
      </c>
      <c r="C291" s="614">
        <v>40339</v>
      </c>
      <c r="D291" s="614">
        <v>41622</v>
      </c>
      <c r="E291" s="614">
        <v>41685</v>
      </c>
      <c r="F291" s="615">
        <f t="shared" si="4"/>
        <v>1.001513622603431</v>
      </c>
    </row>
    <row r="292" spans="1:6" ht="12">
      <c r="A292" s="608"/>
      <c r="B292" s="642" t="s">
        <v>542</v>
      </c>
      <c r="C292" s="614">
        <v>10969</v>
      </c>
      <c r="D292" s="614">
        <v>11313</v>
      </c>
      <c r="E292" s="614">
        <v>11330</v>
      </c>
      <c r="F292" s="615">
        <f t="shared" si="4"/>
        <v>1.001502696013436</v>
      </c>
    </row>
    <row r="293" spans="1:6" ht="12">
      <c r="A293" s="608"/>
      <c r="B293" s="642" t="s">
        <v>543</v>
      </c>
      <c r="C293" s="614">
        <v>18760</v>
      </c>
      <c r="D293" s="614">
        <v>20934</v>
      </c>
      <c r="E293" s="614">
        <v>21084</v>
      </c>
      <c r="F293" s="615">
        <f t="shared" si="4"/>
        <v>1.007165376898825</v>
      </c>
    </row>
    <row r="294" spans="1:6" ht="12">
      <c r="A294" s="608"/>
      <c r="B294" s="643" t="s">
        <v>545</v>
      </c>
      <c r="C294" s="614"/>
      <c r="D294" s="614"/>
      <c r="E294" s="614"/>
      <c r="F294" s="615"/>
    </row>
    <row r="295" spans="1:6" ht="12.75" thickBot="1">
      <c r="A295" s="608"/>
      <c r="B295" s="644" t="s">
        <v>544</v>
      </c>
      <c r="C295" s="621"/>
      <c r="D295" s="621">
        <v>458</v>
      </c>
      <c r="E295" s="621">
        <v>458</v>
      </c>
      <c r="F295" s="622">
        <f t="shared" si="4"/>
        <v>1</v>
      </c>
    </row>
    <row r="296" spans="1:6" ht="12.75" thickBot="1">
      <c r="A296" s="608"/>
      <c r="B296" s="645" t="s">
        <v>116</v>
      </c>
      <c r="C296" s="624">
        <f>SUM(C291:C295)</f>
        <v>70068</v>
      </c>
      <c r="D296" s="624">
        <f>SUM(D291:D295)</f>
        <v>74327</v>
      </c>
      <c r="E296" s="624">
        <f>SUM(E291:E295)</f>
        <v>74557</v>
      </c>
      <c r="F296" s="625">
        <f t="shared" si="4"/>
        <v>1.0030944340549195</v>
      </c>
    </row>
    <row r="297" spans="1:6" ht="12">
      <c r="A297" s="608"/>
      <c r="B297" s="642" t="s">
        <v>420</v>
      </c>
      <c r="C297" s="614"/>
      <c r="D297" s="614"/>
      <c r="E297" s="614"/>
      <c r="F297" s="615"/>
    </row>
    <row r="298" spans="1:6" ht="12">
      <c r="A298" s="608"/>
      <c r="B298" s="642" t="s">
        <v>421</v>
      </c>
      <c r="C298" s="614"/>
      <c r="D298" s="614"/>
      <c r="E298" s="614"/>
      <c r="F298" s="615"/>
    </row>
    <row r="299" spans="1:6" ht="12.75" thickBot="1">
      <c r="A299" s="608"/>
      <c r="B299" s="644" t="s">
        <v>553</v>
      </c>
      <c r="C299" s="621"/>
      <c r="D299" s="621"/>
      <c r="E299" s="621"/>
      <c r="F299" s="622"/>
    </row>
    <row r="300" spans="1:6" ht="12.75" thickBot="1">
      <c r="A300" s="608"/>
      <c r="B300" s="646" t="s">
        <v>123</v>
      </c>
      <c r="C300" s="647"/>
      <c r="D300" s="647"/>
      <c r="E300" s="647"/>
      <c r="F300" s="622"/>
    </row>
    <row r="301" spans="1:6" ht="14.25" thickBot="1">
      <c r="A301" s="605"/>
      <c r="B301" s="649" t="s">
        <v>207</v>
      </c>
      <c r="C301" s="641">
        <f>SUM(C296+C300)</f>
        <v>70068</v>
      </c>
      <c r="D301" s="641">
        <f>SUM(D296+D300)</f>
        <v>74327</v>
      </c>
      <c r="E301" s="641">
        <f>SUM(E296+E300)</f>
        <v>74557</v>
      </c>
      <c r="F301" s="625">
        <f t="shared" si="4"/>
        <v>1.0030944340549195</v>
      </c>
    </row>
    <row r="302" spans="1:6" ht="13.5">
      <c r="A302" s="651">
        <v>2499</v>
      </c>
      <c r="B302" s="285" t="s">
        <v>561</v>
      </c>
      <c r="C302" s="653"/>
      <c r="D302" s="653"/>
      <c r="E302" s="653"/>
      <c r="F302" s="615"/>
    </row>
    <row r="303" spans="1:6" ht="12.75" customHeight="1">
      <c r="A303" s="651"/>
      <c r="B303" s="610" t="s">
        <v>329</v>
      </c>
      <c r="C303" s="608"/>
      <c r="D303" s="608"/>
      <c r="E303" s="608"/>
      <c r="F303" s="615"/>
    </row>
    <row r="304" spans="1:6" ht="12.75" customHeight="1" thickBot="1">
      <c r="A304" s="651"/>
      <c r="B304" s="611" t="s">
        <v>330</v>
      </c>
      <c r="C304" s="605"/>
      <c r="D304" s="659">
        <f>D44+D78+D111+D145+D178+D211+D242+D273+D11</f>
        <v>4108</v>
      </c>
      <c r="E304" s="659">
        <f>E44+E78+E111+E145+E178+E211+E242+E273+E11</f>
        <v>4878</v>
      </c>
      <c r="F304" s="622">
        <f t="shared" si="4"/>
        <v>1.1874391431353457</v>
      </c>
    </row>
    <row r="305" spans="1:6" ht="12.75" customHeight="1" thickBot="1">
      <c r="A305" s="651"/>
      <c r="B305" s="612" t="s">
        <v>351</v>
      </c>
      <c r="C305" s="605"/>
      <c r="D305" s="660">
        <f>SUM(D304)</f>
        <v>4108</v>
      </c>
      <c r="E305" s="660">
        <f>SUM(E304)</f>
        <v>4878</v>
      </c>
      <c r="F305" s="625">
        <f t="shared" si="4"/>
        <v>1.1874391431353457</v>
      </c>
    </row>
    <row r="306" spans="1:6" ht="12.75" customHeight="1">
      <c r="A306" s="651"/>
      <c r="B306" s="610" t="s">
        <v>332</v>
      </c>
      <c r="C306" s="614">
        <f aca="true" t="shared" si="5" ref="C306:D311">SUM(C13+C46+C80+C113+C147+C180+C213+C244+C275)</f>
        <v>2155</v>
      </c>
      <c r="D306" s="614">
        <f t="shared" si="5"/>
        <v>2155</v>
      </c>
      <c r="E306" s="614">
        <f aca="true" t="shared" si="6" ref="E306:E311">SUM(E13+E46+E80+E113+E147+E180+E213+E244+E275)</f>
        <v>1008</v>
      </c>
      <c r="F306" s="615">
        <f t="shared" si="4"/>
        <v>0.4677494199535963</v>
      </c>
    </row>
    <row r="307" spans="1:6" ht="12.75" customHeight="1">
      <c r="A307" s="651"/>
      <c r="B307" s="616" t="s">
        <v>333</v>
      </c>
      <c r="C307" s="617">
        <f t="shared" si="5"/>
        <v>1455</v>
      </c>
      <c r="D307" s="617">
        <f t="shared" si="5"/>
        <v>1455</v>
      </c>
      <c r="E307" s="617">
        <f t="shared" si="6"/>
        <v>781</v>
      </c>
      <c r="F307" s="615">
        <f t="shared" si="4"/>
        <v>0.5367697594501718</v>
      </c>
    </row>
    <row r="308" spans="1:6" ht="12.75" customHeight="1">
      <c r="A308" s="651"/>
      <c r="B308" s="616" t="s">
        <v>334</v>
      </c>
      <c r="C308" s="617">
        <f t="shared" si="5"/>
        <v>700</v>
      </c>
      <c r="D308" s="617">
        <f t="shared" si="5"/>
        <v>700</v>
      </c>
      <c r="E308" s="617">
        <f t="shared" si="6"/>
        <v>227</v>
      </c>
      <c r="F308" s="615">
        <f t="shared" si="4"/>
        <v>0.3242857142857143</v>
      </c>
    </row>
    <row r="309" spans="1:6" ht="12.75" customHeight="1">
      <c r="A309" s="651"/>
      <c r="B309" s="618" t="s">
        <v>335</v>
      </c>
      <c r="C309" s="614">
        <f t="shared" si="5"/>
        <v>0</v>
      </c>
      <c r="D309" s="614">
        <f t="shared" si="5"/>
        <v>0</v>
      </c>
      <c r="E309" s="614">
        <f t="shared" si="6"/>
        <v>0</v>
      </c>
      <c r="F309" s="615"/>
    </row>
    <row r="310" spans="1:6" ht="12.75" customHeight="1">
      <c r="A310" s="651"/>
      <c r="B310" s="618" t="s">
        <v>336</v>
      </c>
      <c r="C310" s="614">
        <f t="shared" si="5"/>
        <v>53232</v>
      </c>
      <c r="D310" s="614">
        <f t="shared" si="5"/>
        <v>53232</v>
      </c>
      <c r="E310" s="614">
        <f t="shared" si="6"/>
        <v>56371</v>
      </c>
      <c r="F310" s="615">
        <f t="shared" si="4"/>
        <v>1.058968289750526</v>
      </c>
    </row>
    <row r="311" spans="1:6" ht="13.5" customHeight="1">
      <c r="A311" s="651"/>
      <c r="B311" s="618" t="s">
        <v>337</v>
      </c>
      <c r="C311" s="614">
        <f t="shared" si="5"/>
        <v>13808</v>
      </c>
      <c r="D311" s="614">
        <f t="shared" si="5"/>
        <v>13808</v>
      </c>
      <c r="E311" s="614">
        <f t="shared" si="6"/>
        <v>14784</v>
      </c>
      <c r="F311" s="615">
        <f t="shared" si="4"/>
        <v>1.070683661645423</v>
      </c>
    </row>
    <row r="312" spans="1:6" ht="12.75" customHeight="1">
      <c r="A312" s="651"/>
      <c r="B312" s="618" t="s">
        <v>584</v>
      </c>
      <c r="C312" s="614"/>
      <c r="D312" s="614">
        <f>D119+D52</f>
        <v>2482</v>
      </c>
      <c r="E312" s="614">
        <f>E119+E52</f>
        <v>2182</v>
      </c>
      <c r="F312" s="615">
        <f t="shared" si="4"/>
        <v>0.879129734085415</v>
      </c>
    </row>
    <row r="313" spans="1:6" ht="12.75" customHeight="1">
      <c r="A313" s="651"/>
      <c r="B313" s="619" t="s">
        <v>338</v>
      </c>
      <c r="C313" s="614">
        <f aca="true" t="shared" si="7" ref="C313:E314">SUM(C19+C53+C86+C120+C153+C186+C219+C250+C281)</f>
        <v>0</v>
      </c>
      <c r="D313" s="614">
        <f t="shared" si="7"/>
        <v>0</v>
      </c>
      <c r="E313" s="614">
        <f t="shared" si="7"/>
        <v>0</v>
      </c>
      <c r="F313" s="615"/>
    </row>
    <row r="314" spans="1:6" ht="12.75" customHeight="1" thickBot="1">
      <c r="A314" s="651"/>
      <c r="B314" s="620" t="s">
        <v>339</v>
      </c>
      <c r="C314" s="614">
        <f t="shared" si="7"/>
        <v>2705</v>
      </c>
      <c r="D314" s="614">
        <f t="shared" si="7"/>
        <v>5486</v>
      </c>
      <c r="E314" s="614">
        <f t="shared" si="7"/>
        <v>5958</v>
      </c>
      <c r="F314" s="622">
        <f t="shared" si="4"/>
        <v>1.086037185563252</v>
      </c>
    </row>
    <row r="315" spans="1:6" ht="12.75" customHeight="1" thickBot="1">
      <c r="A315" s="651"/>
      <c r="B315" s="623" t="s">
        <v>573</v>
      </c>
      <c r="C315" s="624">
        <f>SUM(C306+C309+C310+C311+C314)</f>
        <v>71900</v>
      </c>
      <c r="D315" s="624">
        <f>SUM(D306+D309+D310+D311+D314+D312)</f>
        <v>77163</v>
      </c>
      <c r="E315" s="624">
        <f>SUM(E306+E309+E310+E311+E314+E312)</f>
        <v>80303</v>
      </c>
      <c r="F315" s="625">
        <f t="shared" si="4"/>
        <v>1.040693078288817</v>
      </c>
    </row>
    <row r="316" spans="1:6" ht="12.75" customHeight="1" thickBot="1">
      <c r="A316" s="651"/>
      <c r="B316" s="627" t="s">
        <v>124</v>
      </c>
      <c r="C316" s="628">
        <f>SUM(C315+C305)</f>
        <v>71900</v>
      </c>
      <c r="D316" s="628">
        <f>SUM(D315+D305)</f>
        <v>81271</v>
      </c>
      <c r="E316" s="628">
        <f>SUM(E315+E305)</f>
        <v>85181</v>
      </c>
      <c r="F316" s="625">
        <f t="shared" si="4"/>
        <v>1.0481106421724846</v>
      </c>
    </row>
    <row r="317" spans="1:6" ht="12.75" customHeight="1" thickBot="1">
      <c r="A317" s="651"/>
      <c r="B317" s="629" t="s">
        <v>125</v>
      </c>
      <c r="C317" s="630"/>
      <c r="D317" s="630"/>
      <c r="E317" s="630"/>
      <c r="F317" s="622"/>
    </row>
    <row r="318" spans="1:6" ht="12.75" customHeight="1">
      <c r="A318" s="651"/>
      <c r="B318" s="632" t="s">
        <v>340</v>
      </c>
      <c r="C318" s="633"/>
      <c r="D318" s="633">
        <f aca="true" t="shared" si="8" ref="D318:E320">SUM(D24+D58+D91+D125+D158+D191+D224+D255+D286)</f>
        <v>21174</v>
      </c>
      <c r="E318" s="633">
        <f t="shared" si="8"/>
        <v>21174</v>
      </c>
      <c r="F318" s="615">
        <f t="shared" si="4"/>
        <v>1</v>
      </c>
    </row>
    <row r="319" spans="1:6" ht="12.75" customHeight="1">
      <c r="A319" s="651"/>
      <c r="B319" s="634" t="s">
        <v>348</v>
      </c>
      <c r="C319" s="614">
        <f>SUM(C25+C59+C92+C126+C159+C192+C225+C256+C287)</f>
        <v>1049081</v>
      </c>
      <c r="D319" s="614">
        <f t="shared" si="8"/>
        <v>1087791</v>
      </c>
      <c r="E319" s="614">
        <f t="shared" si="8"/>
        <v>1089334</v>
      </c>
      <c r="F319" s="615">
        <f t="shared" si="4"/>
        <v>1.001418471011435</v>
      </c>
    </row>
    <row r="320" spans="1:6" ht="12.75" customHeight="1" thickBot="1">
      <c r="A320" s="651"/>
      <c r="B320" s="635" t="s">
        <v>349</v>
      </c>
      <c r="C320" s="621">
        <f>SUM(C26+C60+C93+C127+C160+C193+C226+C257+C288)</f>
        <v>46676</v>
      </c>
      <c r="D320" s="621">
        <f t="shared" si="8"/>
        <v>72415</v>
      </c>
      <c r="E320" s="621">
        <f t="shared" si="8"/>
        <v>72415</v>
      </c>
      <c r="F320" s="622">
        <f t="shared" si="4"/>
        <v>1</v>
      </c>
    </row>
    <row r="321" spans="1:6" ht="12.75" customHeight="1" thickBot="1">
      <c r="A321" s="651"/>
      <c r="B321" s="636" t="s">
        <v>117</v>
      </c>
      <c r="C321" s="637">
        <f>SUM(C319:C320)</f>
        <v>1095757</v>
      </c>
      <c r="D321" s="637">
        <f>SUM(D318:D320)</f>
        <v>1181380</v>
      </c>
      <c r="E321" s="637">
        <f>SUM(E318:E320)</f>
        <v>1182923</v>
      </c>
      <c r="F321" s="625">
        <f t="shared" si="4"/>
        <v>1.0013060996461765</v>
      </c>
    </row>
    <row r="322" spans="1:6" ht="12.75" customHeight="1" thickBot="1">
      <c r="A322" s="651"/>
      <c r="B322" s="654" t="s">
        <v>136</v>
      </c>
      <c r="C322" s="655">
        <f>SUM(C316+C317+C321)</f>
        <v>1167657</v>
      </c>
      <c r="D322" s="655">
        <f>SUM(D316+D317+D321)</f>
        <v>1262651</v>
      </c>
      <c r="E322" s="655">
        <f>SUM(E316+E317+E321)</f>
        <v>1268104</v>
      </c>
      <c r="F322" s="625">
        <f t="shared" si="4"/>
        <v>1.0043186913881983</v>
      </c>
    </row>
    <row r="323" spans="1:6" ht="13.5">
      <c r="A323" s="651"/>
      <c r="B323" s="642" t="s">
        <v>541</v>
      </c>
      <c r="C323" s="614">
        <f aca="true" t="shared" si="9" ref="C323:D327">SUM(C30+C64+C97+C131+C164+C197+C229+C260+C291)</f>
        <v>661643</v>
      </c>
      <c r="D323" s="614">
        <f t="shared" si="9"/>
        <v>683387</v>
      </c>
      <c r="E323" s="614">
        <f>SUM(E30+E64+E97+E131+E164+E197+E229+E260+E291)</f>
        <v>685434</v>
      </c>
      <c r="F323" s="615">
        <f t="shared" si="4"/>
        <v>1.0029953745096116</v>
      </c>
    </row>
    <row r="324" spans="1:6" ht="12">
      <c r="A324" s="608"/>
      <c r="B324" s="642" t="s">
        <v>542</v>
      </c>
      <c r="C324" s="614">
        <f t="shared" si="9"/>
        <v>187985</v>
      </c>
      <c r="D324" s="614">
        <f t="shared" si="9"/>
        <v>193676</v>
      </c>
      <c r="E324" s="614">
        <f>SUM(E31+E65+E98+E132+E165+E198+E230+E261+E292)</f>
        <v>194342</v>
      </c>
      <c r="F324" s="615">
        <f t="shared" si="4"/>
        <v>1.0034387327288874</v>
      </c>
    </row>
    <row r="325" spans="1:6" ht="12">
      <c r="A325" s="608"/>
      <c r="B325" s="642" t="s">
        <v>543</v>
      </c>
      <c r="C325" s="614">
        <f t="shared" si="9"/>
        <v>318029</v>
      </c>
      <c r="D325" s="614">
        <f t="shared" si="9"/>
        <v>372414</v>
      </c>
      <c r="E325" s="614">
        <f>SUM(E32+E66+E99+E133+E166+E199+E231+E262+E293)</f>
        <v>376955</v>
      </c>
      <c r="F325" s="615">
        <f t="shared" si="4"/>
        <v>1.0121934191518043</v>
      </c>
    </row>
    <row r="326" spans="1:6" ht="12">
      <c r="A326" s="608"/>
      <c r="B326" s="643" t="s">
        <v>545</v>
      </c>
      <c r="C326" s="614">
        <f t="shared" si="9"/>
        <v>0</v>
      </c>
      <c r="D326" s="614">
        <f t="shared" si="9"/>
        <v>0</v>
      </c>
      <c r="E326" s="614">
        <f>SUM(E33+E67+E100+E134+E167+E200+E232+E263+E294)</f>
        <v>0</v>
      </c>
      <c r="F326" s="615"/>
    </row>
    <row r="327" spans="1:6" ht="12.75" thickBot="1">
      <c r="A327" s="608"/>
      <c r="B327" s="644" t="s">
        <v>544</v>
      </c>
      <c r="C327" s="614">
        <f t="shared" si="9"/>
        <v>0</v>
      </c>
      <c r="D327" s="614">
        <f t="shared" si="9"/>
        <v>466</v>
      </c>
      <c r="E327" s="614">
        <f>SUM(E34+E68+E101+E135+E168+E201+E233+E264+E295)</f>
        <v>466</v>
      </c>
      <c r="F327" s="622">
        <f t="shared" si="4"/>
        <v>1</v>
      </c>
    </row>
    <row r="328" spans="1:6" ht="12.75" thickBot="1">
      <c r="A328" s="608"/>
      <c r="B328" s="645" t="s">
        <v>116</v>
      </c>
      <c r="C328" s="624">
        <f>SUM(C323:C327)</f>
        <v>1167657</v>
      </c>
      <c r="D328" s="624">
        <f>SUM(D323:D327)</f>
        <v>1249943</v>
      </c>
      <c r="E328" s="624">
        <f>SUM(E323:E327)</f>
        <v>1257197</v>
      </c>
      <c r="F328" s="625">
        <f t="shared" si="4"/>
        <v>1.0058034646379874</v>
      </c>
    </row>
    <row r="329" spans="1:6" ht="12">
      <c r="A329" s="608"/>
      <c r="B329" s="642" t="s">
        <v>420</v>
      </c>
      <c r="C329" s="614"/>
      <c r="D329" s="614"/>
      <c r="E329" s="614">
        <f>SUM(E170+E137+E36+E235+E103)</f>
        <v>2743</v>
      </c>
      <c r="F329" s="615"/>
    </row>
    <row r="330" spans="1:6" ht="12">
      <c r="A330" s="608"/>
      <c r="B330" s="642" t="s">
        <v>421</v>
      </c>
      <c r="C330" s="614"/>
      <c r="D330" s="614">
        <f>D37+D71+D104+D138+D171+D204+D236+D267</f>
        <v>12708</v>
      </c>
      <c r="E330" s="614">
        <f>E37+E71+E104+E138+E171+E204+E236+E267</f>
        <v>8164</v>
      </c>
      <c r="F330" s="615">
        <f t="shared" si="4"/>
        <v>0.642429965376141</v>
      </c>
    </row>
    <row r="331" spans="1:6" ht="12.75" thickBot="1">
      <c r="A331" s="608"/>
      <c r="B331" s="644" t="s">
        <v>553</v>
      </c>
      <c r="C331" s="621"/>
      <c r="D331" s="621"/>
      <c r="E331" s="621"/>
      <c r="F331" s="622"/>
    </row>
    <row r="332" spans="1:6" ht="12.75" thickBot="1">
      <c r="A332" s="608"/>
      <c r="B332" s="646" t="s">
        <v>123</v>
      </c>
      <c r="C332" s="647"/>
      <c r="D332" s="624">
        <f>SUM(D330:D331)</f>
        <v>12708</v>
      </c>
      <c r="E332" s="624">
        <f>SUM(E329:E331)</f>
        <v>10907</v>
      </c>
      <c r="F332" s="625">
        <f t="shared" si="4"/>
        <v>0.8582782499213094</v>
      </c>
    </row>
    <row r="333" spans="1:6" ht="14.25" thickBot="1">
      <c r="A333" s="605"/>
      <c r="B333" s="649" t="s">
        <v>207</v>
      </c>
      <c r="C333" s="641">
        <f>SUM(C328+C332)</f>
        <v>1167657</v>
      </c>
      <c r="D333" s="641">
        <f>SUM(D328+D332)</f>
        <v>1262651</v>
      </c>
      <c r="E333" s="641">
        <f>SUM(E328+E332)</f>
        <v>1268104</v>
      </c>
      <c r="F333" s="625">
        <f t="shared" si="4"/>
        <v>1.0043186913881983</v>
      </c>
    </row>
    <row r="334" spans="1:6" ht="13.5">
      <c r="A334" s="284">
        <v>2795</v>
      </c>
      <c r="B334" s="656" t="s">
        <v>52</v>
      </c>
      <c r="C334" s="657"/>
      <c r="D334" s="657"/>
      <c r="E334" s="657"/>
      <c r="F334" s="615"/>
    </row>
    <row r="335" spans="1:6" ht="12">
      <c r="A335" s="608"/>
      <c r="B335" s="610" t="s">
        <v>329</v>
      </c>
      <c r="C335" s="608"/>
      <c r="D335" s="608"/>
      <c r="E335" s="608"/>
      <c r="F335" s="615"/>
    </row>
    <row r="336" spans="1:6" ht="12.75" thickBot="1">
      <c r="A336" s="608"/>
      <c r="B336" s="611" t="s">
        <v>330</v>
      </c>
      <c r="C336" s="605"/>
      <c r="D336" s="605"/>
      <c r="E336" s="605"/>
      <c r="F336" s="622"/>
    </row>
    <row r="337" spans="1:6" ht="12.75" thickBot="1">
      <c r="A337" s="608"/>
      <c r="B337" s="612" t="s">
        <v>351</v>
      </c>
      <c r="C337" s="605"/>
      <c r="D337" s="605"/>
      <c r="E337" s="605"/>
      <c r="F337" s="625"/>
    </row>
    <row r="338" spans="1:6" ht="12">
      <c r="A338" s="608"/>
      <c r="B338" s="610" t="s">
        <v>332</v>
      </c>
      <c r="C338" s="614">
        <v>35000</v>
      </c>
      <c r="D338" s="614">
        <v>41000</v>
      </c>
      <c r="E338" s="614">
        <f>SUM(E339:E340)</f>
        <v>48000</v>
      </c>
      <c r="F338" s="615">
        <f aca="true" t="shared" si="10" ref="F338:F396">SUM(E338/D338)</f>
        <v>1.170731707317073</v>
      </c>
    </row>
    <row r="339" spans="1:6" ht="12.75">
      <c r="A339" s="608"/>
      <c r="B339" s="616" t="s">
        <v>333</v>
      </c>
      <c r="C339" s="617"/>
      <c r="D339" s="617"/>
      <c r="E339" s="617">
        <v>7000</v>
      </c>
      <c r="F339" s="615"/>
    </row>
    <row r="340" spans="1:6" ht="12.75">
      <c r="A340" s="608"/>
      <c r="B340" s="616" t="s">
        <v>334</v>
      </c>
      <c r="C340" s="617">
        <v>35000</v>
      </c>
      <c r="D340" s="617">
        <v>41000</v>
      </c>
      <c r="E340" s="617">
        <v>41000</v>
      </c>
      <c r="F340" s="615">
        <f t="shared" si="10"/>
        <v>1</v>
      </c>
    </row>
    <row r="341" spans="1:6" ht="12">
      <c r="A341" s="608"/>
      <c r="B341" s="618" t="s">
        <v>335</v>
      </c>
      <c r="C341" s="614">
        <v>22000</v>
      </c>
      <c r="D341" s="614">
        <v>22000</v>
      </c>
      <c r="E341" s="614">
        <v>27000</v>
      </c>
      <c r="F341" s="615">
        <f t="shared" si="10"/>
        <v>1.2272727272727273</v>
      </c>
    </row>
    <row r="342" spans="1:6" ht="12">
      <c r="A342" s="608"/>
      <c r="B342" s="618" t="s">
        <v>336</v>
      </c>
      <c r="C342" s="614">
        <v>103500</v>
      </c>
      <c r="D342" s="614">
        <v>103500</v>
      </c>
      <c r="E342" s="614">
        <v>103500</v>
      </c>
      <c r="F342" s="615">
        <f t="shared" si="10"/>
        <v>1</v>
      </c>
    </row>
    <row r="343" spans="1:6" ht="12">
      <c r="A343" s="608"/>
      <c r="B343" s="618" t="s">
        <v>337</v>
      </c>
      <c r="C343" s="614">
        <v>33000</v>
      </c>
      <c r="D343" s="614">
        <v>36000</v>
      </c>
      <c r="E343" s="614">
        <v>46000</v>
      </c>
      <c r="F343" s="615">
        <f t="shared" si="10"/>
        <v>1.2777777777777777</v>
      </c>
    </row>
    <row r="344" spans="1:6" ht="12">
      <c r="A344" s="608"/>
      <c r="B344" s="619" t="s">
        <v>338</v>
      </c>
      <c r="C344" s="614"/>
      <c r="D344" s="614"/>
      <c r="E344" s="614"/>
      <c r="F344" s="615"/>
    </row>
    <row r="345" spans="1:6" ht="12.75" thickBot="1">
      <c r="A345" s="608"/>
      <c r="B345" s="620" t="s">
        <v>339</v>
      </c>
      <c r="C345" s="621">
        <v>6000</v>
      </c>
      <c r="D345" s="621">
        <v>9834</v>
      </c>
      <c r="E345" s="621">
        <v>5834</v>
      </c>
      <c r="F345" s="622">
        <f t="shared" si="10"/>
        <v>0.5932479153955664</v>
      </c>
    </row>
    <row r="346" spans="1:6" ht="12.75" thickBot="1">
      <c r="A346" s="608"/>
      <c r="B346" s="623" t="s">
        <v>573</v>
      </c>
      <c r="C346" s="624">
        <f>SUM(C338+C341+C342+C343+C345)</f>
        <v>199500</v>
      </c>
      <c r="D346" s="624">
        <f>SUM(D338+D341+D342+D343+D345)</f>
        <v>212334</v>
      </c>
      <c r="E346" s="624">
        <f>SUM(E338+E341+E342+E343+E345)</f>
        <v>230334</v>
      </c>
      <c r="F346" s="625">
        <f t="shared" si="10"/>
        <v>1.084772104326203</v>
      </c>
    </row>
    <row r="347" spans="1:6" ht="13.5" thickBot="1">
      <c r="A347" s="608"/>
      <c r="B347" s="627" t="s">
        <v>124</v>
      </c>
      <c r="C347" s="628">
        <f>SUM(C346+C337)</f>
        <v>199500</v>
      </c>
      <c r="D347" s="628">
        <f>SUM(D346+D337)</f>
        <v>212334</v>
      </c>
      <c r="E347" s="628">
        <f>SUM(E346+E337)</f>
        <v>230334</v>
      </c>
      <c r="F347" s="625">
        <f t="shared" si="10"/>
        <v>1.084772104326203</v>
      </c>
    </row>
    <row r="348" spans="1:6" ht="12.75" thickBot="1">
      <c r="A348" s="608"/>
      <c r="B348" s="629" t="s">
        <v>125</v>
      </c>
      <c r="C348" s="630"/>
      <c r="D348" s="630"/>
      <c r="E348" s="630"/>
      <c r="F348" s="631"/>
    </row>
    <row r="349" spans="1:6" ht="12">
      <c r="A349" s="608"/>
      <c r="B349" s="632" t="s">
        <v>340</v>
      </c>
      <c r="C349" s="633"/>
      <c r="D349" s="633">
        <v>15861</v>
      </c>
      <c r="E349" s="633">
        <v>15861</v>
      </c>
      <c r="F349" s="615">
        <f t="shared" si="10"/>
        <v>1</v>
      </c>
    </row>
    <row r="350" spans="1:6" ht="12">
      <c r="A350" s="608"/>
      <c r="B350" s="634" t="s">
        <v>348</v>
      </c>
      <c r="C350" s="614">
        <v>935563</v>
      </c>
      <c r="D350" s="614">
        <v>1002618</v>
      </c>
      <c r="E350" s="614">
        <v>1003871</v>
      </c>
      <c r="F350" s="615">
        <f t="shared" si="10"/>
        <v>1.0012497282115422</v>
      </c>
    </row>
    <row r="351" spans="1:6" ht="12.75" thickBot="1">
      <c r="A351" s="608"/>
      <c r="B351" s="635" t="s">
        <v>349</v>
      </c>
      <c r="C351" s="621">
        <v>178754</v>
      </c>
      <c r="D351" s="621">
        <v>178754</v>
      </c>
      <c r="E351" s="621">
        <v>178754</v>
      </c>
      <c r="F351" s="622">
        <f t="shared" si="10"/>
        <v>1</v>
      </c>
    </row>
    <row r="352" spans="1:6" ht="13.5" thickBot="1">
      <c r="A352" s="608"/>
      <c r="B352" s="636" t="s">
        <v>117</v>
      </c>
      <c r="C352" s="637">
        <f>SUM(C350:C351)</f>
        <v>1114317</v>
      </c>
      <c r="D352" s="637">
        <f>SUM(D349:D351)</f>
        <v>1197233</v>
      </c>
      <c r="E352" s="637">
        <f>SUM(E349:E351)</f>
        <v>1198486</v>
      </c>
      <c r="F352" s="625">
        <f t="shared" si="10"/>
        <v>1.0010465799054988</v>
      </c>
    </row>
    <row r="353" spans="1:6" ht="14.25" thickBot="1">
      <c r="A353" s="608"/>
      <c r="B353" s="640" t="s">
        <v>136</v>
      </c>
      <c r="C353" s="641">
        <f>SUM(C347+C348+C352)</f>
        <v>1313817</v>
      </c>
      <c r="D353" s="641">
        <f>SUM(D347+D348+D352)</f>
        <v>1409567</v>
      </c>
      <c r="E353" s="641">
        <f>SUM(E347+E348+E352)</f>
        <v>1428820</v>
      </c>
      <c r="F353" s="625">
        <f t="shared" si="10"/>
        <v>1.013658804441364</v>
      </c>
    </row>
    <row r="354" spans="1:6" ht="12">
      <c r="A354" s="608"/>
      <c r="B354" s="642" t="s">
        <v>541</v>
      </c>
      <c r="C354" s="614">
        <v>375041</v>
      </c>
      <c r="D354" s="614">
        <v>389412</v>
      </c>
      <c r="E354" s="614">
        <v>394399</v>
      </c>
      <c r="F354" s="615">
        <f t="shared" si="10"/>
        <v>1.012806487730219</v>
      </c>
    </row>
    <row r="355" spans="1:6" ht="12">
      <c r="A355" s="608"/>
      <c r="B355" s="642" t="s">
        <v>542</v>
      </c>
      <c r="C355" s="614">
        <v>103190</v>
      </c>
      <c r="D355" s="614">
        <v>106412</v>
      </c>
      <c r="E355" s="614">
        <v>111678</v>
      </c>
      <c r="F355" s="615">
        <f t="shared" si="10"/>
        <v>1.0494868999736873</v>
      </c>
    </row>
    <row r="356" spans="1:6" ht="12">
      <c r="A356" s="608"/>
      <c r="B356" s="642" t="s">
        <v>543</v>
      </c>
      <c r="C356" s="614">
        <v>835586</v>
      </c>
      <c r="D356" s="614">
        <v>867743</v>
      </c>
      <c r="E356" s="614">
        <v>867743</v>
      </c>
      <c r="F356" s="615">
        <f t="shared" si="10"/>
        <v>1</v>
      </c>
    </row>
    <row r="357" spans="1:6" ht="12">
      <c r="A357" s="608"/>
      <c r="B357" s="643" t="s">
        <v>545</v>
      </c>
      <c r="C357" s="614"/>
      <c r="D357" s="614"/>
      <c r="E357" s="614"/>
      <c r="F357" s="615"/>
    </row>
    <row r="358" spans="1:6" ht="12.75" thickBot="1">
      <c r="A358" s="608"/>
      <c r="B358" s="644" t="s">
        <v>544</v>
      </c>
      <c r="C358" s="621"/>
      <c r="D358" s="621"/>
      <c r="E358" s="621"/>
      <c r="F358" s="622"/>
    </row>
    <row r="359" spans="1:6" ht="12.75" thickBot="1">
      <c r="A359" s="608"/>
      <c r="B359" s="645" t="s">
        <v>116</v>
      </c>
      <c r="C359" s="624">
        <f>SUM(C354:C358)</f>
        <v>1313817</v>
      </c>
      <c r="D359" s="624">
        <f>SUM(D354:D358)</f>
        <v>1363567</v>
      </c>
      <c r="E359" s="624">
        <f>SUM(E354:E358)</f>
        <v>1373820</v>
      </c>
      <c r="F359" s="625">
        <f t="shared" si="10"/>
        <v>1.0075192491458065</v>
      </c>
    </row>
    <row r="360" spans="1:6" ht="12">
      <c r="A360" s="608"/>
      <c r="B360" s="642" t="s">
        <v>420</v>
      </c>
      <c r="C360" s="614"/>
      <c r="D360" s="614">
        <v>46000</v>
      </c>
      <c r="E360" s="614">
        <v>55000</v>
      </c>
      <c r="F360" s="615">
        <f t="shared" si="10"/>
        <v>1.1956521739130435</v>
      </c>
    </row>
    <row r="361" spans="1:6" ht="12">
      <c r="A361" s="608"/>
      <c r="B361" s="642" t="s">
        <v>421</v>
      </c>
      <c r="C361" s="614"/>
      <c r="D361" s="614"/>
      <c r="E361" s="614"/>
      <c r="F361" s="615"/>
    </row>
    <row r="362" spans="1:6" ht="12.75" thickBot="1">
      <c r="A362" s="608"/>
      <c r="B362" s="644" t="s">
        <v>553</v>
      </c>
      <c r="C362" s="621"/>
      <c r="D362" s="621"/>
      <c r="E362" s="621"/>
      <c r="F362" s="622"/>
    </row>
    <row r="363" spans="1:6" ht="12.75" thickBot="1">
      <c r="A363" s="608"/>
      <c r="B363" s="646" t="s">
        <v>123</v>
      </c>
      <c r="C363" s="647"/>
      <c r="D363" s="624">
        <f>SUM(D360:D362)</f>
        <v>46000</v>
      </c>
      <c r="E363" s="624">
        <f>SUM(E360:E362)</f>
        <v>55000</v>
      </c>
      <c r="F363" s="625">
        <f t="shared" si="10"/>
        <v>1.1956521739130435</v>
      </c>
    </row>
    <row r="364" spans="1:6" ht="14.25" thickBot="1">
      <c r="A364" s="605"/>
      <c r="B364" s="649" t="s">
        <v>207</v>
      </c>
      <c r="C364" s="641">
        <f>SUM(C359+C363)</f>
        <v>1313817</v>
      </c>
      <c r="D364" s="641">
        <f>SUM(D359+D363)</f>
        <v>1409567</v>
      </c>
      <c r="E364" s="641">
        <f>SUM(E359+E363)</f>
        <v>1428820</v>
      </c>
      <c r="F364" s="625">
        <f t="shared" si="10"/>
        <v>1.013658804441364</v>
      </c>
    </row>
    <row r="365" spans="1:6" ht="13.5">
      <c r="A365" s="282">
        <v>2799</v>
      </c>
      <c r="B365" s="285" t="s">
        <v>157</v>
      </c>
      <c r="C365" s="653"/>
      <c r="D365" s="653"/>
      <c r="E365" s="653"/>
      <c r="F365" s="615"/>
    </row>
    <row r="366" spans="1:6" ht="12">
      <c r="A366" s="608"/>
      <c r="B366" s="610" t="s">
        <v>329</v>
      </c>
      <c r="C366" s="608"/>
      <c r="D366" s="608"/>
      <c r="E366" s="608"/>
      <c r="F366" s="615"/>
    </row>
    <row r="367" spans="1:6" ht="12.75" thickBot="1">
      <c r="A367" s="608"/>
      <c r="B367" s="611" t="s">
        <v>330</v>
      </c>
      <c r="C367" s="605"/>
      <c r="D367" s="659">
        <f>D304</f>
        <v>4108</v>
      </c>
      <c r="E367" s="659">
        <f>E304</f>
        <v>4878</v>
      </c>
      <c r="F367" s="622">
        <f t="shared" si="10"/>
        <v>1.1874391431353457</v>
      </c>
    </row>
    <row r="368" spans="1:6" ht="12.75" thickBot="1">
      <c r="A368" s="608"/>
      <c r="B368" s="612" t="s">
        <v>351</v>
      </c>
      <c r="C368" s="605"/>
      <c r="D368" s="660">
        <f>SUM(D367)</f>
        <v>4108</v>
      </c>
      <c r="E368" s="660">
        <f>SUM(E367)</f>
        <v>4878</v>
      </c>
      <c r="F368" s="625">
        <f t="shared" si="10"/>
        <v>1.1874391431353457</v>
      </c>
    </row>
    <row r="369" spans="1:6" ht="12">
      <c r="A369" s="608"/>
      <c r="B369" s="610" t="s">
        <v>332</v>
      </c>
      <c r="C369" s="614">
        <f aca="true" t="shared" si="11" ref="C369:D374">SUM(C338+C306)</f>
        <v>37155</v>
      </c>
      <c r="D369" s="614">
        <f t="shared" si="11"/>
        <v>43155</v>
      </c>
      <c r="E369" s="614">
        <f aca="true" t="shared" si="12" ref="E369:E374">SUM(E338+E306)</f>
        <v>49008</v>
      </c>
      <c r="F369" s="615">
        <f t="shared" si="10"/>
        <v>1.1356273896419882</v>
      </c>
    </row>
    <row r="370" spans="1:6" ht="12.75">
      <c r="A370" s="608"/>
      <c r="B370" s="616" t="s">
        <v>333</v>
      </c>
      <c r="C370" s="617">
        <f t="shared" si="11"/>
        <v>1455</v>
      </c>
      <c r="D370" s="617">
        <f t="shared" si="11"/>
        <v>1455</v>
      </c>
      <c r="E370" s="617">
        <f t="shared" si="12"/>
        <v>7781</v>
      </c>
      <c r="F370" s="615">
        <f t="shared" si="10"/>
        <v>5.347766323024055</v>
      </c>
    </row>
    <row r="371" spans="1:6" ht="12.75">
      <c r="A371" s="608"/>
      <c r="B371" s="616" t="s">
        <v>334</v>
      </c>
      <c r="C371" s="617">
        <f t="shared" si="11"/>
        <v>35700</v>
      </c>
      <c r="D371" s="617">
        <f t="shared" si="11"/>
        <v>41700</v>
      </c>
      <c r="E371" s="617">
        <f t="shared" si="12"/>
        <v>41227</v>
      </c>
      <c r="F371" s="615">
        <f t="shared" si="10"/>
        <v>0.9886570743405276</v>
      </c>
    </row>
    <row r="372" spans="1:6" ht="12">
      <c r="A372" s="608"/>
      <c r="B372" s="618" t="s">
        <v>335</v>
      </c>
      <c r="C372" s="614">
        <f t="shared" si="11"/>
        <v>22000</v>
      </c>
      <c r="D372" s="614">
        <f t="shared" si="11"/>
        <v>22000</v>
      </c>
      <c r="E372" s="614">
        <f t="shared" si="12"/>
        <v>27000</v>
      </c>
      <c r="F372" s="615">
        <f t="shared" si="10"/>
        <v>1.2272727272727273</v>
      </c>
    </row>
    <row r="373" spans="1:6" ht="12">
      <c r="A373" s="608"/>
      <c r="B373" s="618" t="s">
        <v>336</v>
      </c>
      <c r="C373" s="614">
        <f t="shared" si="11"/>
        <v>156732</v>
      </c>
      <c r="D373" s="614">
        <f t="shared" si="11"/>
        <v>156732</v>
      </c>
      <c r="E373" s="614">
        <f t="shared" si="12"/>
        <v>159871</v>
      </c>
      <c r="F373" s="615">
        <f t="shared" si="10"/>
        <v>1.0200278181864584</v>
      </c>
    </row>
    <row r="374" spans="1:6" ht="12">
      <c r="A374" s="608"/>
      <c r="B374" s="618" t="s">
        <v>337</v>
      </c>
      <c r="C374" s="614">
        <f t="shared" si="11"/>
        <v>46808</v>
      </c>
      <c r="D374" s="614">
        <f t="shared" si="11"/>
        <v>49808</v>
      </c>
      <c r="E374" s="614">
        <f t="shared" si="12"/>
        <v>60784</v>
      </c>
      <c r="F374" s="615">
        <f t="shared" si="10"/>
        <v>1.2203662062319307</v>
      </c>
    </row>
    <row r="375" spans="1:6" ht="12">
      <c r="A375" s="608"/>
      <c r="B375" s="618" t="s">
        <v>584</v>
      </c>
      <c r="C375" s="614"/>
      <c r="D375" s="614">
        <f>D312</f>
        <v>2482</v>
      </c>
      <c r="E375" s="614">
        <f>E312</f>
        <v>2182</v>
      </c>
      <c r="F375" s="615">
        <f t="shared" si="10"/>
        <v>0.879129734085415</v>
      </c>
    </row>
    <row r="376" spans="1:6" ht="12">
      <c r="A376" s="608"/>
      <c r="B376" s="619" t="s">
        <v>338</v>
      </c>
      <c r="C376" s="614">
        <f aca="true" t="shared" si="13" ref="C376:E377">SUM(C344+C313)</f>
        <v>0</v>
      </c>
      <c r="D376" s="614">
        <f t="shared" si="13"/>
        <v>0</v>
      </c>
      <c r="E376" s="614">
        <f t="shared" si="13"/>
        <v>0</v>
      </c>
      <c r="F376" s="615"/>
    </row>
    <row r="377" spans="1:6" ht="12.75" thickBot="1">
      <c r="A377" s="608"/>
      <c r="B377" s="620" t="s">
        <v>339</v>
      </c>
      <c r="C377" s="614">
        <f t="shared" si="13"/>
        <v>8705</v>
      </c>
      <c r="D377" s="614">
        <f t="shared" si="13"/>
        <v>15320</v>
      </c>
      <c r="E377" s="614">
        <f t="shared" si="13"/>
        <v>11792</v>
      </c>
      <c r="F377" s="622">
        <f t="shared" si="10"/>
        <v>0.7697127937336815</v>
      </c>
    </row>
    <row r="378" spans="1:6" ht="12.75" thickBot="1">
      <c r="A378" s="608"/>
      <c r="B378" s="623" t="s">
        <v>573</v>
      </c>
      <c r="C378" s="624">
        <f>SUM(C369+C372+C373+C374+C377)</f>
        <v>271400</v>
      </c>
      <c r="D378" s="624">
        <f>SUM(D369+D372+D373+D374+D377+D375)</f>
        <v>289497</v>
      </c>
      <c r="E378" s="624">
        <f>SUM(E369+E372+E373+E374+E377+E375)</f>
        <v>310637</v>
      </c>
      <c r="F378" s="625">
        <f t="shared" si="10"/>
        <v>1.0730232092215117</v>
      </c>
    </row>
    <row r="379" spans="1:6" ht="13.5" thickBot="1">
      <c r="A379" s="608"/>
      <c r="B379" s="627" t="s">
        <v>124</v>
      </c>
      <c r="C379" s="628">
        <f>SUM(C378+C368)</f>
        <v>271400</v>
      </c>
      <c r="D379" s="628">
        <f>SUM(D378+D368)</f>
        <v>293605</v>
      </c>
      <c r="E379" s="628">
        <f>SUM(E378+E368)</f>
        <v>315515</v>
      </c>
      <c r="F379" s="625">
        <f t="shared" si="10"/>
        <v>1.0746240697535805</v>
      </c>
    </row>
    <row r="380" spans="1:6" ht="12.75" thickBot="1">
      <c r="A380" s="608"/>
      <c r="B380" s="629" t="s">
        <v>125</v>
      </c>
      <c r="C380" s="630"/>
      <c r="D380" s="630"/>
      <c r="E380" s="630"/>
      <c r="F380" s="631"/>
    </row>
    <row r="381" spans="1:6" ht="12">
      <c r="A381" s="608"/>
      <c r="B381" s="632" t="s">
        <v>340</v>
      </c>
      <c r="C381" s="633"/>
      <c r="D381" s="633">
        <f aca="true" t="shared" si="14" ref="D381:E383">SUM(D349+D318)</f>
        <v>37035</v>
      </c>
      <c r="E381" s="633">
        <f t="shared" si="14"/>
        <v>37035</v>
      </c>
      <c r="F381" s="615">
        <f t="shared" si="10"/>
        <v>1</v>
      </c>
    </row>
    <row r="382" spans="1:6" ht="12">
      <c r="A382" s="608"/>
      <c r="B382" s="634" t="s">
        <v>348</v>
      </c>
      <c r="C382" s="614">
        <f>SUM(C350+C319)</f>
        <v>1984644</v>
      </c>
      <c r="D382" s="614">
        <f t="shared" si="14"/>
        <v>2090409</v>
      </c>
      <c r="E382" s="614">
        <f t="shared" si="14"/>
        <v>2093205</v>
      </c>
      <c r="F382" s="615">
        <f t="shared" si="10"/>
        <v>1.001337537295333</v>
      </c>
    </row>
    <row r="383" spans="1:6" ht="12.75" thickBot="1">
      <c r="A383" s="608"/>
      <c r="B383" s="635" t="s">
        <v>349</v>
      </c>
      <c r="C383" s="621">
        <f>SUM(C351+C320)</f>
        <v>225430</v>
      </c>
      <c r="D383" s="621">
        <f t="shared" si="14"/>
        <v>251169</v>
      </c>
      <c r="E383" s="621">
        <f t="shared" si="14"/>
        <v>251169</v>
      </c>
      <c r="F383" s="622">
        <f t="shared" si="10"/>
        <v>1</v>
      </c>
    </row>
    <row r="384" spans="1:6" ht="13.5" thickBot="1">
      <c r="A384" s="608"/>
      <c r="B384" s="636" t="s">
        <v>117</v>
      </c>
      <c r="C384" s="637">
        <f>SUM(C382:C383)</f>
        <v>2210074</v>
      </c>
      <c r="D384" s="637">
        <f>SUM(D381:D383)</f>
        <v>2378613</v>
      </c>
      <c r="E384" s="637">
        <f>SUM(E381:E383)</f>
        <v>2381409</v>
      </c>
      <c r="F384" s="625">
        <f t="shared" si="10"/>
        <v>1.0011754749511586</v>
      </c>
    </row>
    <row r="385" spans="1:6" ht="14.25" thickBot="1">
      <c r="A385" s="608"/>
      <c r="B385" s="640" t="s">
        <v>136</v>
      </c>
      <c r="C385" s="641">
        <f>SUM(C379+C380+C384)</f>
        <v>2481474</v>
      </c>
      <c r="D385" s="641">
        <f>SUM(D379+D380+D384)</f>
        <v>2672218</v>
      </c>
      <c r="E385" s="641">
        <f>SUM(E379+E380+E384)</f>
        <v>2696924</v>
      </c>
      <c r="F385" s="625">
        <f t="shared" si="10"/>
        <v>1.009245503173768</v>
      </c>
    </row>
    <row r="386" spans="1:6" ht="12">
      <c r="A386" s="608"/>
      <c r="B386" s="642" t="s">
        <v>541</v>
      </c>
      <c r="C386" s="614">
        <f aca="true" t="shared" si="15" ref="C386:D390">SUM(C354+C323)</f>
        <v>1036684</v>
      </c>
      <c r="D386" s="614">
        <f t="shared" si="15"/>
        <v>1072799</v>
      </c>
      <c r="E386" s="614">
        <f>SUM(E354+E323)</f>
        <v>1079833</v>
      </c>
      <c r="F386" s="615">
        <f t="shared" si="10"/>
        <v>1.0065566802355335</v>
      </c>
    </row>
    <row r="387" spans="1:6" ht="12">
      <c r="A387" s="608"/>
      <c r="B387" s="642" t="s">
        <v>542</v>
      </c>
      <c r="C387" s="614">
        <f t="shared" si="15"/>
        <v>291175</v>
      </c>
      <c r="D387" s="614">
        <f t="shared" si="15"/>
        <v>300088</v>
      </c>
      <c r="E387" s="614">
        <f>SUM(E355+E324)</f>
        <v>306020</v>
      </c>
      <c r="F387" s="615">
        <f t="shared" si="10"/>
        <v>1.0197675348564421</v>
      </c>
    </row>
    <row r="388" spans="1:6" ht="12">
      <c r="A388" s="608"/>
      <c r="B388" s="642" t="s">
        <v>543</v>
      </c>
      <c r="C388" s="614">
        <f t="shared" si="15"/>
        <v>1153615</v>
      </c>
      <c r="D388" s="614">
        <f t="shared" si="15"/>
        <v>1240157</v>
      </c>
      <c r="E388" s="614">
        <f>SUM(E356+E325)</f>
        <v>1244698</v>
      </c>
      <c r="F388" s="615">
        <f t="shared" si="10"/>
        <v>1.003661633164188</v>
      </c>
    </row>
    <row r="389" spans="1:6" ht="12">
      <c r="A389" s="608"/>
      <c r="B389" s="643" t="s">
        <v>545</v>
      </c>
      <c r="C389" s="614">
        <f t="shared" si="15"/>
        <v>0</v>
      </c>
      <c r="D389" s="614">
        <f t="shared" si="15"/>
        <v>0</v>
      </c>
      <c r="E389" s="614">
        <f>SUM(E357+E326)</f>
        <v>0</v>
      </c>
      <c r="F389" s="615"/>
    </row>
    <row r="390" spans="1:6" ht="12.75" thickBot="1">
      <c r="A390" s="608"/>
      <c r="B390" s="644" t="s">
        <v>544</v>
      </c>
      <c r="C390" s="614">
        <f t="shared" si="15"/>
        <v>0</v>
      </c>
      <c r="D390" s="614">
        <f t="shared" si="15"/>
        <v>466</v>
      </c>
      <c r="E390" s="614">
        <f>SUM(E358+E327)</f>
        <v>466</v>
      </c>
      <c r="F390" s="622">
        <f t="shared" si="10"/>
        <v>1</v>
      </c>
    </row>
    <row r="391" spans="1:6" ht="12.75" thickBot="1">
      <c r="A391" s="608"/>
      <c r="B391" s="645" t="s">
        <v>116</v>
      </c>
      <c r="C391" s="624">
        <f>SUM(C386:C390)</f>
        <v>2481474</v>
      </c>
      <c r="D391" s="624">
        <f>SUM(D386:D390)</f>
        <v>2613510</v>
      </c>
      <c r="E391" s="624">
        <f>SUM(E386:E390)</f>
        <v>2631017</v>
      </c>
      <c r="F391" s="625">
        <f t="shared" si="10"/>
        <v>1.0066986543001557</v>
      </c>
    </row>
    <row r="392" spans="1:6" ht="12">
      <c r="A392" s="608"/>
      <c r="B392" s="642" t="s">
        <v>420</v>
      </c>
      <c r="C392" s="614"/>
      <c r="D392" s="614">
        <f>SUM(D360)</f>
        <v>46000</v>
      </c>
      <c r="E392" s="614">
        <f>SUM(E360+E329)</f>
        <v>57743</v>
      </c>
      <c r="F392" s="615">
        <f t="shared" si="10"/>
        <v>1.2552826086956521</v>
      </c>
    </row>
    <row r="393" spans="1:6" ht="12">
      <c r="A393" s="608"/>
      <c r="B393" s="642" t="s">
        <v>421</v>
      </c>
      <c r="C393" s="614"/>
      <c r="D393" s="614">
        <f>SUM(D361+D330)</f>
        <v>12708</v>
      </c>
      <c r="E393" s="614">
        <f>SUM(E361+E330)</f>
        <v>8164</v>
      </c>
      <c r="F393" s="615">
        <f t="shared" si="10"/>
        <v>0.642429965376141</v>
      </c>
    </row>
    <row r="394" spans="1:6" ht="12.75" thickBot="1">
      <c r="A394" s="608"/>
      <c r="B394" s="644" t="s">
        <v>553</v>
      </c>
      <c r="C394" s="621"/>
      <c r="D394" s="621"/>
      <c r="E394" s="621"/>
      <c r="F394" s="622"/>
    </row>
    <row r="395" spans="1:6" ht="12.75" thickBot="1">
      <c r="A395" s="608"/>
      <c r="B395" s="646" t="s">
        <v>123</v>
      </c>
      <c r="C395" s="647"/>
      <c r="D395" s="624">
        <f>SUM(D392:D394)</f>
        <v>58708</v>
      </c>
      <c r="E395" s="624">
        <f>SUM(E392:E394)</f>
        <v>65907</v>
      </c>
      <c r="F395" s="952">
        <f t="shared" si="10"/>
        <v>1.1226238332084213</v>
      </c>
    </row>
    <row r="396" spans="1:6" ht="14.25" thickBot="1">
      <c r="A396" s="605"/>
      <c r="B396" s="649" t="s">
        <v>207</v>
      </c>
      <c r="C396" s="641">
        <f>SUM(C391+C395)</f>
        <v>2481474</v>
      </c>
      <c r="D396" s="641">
        <f>SUM(D391+D395)</f>
        <v>2672218</v>
      </c>
      <c r="E396" s="641">
        <f>SUM(E391+E395)</f>
        <v>2696924</v>
      </c>
      <c r="F396" s="625">
        <f t="shared" si="10"/>
        <v>1.009245503173768</v>
      </c>
    </row>
    <row r="397" spans="1:6" ht="13.5">
      <c r="A397" s="282">
        <v>2850</v>
      </c>
      <c r="B397" s="285" t="s">
        <v>562</v>
      </c>
      <c r="C397" s="614"/>
      <c r="D397" s="614"/>
      <c r="E397" s="614"/>
      <c r="F397" s="615"/>
    </row>
    <row r="398" spans="1:6" ht="12">
      <c r="A398" s="608"/>
      <c r="B398" s="610" t="s">
        <v>329</v>
      </c>
      <c r="C398" s="608"/>
      <c r="D398" s="608"/>
      <c r="E398" s="608"/>
      <c r="F398" s="615"/>
    </row>
    <row r="399" spans="1:6" ht="12.75" thickBot="1">
      <c r="A399" s="608"/>
      <c r="B399" s="611" t="s">
        <v>330</v>
      </c>
      <c r="C399" s="605"/>
      <c r="D399" s="605"/>
      <c r="E399" s="605"/>
      <c r="F399" s="622"/>
    </row>
    <row r="400" spans="1:6" ht="12.75" thickBot="1">
      <c r="A400" s="608"/>
      <c r="B400" s="612" t="s">
        <v>351</v>
      </c>
      <c r="C400" s="605"/>
      <c r="D400" s="605"/>
      <c r="E400" s="605"/>
      <c r="F400" s="631"/>
    </row>
    <row r="401" spans="1:6" ht="12">
      <c r="A401" s="608"/>
      <c r="B401" s="610" t="s">
        <v>332</v>
      </c>
      <c r="C401" s="614"/>
      <c r="D401" s="614"/>
      <c r="E401" s="614"/>
      <c r="F401" s="615"/>
    </row>
    <row r="402" spans="1:6" ht="12.75">
      <c r="A402" s="608"/>
      <c r="B402" s="616" t="s">
        <v>333</v>
      </c>
      <c r="C402" s="617"/>
      <c r="D402" s="617"/>
      <c r="E402" s="617"/>
      <c r="F402" s="615"/>
    </row>
    <row r="403" spans="1:6" ht="12.75">
      <c r="A403" s="608"/>
      <c r="B403" s="616" t="s">
        <v>334</v>
      </c>
      <c r="C403" s="617"/>
      <c r="D403" s="617"/>
      <c r="E403" s="617"/>
      <c r="F403" s="615"/>
    </row>
    <row r="404" spans="1:6" ht="12">
      <c r="A404" s="608"/>
      <c r="B404" s="618" t="s">
        <v>335</v>
      </c>
      <c r="C404" s="614">
        <v>3100</v>
      </c>
      <c r="D404" s="614">
        <v>3100</v>
      </c>
      <c r="E404" s="614">
        <v>3100</v>
      </c>
      <c r="F404" s="615">
        <f aca="true" t="shared" si="16" ref="F404:F461">SUM(E404/D404)</f>
        <v>1</v>
      </c>
    </row>
    <row r="405" spans="1:6" ht="12">
      <c r="A405" s="608"/>
      <c r="B405" s="618" t="s">
        <v>336</v>
      </c>
      <c r="C405" s="614">
        <v>20527</v>
      </c>
      <c r="D405" s="614">
        <v>26843</v>
      </c>
      <c r="E405" s="614">
        <v>26858</v>
      </c>
      <c r="F405" s="615">
        <f t="shared" si="16"/>
        <v>1.0005588049025818</v>
      </c>
    </row>
    <row r="406" spans="1:6" ht="12">
      <c r="A406" s="608"/>
      <c r="B406" s="618" t="s">
        <v>337</v>
      </c>
      <c r="C406" s="614">
        <v>6379</v>
      </c>
      <c r="D406" s="614">
        <v>6379</v>
      </c>
      <c r="E406" s="614">
        <v>6379</v>
      </c>
      <c r="F406" s="615">
        <f t="shared" si="16"/>
        <v>1</v>
      </c>
    </row>
    <row r="407" spans="1:6" ht="12">
      <c r="A407" s="608"/>
      <c r="B407" s="619" t="s">
        <v>338</v>
      </c>
      <c r="C407" s="614"/>
      <c r="D407" s="614"/>
      <c r="E407" s="614"/>
      <c r="F407" s="615"/>
    </row>
    <row r="408" spans="1:6" ht="12.75" thickBot="1">
      <c r="A408" s="608"/>
      <c r="B408" s="620" t="s">
        <v>339</v>
      </c>
      <c r="C408" s="621">
        <v>6316</v>
      </c>
      <c r="D408" s="621">
        <v>4223</v>
      </c>
      <c r="E408" s="621">
        <v>4223</v>
      </c>
      <c r="F408" s="622">
        <f t="shared" si="16"/>
        <v>1</v>
      </c>
    </row>
    <row r="409" spans="1:6" ht="12.75" thickBot="1">
      <c r="A409" s="608"/>
      <c r="B409" s="623" t="s">
        <v>573</v>
      </c>
      <c r="C409" s="624">
        <f>SUM(C401+C404+C405+C406+C408)</f>
        <v>36322</v>
      </c>
      <c r="D409" s="624">
        <f>SUM(D401+D404+D405+D406+D408)</f>
        <v>40545</v>
      </c>
      <c r="E409" s="624">
        <f>SUM(E401+E404+E405+E406+E408)</f>
        <v>40560</v>
      </c>
      <c r="F409" s="625">
        <f t="shared" si="16"/>
        <v>1.0003699593044766</v>
      </c>
    </row>
    <row r="410" spans="1:6" ht="13.5" thickBot="1">
      <c r="A410" s="608"/>
      <c r="B410" s="627" t="s">
        <v>124</v>
      </c>
      <c r="C410" s="628">
        <f>SUM(C409+C400)</f>
        <v>36322</v>
      </c>
      <c r="D410" s="628">
        <f>SUM(D409+D400)</f>
        <v>40545</v>
      </c>
      <c r="E410" s="628">
        <f>SUM(E409+E400)</f>
        <v>40560</v>
      </c>
      <c r="F410" s="625">
        <f t="shared" si="16"/>
        <v>1.0003699593044766</v>
      </c>
    </row>
    <row r="411" spans="1:6" ht="12.75" thickBot="1">
      <c r="A411" s="608"/>
      <c r="B411" s="629" t="s">
        <v>125</v>
      </c>
      <c r="C411" s="630"/>
      <c r="D411" s="630"/>
      <c r="E411" s="630"/>
      <c r="F411" s="631"/>
    </row>
    <row r="412" spans="1:6" ht="12">
      <c r="A412" s="608"/>
      <c r="B412" s="632" t="s">
        <v>340</v>
      </c>
      <c r="C412" s="633"/>
      <c r="D412" s="633">
        <v>3521</v>
      </c>
      <c r="E412" s="633">
        <v>3521</v>
      </c>
      <c r="F412" s="615">
        <f t="shared" si="16"/>
        <v>1</v>
      </c>
    </row>
    <row r="413" spans="1:6" ht="12">
      <c r="A413" s="608"/>
      <c r="B413" s="634" t="s">
        <v>348</v>
      </c>
      <c r="C413" s="614">
        <v>386963</v>
      </c>
      <c r="D413" s="614">
        <v>398718</v>
      </c>
      <c r="E413" s="614">
        <v>399833</v>
      </c>
      <c r="F413" s="615">
        <f t="shared" si="16"/>
        <v>1.0027964626628343</v>
      </c>
    </row>
    <row r="414" spans="1:6" ht="12.75" thickBot="1">
      <c r="A414" s="608"/>
      <c r="B414" s="635" t="s">
        <v>349</v>
      </c>
      <c r="C414" s="621">
        <v>2100</v>
      </c>
      <c r="D414" s="621">
        <v>2100</v>
      </c>
      <c r="E414" s="621">
        <v>2100</v>
      </c>
      <c r="F414" s="622">
        <f t="shared" si="16"/>
        <v>1</v>
      </c>
    </row>
    <row r="415" spans="1:6" ht="13.5" thickBot="1">
      <c r="A415" s="608"/>
      <c r="B415" s="636" t="s">
        <v>117</v>
      </c>
      <c r="C415" s="637">
        <f>SUM(C413:C414)</f>
        <v>389063</v>
      </c>
      <c r="D415" s="637">
        <f>SUM(D412:D414)</f>
        <v>404339</v>
      </c>
      <c r="E415" s="637">
        <f>SUM(E412:E414)</f>
        <v>405454</v>
      </c>
      <c r="F415" s="625">
        <f t="shared" si="16"/>
        <v>1.0027575870742125</v>
      </c>
    </row>
    <row r="416" spans="1:6" ht="14.25" thickBot="1">
      <c r="A416" s="608"/>
      <c r="B416" s="640" t="s">
        <v>136</v>
      </c>
      <c r="C416" s="641">
        <f>SUM(C410+C411+C415)</f>
        <v>425385</v>
      </c>
      <c r="D416" s="641">
        <f>SUM(D410+D411+D415)</f>
        <v>444884</v>
      </c>
      <c r="E416" s="641">
        <f>SUM(E410+E411+E415)</f>
        <v>446014</v>
      </c>
      <c r="F416" s="625">
        <f t="shared" si="16"/>
        <v>1.0025399879519155</v>
      </c>
    </row>
    <row r="417" spans="1:6" ht="12">
      <c r="A417" s="608"/>
      <c r="B417" s="642" t="s">
        <v>541</v>
      </c>
      <c r="C417" s="614">
        <v>245344</v>
      </c>
      <c r="D417" s="614">
        <v>254600</v>
      </c>
      <c r="E417" s="614">
        <v>255478</v>
      </c>
      <c r="F417" s="615">
        <f t="shared" si="16"/>
        <v>1.0034485467399843</v>
      </c>
    </row>
    <row r="418" spans="1:6" ht="12">
      <c r="A418" s="608"/>
      <c r="B418" s="642" t="s">
        <v>542</v>
      </c>
      <c r="C418" s="614">
        <v>72635</v>
      </c>
      <c r="D418" s="614">
        <v>75052</v>
      </c>
      <c r="E418" s="614">
        <v>75289</v>
      </c>
      <c r="F418" s="615">
        <f t="shared" si="16"/>
        <v>1.0031578105846612</v>
      </c>
    </row>
    <row r="419" spans="1:6" ht="12">
      <c r="A419" s="608"/>
      <c r="B419" s="642" t="s">
        <v>543</v>
      </c>
      <c r="C419" s="614">
        <v>107406</v>
      </c>
      <c r="D419" s="614">
        <v>111433</v>
      </c>
      <c r="E419" s="614">
        <v>111448</v>
      </c>
      <c r="F419" s="615">
        <f t="shared" si="16"/>
        <v>1.0001346100347295</v>
      </c>
    </row>
    <row r="420" spans="1:6" ht="12">
      <c r="A420" s="608"/>
      <c r="B420" s="643" t="s">
        <v>545</v>
      </c>
      <c r="C420" s="614"/>
      <c r="D420" s="614"/>
      <c r="E420" s="614"/>
      <c r="F420" s="615"/>
    </row>
    <row r="421" spans="1:6" ht="12.75" thickBot="1">
      <c r="A421" s="608"/>
      <c r="B421" s="644" t="s">
        <v>544</v>
      </c>
      <c r="C421" s="621"/>
      <c r="D421" s="621"/>
      <c r="E421" s="621"/>
      <c r="F421" s="622"/>
    </row>
    <row r="422" spans="1:6" ht="12.75" thickBot="1">
      <c r="A422" s="608"/>
      <c r="B422" s="645" t="s">
        <v>116</v>
      </c>
      <c r="C422" s="624">
        <f>SUM(C417:C421)</f>
        <v>425385</v>
      </c>
      <c r="D422" s="624">
        <f>SUM(D417:D421)</f>
        <v>441085</v>
      </c>
      <c r="E422" s="624">
        <f>SUM(E417:E421)</f>
        <v>442215</v>
      </c>
      <c r="F422" s="952">
        <f t="shared" si="16"/>
        <v>1.0025618644932384</v>
      </c>
    </row>
    <row r="423" spans="1:6" ht="12">
      <c r="A423" s="608"/>
      <c r="B423" s="642" t="s">
        <v>420</v>
      </c>
      <c r="C423" s="614"/>
      <c r="D423" s="614">
        <v>3799</v>
      </c>
      <c r="E423" s="614">
        <v>3799</v>
      </c>
      <c r="F423" s="615">
        <f t="shared" si="16"/>
        <v>1</v>
      </c>
    </row>
    <row r="424" spans="1:6" ht="12">
      <c r="A424" s="608"/>
      <c r="B424" s="642" t="s">
        <v>421</v>
      </c>
      <c r="C424" s="614"/>
      <c r="D424" s="614"/>
      <c r="E424" s="614"/>
      <c r="F424" s="615"/>
    </row>
    <row r="425" spans="1:6" ht="12.75" thickBot="1">
      <c r="A425" s="608"/>
      <c r="B425" s="644" t="s">
        <v>553</v>
      </c>
      <c r="C425" s="621"/>
      <c r="D425" s="621"/>
      <c r="E425" s="621"/>
      <c r="F425" s="622"/>
    </row>
    <row r="426" spans="1:6" ht="12.75" thickBot="1">
      <c r="A426" s="608"/>
      <c r="B426" s="646" t="s">
        <v>123</v>
      </c>
      <c r="C426" s="647"/>
      <c r="D426" s="624">
        <f>SUM(D423:D425)</f>
        <v>3799</v>
      </c>
      <c r="E426" s="624">
        <f>SUM(E423:E425)</f>
        <v>3799</v>
      </c>
      <c r="F426" s="625">
        <f t="shared" si="16"/>
        <v>1</v>
      </c>
    </row>
    <row r="427" spans="1:6" ht="14.25" thickBot="1">
      <c r="A427" s="605"/>
      <c r="B427" s="649" t="s">
        <v>207</v>
      </c>
      <c r="C427" s="641">
        <f>SUM(C422+C426)</f>
        <v>425385</v>
      </c>
      <c r="D427" s="641">
        <f>SUM(D422+D426)</f>
        <v>444884</v>
      </c>
      <c r="E427" s="641">
        <f>SUM(E422+E426)</f>
        <v>446014</v>
      </c>
      <c r="F427" s="952">
        <f t="shared" si="16"/>
        <v>1.0025399879519155</v>
      </c>
    </row>
    <row r="428" spans="1:6" ht="13.5">
      <c r="A428" s="282">
        <v>2875</v>
      </c>
      <c r="B428" s="285" t="s">
        <v>514</v>
      </c>
      <c r="C428" s="614"/>
      <c r="D428" s="614"/>
      <c r="E428" s="614"/>
      <c r="F428" s="615"/>
    </row>
    <row r="429" spans="1:6" ht="12">
      <c r="A429" s="608"/>
      <c r="B429" s="610" t="s">
        <v>329</v>
      </c>
      <c r="C429" s="608"/>
      <c r="D429" s="608"/>
      <c r="E429" s="608"/>
      <c r="F429" s="615"/>
    </row>
    <row r="430" spans="1:6" ht="12.75" thickBot="1">
      <c r="A430" s="608"/>
      <c r="B430" s="611" t="s">
        <v>330</v>
      </c>
      <c r="C430" s="605"/>
      <c r="D430" s="621">
        <v>25369</v>
      </c>
      <c r="E430" s="621">
        <v>27853</v>
      </c>
      <c r="F430" s="622">
        <f t="shared" si="16"/>
        <v>1.0979147778785132</v>
      </c>
    </row>
    <row r="431" spans="1:6" ht="12.75" thickBot="1">
      <c r="A431" s="608"/>
      <c r="B431" s="612" t="s">
        <v>351</v>
      </c>
      <c r="C431" s="605"/>
      <c r="D431" s="658">
        <f>SUM(D430)</f>
        <v>25369</v>
      </c>
      <c r="E431" s="658">
        <f>SUM(E430)</f>
        <v>27853</v>
      </c>
      <c r="F431" s="625">
        <f t="shared" si="16"/>
        <v>1.0979147778785132</v>
      </c>
    </row>
    <row r="432" spans="1:6" ht="12">
      <c r="A432" s="608"/>
      <c r="B432" s="610" t="s">
        <v>332</v>
      </c>
      <c r="C432" s="614">
        <v>304</v>
      </c>
      <c r="D432" s="614">
        <v>304</v>
      </c>
      <c r="E432" s="614">
        <v>304</v>
      </c>
      <c r="F432" s="615">
        <f t="shared" si="16"/>
        <v>1</v>
      </c>
    </row>
    <row r="433" spans="1:6" ht="12.75">
      <c r="A433" s="608"/>
      <c r="B433" s="616" t="s">
        <v>333</v>
      </c>
      <c r="C433" s="617"/>
      <c r="D433" s="617"/>
      <c r="E433" s="617"/>
      <c r="F433" s="615"/>
    </row>
    <row r="434" spans="1:6" ht="12.75">
      <c r="A434" s="608"/>
      <c r="B434" s="616" t="s">
        <v>334</v>
      </c>
      <c r="C434" s="617">
        <v>304</v>
      </c>
      <c r="D434" s="617">
        <v>304</v>
      </c>
      <c r="E434" s="617">
        <v>304</v>
      </c>
      <c r="F434" s="615">
        <f t="shared" si="16"/>
        <v>1</v>
      </c>
    </row>
    <row r="435" spans="1:6" ht="12">
      <c r="A435" s="608"/>
      <c r="B435" s="618" t="s">
        <v>335</v>
      </c>
      <c r="C435" s="614">
        <v>2759</v>
      </c>
      <c r="D435" s="614">
        <v>2759</v>
      </c>
      <c r="E435" s="614">
        <v>2759</v>
      </c>
      <c r="F435" s="615">
        <f t="shared" si="16"/>
        <v>1</v>
      </c>
    </row>
    <row r="436" spans="1:6" ht="12">
      <c r="A436" s="608"/>
      <c r="B436" s="618" t="s">
        <v>336</v>
      </c>
      <c r="C436" s="614">
        <v>38688</v>
      </c>
      <c r="D436" s="614">
        <v>38688</v>
      </c>
      <c r="E436" s="614">
        <v>38688</v>
      </c>
      <c r="F436" s="615">
        <f t="shared" si="16"/>
        <v>1</v>
      </c>
    </row>
    <row r="437" spans="1:6" ht="12">
      <c r="A437" s="608"/>
      <c r="B437" s="618" t="s">
        <v>337</v>
      </c>
      <c r="C437" s="614">
        <v>10246</v>
      </c>
      <c r="D437" s="614">
        <v>10246</v>
      </c>
      <c r="E437" s="614">
        <v>10246</v>
      </c>
      <c r="F437" s="615">
        <f t="shared" si="16"/>
        <v>1</v>
      </c>
    </row>
    <row r="438" spans="1:6" ht="12">
      <c r="A438" s="608"/>
      <c r="B438" s="619" t="s">
        <v>338</v>
      </c>
      <c r="C438" s="614"/>
      <c r="D438" s="614"/>
      <c r="E438" s="614"/>
      <c r="F438" s="615"/>
    </row>
    <row r="439" spans="1:6" ht="12.75" thickBot="1">
      <c r="A439" s="608"/>
      <c r="B439" s="620" t="s">
        <v>339</v>
      </c>
      <c r="C439" s="621"/>
      <c r="D439" s="621">
        <v>579</v>
      </c>
      <c r="E439" s="621">
        <v>579</v>
      </c>
      <c r="F439" s="622">
        <f t="shared" si="16"/>
        <v>1</v>
      </c>
    </row>
    <row r="440" spans="1:6" ht="12.75" thickBot="1">
      <c r="A440" s="608"/>
      <c r="B440" s="623" t="s">
        <v>573</v>
      </c>
      <c r="C440" s="624">
        <f>SUM(C432+C435+C436+C437+C439)</f>
        <v>51997</v>
      </c>
      <c r="D440" s="624">
        <f>SUM(D432+D435+D436+D437+D439)</f>
        <v>52576</v>
      </c>
      <c r="E440" s="624">
        <f>SUM(E432+E435+E436+E437+E439)</f>
        <v>52576</v>
      </c>
      <c r="F440" s="625">
        <f t="shared" si="16"/>
        <v>1</v>
      </c>
    </row>
    <row r="441" spans="1:6" ht="13.5" thickBot="1">
      <c r="A441" s="608"/>
      <c r="B441" s="627" t="s">
        <v>124</v>
      </c>
      <c r="C441" s="628">
        <f>SUM(C440+C431)</f>
        <v>51997</v>
      </c>
      <c r="D441" s="628">
        <f>SUM(D440+D431)</f>
        <v>77945</v>
      </c>
      <c r="E441" s="628">
        <f>SUM(E440+E431)</f>
        <v>80429</v>
      </c>
      <c r="F441" s="625">
        <f t="shared" si="16"/>
        <v>1.0318686253127205</v>
      </c>
    </row>
    <row r="442" spans="1:6" ht="12.75" thickBot="1">
      <c r="A442" s="608"/>
      <c r="B442" s="629" t="s">
        <v>125</v>
      </c>
      <c r="C442" s="630"/>
      <c r="D442" s="630"/>
      <c r="E442" s="630"/>
      <c r="F442" s="631"/>
    </row>
    <row r="443" spans="1:6" ht="12">
      <c r="A443" s="608"/>
      <c r="B443" s="632" t="s">
        <v>340</v>
      </c>
      <c r="C443" s="633"/>
      <c r="D443" s="633">
        <v>21868</v>
      </c>
      <c r="E443" s="633">
        <v>21868</v>
      </c>
      <c r="F443" s="615">
        <f t="shared" si="16"/>
        <v>1</v>
      </c>
    </row>
    <row r="444" spans="1:6" ht="12">
      <c r="A444" s="608"/>
      <c r="B444" s="634" t="s">
        <v>348</v>
      </c>
      <c r="C444" s="614">
        <v>489348</v>
      </c>
      <c r="D444" s="614">
        <v>509040</v>
      </c>
      <c r="E444" s="614">
        <v>510912</v>
      </c>
      <c r="F444" s="615">
        <f t="shared" si="16"/>
        <v>1.0036775106082036</v>
      </c>
    </row>
    <row r="445" spans="1:6" ht="12.75" thickBot="1">
      <c r="A445" s="608"/>
      <c r="B445" s="635" t="s">
        <v>349</v>
      </c>
      <c r="C445" s="621"/>
      <c r="D445" s="621"/>
      <c r="E445" s="621"/>
      <c r="F445" s="952"/>
    </row>
    <row r="446" spans="1:6" ht="13.5" thickBot="1">
      <c r="A446" s="608"/>
      <c r="B446" s="636" t="s">
        <v>117</v>
      </c>
      <c r="C446" s="637">
        <f>SUM(C444:C445)</f>
        <v>489348</v>
      </c>
      <c r="D446" s="637">
        <f>SUM(D443:D445)</f>
        <v>530908</v>
      </c>
      <c r="E446" s="637">
        <f>SUM(E443:E445)</f>
        <v>532780</v>
      </c>
      <c r="F446" s="952">
        <f t="shared" si="16"/>
        <v>1.003526034642537</v>
      </c>
    </row>
    <row r="447" spans="1:6" ht="14.25" thickBot="1">
      <c r="A447" s="608"/>
      <c r="B447" s="640" t="s">
        <v>136</v>
      </c>
      <c r="C447" s="641">
        <f>SUM(C441+C442+C446)</f>
        <v>541345</v>
      </c>
      <c r="D447" s="641">
        <f>SUM(D441+D442+D446)</f>
        <v>608853</v>
      </c>
      <c r="E447" s="641">
        <f>SUM(E441+E442+E446)</f>
        <v>613209</v>
      </c>
      <c r="F447" s="625">
        <f t="shared" si="16"/>
        <v>1.007154436292504</v>
      </c>
    </row>
    <row r="448" spans="1:6" ht="12">
      <c r="A448" s="608"/>
      <c r="B448" s="642" t="s">
        <v>541</v>
      </c>
      <c r="C448" s="614">
        <v>296079</v>
      </c>
      <c r="D448" s="614">
        <v>336641</v>
      </c>
      <c r="E448" s="614">
        <v>339480</v>
      </c>
      <c r="F448" s="615">
        <f t="shared" si="16"/>
        <v>1.0084333162033146</v>
      </c>
    </row>
    <row r="449" spans="1:6" ht="12">
      <c r="A449" s="608"/>
      <c r="B449" s="642" t="s">
        <v>542</v>
      </c>
      <c r="C449" s="614">
        <v>85499</v>
      </c>
      <c r="D449" s="614">
        <v>96295</v>
      </c>
      <c r="E449" s="614">
        <v>97062</v>
      </c>
      <c r="F449" s="615">
        <f t="shared" si="16"/>
        <v>1.0079651072225972</v>
      </c>
    </row>
    <row r="450" spans="1:6" ht="12">
      <c r="A450" s="608"/>
      <c r="B450" s="642" t="s">
        <v>543</v>
      </c>
      <c r="C450" s="614">
        <v>151767</v>
      </c>
      <c r="D450" s="614">
        <v>165417</v>
      </c>
      <c r="E450" s="614">
        <v>160981</v>
      </c>
      <c r="F450" s="615">
        <f t="shared" si="16"/>
        <v>0.9731829255759686</v>
      </c>
    </row>
    <row r="451" spans="1:6" ht="12">
      <c r="A451" s="608"/>
      <c r="B451" s="643" t="s">
        <v>545</v>
      </c>
      <c r="C451" s="614"/>
      <c r="D451" s="614"/>
      <c r="E451" s="614">
        <v>1544</v>
      </c>
      <c r="F451" s="615"/>
    </row>
    <row r="452" spans="1:6" ht="12.75" thickBot="1">
      <c r="A452" s="608"/>
      <c r="B452" s="644" t="s">
        <v>544</v>
      </c>
      <c r="C452" s="621"/>
      <c r="D452" s="621"/>
      <c r="E452" s="621"/>
      <c r="F452" s="622"/>
    </row>
    <row r="453" spans="1:6" ht="12.75" thickBot="1">
      <c r="A453" s="608"/>
      <c r="B453" s="645" t="s">
        <v>116</v>
      </c>
      <c r="C453" s="624">
        <f>SUM(C448:C452)</f>
        <v>533345</v>
      </c>
      <c r="D453" s="624">
        <f>SUM(D448:D452)</f>
        <v>598353</v>
      </c>
      <c r="E453" s="624">
        <f>SUM(E448:E452)</f>
        <v>599067</v>
      </c>
      <c r="F453" s="625">
        <f t="shared" si="16"/>
        <v>1.001193275541361</v>
      </c>
    </row>
    <row r="454" spans="1:6" ht="12">
      <c r="A454" s="608"/>
      <c r="B454" s="642" t="s">
        <v>420</v>
      </c>
      <c r="C454" s="614"/>
      <c r="D454" s="614">
        <v>2500</v>
      </c>
      <c r="E454" s="614">
        <v>5797</v>
      </c>
      <c r="F454" s="615">
        <f t="shared" si="16"/>
        <v>2.3188</v>
      </c>
    </row>
    <row r="455" spans="1:6" ht="12">
      <c r="A455" s="608"/>
      <c r="B455" s="642" t="s">
        <v>421</v>
      </c>
      <c r="C455" s="614">
        <v>8000</v>
      </c>
      <c r="D455" s="614">
        <v>8000</v>
      </c>
      <c r="E455" s="614">
        <v>8345</v>
      </c>
      <c r="F455" s="615">
        <f t="shared" si="16"/>
        <v>1.043125</v>
      </c>
    </row>
    <row r="456" spans="1:6" ht="12.75" thickBot="1">
      <c r="A456" s="608"/>
      <c r="B456" s="644" t="s">
        <v>553</v>
      </c>
      <c r="C456" s="621"/>
      <c r="D456" s="621"/>
      <c r="E456" s="621"/>
      <c r="F456" s="622"/>
    </row>
    <row r="457" spans="1:6" ht="12.75" thickBot="1">
      <c r="A457" s="608"/>
      <c r="B457" s="646" t="s">
        <v>123</v>
      </c>
      <c r="C457" s="624">
        <f>SUM(C455:C456)</f>
        <v>8000</v>
      </c>
      <c r="D457" s="624">
        <f>SUM(D454:D456)</f>
        <v>10500</v>
      </c>
      <c r="E457" s="624">
        <f>SUM(E454:E456)</f>
        <v>14142</v>
      </c>
      <c r="F457" s="625">
        <f t="shared" si="16"/>
        <v>1.3468571428571428</v>
      </c>
    </row>
    <row r="458" spans="1:6" ht="14.25" thickBot="1">
      <c r="A458" s="605"/>
      <c r="B458" s="649" t="s">
        <v>207</v>
      </c>
      <c r="C458" s="641">
        <f>SUM(C453+C457)</f>
        <v>541345</v>
      </c>
      <c r="D458" s="641">
        <f>SUM(D453+D457)</f>
        <v>608853</v>
      </c>
      <c r="E458" s="641">
        <f>SUM(E453+E457)</f>
        <v>613209</v>
      </c>
      <c r="F458" s="625">
        <f t="shared" si="16"/>
        <v>1.007154436292504</v>
      </c>
    </row>
    <row r="459" spans="1:6" ht="13.5">
      <c r="A459" s="282">
        <v>2898</v>
      </c>
      <c r="B459" s="651" t="s">
        <v>563</v>
      </c>
      <c r="C459" s="653"/>
      <c r="D459" s="653"/>
      <c r="E459" s="653"/>
      <c r="F459" s="615"/>
    </row>
    <row r="460" spans="1:6" ht="12">
      <c r="A460" s="608"/>
      <c r="B460" s="610" t="s">
        <v>329</v>
      </c>
      <c r="C460" s="608"/>
      <c r="D460" s="608"/>
      <c r="E460" s="608"/>
      <c r="F460" s="615"/>
    </row>
    <row r="461" spans="1:6" ht="12.75" thickBot="1">
      <c r="A461" s="608"/>
      <c r="B461" s="611" t="s">
        <v>330</v>
      </c>
      <c r="C461" s="605"/>
      <c r="D461" s="621">
        <f>SUM(D430+D399)</f>
        <v>25369</v>
      </c>
      <c r="E461" s="621">
        <f>SUM(E430+E399)</f>
        <v>27853</v>
      </c>
      <c r="F461" s="622">
        <f t="shared" si="16"/>
        <v>1.0979147778785132</v>
      </c>
    </row>
    <row r="462" spans="1:6" ht="12.75" thickBot="1">
      <c r="A462" s="608"/>
      <c r="B462" s="612" t="s">
        <v>351</v>
      </c>
      <c r="C462" s="605"/>
      <c r="D462" s="658">
        <f>SUM(D461)</f>
        <v>25369</v>
      </c>
      <c r="E462" s="658">
        <f>SUM(E461)</f>
        <v>27853</v>
      </c>
      <c r="F462" s="625">
        <f aca="true" t="shared" si="17" ref="F462:F526">SUM(E462/D462)</f>
        <v>1.0979147778785132</v>
      </c>
    </row>
    <row r="463" spans="1:6" ht="12">
      <c r="A463" s="608"/>
      <c r="B463" s="610" t="s">
        <v>332</v>
      </c>
      <c r="C463" s="614">
        <f aca="true" t="shared" si="18" ref="C463:D470">SUM(C432+C401)</f>
        <v>304</v>
      </c>
      <c r="D463" s="614">
        <f t="shared" si="18"/>
        <v>304</v>
      </c>
      <c r="E463" s="614">
        <f aca="true" t="shared" si="19" ref="E463:E470">SUM(E432+E401)</f>
        <v>304</v>
      </c>
      <c r="F463" s="615">
        <f t="shared" si="17"/>
        <v>1</v>
      </c>
    </row>
    <row r="464" spans="1:6" ht="12.75">
      <c r="A464" s="608"/>
      <c r="B464" s="616" t="s">
        <v>333</v>
      </c>
      <c r="C464" s="617">
        <f t="shared" si="18"/>
        <v>0</v>
      </c>
      <c r="D464" s="617">
        <f t="shared" si="18"/>
        <v>0</v>
      </c>
      <c r="E464" s="617">
        <f t="shared" si="19"/>
        <v>0</v>
      </c>
      <c r="F464" s="615"/>
    </row>
    <row r="465" spans="1:6" ht="12.75">
      <c r="A465" s="608"/>
      <c r="B465" s="616" t="s">
        <v>334</v>
      </c>
      <c r="C465" s="617">
        <f t="shared" si="18"/>
        <v>304</v>
      </c>
      <c r="D465" s="617">
        <f t="shared" si="18"/>
        <v>304</v>
      </c>
      <c r="E465" s="617">
        <f t="shared" si="19"/>
        <v>304</v>
      </c>
      <c r="F465" s="615">
        <f t="shared" si="17"/>
        <v>1</v>
      </c>
    </row>
    <row r="466" spans="1:6" ht="12">
      <c r="A466" s="608"/>
      <c r="B466" s="618" t="s">
        <v>335</v>
      </c>
      <c r="C466" s="614">
        <f t="shared" si="18"/>
        <v>5859</v>
      </c>
      <c r="D466" s="614">
        <f t="shared" si="18"/>
        <v>5859</v>
      </c>
      <c r="E466" s="614">
        <f t="shared" si="19"/>
        <v>5859</v>
      </c>
      <c r="F466" s="615">
        <f t="shared" si="17"/>
        <v>1</v>
      </c>
    </row>
    <row r="467" spans="1:6" ht="12">
      <c r="A467" s="608"/>
      <c r="B467" s="618" t="s">
        <v>336</v>
      </c>
      <c r="C467" s="614">
        <f t="shared" si="18"/>
        <v>59215</v>
      </c>
      <c r="D467" s="614">
        <f t="shared" si="18"/>
        <v>65531</v>
      </c>
      <c r="E467" s="614">
        <f t="shared" si="19"/>
        <v>65546</v>
      </c>
      <c r="F467" s="615">
        <f t="shared" si="17"/>
        <v>1.000228899299568</v>
      </c>
    </row>
    <row r="468" spans="1:6" ht="12">
      <c r="A468" s="608"/>
      <c r="B468" s="618" t="s">
        <v>337</v>
      </c>
      <c r="C468" s="614">
        <f t="shared" si="18"/>
        <v>16625</v>
      </c>
      <c r="D468" s="614">
        <f t="shared" si="18"/>
        <v>16625</v>
      </c>
      <c r="E468" s="614">
        <f t="shared" si="19"/>
        <v>16625</v>
      </c>
      <c r="F468" s="615">
        <f t="shared" si="17"/>
        <v>1</v>
      </c>
    </row>
    <row r="469" spans="1:6" ht="12">
      <c r="A469" s="608"/>
      <c r="B469" s="619" t="s">
        <v>338</v>
      </c>
      <c r="C469" s="614">
        <f t="shared" si="18"/>
        <v>0</v>
      </c>
      <c r="D469" s="614">
        <f t="shared" si="18"/>
        <v>0</v>
      </c>
      <c r="E469" s="614">
        <f t="shared" si="19"/>
        <v>0</v>
      </c>
      <c r="F469" s="615"/>
    </row>
    <row r="470" spans="1:6" ht="12.75" thickBot="1">
      <c r="A470" s="608"/>
      <c r="B470" s="620" t="s">
        <v>339</v>
      </c>
      <c r="C470" s="614">
        <f t="shared" si="18"/>
        <v>6316</v>
      </c>
      <c r="D470" s="614">
        <f t="shared" si="18"/>
        <v>4802</v>
      </c>
      <c r="E470" s="614">
        <f t="shared" si="19"/>
        <v>4802</v>
      </c>
      <c r="F470" s="622">
        <f t="shared" si="17"/>
        <v>1</v>
      </c>
    </row>
    <row r="471" spans="1:6" ht="12.75" thickBot="1">
      <c r="A471" s="608"/>
      <c r="B471" s="623" t="s">
        <v>573</v>
      </c>
      <c r="C471" s="624">
        <f>SUM(C463+C466+C467+C468+C470)</f>
        <v>88319</v>
      </c>
      <c r="D471" s="624">
        <f>SUM(D463+D466+D467+D468+D470)</f>
        <v>93121</v>
      </c>
      <c r="E471" s="624">
        <f>SUM(E463+E466+E467+E468+E470)</f>
        <v>93136</v>
      </c>
      <c r="F471" s="625">
        <f t="shared" si="17"/>
        <v>1.000161080744408</v>
      </c>
    </row>
    <row r="472" spans="1:6" ht="13.5" thickBot="1">
      <c r="A472" s="608"/>
      <c r="B472" s="627" t="s">
        <v>124</v>
      </c>
      <c r="C472" s="628">
        <f>SUM(C471+C462)</f>
        <v>88319</v>
      </c>
      <c r="D472" s="628">
        <f>SUM(D471+D462)</f>
        <v>118490</v>
      </c>
      <c r="E472" s="628">
        <f>SUM(E471+E462)</f>
        <v>120989</v>
      </c>
      <c r="F472" s="625">
        <f t="shared" si="17"/>
        <v>1.021090387374462</v>
      </c>
    </row>
    <row r="473" spans="1:6" ht="12.75" thickBot="1">
      <c r="A473" s="608"/>
      <c r="B473" s="629" t="s">
        <v>125</v>
      </c>
      <c r="C473" s="630"/>
      <c r="D473" s="630"/>
      <c r="E473" s="630"/>
      <c r="F473" s="631"/>
    </row>
    <row r="474" spans="1:6" ht="12">
      <c r="A474" s="608"/>
      <c r="B474" s="632" t="s">
        <v>340</v>
      </c>
      <c r="C474" s="633"/>
      <c r="D474" s="633">
        <f aca="true" t="shared" si="20" ref="D474:E476">SUM(D443+D412)</f>
        <v>25389</v>
      </c>
      <c r="E474" s="633">
        <f t="shared" si="20"/>
        <v>25389</v>
      </c>
      <c r="F474" s="615">
        <f t="shared" si="17"/>
        <v>1</v>
      </c>
    </row>
    <row r="475" spans="1:6" ht="12">
      <c r="A475" s="608"/>
      <c r="B475" s="634" t="s">
        <v>348</v>
      </c>
      <c r="C475" s="614">
        <f>SUM(C444+C413)</f>
        <v>876311</v>
      </c>
      <c r="D475" s="614">
        <f t="shared" si="20"/>
        <v>907758</v>
      </c>
      <c r="E475" s="614">
        <f t="shared" si="20"/>
        <v>910745</v>
      </c>
      <c r="F475" s="615">
        <f t="shared" si="17"/>
        <v>1.0032905245671202</v>
      </c>
    </row>
    <row r="476" spans="1:6" ht="12.75" thickBot="1">
      <c r="A476" s="608"/>
      <c r="B476" s="635" t="s">
        <v>349</v>
      </c>
      <c r="C476" s="621">
        <f>SUM(C445+C414)</f>
        <v>2100</v>
      </c>
      <c r="D476" s="621">
        <f t="shared" si="20"/>
        <v>2100</v>
      </c>
      <c r="E476" s="621">
        <f t="shared" si="20"/>
        <v>2100</v>
      </c>
      <c r="F476" s="622">
        <f t="shared" si="17"/>
        <v>1</v>
      </c>
    </row>
    <row r="477" spans="1:6" ht="13.5" thickBot="1">
      <c r="A477" s="608"/>
      <c r="B477" s="636" t="s">
        <v>117</v>
      </c>
      <c r="C477" s="637">
        <f>SUM(C475:C476)</f>
        <v>878411</v>
      </c>
      <c r="D477" s="637">
        <f>SUM(D474:D476)</f>
        <v>935247</v>
      </c>
      <c r="E477" s="637">
        <f>SUM(E474:E476)</f>
        <v>938234</v>
      </c>
      <c r="F477" s="625">
        <f t="shared" si="17"/>
        <v>1.0031938086943877</v>
      </c>
    </row>
    <row r="478" spans="1:6" ht="14.25" thickBot="1">
      <c r="A478" s="608"/>
      <c r="B478" s="640" t="s">
        <v>136</v>
      </c>
      <c r="C478" s="641">
        <f>SUM(C472+C473+C477)</f>
        <v>966730</v>
      </c>
      <c r="D478" s="641">
        <f>SUM(D472+D473+D477)</f>
        <v>1053737</v>
      </c>
      <c r="E478" s="641">
        <f>SUM(E472+E473+E477)</f>
        <v>1059223</v>
      </c>
      <c r="F478" s="625">
        <f t="shared" si="17"/>
        <v>1.0052062326747566</v>
      </c>
    </row>
    <row r="479" spans="1:6" ht="12">
      <c r="A479" s="608"/>
      <c r="B479" s="642" t="s">
        <v>541</v>
      </c>
      <c r="C479" s="614">
        <f aca="true" t="shared" si="21" ref="C479:D483">SUM(C448+C417)</f>
        <v>541423</v>
      </c>
      <c r="D479" s="614">
        <f t="shared" si="21"/>
        <v>591241</v>
      </c>
      <c r="E479" s="614">
        <f>SUM(E448+E417)</f>
        <v>594958</v>
      </c>
      <c r="F479" s="615">
        <f t="shared" si="17"/>
        <v>1.0062867764583308</v>
      </c>
    </row>
    <row r="480" spans="1:6" ht="12">
      <c r="A480" s="608"/>
      <c r="B480" s="642" t="s">
        <v>542</v>
      </c>
      <c r="C480" s="614">
        <f t="shared" si="21"/>
        <v>158134</v>
      </c>
      <c r="D480" s="614">
        <f t="shared" si="21"/>
        <v>171347</v>
      </c>
      <c r="E480" s="614">
        <f>SUM(E449+E418)</f>
        <v>172351</v>
      </c>
      <c r="F480" s="615">
        <f t="shared" si="17"/>
        <v>1.0058594547905713</v>
      </c>
    </row>
    <row r="481" spans="1:6" ht="12">
      <c r="A481" s="608"/>
      <c r="B481" s="642" t="s">
        <v>543</v>
      </c>
      <c r="C481" s="614">
        <f t="shared" si="21"/>
        <v>259173</v>
      </c>
      <c r="D481" s="614">
        <f t="shared" si="21"/>
        <v>276850</v>
      </c>
      <c r="E481" s="614">
        <f>SUM(E450+E419)</f>
        <v>272429</v>
      </c>
      <c r="F481" s="615">
        <f t="shared" si="17"/>
        <v>0.9840310637529348</v>
      </c>
    </row>
    <row r="482" spans="1:6" ht="12">
      <c r="A482" s="608"/>
      <c r="B482" s="643" t="s">
        <v>545</v>
      </c>
      <c r="C482" s="614">
        <f t="shared" si="21"/>
        <v>0</v>
      </c>
      <c r="D482" s="614">
        <f t="shared" si="21"/>
        <v>0</v>
      </c>
      <c r="E482" s="614">
        <f>SUM(E451+E420)</f>
        <v>1544</v>
      </c>
      <c r="F482" s="615"/>
    </row>
    <row r="483" spans="1:6" ht="12.75" thickBot="1">
      <c r="A483" s="608"/>
      <c r="B483" s="644" t="s">
        <v>544</v>
      </c>
      <c r="C483" s="614">
        <f t="shared" si="21"/>
        <v>0</v>
      </c>
      <c r="D483" s="614">
        <f t="shared" si="21"/>
        <v>0</v>
      </c>
      <c r="E483" s="614">
        <f>SUM(E452+E421)</f>
        <v>0</v>
      </c>
      <c r="F483" s="622"/>
    </row>
    <row r="484" spans="1:6" ht="12.75" thickBot="1">
      <c r="A484" s="608"/>
      <c r="B484" s="645" t="s">
        <v>116</v>
      </c>
      <c r="C484" s="624">
        <f>SUM(C479:C483)</f>
        <v>958730</v>
      </c>
      <c r="D484" s="624">
        <f>SUM(D479:D483)</f>
        <v>1039438</v>
      </c>
      <c r="E484" s="624">
        <f>SUM(E479:E483)</f>
        <v>1041282</v>
      </c>
      <c r="F484" s="625">
        <f t="shared" si="17"/>
        <v>1.001774035584614</v>
      </c>
    </row>
    <row r="485" spans="1:6" ht="12">
      <c r="A485" s="608"/>
      <c r="B485" s="642" t="s">
        <v>420</v>
      </c>
      <c r="C485" s="614"/>
      <c r="D485" s="614">
        <f>SUM(D454+D423)</f>
        <v>6299</v>
      </c>
      <c r="E485" s="614">
        <f>SUM(E454+E423)</f>
        <v>9596</v>
      </c>
      <c r="F485" s="615">
        <f t="shared" si="17"/>
        <v>1.5234164153040166</v>
      </c>
    </row>
    <row r="486" spans="1:6" ht="12">
      <c r="A486" s="608"/>
      <c r="B486" s="642" t="s">
        <v>421</v>
      </c>
      <c r="C486" s="614">
        <f>SUM(C455)</f>
        <v>8000</v>
      </c>
      <c r="D486" s="614">
        <f>SUM(D455)</f>
        <v>8000</v>
      </c>
      <c r="E486" s="614">
        <f>SUM(E455)</f>
        <v>8345</v>
      </c>
      <c r="F486" s="615">
        <f t="shared" si="17"/>
        <v>1.043125</v>
      </c>
    </row>
    <row r="487" spans="1:6" ht="12.75" thickBot="1">
      <c r="A487" s="608"/>
      <c r="B487" s="644" t="s">
        <v>553</v>
      </c>
      <c r="C487" s="621"/>
      <c r="D487" s="621"/>
      <c r="E487" s="621"/>
      <c r="F487" s="622"/>
    </row>
    <row r="488" spans="1:6" ht="12.75" thickBot="1">
      <c r="A488" s="608"/>
      <c r="B488" s="646" t="s">
        <v>123</v>
      </c>
      <c r="C488" s="624">
        <f>SUM(C486)</f>
        <v>8000</v>
      </c>
      <c r="D488" s="624">
        <f>SUM(D485:D487)</f>
        <v>14299</v>
      </c>
      <c r="E488" s="624">
        <f>SUM(E485:E487)</f>
        <v>17941</v>
      </c>
      <c r="F488" s="952">
        <f t="shared" si="17"/>
        <v>1.2547031260927337</v>
      </c>
    </row>
    <row r="489" spans="1:6" ht="14.25" thickBot="1">
      <c r="A489" s="605"/>
      <c r="B489" s="649" t="s">
        <v>207</v>
      </c>
      <c r="C489" s="641">
        <f>SUM(C484+C488)</f>
        <v>966730</v>
      </c>
      <c r="D489" s="641">
        <f>SUM(D484+D488)</f>
        <v>1053737</v>
      </c>
      <c r="E489" s="1027">
        <f>SUM(E484+E488)</f>
        <v>1059223</v>
      </c>
      <c r="F489" s="625">
        <f t="shared" si="17"/>
        <v>1.0052062326747566</v>
      </c>
    </row>
    <row r="490" spans="1:6" ht="13.5">
      <c r="A490" s="282">
        <v>2985</v>
      </c>
      <c r="B490" s="285" t="s">
        <v>564</v>
      </c>
      <c r="C490" s="614"/>
      <c r="D490" s="614"/>
      <c r="E490" s="614"/>
      <c r="F490" s="615"/>
    </row>
    <row r="491" spans="1:6" ht="12">
      <c r="A491" s="608"/>
      <c r="B491" s="610" t="s">
        <v>329</v>
      </c>
      <c r="C491" s="608"/>
      <c r="D491" s="608"/>
      <c r="E491" s="608"/>
      <c r="F491" s="615"/>
    </row>
    <row r="492" spans="1:6" ht="12.75" thickBot="1">
      <c r="A492" s="608"/>
      <c r="B492" s="611" t="s">
        <v>330</v>
      </c>
      <c r="C492" s="605"/>
      <c r="D492" s="659">
        <v>6214</v>
      </c>
      <c r="E492" s="659">
        <v>19881</v>
      </c>
      <c r="F492" s="622">
        <f t="shared" si="17"/>
        <v>3.1993884776311554</v>
      </c>
    </row>
    <row r="493" spans="1:6" ht="12.75" thickBot="1">
      <c r="A493" s="608"/>
      <c r="B493" s="612" t="s">
        <v>351</v>
      </c>
      <c r="C493" s="605"/>
      <c r="D493" s="660">
        <f>SUM(D491:D492)</f>
        <v>6214</v>
      </c>
      <c r="E493" s="660">
        <f>SUM(E491:E492)</f>
        <v>19881</v>
      </c>
      <c r="F493" s="625">
        <f t="shared" si="17"/>
        <v>3.1993884776311554</v>
      </c>
    </row>
    <row r="494" spans="1:6" ht="12">
      <c r="A494" s="608"/>
      <c r="B494" s="610" t="s">
        <v>332</v>
      </c>
      <c r="C494" s="614">
        <v>65000</v>
      </c>
      <c r="D494" s="614">
        <v>65000</v>
      </c>
      <c r="E494" s="614">
        <f>SUM(E495:E496)</f>
        <v>72864</v>
      </c>
      <c r="F494" s="615">
        <f t="shared" si="17"/>
        <v>1.1209846153846155</v>
      </c>
    </row>
    <row r="495" spans="1:6" ht="12.75">
      <c r="A495" s="608"/>
      <c r="B495" s="616" t="s">
        <v>333</v>
      </c>
      <c r="C495" s="617">
        <v>40000</v>
      </c>
      <c r="D495" s="617">
        <v>40000</v>
      </c>
      <c r="E495" s="617">
        <v>47864</v>
      </c>
      <c r="F495" s="615">
        <f t="shared" si="17"/>
        <v>1.1966</v>
      </c>
    </row>
    <row r="496" spans="1:6" ht="12.75">
      <c r="A496" s="608"/>
      <c r="B496" s="616" t="s">
        <v>334</v>
      </c>
      <c r="C496" s="617">
        <v>25000</v>
      </c>
      <c r="D496" s="617">
        <v>25000</v>
      </c>
      <c r="E496" s="617">
        <v>25000</v>
      </c>
      <c r="F496" s="615">
        <f t="shared" si="17"/>
        <v>1</v>
      </c>
    </row>
    <row r="497" spans="1:6" ht="12">
      <c r="A497" s="608"/>
      <c r="B497" s="618" t="s">
        <v>335</v>
      </c>
      <c r="C497" s="614"/>
      <c r="D497" s="614"/>
      <c r="E497" s="614">
        <v>2397</v>
      </c>
      <c r="F497" s="615"/>
    </row>
    <row r="498" spans="1:6" ht="12">
      <c r="A498" s="608"/>
      <c r="B498" s="618" t="s">
        <v>336</v>
      </c>
      <c r="C498" s="614"/>
      <c r="D498" s="614"/>
      <c r="E498" s="614"/>
      <c r="F498" s="615"/>
    </row>
    <row r="499" spans="1:6" ht="12">
      <c r="A499" s="608"/>
      <c r="B499" s="618" t="s">
        <v>337</v>
      </c>
      <c r="C499" s="614">
        <v>15000</v>
      </c>
      <c r="D499" s="614">
        <v>15000</v>
      </c>
      <c r="E499" s="614">
        <v>10869</v>
      </c>
      <c r="F499" s="615">
        <f t="shared" si="17"/>
        <v>0.7246</v>
      </c>
    </row>
    <row r="500" spans="1:6" ht="12">
      <c r="A500" s="608"/>
      <c r="B500" s="618" t="s">
        <v>584</v>
      </c>
      <c r="C500" s="614"/>
      <c r="D500" s="614"/>
      <c r="E500" s="614">
        <v>8702</v>
      </c>
      <c r="F500" s="615"/>
    </row>
    <row r="501" spans="1:6" ht="12">
      <c r="A501" s="608"/>
      <c r="B501" s="619" t="s">
        <v>338</v>
      </c>
      <c r="C501" s="614"/>
      <c r="D501" s="614"/>
      <c r="E501" s="614"/>
      <c r="F501" s="615"/>
    </row>
    <row r="502" spans="1:6" ht="12.75" thickBot="1">
      <c r="A502" s="608"/>
      <c r="B502" s="620" t="s">
        <v>339</v>
      </c>
      <c r="C502" s="614"/>
      <c r="D502" s="614">
        <v>21066</v>
      </c>
      <c r="E502" s="614">
        <v>21193</v>
      </c>
      <c r="F502" s="622">
        <f t="shared" si="17"/>
        <v>1.0060286717934113</v>
      </c>
    </row>
    <row r="503" spans="1:6" ht="12.75" thickBot="1">
      <c r="A503" s="608"/>
      <c r="B503" s="623" t="s">
        <v>573</v>
      </c>
      <c r="C503" s="624">
        <f>SUM(C494+C497+C498+C499+C502)</f>
        <v>80000</v>
      </c>
      <c r="D503" s="624">
        <f>SUM(D494+D497+D498+D499+D502)</f>
        <v>101066</v>
      </c>
      <c r="E503" s="624">
        <f>SUM(E494+E497+E498+E499+E502+E500)</f>
        <v>116025</v>
      </c>
      <c r="F503" s="625">
        <f t="shared" si="17"/>
        <v>1.148012190054024</v>
      </c>
    </row>
    <row r="504" spans="1:6" ht="13.5" thickBot="1">
      <c r="A504" s="608"/>
      <c r="B504" s="627" t="s">
        <v>124</v>
      </c>
      <c r="C504" s="628">
        <f>SUM(C503+C493)</f>
        <v>80000</v>
      </c>
      <c r="D504" s="628">
        <f>SUM(D503+D493)</f>
        <v>107280</v>
      </c>
      <c r="E504" s="628">
        <f>SUM(E503+E493)</f>
        <v>135906</v>
      </c>
      <c r="F504" s="952">
        <f t="shared" si="17"/>
        <v>1.266834451901566</v>
      </c>
    </row>
    <row r="505" spans="1:6" ht="12.75" thickBot="1">
      <c r="A505" s="608"/>
      <c r="B505" s="629" t="s">
        <v>125</v>
      </c>
      <c r="C505" s="630"/>
      <c r="D505" s="630"/>
      <c r="E505" s="630"/>
      <c r="F505" s="631"/>
    </row>
    <row r="506" spans="1:6" ht="12">
      <c r="A506" s="608"/>
      <c r="B506" s="632" t="s">
        <v>340</v>
      </c>
      <c r="C506" s="633"/>
      <c r="D506" s="633">
        <v>2273</v>
      </c>
      <c r="E506" s="633">
        <v>2273</v>
      </c>
      <c r="F506" s="615">
        <f t="shared" si="17"/>
        <v>1</v>
      </c>
    </row>
    <row r="507" spans="1:6" ht="12">
      <c r="A507" s="608"/>
      <c r="B507" s="634" t="s">
        <v>348</v>
      </c>
      <c r="C507" s="614">
        <v>353600</v>
      </c>
      <c r="D507" s="614">
        <v>362491</v>
      </c>
      <c r="E507" s="614">
        <v>362646</v>
      </c>
      <c r="F507" s="615">
        <f t="shared" si="17"/>
        <v>1.0004275968230936</v>
      </c>
    </row>
    <row r="508" spans="1:6" ht="12.75" thickBot="1">
      <c r="A508" s="608"/>
      <c r="B508" s="635" t="s">
        <v>349</v>
      </c>
      <c r="C508" s="621"/>
      <c r="D508" s="621"/>
      <c r="E508" s="621"/>
      <c r="F508" s="622"/>
    </row>
    <row r="509" spans="1:6" ht="13.5" thickBot="1">
      <c r="A509" s="608"/>
      <c r="B509" s="636" t="s">
        <v>117</v>
      </c>
      <c r="C509" s="637">
        <f>SUM(C507:C508)</f>
        <v>353600</v>
      </c>
      <c r="D509" s="637">
        <f>SUM(D506:D508)</f>
        <v>364764</v>
      </c>
      <c r="E509" s="637">
        <f>SUM(E506:E508)</f>
        <v>364919</v>
      </c>
      <c r="F509" s="625">
        <f t="shared" si="17"/>
        <v>1.0004249322849843</v>
      </c>
    </row>
    <row r="510" spans="1:6" ht="14.25" thickBot="1">
      <c r="A510" s="608"/>
      <c r="B510" s="640" t="s">
        <v>136</v>
      </c>
      <c r="C510" s="641">
        <f>SUM(C504+C505+C509)</f>
        <v>433600</v>
      </c>
      <c r="D510" s="641">
        <f>SUM(D504+D505+D509)</f>
        <v>472044</v>
      </c>
      <c r="E510" s="641">
        <f>SUM(E504+E505+E509)</f>
        <v>500825</v>
      </c>
      <c r="F510" s="625">
        <f t="shared" si="17"/>
        <v>1.0609710111769242</v>
      </c>
    </row>
    <row r="511" spans="1:6" ht="12">
      <c r="A511" s="608"/>
      <c r="B511" s="642" t="s">
        <v>541</v>
      </c>
      <c r="C511" s="614">
        <v>127883</v>
      </c>
      <c r="D511" s="614">
        <v>132999</v>
      </c>
      <c r="E511" s="614">
        <v>133121</v>
      </c>
      <c r="F511" s="615">
        <f t="shared" si="17"/>
        <v>1.0009173001300762</v>
      </c>
    </row>
    <row r="512" spans="1:6" ht="12">
      <c r="A512" s="608"/>
      <c r="B512" s="642" t="s">
        <v>542</v>
      </c>
      <c r="C512" s="614">
        <v>34443</v>
      </c>
      <c r="D512" s="614">
        <v>35865</v>
      </c>
      <c r="E512" s="614">
        <v>37298</v>
      </c>
      <c r="F512" s="615">
        <f t="shared" si="17"/>
        <v>1.0399553882615362</v>
      </c>
    </row>
    <row r="513" spans="1:6" ht="12">
      <c r="A513" s="608"/>
      <c r="B513" s="642" t="s">
        <v>543</v>
      </c>
      <c r="C513" s="614">
        <v>258274</v>
      </c>
      <c r="D513" s="614">
        <v>280014</v>
      </c>
      <c r="E513" s="614">
        <v>294565</v>
      </c>
      <c r="F513" s="615">
        <f t="shared" si="17"/>
        <v>1.051965258879913</v>
      </c>
    </row>
    <row r="514" spans="1:6" ht="12">
      <c r="A514" s="608"/>
      <c r="B514" s="643" t="s">
        <v>545</v>
      </c>
      <c r="C514" s="614"/>
      <c r="D514" s="614"/>
      <c r="E514" s="614"/>
      <c r="F514" s="615"/>
    </row>
    <row r="515" spans="1:6" ht="12.75" thickBot="1">
      <c r="A515" s="608"/>
      <c r="B515" s="644" t="s">
        <v>544</v>
      </c>
      <c r="C515" s="614"/>
      <c r="D515" s="614"/>
      <c r="E515" s="614"/>
      <c r="F515" s="622"/>
    </row>
    <row r="516" spans="1:6" ht="12.75" thickBot="1">
      <c r="A516" s="608"/>
      <c r="B516" s="645" t="s">
        <v>116</v>
      </c>
      <c r="C516" s="624">
        <f>SUM(C511:C515)</f>
        <v>420600</v>
      </c>
      <c r="D516" s="624">
        <f>SUM(D511:D515)</f>
        <v>448878</v>
      </c>
      <c r="E516" s="624">
        <f>SUM(E511:E515)</f>
        <v>464984</v>
      </c>
      <c r="F516" s="625">
        <f t="shared" si="17"/>
        <v>1.0358805733406404</v>
      </c>
    </row>
    <row r="517" spans="1:6" ht="12">
      <c r="A517" s="608"/>
      <c r="B517" s="642" t="s">
        <v>420</v>
      </c>
      <c r="C517" s="614"/>
      <c r="D517" s="614">
        <v>10166</v>
      </c>
      <c r="E517" s="614">
        <v>24291</v>
      </c>
      <c r="F517" s="615">
        <f t="shared" si="17"/>
        <v>2.389435372811332</v>
      </c>
    </row>
    <row r="518" spans="1:6" ht="12">
      <c r="A518" s="608"/>
      <c r="B518" s="642" t="s">
        <v>421</v>
      </c>
      <c r="C518" s="614">
        <v>13000</v>
      </c>
      <c r="D518" s="614">
        <v>13000</v>
      </c>
      <c r="E518" s="614">
        <v>11550</v>
      </c>
      <c r="F518" s="615">
        <f t="shared" si="17"/>
        <v>0.8884615384615384</v>
      </c>
    </row>
    <row r="519" spans="1:6" ht="12.75" thickBot="1">
      <c r="A519" s="608"/>
      <c r="B519" s="644" t="s">
        <v>553</v>
      </c>
      <c r="C519" s="621"/>
      <c r="D519" s="621"/>
      <c r="E519" s="621"/>
      <c r="F519" s="622"/>
    </row>
    <row r="520" spans="1:6" ht="12.75" thickBot="1">
      <c r="A520" s="608"/>
      <c r="B520" s="646" t="s">
        <v>123</v>
      </c>
      <c r="C520" s="624">
        <f>SUM(C518:C519)</f>
        <v>13000</v>
      </c>
      <c r="D520" s="624">
        <f>SUM(D517:D519)</f>
        <v>23166</v>
      </c>
      <c r="E520" s="624">
        <f>SUM(E517:E519)</f>
        <v>35841</v>
      </c>
      <c r="F520" s="625">
        <f t="shared" si="17"/>
        <v>1.5471380471380471</v>
      </c>
    </row>
    <row r="521" spans="1:6" ht="14.25" thickBot="1">
      <c r="A521" s="605"/>
      <c r="B521" s="649" t="s">
        <v>207</v>
      </c>
      <c r="C521" s="641">
        <f>SUM(C516+C520)</f>
        <v>433600</v>
      </c>
      <c r="D521" s="641">
        <f>SUM(D516+D520)</f>
        <v>472044</v>
      </c>
      <c r="E521" s="641">
        <f>SUM(E516+E520)</f>
        <v>500825</v>
      </c>
      <c r="F521" s="625">
        <f t="shared" si="17"/>
        <v>1.0609710111769242</v>
      </c>
    </row>
    <row r="522" spans="1:6" ht="13.5">
      <c r="A522" s="282">
        <v>2991</v>
      </c>
      <c r="B522" s="285" t="s">
        <v>352</v>
      </c>
      <c r="C522" s="653"/>
      <c r="D522" s="653"/>
      <c r="E522" s="653"/>
      <c r="F522" s="615"/>
    </row>
    <row r="523" spans="1:6" ht="12">
      <c r="A523" s="608"/>
      <c r="B523" s="610" t="s">
        <v>329</v>
      </c>
      <c r="C523" s="608"/>
      <c r="D523" s="608"/>
      <c r="E523" s="608"/>
      <c r="F523" s="615"/>
    </row>
    <row r="524" spans="1:6" ht="12.75" thickBot="1">
      <c r="A524" s="608"/>
      <c r="B524" s="611" t="s">
        <v>330</v>
      </c>
      <c r="C524" s="605"/>
      <c r="D524" s="621">
        <f>SUM(D461+D492+D367)</f>
        <v>35691</v>
      </c>
      <c r="E524" s="621">
        <f>SUM(E461+E492+E367)</f>
        <v>52612</v>
      </c>
      <c r="F524" s="622">
        <f t="shared" si="17"/>
        <v>1.4740971113165784</v>
      </c>
    </row>
    <row r="525" spans="1:6" ht="12.75" thickBot="1">
      <c r="A525" s="608"/>
      <c r="B525" s="612" t="s">
        <v>351</v>
      </c>
      <c r="C525" s="605"/>
      <c r="D525" s="658">
        <f>SUM(D524)</f>
        <v>35691</v>
      </c>
      <c r="E525" s="658">
        <f>SUM(E524)</f>
        <v>52612</v>
      </c>
      <c r="F525" s="952">
        <f t="shared" si="17"/>
        <v>1.4740971113165784</v>
      </c>
    </row>
    <row r="526" spans="1:6" ht="12">
      <c r="A526" s="608"/>
      <c r="B526" s="610" t="s">
        <v>332</v>
      </c>
      <c r="C526" s="614">
        <f aca="true" t="shared" si="22" ref="C526:E531">SUM(C494+C463+C369)</f>
        <v>102459</v>
      </c>
      <c r="D526" s="614">
        <f t="shared" si="22"/>
        <v>108459</v>
      </c>
      <c r="E526" s="614">
        <f t="shared" si="22"/>
        <v>122176</v>
      </c>
      <c r="F526" s="615">
        <f t="shared" si="17"/>
        <v>1.1264717543034695</v>
      </c>
    </row>
    <row r="527" spans="1:6" ht="12.75">
      <c r="A527" s="608"/>
      <c r="B527" s="616" t="s">
        <v>333</v>
      </c>
      <c r="C527" s="617">
        <f t="shared" si="22"/>
        <v>41455</v>
      </c>
      <c r="D527" s="617">
        <f t="shared" si="22"/>
        <v>41455</v>
      </c>
      <c r="E527" s="617">
        <f t="shared" si="22"/>
        <v>55645</v>
      </c>
      <c r="F527" s="615">
        <f aca="true" t="shared" si="23" ref="F527:F553">SUM(E527/D527)</f>
        <v>1.342298878301773</v>
      </c>
    </row>
    <row r="528" spans="1:6" ht="12.75">
      <c r="A528" s="608"/>
      <c r="B528" s="616" t="s">
        <v>334</v>
      </c>
      <c r="C528" s="617">
        <f t="shared" si="22"/>
        <v>61004</v>
      </c>
      <c r="D528" s="617">
        <f t="shared" si="22"/>
        <v>67004</v>
      </c>
      <c r="E528" s="617">
        <f t="shared" si="22"/>
        <v>66531</v>
      </c>
      <c r="F528" s="615">
        <f t="shared" si="23"/>
        <v>0.9929407199570175</v>
      </c>
    </row>
    <row r="529" spans="1:6" ht="12">
      <c r="A529" s="608"/>
      <c r="B529" s="618" t="s">
        <v>335</v>
      </c>
      <c r="C529" s="614">
        <f t="shared" si="22"/>
        <v>27859</v>
      </c>
      <c r="D529" s="614">
        <f t="shared" si="22"/>
        <v>27859</v>
      </c>
      <c r="E529" s="614">
        <f t="shared" si="22"/>
        <v>35256</v>
      </c>
      <c r="F529" s="615">
        <f t="shared" si="23"/>
        <v>1.2655156322911807</v>
      </c>
    </row>
    <row r="530" spans="1:6" ht="12">
      <c r="A530" s="608"/>
      <c r="B530" s="618" t="s">
        <v>336</v>
      </c>
      <c r="C530" s="614">
        <f t="shared" si="22"/>
        <v>215947</v>
      </c>
      <c r="D530" s="614">
        <f t="shared" si="22"/>
        <v>222263</v>
      </c>
      <c r="E530" s="614">
        <f t="shared" si="22"/>
        <v>225417</v>
      </c>
      <c r="F530" s="615">
        <f t="shared" si="23"/>
        <v>1.0141903960623226</v>
      </c>
    </row>
    <row r="531" spans="1:6" ht="12">
      <c r="A531" s="608"/>
      <c r="B531" s="618" t="s">
        <v>337</v>
      </c>
      <c r="C531" s="614">
        <f t="shared" si="22"/>
        <v>78433</v>
      </c>
      <c r="D531" s="614">
        <f t="shared" si="22"/>
        <v>81433</v>
      </c>
      <c r="E531" s="614">
        <f t="shared" si="22"/>
        <v>88278</v>
      </c>
      <c r="F531" s="615">
        <f t="shared" si="23"/>
        <v>1.0840568319968562</v>
      </c>
    </row>
    <row r="532" spans="1:6" ht="12">
      <c r="A532" s="608"/>
      <c r="B532" s="618" t="s">
        <v>584</v>
      </c>
      <c r="C532" s="614"/>
      <c r="D532" s="614">
        <f>D375</f>
        <v>2482</v>
      </c>
      <c r="E532" s="614">
        <f>E375+E500</f>
        <v>10884</v>
      </c>
      <c r="F532" s="615">
        <f t="shared" si="23"/>
        <v>4.385173247381144</v>
      </c>
    </row>
    <row r="533" spans="1:6" ht="12">
      <c r="A533" s="608"/>
      <c r="B533" s="619" t="s">
        <v>338</v>
      </c>
      <c r="C533" s="614">
        <f aca="true" t="shared" si="24" ref="C533:E534">SUM(C501+C469+C376)</f>
        <v>0</v>
      </c>
      <c r="D533" s="614">
        <f t="shared" si="24"/>
        <v>0</v>
      </c>
      <c r="E533" s="614">
        <f t="shared" si="24"/>
        <v>0</v>
      </c>
      <c r="F533" s="615"/>
    </row>
    <row r="534" spans="1:6" ht="12.75" thickBot="1">
      <c r="A534" s="608"/>
      <c r="B534" s="620" t="s">
        <v>339</v>
      </c>
      <c r="C534" s="614">
        <f t="shared" si="24"/>
        <v>15021</v>
      </c>
      <c r="D534" s="614">
        <f t="shared" si="24"/>
        <v>41188</v>
      </c>
      <c r="E534" s="614">
        <f t="shared" si="24"/>
        <v>37787</v>
      </c>
      <c r="F534" s="622">
        <f t="shared" si="23"/>
        <v>0.9174274060405944</v>
      </c>
    </row>
    <row r="535" spans="1:6" ht="12.75" thickBot="1">
      <c r="A535" s="608"/>
      <c r="B535" s="623" t="s">
        <v>573</v>
      </c>
      <c r="C535" s="624">
        <f>SUM(C526+C529+C530+C531+C534)</f>
        <v>439719</v>
      </c>
      <c r="D535" s="624">
        <f>SUM(D526+D529+D530+D531+D534+D532)</f>
        <v>483684</v>
      </c>
      <c r="E535" s="624">
        <f>SUM(E526+E529+E530+E531+E534+E532)</f>
        <v>519798</v>
      </c>
      <c r="F535" s="625">
        <f t="shared" si="23"/>
        <v>1.0746644503436127</v>
      </c>
    </row>
    <row r="536" spans="1:6" ht="13.5" thickBot="1">
      <c r="A536" s="608"/>
      <c r="B536" s="627" t="s">
        <v>124</v>
      </c>
      <c r="C536" s="628">
        <f>SUM(C535+C525)</f>
        <v>439719</v>
      </c>
      <c r="D536" s="628">
        <f>SUM(D535+D525)</f>
        <v>519375</v>
      </c>
      <c r="E536" s="628">
        <f>SUM(E535+E525)</f>
        <v>572410</v>
      </c>
      <c r="F536" s="625">
        <f t="shared" si="23"/>
        <v>1.1021131167268352</v>
      </c>
    </row>
    <row r="537" spans="1:6" ht="12.75" thickBot="1">
      <c r="A537" s="608"/>
      <c r="B537" s="629" t="s">
        <v>125</v>
      </c>
      <c r="C537" s="630"/>
      <c r="D537" s="630"/>
      <c r="E537" s="630"/>
      <c r="F537" s="631"/>
    </row>
    <row r="538" spans="1:6" ht="12">
      <c r="A538" s="608"/>
      <c r="B538" s="632" t="s">
        <v>340</v>
      </c>
      <c r="C538" s="633"/>
      <c r="D538" s="633">
        <f aca="true" t="shared" si="25" ref="D538:E540">SUM(D506+D474+D381)</f>
        <v>64697</v>
      </c>
      <c r="E538" s="633">
        <f t="shared" si="25"/>
        <v>64697</v>
      </c>
      <c r="F538" s="615">
        <f t="shared" si="23"/>
        <v>1</v>
      </c>
    </row>
    <row r="539" spans="1:6" ht="12">
      <c r="A539" s="608"/>
      <c r="B539" s="634" t="s">
        <v>348</v>
      </c>
      <c r="C539" s="614">
        <f>SUM(C507+C475+C382)</f>
        <v>3214555</v>
      </c>
      <c r="D539" s="614">
        <f t="shared" si="25"/>
        <v>3360658</v>
      </c>
      <c r="E539" s="614">
        <f t="shared" si="25"/>
        <v>3366596</v>
      </c>
      <c r="F539" s="615">
        <f t="shared" si="23"/>
        <v>1.0017669158837346</v>
      </c>
    </row>
    <row r="540" spans="1:6" ht="12.75" thickBot="1">
      <c r="A540" s="608"/>
      <c r="B540" s="635" t="s">
        <v>349</v>
      </c>
      <c r="C540" s="621">
        <f>SUM(C508+C476+C383)</f>
        <v>227530</v>
      </c>
      <c r="D540" s="621">
        <f t="shared" si="25"/>
        <v>253269</v>
      </c>
      <c r="E540" s="621">
        <f t="shared" si="25"/>
        <v>253269</v>
      </c>
      <c r="F540" s="622">
        <f t="shared" si="23"/>
        <v>1</v>
      </c>
    </row>
    <row r="541" spans="1:6" ht="13.5" thickBot="1">
      <c r="A541" s="608"/>
      <c r="B541" s="636" t="s">
        <v>117</v>
      </c>
      <c r="C541" s="637">
        <f>SUM(C539:C540)</f>
        <v>3442085</v>
      </c>
      <c r="D541" s="637">
        <f>SUM(D538:D540)</f>
        <v>3678624</v>
      </c>
      <c r="E541" s="637">
        <f>SUM(E538:E540)</f>
        <v>3684562</v>
      </c>
      <c r="F541" s="625">
        <f t="shared" si="23"/>
        <v>1.001614190523413</v>
      </c>
    </row>
    <row r="542" spans="1:6" ht="14.25" thickBot="1">
      <c r="A542" s="608"/>
      <c r="B542" s="640" t="s">
        <v>136</v>
      </c>
      <c r="C542" s="641">
        <f>SUM(C536+C537+C541)</f>
        <v>3881804</v>
      </c>
      <c r="D542" s="641">
        <f>SUM(D536+D537+D541)</f>
        <v>4197999</v>
      </c>
      <c r="E542" s="641">
        <f>SUM(E536+E537+E541)</f>
        <v>4256972</v>
      </c>
      <c r="F542" s="625">
        <f t="shared" si="23"/>
        <v>1.0140478832891575</v>
      </c>
    </row>
    <row r="543" spans="1:6" ht="12">
      <c r="A543" s="608"/>
      <c r="B543" s="642" t="s">
        <v>541</v>
      </c>
      <c r="C543" s="614">
        <f aca="true" t="shared" si="26" ref="C543:E547">SUM(C511+C479+C386)</f>
        <v>1705990</v>
      </c>
      <c r="D543" s="614">
        <f t="shared" si="26"/>
        <v>1797039</v>
      </c>
      <c r="E543" s="614">
        <f t="shared" si="26"/>
        <v>1807912</v>
      </c>
      <c r="F543" s="615">
        <f t="shared" si="23"/>
        <v>1.0060505086422722</v>
      </c>
    </row>
    <row r="544" spans="1:6" ht="12">
      <c r="A544" s="608"/>
      <c r="B544" s="642" t="s">
        <v>542</v>
      </c>
      <c r="C544" s="614">
        <f t="shared" si="26"/>
        <v>483752</v>
      </c>
      <c r="D544" s="614">
        <f t="shared" si="26"/>
        <v>507300</v>
      </c>
      <c r="E544" s="614">
        <f t="shared" si="26"/>
        <v>515669</v>
      </c>
      <c r="F544" s="615">
        <f t="shared" si="23"/>
        <v>1.0164971417307314</v>
      </c>
    </row>
    <row r="545" spans="1:6" ht="12">
      <c r="A545" s="608"/>
      <c r="B545" s="642" t="s">
        <v>543</v>
      </c>
      <c r="C545" s="614">
        <f t="shared" si="26"/>
        <v>1671062</v>
      </c>
      <c r="D545" s="614">
        <f t="shared" si="26"/>
        <v>1797021</v>
      </c>
      <c r="E545" s="614">
        <f t="shared" si="26"/>
        <v>1811692</v>
      </c>
      <c r="F545" s="615">
        <f t="shared" si="23"/>
        <v>1.008164067086584</v>
      </c>
    </row>
    <row r="546" spans="1:6" ht="12">
      <c r="A546" s="608"/>
      <c r="B546" s="643" t="s">
        <v>545</v>
      </c>
      <c r="C546" s="614">
        <f t="shared" si="26"/>
        <v>0</v>
      </c>
      <c r="D546" s="614">
        <f t="shared" si="26"/>
        <v>0</v>
      </c>
      <c r="E546" s="614">
        <f t="shared" si="26"/>
        <v>1544</v>
      </c>
      <c r="F546" s="615"/>
    </row>
    <row r="547" spans="1:6" ht="12.75" thickBot="1">
      <c r="A547" s="608"/>
      <c r="B547" s="644" t="s">
        <v>544</v>
      </c>
      <c r="C547" s="614">
        <f t="shared" si="26"/>
        <v>0</v>
      </c>
      <c r="D547" s="614">
        <f t="shared" si="26"/>
        <v>466</v>
      </c>
      <c r="E547" s="614">
        <f t="shared" si="26"/>
        <v>466</v>
      </c>
      <c r="F547" s="622">
        <f t="shared" si="23"/>
        <v>1</v>
      </c>
    </row>
    <row r="548" spans="1:6" ht="12.75" thickBot="1">
      <c r="A548" s="608"/>
      <c r="B548" s="645" t="s">
        <v>116</v>
      </c>
      <c r="C548" s="624">
        <f>SUM(C543:C547)</f>
        <v>3860804</v>
      </c>
      <c r="D548" s="624">
        <f>SUM(D543:D547)</f>
        <v>4101826</v>
      </c>
      <c r="E548" s="624">
        <f>SUM(E543:E547)</f>
        <v>4137283</v>
      </c>
      <c r="F548" s="625">
        <f t="shared" si="23"/>
        <v>1.0086441989494435</v>
      </c>
    </row>
    <row r="549" spans="1:6" ht="12">
      <c r="A549" s="608"/>
      <c r="B549" s="642" t="s">
        <v>420</v>
      </c>
      <c r="C549" s="614"/>
      <c r="D549" s="614">
        <f>SUM(D392+D485+D517)</f>
        <v>62465</v>
      </c>
      <c r="E549" s="614">
        <f>SUM(E392+E485+E517)</f>
        <v>91630</v>
      </c>
      <c r="F549" s="615">
        <f t="shared" si="23"/>
        <v>1.4669014648202994</v>
      </c>
    </row>
    <row r="550" spans="1:6" ht="12">
      <c r="A550" s="608"/>
      <c r="B550" s="642" t="s">
        <v>421</v>
      </c>
      <c r="C550" s="614">
        <f>SUM(C518+C486)</f>
        <v>21000</v>
      </c>
      <c r="D550" s="614">
        <f>SUM(D518+D486+D393)</f>
        <v>33708</v>
      </c>
      <c r="E550" s="614">
        <f>SUM(E518+E486+E393)</f>
        <v>28059</v>
      </c>
      <c r="F550" s="615">
        <f t="shared" si="23"/>
        <v>0.8324136703453187</v>
      </c>
    </row>
    <row r="551" spans="1:6" ht="12.75" thickBot="1">
      <c r="A551" s="608"/>
      <c r="B551" s="644" t="s">
        <v>553</v>
      </c>
      <c r="C551" s="621"/>
      <c r="D551" s="621"/>
      <c r="E551" s="621"/>
      <c r="F551" s="622"/>
    </row>
    <row r="552" spans="1:6" ht="12.75" thickBot="1">
      <c r="A552" s="608"/>
      <c r="B552" s="646" t="s">
        <v>123</v>
      </c>
      <c r="C552" s="624">
        <f>SUM(C550)</f>
        <v>21000</v>
      </c>
      <c r="D552" s="624">
        <f>SUM(D549:D551)</f>
        <v>96173</v>
      </c>
      <c r="E552" s="624">
        <f>SUM(E549:E551)</f>
        <v>119689</v>
      </c>
      <c r="F552" s="625">
        <f t="shared" si="23"/>
        <v>1.2445176920757386</v>
      </c>
    </row>
    <row r="553" spans="1:6" ht="14.25" thickBot="1">
      <c r="A553" s="605"/>
      <c r="B553" s="649" t="s">
        <v>207</v>
      </c>
      <c r="C553" s="641">
        <f>SUM(C548+C550)</f>
        <v>3881804</v>
      </c>
      <c r="D553" s="641">
        <f>SUM(D548+D552)</f>
        <v>4197999</v>
      </c>
      <c r="E553" s="641">
        <f>SUM(E548+E552)</f>
        <v>4256972</v>
      </c>
      <c r="F553" s="625">
        <f t="shared" si="23"/>
        <v>1.0140478832891575</v>
      </c>
    </row>
  </sheetData>
  <sheetProtection/>
  <mergeCells count="8">
    <mergeCell ref="F5:F7"/>
    <mergeCell ref="A2:F2"/>
    <mergeCell ref="A1:F1"/>
    <mergeCell ref="C5:C7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43">
      <selection activeCell="E38" sqref="E38"/>
    </sheetView>
  </sheetViews>
  <sheetFormatPr defaultColWidth="9.125" defaultRowHeight="12.75"/>
  <cols>
    <col min="1" max="1" width="6.875" style="664" customWidth="1"/>
    <col min="2" max="2" width="50.125" style="661" customWidth="1"/>
    <col min="3" max="5" width="13.75390625" style="661" customWidth="1"/>
    <col min="6" max="6" width="8.75390625" style="661" customWidth="1"/>
    <col min="7" max="16384" width="9.125" style="661" customWidth="1"/>
  </cols>
  <sheetData>
    <row r="1" spans="1:6" ht="12">
      <c r="A1" s="1097" t="s">
        <v>529</v>
      </c>
      <c r="B1" s="1098"/>
      <c r="C1" s="1099"/>
      <c r="D1" s="1099"/>
      <c r="E1" s="1099"/>
      <c r="F1" s="1099"/>
    </row>
    <row r="2" spans="1:6" ht="12.75">
      <c r="A2" s="1097" t="s">
        <v>148</v>
      </c>
      <c r="B2" s="1098"/>
      <c r="C2" s="1099"/>
      <c r="D2" s="1099"/>
      <c r="E2" s="1099"/>
      <c r="F2" s="1099"/>
    </row>
    <row r="3" spans="1:2" s="663" customFormat="1" ht="11.25" customHeight="1">
      <c r="A3" s="662"/>
      <c r="B3" s="662"/>
    </row>
    <row r="4" spans="3:6" ht="11.25" customHeight="1">
      <c r="C4" s="665"/>
      <c r="D4" s="665"/>
      <c r="E4" s="665"/>
      <c r="F4" s="665" t="s">
        <v>314</v>
      </c>
    </row>
    <row r="5" spans="1:6" s="668" customFormat="1" ht="11.25" customHeight="1">
      <c r="A5" s="666"/>
      <c r="B5" s="667"/>
      <c r="C5" s="1087" t="s">
        <v>108</v>
      </c>
      <c r="D5" s="1087" t="s">
        <v>129</v>
      </c>
      <c r="E5" s="1087" t="s">
        <v>995</v>
      </c>
      <c r="F5" s="1095" t="s">
        <v>1004</v>
      </c>
    </row>
    <row r="6" spans="1:6" s="668" customFormat="1" ht="12" customHeight="1">
      <c r="A6" s="669" t="s">
        <v>477</v>
      </c>
      <c r="B6" s="670" t="s">
        <v>491</v>
      </c>
      <c r="C6" s="1088"/>
      <c r="D6" s="1093"/>
      <c r="E6" s="1093"/>
      <c r="F6" s="1095"/>
    </row>
    <row r="7" spans="1:6" s="668" customFormat="1" ht="12.75" customHeight="1" thickBot="1">
      <c r="A7" s="671"/>
      <c r="B7" s="672"/>
      <c r="C7" s="1094"/>
      <c r="D7" s="1094"/>
      <c r="E7" s="1094"/>
      <c r="F7" s="1096"/>
    </row>
    <row r="8" spans="1:6" s="668" customFormat="1" ht="12" customHeight="1">
      <c r="A8" s="673" t="s">
        <v>287</v>
      </c>
      <c r="B8" s="674" t="s">
        <v>288</v>
      </c>
      <c r="C8" s="675" t="s">
        <v>289</v>
      </c>
      <c r="D8" s="675" t="s">
        <v>290</v>
      </c>
      <c r="E8" s="675" t="s">
        <v>291</v>
      </c>
      <c r="F8" s="675" t="s">
        <v>84</v>
      </c>
    </row>
    <row r="9" spans="1:6" ht="12" customHeight="1">
      <c r="A9" s="666">
        <v>3010</v>
      </c>
      <c r="B9" s="676" t="s">
        <v>99</v>
      </c>
      <c r="C9" s="677">
        <f>SUM(C19)</f>
        <v>10533</v>
      </c>
      <c r="D9" s="677">
        <f>SUM(D19)</f>
        <v>10880</v>
      </c>
      <c r="E9" s="677">
        <f>SUM(E19)</f>
        <v>10880</v>
      </c>
      <c r="F9" s="678">
        <f>SUM(E9/D9)</f>
        <v>1</v>
      </c>
    </row>
    <row r="10" spans="1:6" ht="12" customHeight="1">
      <c r="A10" s="85">
        <v>3011</v>
      </c>
      <c r="B10" s="679" t="s">
        <v>211</v>
      </c>
      <c r="C10" s="677"/>
      <c r="D10" s="677"/>
      <c r="E10" s="677"/>
      <c r="F10" s="678"/>
    </row>
    <row r="11" spans="1:6" ht="12" customHeight="1">
      <c r="A11" s="680"/>
      <c r="B11" s="681" t="s">
        <v>212</v>
      </c>
      <c r="C11" s="583">
        <v>3100</v>
      </c>
      <c r="D11" s="583">
        <v>3128</v>
      </c>
      <c r="E11" s="583">
        <v>3128</v>
      </c>
      <c r="F11" s="682">
        <f aca="true" t="shared" si="0" ref="F11:F65">SUM(E11/D11)</f>
        <v>1</v>
      </c>
    </row>
    <row r="12" spans="1:6" ht="12" customHeight="1">
      <c r="A12" s="680"/>
      <c r="B12" s="212" t="s">
        <v>501</v>
      </c>
      <c r="C12" s="583">
        <v>900</v>
      </c>
      <c r="D12" s="583">
        <v>952</v>
      </c>
      <c r="E12" s="583">
        <v>952</v>
      </c>
      <c r="F12" s="682">
        <f t="shared" si="0"/>
        <v>1</v>
      </c>
    </row>
    <row r="13" spans="1:6" ht="12" customHeight="1">
      <c r="A13" s="576"/>
      <c r="B13" s="683" t="s">
        <v>483</v>
      </c>
      <c r="C13" s="583">
        <v>4533</v>
      </c>
      <c r="D13" s="583">
        <v>4800</v>
      </c>
      <c r="E13" s="583">
        <v>4800</v>
      </c>
      <c r="F13" s="682">
        <f t="shared" si="0"/>
        <v>1</v>
      </c>
    </row>
    <row r="14" spans="1:6" ht="12" customHeight="1">
      <c r="A14" s="680"/>
      <c r="B14" s="584" t="s">
        <v>219</v>
      </c>
      <c r="C14" s="583"/>
      <c r="D14" s="583"/>
      <c r="E14" s="583"/>
      <c r="F14" s="682"/>
    </row>
    <row r="15" spans="1:6" ht="12" customHeight="1">
      <c r="A15" s="680"/>
      <c r="B15" s="212" t="s">
        <v>493</v>
      </c>
      <c r="C15" s="684"/>
      <c r="D15" s="684"/>
      <c r="E15" s="684"/>
      <c r="F15" s="682"/>
    </row>
    <row r="16" spans="1:6" ht="12" customHeight="1">
      <c r="A16" s="576"/>
      <c r="B16" s="681" t="s">
        <v>422</v>
      </c>
      <c r="C16" s="583">
        <v>1500</v>
      </c>
      <c r="D16" s="583">
        <v>1500</v>
      </c>
      <c r="E16" s="583">
        <v>1500</v>
      </c>
      <c r="F16" s="682">
        <f t="shared" si="0"/>
        <v>1</v>
      </c>
    </row>
    <row r="17" spans="1:6" ht="12" customHeight="1">
      <c r="A17" s="576"/>
      <c r="B17" s="84" t="s">
        <v>423</v>
      </c>
      <c r="C17" s="684">
        <v>500</v>
      </c>
      <c r="D17" s="684">
        <v>500</v>
      </c>
      <c r="E17" s="684">
        <v>500</v>
      </c>
      <c r="F17" s="682">
        <f t="shared" si="0"/>
        <v>1</v>
      </c>
    </row>
    <row r="18" spans="1:6" ht="12" customHeight="1" thickBot="1">
      <c r="A18" s="680"/>
      <c r="B18" s="685" t="s">
        <v>208</v>
      </c>
      <c r="C18" s="686"/>
      <c r="D18" s="686"/>
      <c r="E18" s="686"/>
      <c r="F18" s="999"/>
    </row>
    <row r="19" spans="1:6" ht="12" customHeight="1" thickBot="1">
      <c r="A19" s="671"/>
      <c r="B19" s="687" t="s">
        <v>475</v>
      </c>
      <c r="C19" s="688">
        <f>SUM(C11:C18)</f>
        <v>10533</v>
      </c>
      <c r="D19" s="688">
        <f>SUM(D11:D18)</f>
        <v>10880</v>
      </c>
      <c r="E19" s="688">
        <f>SUM(E11:E18)</f>
        <v>10880</v>
      </c>
      <c r="F19" s="1000">
        <f t="shared" si="0"/>
        <v>1</v>
      </c>
    </row>
    <row r="20" spans="1:6" s="668" customFormat="1" ht="12" customHeight="1">
      <c r="A20" s="689">
        <v>3020</v>
      </c>
      <c r="B20" s="266" t="s">
        <v>167</v>
      </c>
      <c r="C20" s="690">
        <f>SUM(C30+C50)</f>
        <v>1701940</v>
      </c>
      <c r="D20" s="690">
        <f>SUM(D30+D50)</f>
        <v>1819160</v>
      </c>
      <c r="E20" s="690">
        <f>SUM(E30+E50)</f>
        <v>1824471</v>
      </c>
      <c r="F20" s="998">
        <f t="shared" si="0"/>
        <v>1.0029194793201257</v>
      </c>
    </row>
    <row r="21" spans="1:6" s="668" customFormat="1" ht="12" customHeight="1">
      <c r="A21" s="669">
        <v>3021</v>
      </c>
      <c r="B21" s="691" t="s">
        <v>213</v>
      </c>
      <c r="C21" s="677"/>
      <c r="D21" s="677"/>
      <c r="E21" s="677"/>
      <c r="F21" s="678"/>
    </row>
    <row r="22" spans="1:6" ht="12" customHeight="1">
      <c r="A22" s="680"/>
      <c r="B22" s="681" t="s">
        <v>212</v>
      </c>
      <c r="C22" s="583">
        <v>921803</v>
      </c>
      <c r="D22" s="583">
        <v>953395</v>
      </c>
      <c r="E22" s="583">
        <v>951798</v>
      </c>
      <c r="F22" s="682">
        <f t="shared" si="0"/>
        <v>0.9983249335270271</v>
      </c>
    </row>
    <row r="23" spans="1:6" ht="12" customHeight="1">
      <c r="A23" s="680"/>
      <c r="B23" s="212" t="s">
        <v>501</v>
      </c>
      <c r="C23" s="583">
        <v>257599</v>
      </c>
      <c r="D23" s="583">
        <v>279633</v>
      </c>
      <c r="E23" s="583">
        <v>286541</v>
      </c>
      <c r="F23" s="682">
        <f t="shared" si="0"/>
        <v>1.0247038082057554</v>
      </c>
    </row>
    <row r="24" spans="1:6" ht="12" customHeight="1">
      <c r="A24" s="576"/>
      <c r="B24" s="683" t="s">
        <v>483</v>
      </c>
      <c r="C24" s="583">
        <v>301293</v>
      </c>
      <c r="D24" s="583">
        <v>300476</v>
      </c>
      <c r="E24" s="583">
        <v>294706</v>
      </c>
      <c r="F24" s="682">
        <f t="shared" si="0"/>
        <v>0.9807971352121301</v>
      </c>
    </row>
    <row r="25" spans="1:6" ht="12" customHeight="1">
      <c r="A25" s="680"/>
      <c r="B25" s="584" t="s">
        <v>219</v>
      </c>
      <c r="C25" s="583"/>
      <c r="D25" s="583"/>
      <c r="E25" s="583"/>
      <c r="F25" s="682"/>
    </row>
    <row r="26" spans="1:6" ht="12" customHeight="1">
      <c r="A26" s="680"/>
      <c r="B26" s="212" t="s">
        <v>493</v>
      </c>
      <c r="C26" s="583"/>
      <c r="D26" s="583"/>
      <c r="E26" s="583">
        <v>5770</v>
      </c>
      <c r="F26" s="682"/>
    </row>
    <row r="27" spans="1:6" ht="12" customHeight="1">
      <c r="A27" s="576"/>
      <c r="B27" s="681" t="s">
        <v>422</v>
      </c>
      <c r="C27" s="684">
        <v>96700</v>
      </c>
      <c r="D27" s="684">
        <v>51200</v>
      </c>
      <c r="E27" s="684">
        <v>51200</v>
      </c>
      <c r="F27" s="682">
        <f t="shared" si="0"/>
        <v>1</v>
      </c>
    </row>
    <row r="28" spans="1:6" ht="12" customHeight="1">
      <c r="A28" s="576"/>
      <c r="B28" s="84" t="s">
        <v>423</v>
      </c>
      <c r="C28" s="684"/>
      <c r="D28" s="684">
        <v>62000</v>
      </c>
      <c r="E28" s="684">
        <v>62000</v>
      </c>
      <c r="F28" s="682">
        <f t="shared" si="0"/>
        <v>1</v>
      </c>
    </row>
    <row r="29" spans="1:6" ht="12" customHeight="1" thickBot="1">
      <c r="A29" s="680"/>
      <c r="B29" s="685" t="s">
        <v>208</v>
      </c>
      <c r="C29" s="686"/>
      <c r="D29" s="686"/>
      <c r="E29" s="686"/>
      <c r="F29" s="999"/>
    </row>
    <row r="30" spans="1:6" ht="12" customHeight="1" thickBot="1">
      <c r="A30" s="671"/>
      <c r="B30" s="687" t="s">
        <v>475</v>
      </c>
      <c r="C30" s="688">
        <f>SUM(C22:C29)</f>
        <v>1577395</v>
      </c>
      <c r="D30" s="688">
        <f>SUM(D22:D29)</f>
        <v>1646704</v>
      </c>
      <c r="E30" s="688">
        <f>SUM(E22:E29)</f>
        <v>1652015</v>
      </c>
      <c r="F30" s="1000">
        <f t="shared" si="0"/>
        <v>1.0032252305210894</v>
      </c>
    </row>
    <row r="31" spans="1:6" ht="12" customHeight="1">
      <c r="A31" s="669">
        <v>3024</v>
      </c>
      <c r="B31" s="692" t="s">
        <v>127</v>
      </c>
      <c r="C31" s="690"/>
      <c r="D31" s="690"/>
      <c r="E31" s="690"/>
      <c r="F31" s="998"/>
    </row>
    <row r="32" spans="1:6" ht="12" customHeight="1">
      <c r="A32" s="669"/>
      <c r="B32" s="681" t="s">
        <v>212</v>
      </c>
      <c r="C32" s="583">
        <v>60000</v>
      </c>
      <c r="D32" s="583">
        <v>75605</v>
      </c>
      <c r="E32" s="583">
        <v>75503</v>
      </c>
      <c r="F32" s="682">
        <f t="shared" si="0"/>
        <v>0.9986508828781165</v>
      </c>
    </row>
    <row r="33" spans="1:6" ht="12" customHeight="1">
      <c r="A33" s="669"/>
      <c r="B33" s="212" t="s">
        <v>501</v>
      </c>
      <c r="C33" s="583">
        <v>16000</v>
      </c>
      <c r="D33" s="583">
        <v>20447</v>
      </c>
      <c r="E33" s="583">
        <v>20549</v>
      </c>
      <c r="F33" s="682">
        <f t="shared" si="0"/>
        <v>1.0049885068714237</v>
      </c>
    </row>
    <row r="34" spans="1:6" ht="12" customHeight="1">
      <c r="A34" s="669"/>
      <c r="B34" s="683" t="s">
        <v>483</v>
      </c>
      <c r="C34" s="583">
        <v>30000</v>
      </c>
      <c r="D34" s="583">
        <v>33304</v>
      </c>
      <c r="E34" s="583">
        <v>13308</v>
      </c>
      <c r="F34" s="682">
        <f t="shared" si="0"/>
        <v>0.3995916406437665</v>
      </c>
    </row>
    <row r="35" spans="1:6" ht="12" customHeight="1">
      <c r="A35" s="669"/>
      <c r="B35" s="584" t="s">
        <v>219</v>
      </c>
      <c r="C35" s="583"/>
      <c r="D35" s="583"/>
      <c r="E35" s="583"/>
      <c r="F35" s="682"/>
    </row>
    <row r="36" spans="1:6" ht="12" customHeight="1">
      <c r="A36" s="669"/>
      <c r="B36" s="212" t="s">
        <v>493</v>
      </c>
      <c r="C36" s="583"/>
      <c r="D36" s="583"/>
      <c r="E36" s="583"/>
      <c r="F36" s="682"/>
    </row>
    <row r="37" spans="1:6" ht="12" customHeight="1">
      <c r="A37" s="669"/>
      <c r="B37" s="681" t="s">
        <v>422</v>
      </c>
      <c r="C37" s="684"/>
      <c r="D37" s="684">
        <v>800</v>
      </c>
      <c r="E37" s="684">
        <v>880</v>
      </c>
      <c r="F37" s="682">
        <f t="shared" si="0"/>
        <v>1.1</v>
      </c>
    </row>
    <row r="38" spans="1:6" ht="12" customHeight="1">
      <c r="A38" s="669"/>
      <c r="B38" s="84" t="s">
        <v>423</v>
      </c>
      <c r="C38" s="684"/>
      <c r="D38" s="684"/>
      <c r="E38" s="684"/>
      <c r="F38" s="678"/>
    </row>
    <row r="39" spans="1:6" ht="12" customHeight="1" thickBot="1">
      <c r="A39" s="669"/>
      <c r="B39" s="685" t="s">
        <v>208</v>
      </c>
      <c r="C39" s="686"/>
      <c r="D39" s="686"/>
      <c r="E39" s="686"/>
      <c r="F39" s="999"/>
    </row>
    <row r="40" spans="1:6" ht="12" customHeight="1" thickBot="1">
      <c r="A40" s="693"/>
      <c r="B40" s="687" t="s">
        <v>475</v>
      </c>
      <c r="C40" s="688">
        <f>SUM(C32:C39)</f>
        <v>106000</v>
      </c>
      <c r="D40" s="688">
        <f>SUM(D32:D39)</f>
        <v>130156</v>
      </c>
      <c r="E40" s="688">
        <f>SUM(E32:E39)</f>
        <v>110240</v>
      </c>
      <c r="F40" s="1000">
        <f t="shared" si="0"/>
        <v>0.8469836196564123</v>
      </c>
    </row>
    <row r="41" spans="1:6" ht="12" customHeight="1">
      <c r="A41" s="694">
        <v>3026</v>
      </c>
      <c r="B41" s="695" t="s">
        <v>497</v>
      </c>
      <c r="C41" s="677"/>
      <c r="D41" s="677"/>
      <c r="E41" s="677"/>
      <c r="F41" s="998"/>
    </row>
    <row r="42" spans="1:6" ht="12" customHeight="1">
      <c r="A42" s="85"/>
      <c r="B42" s="681" t="s">
        <v>212</v>
      </c>
      <c r="C42" s="583"/>
      <c r="D42" s="583"/>
      <c r="E42" s="583"/>
      <c r="F42" s="678"/>
    </row>
    <row r="43" spans="1:6" ht="12" customHeight="1">
      <c r="A43" s="85"/>
      <c r="B43" s="212" t="s">
        <v>501</v>
      </c>
      <c r="C43" s="583"/>
      <c r="D43" s="583"/>
      <c r="E43" s="583"/>
      <c r="F43" s="678"/>
    </row>
    <row r="44" spans="1:6" ht="12" customHeight="1">
      <c r="A44" s="85"/>
      <c r="B44" s="683" t="s">
        <v>483</v>
      </c>
      <c r="C44" s="583">
        <v>60645</v>
      </c>
      <c r="D44" s="583">
        <v>73002</v>
      </c>
      <c r="E44" s="583">
        <v>73002</v>
      </c>
      <c r="F44" s="682">
        <f t="shared" si="0"/>
        <v>1</v>
      </c>
    </row>
    <row r="45" spans="1:6" ht="12" customHeight="1">
      <c r="A45" s="85"/>
      <c r="B45" s="584" t="s">
        <v>219</v>
      </c>
      <c r="C45" s="696"/>
      <c r="D45" s="696"/>
      <c r="E45" s="696"/>
      <c r="F45" s="682"/>
    </row>
    <row r="46" spans="1:6" ht="12" customHeight="1">
      <c r="A46" s="85"/>
      <c r="B46" s="212" t="s">
        <v>493</v>
      </c>
      <c r="C46" s="697"/>
      <c r="D46" s="697"/>
      <c r="E46" s="697"/>
      <c r="F46" s="682"/>
    </row>
    <row r="47" spans="1:6" ht="12" customHeight="1">
      <c r="A47" s="85"/>
      <c r="B47" s="681" t="s">
        <v>422</v>
      </c>
      <c r="C47" s="698">
        <v>63900</v>
      </c>
      <c r="D47" s="698">
        <v>99454</v>
      </c>
      <c r="E47" s="698">
        <v>99454</v>
      </c>
      <c r="F47" s="682">
        <f t="shared" si="0"/>
        <v>1</v>
      </c>
    </row>
    <row r="48" spans="1:6" ht="12" customHeight="1">
      <c r="A48" s="85"/>
      <c r="B48" s="84" t="s">
        <v>423</v>
      </c>
      <c r="C48" s="698"/>
      <c r="D48" s="698"/>
      <c r="E48" s="698"/>
      <c r="F48" s="678"/>
    </row>
    <row r="49" spans="1:6" ht="12" customHeight="1" thickBot="1">
      <c r="A49" s="85"/>
      <c r="B49" s="685" t="s">
        <v>208</v>
      </c>
      <c r="C49" s="699"/>
      <c r="D49" s="699"/>
      <c r="E49" s="699"/>
      <c r="F49" s="999"/>
    </row>
    <row r="50" spans="1:6" ht="12" customHeight="1" thickBot="1">
      <c r="A50" s="693"/>
      <c r="B50" s="687" t="s">
        <v>475</v>
      </c>
      <c r="C50" s="688">
        <f>SUM(C41:C47)</f>
        <v>124545</v>
      </c>
      <c r="D50" s="688">
        <f>SUM(D41:D47)</f>
        <v>172456</v>
      </c>
      <c r="E50" s="688">
        <f>SUM(E41:E47)</f>
        <v>172456</v>
      </c>
      <c r="F50" s="1000">
        <f t="shared" si="0"/>
        <v>1</v>
      </c>
    </row>
    <row r="51" spans="1:6" ht="12" customHeight="1">
      <c r="A51" s="669">
        <v>3000</v>
      </c>
      <c r="B51" s="700" t="s">
        <v>215</v>
      </c>
      <c r="C51" s="583"/>
      <c r="D51" s="583"/>
      <c r="E51" s="583"/>
      <c r="F51" s="998"/>
    </row>
    <row r="52" spans="1:6" ht="12" customHeight="1">
      <c r="A52" s="669"/>
      <c r="B52" s="701" t="s">
        <v>128</v>
      </c>
      <c r="C52" s="583"/>
      <c r="D52" s="583"/>
      <c r="E52" s="583"/>
      <c r="F52" s="678"/>
    </row>
    <row r="53" spans="1:6" ht="12" customHeight="1">
      <c r="A53" s="680"/>
      <c r="B53" s="681" t="s">
        <v>212</v>
      </c>
      <c r="C53" s="583">
        <f aca="true" t="shared" si="1" ref="C53:E54">SUM(C22+C11+C32)</f>
        <v>984903</v>
      </c>
      <c r="D53" s="583">
        <f t="shared" si="1"/>
        <v>1032128</v>
      </c>
      <c r="E53" s="583">
        <f t="shared" si="1"/>
        <v>1030429</v>
      </c>
      <c r="F53" s="682">
        <f t="shared" si="0"/>
        <v>0.9983538863396788</v>
      </c>
    </row>
    <row r="54" spans="1:6" ht="12" customHeight="1">
      <c r="A54" s="680"/>
      <c r="B54" s="212" t="s">
        <v>501</v>
      </c>
      <c r="C54" s="583">
        <f t="shared" si="1"/>
        <v>274499</v>
      </c>
      <c r="D54" s="583">
        <f t="shared" si="1"/>
        <v>301032</v>
      </c>
      <c r="E54" s="583">
        <f t="shared" si="1"/>
        <v>308042</v>
      </c>
      <c r="F54" s="682">
        <f t="shared" si="0"/>
        <v>1.0232865608971804</v>
      </c>
    </row>
    <row r="55" spans="1:6" ht="12" customHeight="1">
      <c r="A55" s="576"/>
      <c r="B55" s="584" t="s">
        <v>498</v>
      </c>
      <c r="C55" s="583">
        <f>SUM(C24+C13+C44+C34)</f>
        <v>396471</v>
      </c>
      <c r="D55" s="583">
        <f>SUM(D24+D13+D44+D34)</f>
        <v>411582</v>
      </c>
      <c r="E55" s="583">
        <f>SUM(E24+E13+E44+E34)</f>
        <v>385816</v>
      </c>
      <c r="F55" s="682">
        <f t="shared" si="0"/>
        <v>0.9373976510148646</v>
      </c>
    </row>
    <row r="56" spans="1:6" ht="12" customHeight="1">
      <c r="A56" s="680"/>
      <c r="B56" s="584" t="s">
        <v>219</v>
      </c>
      <c r="C56" s="583">
        <f>SUM(C14)</f>
        <v>0</v>
      </c>
      <c r="D56" s="583">
        <f>SUM(D14)</f>
        <v>0</v>
      </c>
      <c r="E56" s="583">
        <f>SUM(E14)</f>
        <v>0</v>
      </c>
      <c r="F56" s="678"/>
    </row>
    <row r="57" spans="1:6" ht="12" customHeight="1">
      <c r="A57" s="680"/>
      <c r="B57" s="212" t="s">
        <v>493</v>
      </c>
      <c r="C57" s="583">
        <f>SUM(C25+C15)</f>
        <v>0</v>
      </c>
      <c r="D57" s="583">
        <f>SUM(D25+D15)</f>
        <v>0</v>
      </c>
      <c r="E57" s="583">
        <f>SUM(E26)</f>
        <v>5770</v>
      </c>
      <c r="F57" s="678"/>
    </row>
    <row r="58" spans="1:6" ht="12" customHeight="1">
      <c r="A58" s="680"/>
      <c r="B58" s="594" t="s">
        <v>116</v>
      </c>
      <c r="C58" s="702">
        <f>SUM(C53:C57)</f>
        <v>1655873</v>
      </c>
      <c r="D58" s="702">
        <f>SUM(D53:D57)</f>
        <v>1744742</v>
      </c>
      <c r="E58" s="702">
        <f>SUM(E53:E57)</f>
        <v>1730057</v>
      </c>
      <c r="F58" s="678">
        <f t="shared" si="0"/>
        <v>0.9915832828005516</v>
      </c>
    </row>
    <row r="59" spans="1:6" ht="12" customHeight="1">
      <c r="A59" s="680"/>
      <c r="B59" s="703" t="s">
        <v>130</v>
      </c>
      <c r="C59" s="583"/>
      <c r="D59" s="583"/>
      <c r="E59" s="583"/>
      <c r="F59" s="678"/>
    </row>
    <row r="60" spans="1:6" ht="12" customHeight="1">
      <c r="A60" s="680"/>
      <c r="B60" s="681" t="s">
        <v>424</v>
      </c>
      <c r="C60" s="583">
        <f>SUM(C28+C17)</f>
        <v>500</v>
      </c>
      <c r="D60" s="583">
        <f>SUM(D28+D17)</f>
        <v>62500</v>
      </c>
      <c r="E60" s="583">
        <f>SUM(E28+E17)</f>
        <v>62500</v>
      </c>
      <c r="F60" s="682">
        <f t="shared" si="0"/>
        <v>1</v>
      </c>
    </row>
    <row r="61" spans="1:6" ht="12" customHeight="1">
      <c r="A61" s="680"/>
      <c r="B61" s="84" t="s">
        <v>908</v>
      </c>
      <c r="C61" s="583">
        <f>SUM(C27+C16+C47)</f>
        <v>162100</v>
      </c>
      <c r="D61" s="583">
        <f>SUM(D27+D16+D47+D37)</f>
        <v>152954</v>
      </c>
      <c r="E61" s="583">
        <f>SUM(E27+E16+E47+E37)</f>
        <v>153034</v>
      </c>
      <c r="F61" s="682">
        <f t="shared" si="0"/>
        <v>1.0005230330687658</v>
      </c>
    </row>
    <row r="62" spans="1:6" ht="12" customHeight="1">
      <c r="A62" s="680"/>
      <c r="B62" s="584" t="s">
        <v>425</v>
      </c>
      <c r="C62" s="583"/>
      <c r="D62" s="583"/>
      <c r="E62" s="583"/>
      <c r="F62" s="678"/>
    </row>
    <row r="63" spans="1:6" ht="12" customHeight="1" thickBot="1">
      <c r="A63" s="680"/>
      <c r="B63" s="594" t="s">
        <v>131</v>
      </c>
      <c r="C63" s="702">
        <f>SUM(C60:C62)</f>
        <v>162600</v>
      </c>
      <c r="D63" s="702">
        <f>SUM(D60:D62)</f>
        <v>215454</v>
      </c>
      <c r="E63" s="702">
        <f>SUM(E60:E62)</f>
        <v>215534</v>
      </c>
      <c r="F63" s="999">
        <f t="shared" si="0"/>
        <v>1.0003713089569004</v>
      </c>
    </row>
    <row r="64" spans="1:6" ht="12" customHeight="1" thickBot="1">
      <c r="A64" s="671"/>
      <c r="B64" s="687" t="s">
        <v>446</v>
      </c>
      <c r="C64" s="688">
        <f>SUM(C58+C63)</f>
        <v>1818473</v>
      </c>
      <c r="D64" s="688">
        <f>SUM(D58+D63)</f>
        <v>1960196</v>
      </c>
      <c r="E64" s="688">
        <f>SUM(E58+E63)</f>
        <v>1945591</v>
      </c>
      <c r="F64" s="1000">
        <f t="shared" si="0"/>
        <v>0.9925492144663085</v>
      </c>
    </row>
    <row r="65" spans="1:6" ht="12" thickBot="1">
      <c r="A65" s="704"/>
      <c r="B65" s="705" t="s">
        <v>154</v>
      </c>
      <c r="C65" s="706">
        <f>SUM(C64)</f>
        <v>1818473</v>
      </c>
      <c r="D65" s="706">
        <f>SUM(D64)</f>
        <v>1960196</v>
      </c>
      <c r="E65" s="706">
        <f>SUM(E64)</f>
        <v>1945591</v>
      </c>
      <c r="F65" s="1000">
        <f t="shared" si="0"/>
        <v>0.9925492144663085</v>
      </c>
    </row>
    <row r="67" spans="3:5" ht="11.25">
      <c r="C67" s="707"/>
      <c r="D67" s="707"/>
      <c r="E67" s="707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23">
      <selection activeCell="E28" sqref="E28"/>
    </sheetView>
  </sheetViews>
  <sheetFormatPr defaultColWidth="9.125" defaultRowHeight="12.75"/>
  <cols>
    <col min="1" max="1" width="9.125" style="708" customWidth="1"/>
    <col min="2" max="2" width="60.00390625" style="708" customWidth="1"/>
    <col min="3" max="5" width="10.875" style="708" customWidth="1"/>
    <col min="6" max="6" width="9.50390625" style="708" customWidth="1"/>
    <col min="7" max="16384" width="9.125" style="708" customWidth="1"/>
  </cols>
  <sheetData>
    <row r="2" spans="1:6" ht="13.5">
      <c r="A2" s="1104" t="s">
        <v>527</v>
      </c>
      <c r="B2" s="1099"/>
      <c r="C2" s="1099"/>
      <c r="D2" s="1099"/>
      <c r="E2" s="1099"/>
      <c r="F2" s="1099"/>
    </row>
    <row r="3" spans="1:6" ht="12">
      <c r="A3" s="1103" t="s">
        <v>406</v>
      </c>
      <c r="B3" s="1099"/>
      <c r="C3" s="1099"/>
      <c r="D3" s="1099"/>
      <c r="E3" s="1099"/>
      <c r="F3" s="1099"/>
    </row>
    <row r="4" ht="12.75">
      <c r="B4" s="709"/>
    </row>
    <row r="5" ht="12.75">
      <c r="B5" s="709"/>
    </row>
    <row r="6" spans="3:6" ht="12.75">
      <c r="C6" s="710"/>
      <c r="D6" s="710"/>
      <c r="E6" s="710"/>
      <c r="F6" s="710" t="s">
        <v>314</v>
      </c>
    </row>
    <row r="7" spans="1:6" ht="12.75" customHeight="1">
      <c r="A7" s="711"/>
      <c r="B7" s="712" t="s">
        <v>286</v>
      </c>
      <c r="C7" s="1087" t="s">
        <v>108</v>
      </c>
      <c r="D7" s="1087" t="s">
        <v>129</v>
      </c>
      <c r="E7" s="1087" t="s">
        <v>996</v>
      </c>
      <c r="F7" s="1100" t="s">
        <v>1005</v>
      </c>
    </row>
    <row r="8" spans="1:6" ht="12">
      <c r="A8" s="713"/>
      <c r="B8" s="714" t="s">
        <v>478</v>
      </c>
      <c r="C8" s="1093"/>
      <c r="D8" s="1093"/>
      <c r="E8" s="1093"/>
      <c r="F8" s="1101"/>
    </row>
    <row r="9" spans="1:6" ht="12.75" thickBot="1">
      <c r="A9" s="715"/>
      <c r="B9" s="716"/>
      <c r="C9" s="1105"/>
      <c r="D9" s="1094"/>
      <c r="E9" s="1094"/>
      <c r="F9" s="1102"/>
    </row>
    <row r="10" spans="1:6" ht="12.75" thickBot="1">
      <c r="A10" s="717" t="s">
        <v>287</v>
      </c>
      <c r="B10" s="716" t="s">
        <v>288</v>
      </c>
      <c r="C10" s="718" t="s">
        <v>289</v>
      </c>
      <c r="D10" s="718" t="s">
        <v>290</v>
      </c>
      <c r="E10" s="718" t="s">
        <v>291</v>
      </c>
      <c r="F10" s="718" t="s">
        <v>84</v>
      </c>
    </row>
    <row r="11" spans="1:6" ht="15" customHeight="1">
      <c r="A11" s="719">
        <v>3030</v>
      </c>
      <c r="B11" s="720" t="s">
        <v>137</v>
      </c>
      <c r="C11" s="721"/>
      <c r="D11" s="721"/>
      <c r="E11" s="721"/>
      <c r="F11" s="722"/>
    </row>
    <row r="12" spans="1:6" ht="15" customHeight="1">
      <c r="A12" s="719"/>
      <c r="B12" s="610" t="s">
        <v>329</v>
      </c>
      <c r="C12" s="721"/>
      <c r="D12" s="721"/>
      <c r="E12" s="721"/>
      <c r="F12" s="713"/>
    </row>
    <row r="13" spans="1:6" ht="15" customHeight="1" thickBot="1">
      <c r="A13" s="719"/>
      <c r="B13" s="611" t="s">
        <v>330</v>
      </c>
      <c r="C13" s="718"/>
      <c r="D13" s="723">
        <v>1761</v>
      </c>
      <c r="E13" s="1001">
        <v>1761</v>
      </c>
      <c r="F13" s="953">
        <f>SUM(E13/D13)</f>
        <v>1</v>
      </c>
    </row>
    <row r="14" spans="1:6" ht="15" customHeight="1" thickBot="1">
      <c r="A14" s="724"/>
      <c r="B14" s="612" t="s">
        <v>351</v>
      </c>
      <c r="C14" s="725"/>
      <c r="D14" s="726">
        <f>SUM(D13)</f>
        <v>1761</v>
      </c>
      <c r="E14" s="1002">
        <f>SUM(E13)</f>
        <v>1761</v>
      </c>
      <c r="F14" s="1008">
        <f aca="true" t="shared" si="0" ref="F14:F45">SUM(E14/D14)</f>
        <v>1</v>
      </c>
    </row>
    <row r="15" spans="1:6" ht="15" customHeight="1">
      <c r="A15" s="719"/>
      <c r="B15" s="610" t="s">
        <v>332</v>
      </c>
      <c r="C15" s="727">
        <f>SUM(C16)</f>
        <v>2000</v>
      </c>
      <c r="D15" s="727">
        <f>SUM(D16)</f>
        <v>2759</v>
      </c>
      <c r="E15" s="1003">
        <f>SUM(E16:E17)</f>
        <v>2851</v>
      </c>
      <c r="F15" s="954">
        <f t="shared" si="0"/>
        <v>1.0333454150054369</v>
      </c>
    </row>
    <row r="16" spans="1:6" ht="15" customHeight="1">
      <c r="A16" s="719"/>
      <c r="B16" s="616" t="s">
        <v>333</v>
      </c>
      <c r="C16" s="728">
        <v>2000</v>
      </c>
      <c r="D16" s="728">
        <v>2759</v>
      </c>
      <c r="E16" s="1046">
        <v>2798</v>
      </c>
      <c r="F16" s="954">
        <f t="shared" si="0"/>
        <v>1.0141355563610004</v>
      </c>
    </row>
    <row r="17" spans="1:6" ht="15" customHeight="1">
      <c r="A17" s="719"/>
      <c r="B17" s="616" t="s">
        <v>334</v>
      </c>
      <c r="C17" s="727"/>
      <c r="D17" s="727"/>
      <c r="E17" s="1046">
        <v>53</v>
      </c>
      <c r="F17" s="954"/>
    </row>
    <row r="18" spans="1:6" ht="15" customHeight="1">
      <c r="A18" s="719"/>
      <c r="B18" s="618" t="s">
        <v>335</v>
      </c>
      <c r="C18" s="727"/>
      <c r="D18" s="727"/>
      <c r="E18" s="1004">
        <v>16</v>
      </c>
      <c r="F18" s="954"/>
    </row>
    <row r="19" spans="1:6" ht="15" customHeight="1">
      <c r="A19" s="719"/>
      <c r="B19" s="618" t="s">
        <v>336</v>
      </c>
      <c r="C19" s="727"/>
      <c r="D19" s="727"/>
      <c r="E19" s="1003"/>
      <c r="F19" s="954"/>
    </row>
    <row r="20" spans="1:6" ht="15" customHeight="1">
      <c r="A20" s="719"/>
      <c r="B20" s="618" t="s">
        <v>337</v>
      </c>
      <c r="C20" s="727"/>
      <c r="D20" s="728">
        <v>674</v>
      </c>
      <c r="E20" s="1004">
        <v>702</v>
      </c>
      <c r="F20" s="954">
        <f t="shared" si="0"/>
        <v>1.0415430267062316</v>
      </c>
    </row>
    <row r="21" spans="1:6" ht="15" customHeight="1">
      <c r="A21" s="719"/>
      <c r="B21" s="619" t="s">
        <v>338</v>
      </c>
      <c r="C21" s="727"/>
      <c r="D21" s="728">
        <v>260</v>
      </c>
      <c r="E21" s="1004">
        <v>383</v>
      </c>
      <c r="F21" s="954">
        <f t="shared" si="0"/>
        <v>1.4730769230769232</v>
      </c>
    </row>
    <row r="22" spans="1:6" ht="15" customHeight="1" thickBot="1">
      <c r="A22" s="729"/>
      <c r="B22" s="620" t="s">
        <v>339</v>
      </c>
      <c r="C22" s="730"/>
      <c r="D22" s="723">
        <v>900</v>
      </c>
      <c r="E22" s="1001">
        <v>1233</v>
      </c>
      <c r="F22" s="1028">
        <f t="shared" si="0"/>
        <v>1.37</v>
      </c>
    </row>
    <row r="23" spans="1:6" ht="15" customHeight="1" thickBot="1">
      <c r="A23" s="724"/>
      <c r="B23" s="623" t="s">
        <v>573</v>
      </c>
      <c r="C23" s="730">
        <f>SUM(C16:C22)</f>
        <v>2000</v>
      </c>
      <c r="D23" s="730">
        <f>SUM(D16:D22)</f>
        <v>4593</v>
      </c>
      <c r="E23" s="1005">
        <f>SUM(E16:E22)</f>
        <v>5185</v>
      </c>
      <c r="F23" s="1008">
        <f t="shared" si="0"/>
        <v>1.128891791857174</v>
      </c>
    </row>
    <row r="24" spans="1:6" ht="15" customHeight="1" thickBot="1">
      <c r="A24" s="724"/>
      <c r="B24" s="627" t="s">
        <v>124</v>
      </c>
      <c r="C24" s="726">
        <f>SUM(C23)</f>
        <v>2000</v>
      </c>
      <c r="D24" s="726">
        <f>SUM(D23+D14)</f>
        <v>6354</v>
      </c>
      <c r="E24" s="1002">
        <f>SUM(E23+E14)</f>
        <v>6946</v>
      </c>
      <c r="F24" s="955">
        <f t="shared" si="0"/>
        <v>1.0931696569090337</v>
      </c>
    </row>
    <row r="25" spans="1:6" ht="15" customHeight="1" thickBot="1">
      <c r="A25" s="724"/>
      <c r="B25" s="629" t="s">
        <v>125</v>
      </c>
      <c r="C25" s="726"/>
      <c r="D25" s="726"/>
      <c r="E25" s="1002"/>
      <c r="F25" s="1007"/>
    </row>
    <row r="26" spans="1:6" ht="15" customHeight="1">
      <c r="A26" s="719"/>
      <c r="B26" s="632" t="s">
        <v>340</v>
      </c>
      <c r="C26" s="727"/>
      <c r="D26" s="728">
        <v>14706</v>
      </c>
      <c r="E26" s="1004">
        <v>14706</v>
      </c>
      <c r="F26" s="954">
        <f t="shared" si="0"/>
        <v>1</v>
      </c>
    </row>
    <row r="27" spans="1:6" ht="15" customHeight="1" thickBot="1">
      <c r="A27" s="719"/>
      <c r="B27" s="635" t="s">
        <v>348</v>
      </c>
      <c r="C27" s="723">
        <v>378982</v>
      </c>
      <c r="D27" s="723">
        <v>398835</v>
      </c>
      <c r="E27" s="1001">
        <v>396263</v>
      </c>
      <c r="F27" s="953">
        <f t="shared" si="0"/>
        <v>0.9935512179221984</v>
      </c>
    </row>
    <row r="28" spans="1:6" ht="15" customHeight="1" thickBot="1">
      <c r="A28" s="724"/>
      <c r="B28" s="636" t="s">
        <v>117</v>
      </c>
      <c r="C28" s="726">
        <f>SUM(C27)</f>
        <v>378982</v>
      </c>
      <c r="D28" s="726">
        <f>SUM(D26:D27)</f>
        <v>413541</v>
      </c>
      <c r="E28" s="1002">
        <f>SUM(E26:E27)</f>
        <v>410969</v>
      </c>
      <c r="F28" s="1008">
        <f t="shared" si="0"/>
        <v>0.9937805441298444</v>
      </c>
    </row>
    <row r="29" spans="1:6" ht="15" customHeight="1">
      <c r="A29" s="719"/>
      <c r="B29" s="632" t="s">
        <v>340</v>
      </c>
      <c r="C29" s="727"/>
      <c r="D29" s="727"/>
      <c r="E29" s="1003"/>
      <c r="F29" s="954"/>
    </row>
    <row r="30" spans="1:6" ht="15" customHeight="1" thickBot="1">
      <c r="A30" s="719"/>
      <c r="B30" s="635" t="s">
        <v>348</v>
      </c>
      <c r="C30" s="723">
        <v>14000</v>
      </c>
      <c r="D30" s="723">
        <v>17000</v>
      </c>
      <c r="E30" s="1001">
        <v>19382</v>
      </c>
      <c r="F30" s="953">
        <f t="shared" si="0"/>
        <v>1.1401176470588235</v>
      </c>
    </row>
    <row r="31" spans="1:6" ht="15" customHeight="1" thickBot="1">
      <c r="A31" s="724"/>
      <c r="B31" s="636" t="s">
        <v>120</v>
      </c>
      <c r="C31" s="726">
        <f>SUM(C30)</f>
        <v>14000</v>
      </c>
      <c r="D31" s="726">
        <f>SUM(D30)</f>
        <v>17000</v>
      </c>
      <c r="E31" s="1002">
        <f>SUM(E30)</f>
        <v>19382</v>
      </c>
      <c r="F31" s="1008">
        <f t="shared" si="0"/>
        <v>1.1401176470588235</v>
      </c>
    </row>
    <row r="32" spans="1:6" ht="15" customHeight="1" thickBot="1">
      <c r="A32" s="719"/>
      <c r="B32" s="638" t="s">
        <v>882</v>
      </c>
      <c r="C32" s="726"/>
      <c r="D32" s="726"/>
      <c r="E32" s="1002"/>
      <c r="F32" s="1007"/>
    </row>
    <row r="33" spans="1:6" ht="15" customHeight="1" thickBot="1">
      <c r="A33" s="724"/>
      <c r="B33" s="640" t="s">
        <v>136</v>
      </c>
      <c r="C33" s="730">
        <f>SUM(C31+C28+C24)</f>
        <v>394982</v>
      </c>
      <c r="D33" s="730">
        <f>SUM(D31+D28+D24)</f>
        <v>436895</v>
      </c>
      <c r="E33" s="1005">
        <f>SUM(E31+E28+E24)</f>
        <v>437297</v>
      </c>
      <c r="F33" s="1008">
        <f t="shared" si="0"/>
        <v>1.0009201295505785</v>
      </c>
    </row>
    <row r="34" spans="1:6" ht="15" customHeight="1">
      <c r="A34" s="719"/>
      <c r="B34" s="642" t="s">
        <v>541</v>
      </c>
      <c r="C34" s="728">
        <v>208450</v>
      </c>
      <c r="D34" s="728">
        <v>227689</v>
      </c>
      <c r="E34" s="1004">
        <v>228006</v>
      </c>
      <c r="F34" s="954">
        <f t="shared" si="0"/>
        <v>1.0013922499549825</v>
      </c>
    </row>
    <row r="35" spans="1:6" ht="15" customHeight="1">
      <c r="A35" s="719"/>
      <c r="B35" s="642" t="s">
        <v>542</v>
      </c>
      <c r="C35" s="728">
        <v>56282</v>
      </c>
      <c r="D35" s="728">
        <v>62989</v>
      </c>
      <c r="E35" s="1004">
        <v>63074</v>
      </c>
      <c r="F35" s="954">
        <f t="shared" si="0"/>
        <v>1.0013494419660576</v>
      </c>
    </row>
    <row r="36" spans="1:6" ht="15" customHeight="1">
      <c r="A36" s="719"/>
      <c r="B36" s="642" t="s">
        <v>543</v>
      </c>
      <c r="C36" s="728">
        <v>116250</v>
      </c>
      <c r="D36" s="728">
        <v>129217</v>
      </c>
      <c r="E36" s="1004">
        <v>125062</v>
      </c>
      <c r="F36" s="954">
        <f t="shared" si="0"/>
        <v>0.9678447882244596</v>
      </c>
    </row>
    <row r="37" spans="1:6" ht="15" customHeight="1">
      <c r="A37" s="719"/>
      <c r="B37" s="643" t="s">
        <v>545</v>
      </c>
      <c r="C37" s="727"/>
      <c r="D37" s="727"/>
      <c r="E37" s="1003"/>
      <c r="F37" s="954"/>
    </row>
    <row r="38" spans="1:6" ht="15" customHeight="1" thickBot="1">
      <c r="A38" s="719"/>
      <c r="B38" s="644" t="s">
        <v>544</v>
      </c>
      <c r="C38" s="730"/>
      <c r="D38" s="730"/>
      <c r="E38" s="1001">
        <v>1773</v>
      </c>
      <c r="F38" s="953"/>
    </row>
    <row r="39" spans="1:6" ht="15" customHeight="1" thickBot="1">
      <c r="A39" s="724"/>
      <c r="B39" s="645" t="s">
        <v>116</v>
      </c>
      <c r="C39" s="726">
        <f>SUM(C34:C38)</f>
        <v>380982</v>
      </c>
      <c r="D39" s="726">
        <f>SUM(D34:D38)</f>
        <v>419895</v>
      </c>
      <c r="E39" s="1002">
        <f>SUM(E34:E38)</f>
        <v>417915</v>
      </c>
      <c r="F39" s="1008">
        <f t="shared" si="0"/>
        <v>0.9952845354195692</v>
      </c>
    </row>
    <row r="40" spans="1:6" ht="15" customHeight="1">
      <c r="A40" s="719"/>
      <c r="B40" s="642" t="s">
        <v>420</v>
      </c>
      <c r="C40" s="731">
        <v>14000</v>
      </c>
      <c r="D40" s="731">
        <v>17000</v>
      </c>
      <c r="E40" s="1006">
        <v>19382</v>
      </c>
      <c r="F40" s="954">
        <f t="shared" si="0"/>
        <v>1.1401176470588235</v>
      </c>
    </row>
    <row r="41" spans="1:6" ht="15" customHeight="1">
      <c r="A41" s="719"/>
      <c r="B41" s="642" t="s">
        <v>421</v>
      </c>
      <c r="C41" s="727"/>
      <c r="D41" s="727"/>
      <c r="E41" s="1003"/>
      <c r="F41" s="954"/>
    </row>
    <row r="42" spans="1:6" ht="15" customHeight="1" thickBot="1">
      <c r="A42" s="719"/>
      <c r="B42" s="644" t="s">
        <v>553</v>
      </c>
      <c r="C42" s="730"/>
      <c r="D42" s="730"/>
      <c r="E42" s="1005"/>
      <c r="F42" s="953"/>
    </row>
    <row r="43" spans="1:6" ht="15" customHeight="1" thickBot="1">
      <c r="A43" s="724"/>
      <c r="B43" s="646" t="s">
        <v>123</v>
      </c>
      <c r="C43" s="726">
        <f>SUM(C40:C42)</f>
        <v>14000</v>
      </c>
      <c r="D43" s="726">
        <f>SUM(D40:D42)</f>
        <v>17000</v>
      </c>
      <c r="E43" s="1002">
        <f>SUM(E40:E42)</f>
        <v>19382</v>
      </c>
      <c r="F43" s="1008">
        <f t="shared" si="0"/>
        <v>1.1401176470588235</v>
      </c>
    </row>
    <row r="44" spans="1:6" ht="15" customHeight="1" thickBot="1">
      <c r="A44" s="724"/>
      <c r="B44" s="648" t="s">
        <v>883</v>
      </c>
      <c r="C44" s="726"/>
      <c r="D44" s="726"/>
      <c r="E44" s="1002"/>
      <c r="F44" s="1007"/>
    </row>
    <row r="45" spans="1:6" ht="15" customHeight="1" thickBot="1">
      <c r="A45" s="729"/>
      <c r="B45" s="649" t="s">
        <v>207</v>
      </c>
      <c r="C45" s="726">
        <f>SUM(C43,C39)</f>
        <v>394982</v>
      </c>
      <c r="D45" s="726">
        <f>SUM(D43,D39)</f>
        <v>436895</v>
      </c>
      <c r="E45" s="1002">
        <f>SUM(E43,E39)</f>
        <v>437297</v>
      </c>
      <c r="F45" s="1008">
        <f t="shared" si="0"/>
        <v>1.0009201295505785</v>
      </c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scale="66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99"/>
  <sheetViews>
    <sheetView showZeros="0" zoomScaleSheetLayoutView="100" zoomScalePageLayoutView="0" workbookViewId="0" topLeftCell="A573">
      <selection activeCell="E581" sqref="E581"/>
    </sheetView>
  </sheetViews>
  <sheetFormatPr defaultColWidth="9.125" defaultRowHeight="12.75"/>
  <cols>
    <col min="1" max="1" width="6.125" style="733" customWidth="1"/>
    <col min="2" max="2" width="50.875" style="661" customWidth="1"/>
    <col min="3" max="5" width="14.50390625" style="842" customWidth="1"/>
    <col min="6" max="6" width="9.50390625" style="842" customWidth="1"/>
    <col min="7" max="7" width="39.75390625" style="842" customWidth="1"/>
    <col min="8" max="16384" width="9.125" style="661" customWidth="1"/>
  </cols>
  <sheetData>
    <row r="1" spans="1:7" ht="12">
      <c r="A1" s="1106" t="s">
        <v>528</v>
      </c>
      <c r="B1" s="1107"/>
      <c r="C1" s="1107"/>
      <c r="D1" s="1107"/>
      <c r="E1" s="1107"/>
      <c r="F1" s="1107"/>
      <c r="G1" s="1107"/>
    </row>
    <row r="2" spans="1:7" ht="12">
      <c r="A2" s="1108" t="s">
        <v>100</v>
      </c>
      <c r="B2" s="1109"/>
      <c r="C2" s="1109"/>
      <c r="D2" s="1109"/>
      <c r="E2" s="1109"/>
      <c r="F2" s="1109"/>
      <c r="G2" s="1109"/>
    </row>
    <row r="3" spans="1:7" ht="12">
      <c r="A3" s="732"/>
      <c r="B3" s="732"/>
      <c r="C3" s="732"/>
      <c r="D3" s="732"/>
      <c r="E3" s="732"/>
      <c r="F3" s="732"/>
      <c r="G3" s="732"/>
    </row>
    <row r="4" spans="3:7" ht="11.25">
      <c r="C4" s="734"/>
      <c r="D4" s="734"/>
      <c r="E4" s="734"/>
      <c r="F4" s="734"/>
      <c r="G4" s="735" t="s">
        <v>314</v>
      </c>
    </row>
    <row r="5" spans="1:7" s="668" customFormat="1" ht="12" customHeight="1">
      <c r="A5" s="666"/>
      <c r="B5" s="667"/>
      <c r="C5" s="1087" t="s">
        <v>110</v>
      </c>
      <c r="D5" s="1087" t="s">
        <v>129</v>
      </c>
      <c r="E5" s="1087" t="s">
        <v>995</v>
      </c>
      <c r="F5" s="1110" t="s">
        <v>577</v>
      </c>
      <c r="G5" s="737" t="s">
        <v>265</v>
      </c>
    </row>
    <row r="6" spans="1:7" s="668" customFormat="1" ht="12" customHeight="1">
      <c r="A6" s="669" t="s">
        <v>477</v>
      </c>
      <c r="B6" s="670" t="s">
        <v>491</v>
      </c>
      <c r="C6" s="1088"/>
      <c r="D6" s="1093"/>
      <c r="E6" s="1093"/>
      <c r="F6" s="1093"/>
      <c r="G6" s="85" t="s">
        <v>266</v>
      </c>
    </row>
    <row r="7" spans="1:7" s="668" customFormat="1" ht="12.75" customHeight="1" thickBot="1">
      <c r="A7" s="669"/>
      <c r="B7" s="672"/>
      <c r="C7" s="1094"/>
      <c r="D7" s="1094"/>
      <c r="E7" s="1094"/>
      <c r="F7" s="1105"/>
      <c r="G7" s="693"/>
    </row>
    <row r="8" spans="1:7" s="668" customFormat="1" ht="11.25">
      <c r="A8" s="673" t="s">
        <v>287</v>
      </c>
      <c r="B8" s="738" t="s">
        <v>288</v>
      </c>
      <c r="C8" s="675" t="s">
        <v>289</v>
      </c>
      <c r="D8" s="675" t="s">
        <v>290</v>
      </c>
      <c r="E8" s="675" t="s">
        <v>291</v>
      </c>
      <c r="F8" s="675" t="s">
        <v>84</v>
      </c>
      <c r="G8" s="675" t="s">
        <v>695</v>
      </c>
    </row>
    <row r="9" spans="1:7" s="668" customFormat="1" ht="12" customHeight="1">
      <c r="A9" s="669">
        <v>3050</v>
      </c>
      <c r="B9" s="739" t="s">
        <v>447</v>
      </c>
      <c r="C9" s="740">
        <f>SUM(C17)</f>
        <v>2000</v>
      </c>
      <c r="D9" s="740">
        <f>SUM(D17)</f>
        <v>4500</v>
      </c>
      <c r="E9" s="740">
        <f>SUM(E17)</f>
        <v>4500</v>
      </c>
      <c r="F9" s="741">
        <f>SUM(E9/D9)</f>
        <v>1</v>
      </c>
      <c r="G9" s="742"/>
    </row>
    <row r="10" spans="1:7" ht="12" customHeight="1">
      <c r="A10" s="743">
        <v>3052</v>
      </c>
      <c r="B10" s="744" t="s">
        <v>39</v>
      </c>
      <c r="C10" s="745"/>
      <c r="D10" s="745"/>
      <c r="E10" s="745"/>
      <c r="F10" s="741"/>
      <c r="G10" s="746"/>
    </row>
    <row r="11" spans="1:7" ht="12" customHeight="1">
      <c r="A11" s="747"/>
      <c r="B11" s="748" t="s">
        <v>212</v>
      </c>
      <c r="C11" s="749"/>
      <c r="D11" s="749"/>
      <c r="E11" s="749"/>
      <c r="F11" s="741"/>
      <c r="G11" s="750"/>
    </row>
    <row r="12" spans="1:7" ht="12" customHeight="1">
      <c r="A12" s="747"/>
      <c r="B12" s="751" t="s">
        <v>501</v>
      </c>
      <c r="C12" s="749"/>
      <c r="D12" s="749"/>
      <c r="E12" s="749"/>
      <c r="F12" s="741"/>
      <c r="G12" s="750"/>
    </row>
    <row r="13" spans="1:7" ht="12" customHeight="1">
      <c r="A13" s="747"/>
      <c r="B13" s="752" t="s">
        <v>483</v>
      </c>
      <c r="C13" s="753">
        <v>2000</v>
      </c>
      <c r="D13" s="753">
        <v>4500</v>
      </c>
      <c r="E13" s="753">
        <v>4387</v>
      </c>
      <c r="F13" s="1009">
        <f>SUM(E13/D13)</f>
        <v>0.9748888888888889</v>
      </c>
      <c r="G13" s="750"/>
    </row>
    <row r="14" spans="1:7" ht="12" customHeight="1">
      <c r="A14" s="747"/>
      <c r="B14" s="754" t="s">
        <v>219</v>
      </c>
      <c r="C14" s="753"/>
      <c r="D14" s="753"/>
      <c r="E14" s="753"/>
      <c r="F14" s="741"/>
      <c r="G14" s="750"/>
    </row>
    <row r="15" spans="1:7" ht="12" customHeight="1">
      <c r="A15" s="747"/>
      <c r="B15" s="754" t="s">
        <v>493</v>
      </c>
      <c r="C15" s="749"/>
      <c r="D15" s="749"/>
      <c r="E15" s="749"/>
      <c r="F15" s="741"/>
      <c r="G15" s="750"/>
    </row>
    <row r="16" spans="1:7" ht="12" customHeight="1" thickBot="1">
      <c r="A16" s="747"/>
      <c r="B16" s="755" t="s">
        <v>985</v>
      </c>
      <c r="C16" s="756"/>
      <c r="D16" s="756"/>
      <c r="E16" s="951">
        <v>113</v>
      </c>
      <c r="F16" s="1013"/>
      <c r="G16" s="757"/>
    </row>
    <row r="17" spans="1:7" ht="13.5" customHeight="1" thickBot="1">
      <c r="A17" s="758"/>
      <c r="B17" s="759" t="s">
        <v>253</v>
      </c>
      <c r="C17" s="760">
        <f>SUM(C13:C16)</f>
        <v>2000</v>
      </c>
      <c r="D17" s="760">
        <f>SUM(D13:D16)</f>
        <v>4500</v>
      </c>
      <c r="E17" s="760">
        <f>SUM(E13:E16)</f>
        <v>4500</v>
      </c>
      <c r="F17" s="1012">
        <f>SUM(E17/D17)</f>
        <v>1</v>
      </c>
      <c r="G17" s="761"/>
    </row>
    <row r="18" spans="1:7" ht="12">
      <c r="A18" s="743">
        <v>3060</v>
      </c>
      <c r="B18" s="762" t="s">
        <v>162</v>
      </c>
      <c r="C18" s="763">
        <f>SUM(C26+C34)</f>
        <v>5000</v>
      </c>
      <c r="D18" s="763">
        <f>SUM(D26+D34)</f>
        <v>5566</v>
      </c>
      <c r="E18" s="763">
        <f>SUM(E26+E34)</f>
        <v>5566</v>
      </c>
      <c r="F18" s="741">
        <f>SUM(E18/D18)</f>
        <v>1</v>
      </c>
      <c r="G18" s="746"/>
    </row>
    <row r="19" spans="1:7" ht="12" customHeight="1">
      <c r="A19" s="743">
        <v>3061</v>
      </c>
      <c r="B19" s="764" t="s">
        <v>220</v>
      </c>
      <c r="C19" s="745"/>
      <c r="D19" s="745"/>
      <c r="E19" s="745"/>
      <c r="F19" s="741"/>
      <c r="G19" s="765"/>
    </row>
    <row r="20" spans="1:7" ht="12" customHeight="1">
      <c r="A20" s="747"/>
      <c r="B20" s="748" t="s">
        <v>212</v>
      </c>
      <c r="C20" s="766"/>
      <c r="D20" s="766"/>
      <c r="E20" s="766"/>
      <c r="F20" s="741"/>
      <c r="G20" s="765"/>
    </row>
    <row r="21" spans="1:7" ht="12" customHeight="1">
      <c r="A21" s="747"/>
      <c r="B21" s="751" t="s">
        <v>501</v>
      </c>
      <c r="C21" s="766"/>
      <c r="D21" s="766"/>
      <c r="E21" s="766"/>
      <c r="F21" s="741"/>
      <c r="G21" s="765"/>
    </row>
    <row r="22" spans="1:7" ht="12" customHeight="1">
      <c r="A22" s="767"/>
      <c r="B22" s="752" t="s">
        <v>483</v>
      </c>
      <c r="C22" s="766">
        <v>2000</v>
      </c>
      <c r="D22" s="766">
        <v>2000</v>
      </c>
      <c r="E22" s="766">
        <v>2000</v>
      </c>
      <c r="F22" s="1009">
        <f>SUM(E22/D22)</f>
        <v>1</v>
      </c>
      <c r="G22" s="765"/>
    </row>
    <row r="23" spans="1:7" ht="12" customHeight="1">
      <c r="A23" s="767"/>
      <c r="B23" s="754" t="s">
        <v>219</v>
      </c>
      <c r="C23" s="766"/>
      <c r="D23" s="766"/>
      <c r="E23" s="766"/>
      <c r="F23" s="1009"/>
      <c r="G23" s="765"/>
    </row>
    <row r="24" spans="1:7" ht="11.25">
      <c r="A24" s="767"/>
      <c r="B24" s="754" t="s">
        <v>493</v>
      </c>
      <c r="C24" s="766"/>
      <c r="D24" s="766"/>
      <c r="E24" s="766"/>
      <c r="F24" s="1009"/>
      <c r="G24" s="765"/>
    </row>
    <row r="25" spans="1:7" ht="12" thickBot="1">
      <c r="A25" s="767" t="s">
        <v>478</v>
      </c>
      <c r="B25" s="806" t="s">
        <v>422</v>
      </c>
      <c r="C25" s="768"/>
      <c r="D25" s="768">
        <v>566</v>
      </c>
      <c r="E25" s="768">
        <v>566</v>
      </c>
      <c r="F25" s="1015">
        <f>SUM(E25/D25)</f>
        <v>1</v>
      </c>
      <c r="G25" s="769"/>
    </row>
    <row r="26" spans="1:7" ht="12" thickBot="1">
      <c r="A26" s="770"/>
      <c r="B26" s="759" t="s">
        <v>253</v>
      </c>
      <c r="C26" s="771">
        <f>SUM(C20:C25)</f>
        <v>2000</v>
      </c>
      <c r="D26" s="771">
        <f>SUM(D20:D25)</f>
        <v>2566</v>
      </c>
      <c r="E26" s="771">
        <f>SUM(E20:E25)</f>
        <v>2566</v>
      </c>
      <c r="F26" s="1012">
        <f>SUM(E26/D26)</f>
        <v>1</v>
      </c>
      <c r="G26" s="772"/>
    </row>
    <row r="27" spans="1:7" ht="11.25">
      <c r="A27" s="773">
        <v>3071</v>
      </c>
      <c r="B27" s="744" t="s">
        <v>258</v>
      </c>
      <c r="C27" s="745"/>
      <c r="D27" s="745"/>
      <c r="E27" s="745"/>
      <c r="F27" s="741"/>
      <c r="G27" s="774" t="s">
        <v>282</v>
      </c>
    </row>
    <row r="28" spans="1:7" ht="12" customHeight="1">
      <c r="A28" s="767"/>
      <c r="B28" s="748" t="s">
        <v>212</v>
      </c>
      <c r="C28" s="766"/>
      <c r="D28" s="766"/>
      <c r="E28" s="766"/>
      <c r="F28" s="741"/>
      <c r="G28" s="742" t="s">
        <v>283</v>
      </c>
    </row>
    <row r="29" spans="1:7" ht="12" customHeight="1">
      <c r="A29" s="747"/>
      <c r="B29" s="751" t="s">
        <v>501</v>
      </c>
      <c r="C29" s="766"/>
      <c r="D29" s="766"/>
      <c r="E29" s="766"/>
      <c r="F29" s="741"/>
      <c r="G29" s="742"/>
    </row>
    <row r="30" spans="1:7" ht="12" customHeight="1">
      <c r="A30" s="747"/>
      <c r="B30" s="752" t="s">
        <v>483</v>
      </c>
      <c r="C30" s="766">
        <v>3000</v>
      </c>
      <c r="D30" s="766">
        <v>3000</v>
      </c>
      <c r="E30" s="766">
        <v>3000</v>
      </c>
      <c r="F30" s="1009">
        <f>SUM(E30/D30)</f>
        <v>1</v>
      </c>
      <c r="G30" s="775"/>
    </row>
    <row r="31" spans="1:7" ht="12" customHeight="1">
      <c r="A31" s="747"/>
      <c r="B31" s="754" t="s">
        <v>219</v>
      </c>
      <c r="C31" s="766"/>
      <c r="D31" s="766"/>
      <c r="E31" s="766"/>
      <c r="F31" s="741"/>
      <c r="G31" s="775"/>
    </row>
    <row r="32" spans="1:7" ht="12" customHeight="1">
      <c r="A32" s="747"/>
      <c r="B32" s="754" t="s">
        <v>493</v>
      </c>
      <c r="C32" s="766"/>
      <c r="D32" s="766"/>
      <c r="E32" s="766"/>
      <c r="F32" s="741"/>
      <c r="G32" s="776"/>
    </row>
    <row r="33" spans="1:7" ht="12" customHeight="1" thickBot="1">
      <c r="A33" s="747"/>
      <c r="B33" s="755" t="s">
        <v>164</v>
      </c>
      <c r="C33" s="768"/>
      <c r="D33" s="768"/>
      <c r="E33" s="768"/>
      <c r="F33" s="1013"/>
      <c r="G33" s="777"/>
    </row>
    <row r="34" spans="1:7" ht="12" customHeight="1" thickBot="1">
      <c r="A34" s="778"/>
      <c r="B34" s="759" t="s">
        <v>253</v>
      </c>
      <c r="C34" s="771">
        <f>SUM(C28:C33)</f>
        <v>3000</v>
      </c>
      <c r="D34" s="771">
        <f>SUM(D28:D33)</f>
        <v>3000</v>
      </c>
      <c r="E34" s="771">
        <f>SUM(E28:E33)</f>
        <v>3000</v>
      </c>
      <c r="F34" s="1012">
        <f>SUM(E34/D34)</f>
        <v>1</v>
      </c>
      <c r="G34" s="779"/>
    </row>
    <row r="35" spans="1:7" ht="12" customHeight="1">
      <c r="A35" s="773">
        <v>3080</v>
      </c>
      <c r="B35" s="780" t="s">
        <v>165</v>
      </c>
      <c r="C35" s="745">
        <f>SUM(C43)</f>
        <v>21500</v>
      </c>
      <c r="D35" s="745">
        <f>SUM(D43)</f>
        <v>21500</v>
      </c>
      <c r="E35" s="745">
        <f>SUM(E43)</f>
        <v>21500</v>
      </c>
      <c r="F35" s="741">
        <f>SUM(E35/D35)</f>
        <v>1</v>
      </c>
      <c r="G35" s="774"/>
    </row>
    <row r="36" spans="1:7" ht="12" customHeight="1">
      <c r="A36" s="773">
        <v>3081</v>
      </c>
      <c r="B36" s="764" t="s">
        <v>263</v>
      </c>
      <c r="C36" s="745"/>
      <c r="D36" s="745"/>
      <c r="E36" s="745"/>
      <c r="F36" s="741"/>
      <c r="G36" s="742"/>
    </row>
    <row r="37" spans="1:7" ht="12" customHeight="1">
      <c r="A37" s="767"/>
      <c r="B37" s="748" t="s">
        <v>212</v>
      </c>
      <c r="C37" s="766"/>
      <c r="D37" s="766"/>
      <c r="E37" s="766"/>
      <c r="F37" s="741"/>
      <c r="G37" s="742"/>
    </row>
    <row r="38" spans="1:7" ht="12" customHeight="1">
      <c r="A38" s="767"/>
      <c r="B38" s="751" t="s">
        <v>501</v>
      </c>
      <c r="C38" s="766"/>
      <c r="D38" s="766"/>
      <c r="E38" s="766"/>
      <c r="F38" s="741"/>
      <c r="G38" s="742"/>
    </row>
    <row r="39" spans="1:7" ht="12" customHeight="1">
      <c r="A39" s="767"/>
      <c r="B39" s="752" t="s">
        <v>483</v>
      </c>
      <c r="C39" s="766">
        <v>13700</v>
      </c>
      <c r="D39" s="766">
        <v>13700</v>
      </c>
      <c r="E39" s="766">
        <v>13700</v>
      </c>
      <c r="F39" s="1009">
        <f>SUM(E39/D39)</f>
        <v>1</v>
      </c>
      <c r="G39" s="781"/>
    </row>
    <row r="40" spans="1:7" ht="12" customHeight="1">
      <c r="A40" s="767"/>
      <c r="B40" s="752" t="s">
        <v>163</v>
      </c>
      <c r="C40" s="766">
        <v>7800</v>
      </c>
      <c r="D40" s="766">
        <v>7800</v>
      </c>
      <c r="E40" s="766">
        <v>7800</v>
      </c>
      <c r="F40" s="1009">
        <f>SUM(E40/D40)</f>
        <v>1</v>
      </c>
      <c r="G40" s="781"/>
    </row>
    <row r="41" spans="1:7" ht="12" customHeight="1">
      <c r="A41" s="767"/>
      <c r="B41" s="754" t="s">
        <v>493</v>
      </c>
      <c r="C41" s="766"/>
      <c r="D41" s="766"/>
      <c r="E41" s="766"/>
      <c r="F41" s="741"/>
      <c r="G41" s="742"/>
    </row>
    <row r="42" spans="1:7" ht="12" customHeight="1" thickBot="1">
      <c r="A42" s="747"/>
      <c r="B42" s="755" t="s">
        <v>164</v>
      </c>
      <c r="C42" s="768"/>
      <c r="D42" s="768"/>
      <c r="E42" s="768"/>
      <c r="F42" s="1013"/>
      <c r="G42" s="777"/>
    </row>
    <row r="43" spans="1:7" ht="12" customHeight="1" thickBot="1">
      <c r="A43" s="778"/>
      <c r="B43" s="759" t="s">
        <v>253</v>
      </c>
      <c r="C43" s="771">
        <f>SUM(C37:C42)</f>
        <v>21500</v>
      </c>
      <c r="D43" s="771">
        <f>SUM(D37:D42)</f>
        <v>21500</v>
      </c>
      <c r="E43" s="771">
        <f>SUM(E37:E42)</f>
        <v>21500</v>
      </c>
      <c r="F43" s="1012">
        <f>SUM(E43/D43)</f>
        <v>1</v>
      </c>
      <c r="G43" s="779"/>
    </row>
    <row r="44" spans="1:7" ht="12" customHeight="1" thickBot="1">
      <c r="A44" s="782">
        <v>3130</v>
      </c>
      <c r="B44" s="783" t="s">
        <v>614</v>
      </c>
      <c r="C44" s="771">
        <f>SUM(C45+C71)</f>
        <v>691204</v>
      </c>
      <c r="D44" s="771">
        <f>SUM(D45+D71)</f>
        <v>1104791</v>
      </c>
      <c r="E44" s="771">
        <f>SUM(E45+E71)</f>
        <v>1055976</v>
      </c>
      <c r="F44" s="1012">
        <f>SUM(E44/D44)</f>
        <v>0.9558151722814542</v>
      </c>
      <c r="G44" s="779"/>
    </row>
    <row r="45" spans="1:7" ht="12" customHeight="1" thickBot="1">
      <c r="A45" s="773">
        <v>3110</v>
      </c>
      <c r="B45" s="783" t="s">
        <v>613</v>
      </c>
      <c r="C45" s="771">
        <f>SUM(C53+C61+C70)</f>
        <v>627204</v>
      </c>
      <c r="D45" s="771">
        <f>SUM(D53+D61+D70)</f>
        <v>1027630</v>
      </c>
      <c r="E45" s="771">
        <f>SUM(E53+E61+E70)</f>
        <v>1002815</v>
      </c>
      <c r="F45" s="1012">
        <f>SUM(E45/D45)</f>
        <v>0.9758522036141413</v>
      </c>
      <c r="G45" s="779"/>
    </row>
    <row r="46" spans="1:7" ht="12" customHeight="1">
      <c r="A46" s="784">
        <v>3111</v>
      </c>
      <c r="B46" s="785" t="s">
        <v>281</v>
      </c>
      <c r="C46" s="745"/>
      <c r="D46" s="745"/>
      <c r="E46" s="745"/>
      <c r="F46" s="741"/>
      <c r="G46" s="675" t="s">
        <v>284</v>
      </c>
    </row>
    <row r="47" spans="1:7" ht="12" customHeight="1">
      <c r="A47" s="747"/>
      <c r="B47" s="748" t="s">
        <v>212</v>
      </c>
      <c r="C47" s="766"/>
      <c r="D47" s="766"/>
      <c r="E47" s="766"/>
      <c r="F47" s="741"/>
      <c r="G47" s="775"/>
    </row>
    <row r="48" spans="1:7" ht="12" customHeight="1">
      <c r="A48" s="747"/>
      <c r="B48" s="751" t="s">
        <v>501</v>
      </c>
      <c r="C48" s="766"/>
      <c r="D48" s="766"/>
      <c r="E48" s="766"/>
      <c r="F48" s="741"/>
      <c r="G48" s="775"/>
    </row>
    <row r="49" spans="1:7" ht="12" customHeight="1">
      <c r="A49" s="747"/>
      <c r="B49" s="752" t="s">
        <v>483</v>
      </c>
      <c r="C49" s="766"/>
      <c r="D49" s="766">
        <v>15481</v>
      </c>
      <c r="E49" s="766">
        <v>21200</v>
      </c>
      <c r="F49" s="1010">
        <f>SUM(E49/D49)</f>
        <v>1.3694205800658872</v>
      </c>
      <c r="G49" s="775"/>
    </row>
    <row r="50" spans="1:7" ht="12" customHeight="1">
      <c r="A50" s="747"/>
      <c r="B50" s="754" t="s">
        <v>219</v>
      </c>
      <c r="C50" s="766"/>
      <c r="D50" s="766"/>
      <c r="E50" s="766"/>
      <c r="F50" s="1009"/>
      <c r="G50" s="775"/>
    </row>
    <row r="51" spans="1:7" ht="12" customHeight="1">
      <c r="A51" s="747"/>
      <c r="B51" s="754" t="s">
        <v>493</v>
      </c>
      <c r="C51" s="766"/>
      <c r="D51" s="766"/>
      <c r="E51" s="766"/>
      <c r="F51" s="1009"/>
      <c r="G51" s="775"/>
    </row>
    <row r="52" spans="1:7" ht="12" customHeight="1" thickBot="1">
      <c r="A52" s="747"/>
      <c r="B52" s="755" t="s">
        <v>470</v>
      </c>
      <c r="C52" s="766">
        <v>500000</v>
      </c>
      <c r="D52" s="766">
        <v>846194</v>
      </c>
      <c r="E52" s="766">
        <v>840475</v>
      </c>
      <c r="F52" s="1011">
        <f>SUM(E52/D52)</f>
        <v>0.9932415025396067</v>
      </c>
      <c r="G52" s="775"/>
    </row>
    <row r="53" spans="1:7" ht="12" customHeight="1" thickBot="1">
      <c r="A53" s="778"/>
      <c r="B53" s="759" t="s">
        <v>253</v>
      </c>
      <c r="C53" s="771">
        <f>SUM(C47:C52)</f>
        <v>500000</v>
      </c>
      <c r="D53" s="771">
        <f>SUM(D47:D52)</f>
        <v>861675</v>
      </c>
      <c r="E53" s="771">
        <f>SUM(E47:E52)</f>
        <v>861675</v>
      </c>
      <c r="F53" s="1012">
        <f>SUM(E53/D53)</f>
        <v>1</v>
      </c>
      <c r="G53" s="779"/>
    </row>
    <row r="54" spans="1:7" ht="12" customHeight="1">
      <c r="A54" s="669">
        <v>3113</v>
      </c>
      <c r="B54" s="266" t="s">
        <v>327</v>
      </c>
      <c r="C54" s="677"/>
      <c r="D54" s="677"/>
      <c r="E54" s="677"/>
      <c r="F54" s="741"/>
      <c r="G54" s="774"/>
    </row>
    <row r="55" spans="1:7" ht="12" customHeight="1">
      <c r="A55" s="576"/>
      <c r="B55" s="681" t="s">
        <v>212</v>
      </c>
      <c r="C55" s="583"/>
      <c r="D55" s="583"/>
      <c r="E55" s="583"/>
      <c r="F55" s="741"/>
      <c r="G55" s="775"/>
    </row>
    <row r="56" spans="1:7" ht="12" customHeight="1">
      <c r="A56" s="576"/>
      <c r="B56" s="212" t="s">
        <v>501</v>
      </c>
      <c r="C56" s="583"/>
      <c r="D56" s="583"/>
      <c r="E56" s="583"/>
      <c r="F56" s="741"/>
      <c r="G56" s="775"/>
    </row>
    <row r="57" spans="1:7" ht="12" customHeight="1">
      <c r="A57" s="576"/>
      <c r="B57" s="683" t="s">
        <v>483</v>
      </c>
      <c r="C57" s="583">
        <v>19500</v>
      </c>
      <c r="D57" s="583">
        <v>19627</v>
      </c>
      <c r="E57" s="583">
        <v>19812</v>
      </c>
      <c r="F57" s="1009">
        <f>SUM(E57/D57)</f>
        <v>1.0094257910021909</v>
      </c>
      <c r="G57" s="775"/>
    </row>
    <row r="58" spans="1:7" ht="12" customHeight="1">
      <c r="A58" s="576"/>
      <c r="B58" s="584" t="s">
        <v>219</v>
      </c>
      <c r="C58" s="583"/>
      <c r="D58" s="583"/>
      <c r="E58" s="583"/>
      <c r="F58" s="741"/>
      <c r="G58" s="775"/>
    </row>
    <row r="59" spans="1:7" ht="12" customHeight="1">
      <c r="A59" s="576"/>
      <c r="B59" s="584" t="s">
        <v>493</v>
      </c>
      <c r="C59" s="583"/>
      <c r="D59" s="583"/>
      <c r="E59" s="583"/>
      <c r="F59" s="741"/>
      <c r="G59" s="775"/>
    </row>
    <row r="60" spans="1:7" ht="12" customHeight="1" thickBot="1">
      <c r="A60" s="576"/>
      <c r="B60" s="755" t="s">
        <v>164</v>
      </c>
      <c r="C60" s="686"/>
      <c r="D60" s="686"/>
      <c r="E60" s="686"/>
      <c r="F60" s="1013"/>
      <c r="G60" s="775"/>
    </row>
    <row r="61" spans="1:7" ht="12" customHeight="1" thickBot="1">
      <c r="A61" s="671"/>
      <c r="B61" s="759" t="s">
        <v>253</v>
      </c>
      <c r="C61" s="688">
        <f>SUM(C55:C60)</f>
        <v>19500</v>
      </c>
      <c r="D61" s="688">
        <f>SUM(D55:D60)</f>
        <v>19627</v>
      </c>
      <c r="E61" s="688">
        <f>SUM(E55:E60)</f>
        <v>19812</v>
      </c>
      <c r="F61" s="1012">
        <f>SUM(E61/D61)</f>
        <v>1.0094257910021909</v>
      </c>
      <c r="G61" s="779"/>
    </row>
    <row r="62" spans="1:7" ht="12" customHeight="1">
      <c r="A62" s="669">
        <v>3114</v>
      </c>
      <c r="B62" s="786" t="s">
        <v>223</v>
      </c>
      <c r="C62" s="677"/>
      <c r="D62" s="677"/>
      <c r="E62" s="677"/>
      <c r="F62" s="741"/>
      <c r="G62" s="787"/>
    </row>
    <row r="63" spans="1:7" ht="12" customHeight="1">
      <c r="A63" s="576"/>
      <c r="B63" s="681" t="s">
        <v>212</v>
      </c>
      <c r="C63" s="583"/>
      <c r="D63" s="583"/>
      <c r="E63" s="583"/>
      <c r="F63" s="741"/>
      <c r="G63" s="775"/>
    </row>
    <row r="64" spans="1:7" ht="12" customHeight="1">
      <c r="A64" s="576"/>
      <c r="B64" s="212" t="s">
        <v>501</v>
      </c>
      <c r="C64" s="583"/>
      <c r="D64" s="583"/>
      <c r="E64" s="583"/>
      <c r="F64" s="741"/>
      <c r="G64" s="775"/>
    </row>
    <row r="65" spans="1:7" ht="12" customHeight="1">
      <c r="A65" s="576"/>
      <c r="B65" s="683" t="s">
        <v>483</v>
      </c>
      <c r="C65" s="583">
        <v>107704</v>
      </c>
      <c r="D65" s="583">
        <v>146298</v>
      </c>
      <c r="E65" s="583">
        <v>120908</v>
      </c>
      <c r="F65" s="1009">
        <f>SUM(E65/D65)</f>
        <v>0.8264501223530055</v>
      </c>
      <c r="G65" s="775"/>
    </row>
    <row r="66" spans="1:7" ht="12" customHeight="1">
      <c r="A66" s="576"/>
      <c r="B66" s="584" t="s">
        <v>219</v>
      </c>
      <c r="C66" s="583"/>
      <c r="D66" s="583"/>
      <c r="E66" s="583"/>
      <c r="F66" s="741"/>
      <c r="G66" s="775"/>
    </row>
    <row r="67" spans="1:7" ht="12" customHeight="1">
      <c r="A67" s="576"/>
      <c r="B67" s="584" t="s">
        <v>493</v>
      </c>
      <c r="C67" s="684"/>
      <c r="D67" s="684"/>
      <c r="E67" s="684"/>
      <c r="F67" s="741"/>
      <c r="G67" s="775"/>
    </row>
    <row r="68" spans="1:7" ht="12" customHeight="1">
      <c r="A68" s="576"/>
      <c r="B68" s="805" t="s">
        <v>422</v>
      </c>
      <c r="C68" s="583"/>
      <c r="D68" s="583"/>
      <c r="E68" s="583">
        <v>39</v>
      </c>
      <c r="F68" s="741"/>
      <c r="G68" s="776"/>
    </row>
    <row r="69" spans="1:7" ht="12" thickBot="1">
      <c r="A69" s="680"/>
      <c r="B69" s="806" t="s">
        <v>423</v>
      </c>
      <c r="C69" s="686"/>
      <c r="D69" s="686">
        <v>30</v>
      </c>
      <c r="E69" s="686">
        <v>381</v>
      </c>
      <c r="F69" s="1015">
        <f>SUM(E69/D69)</f>
        <v>12.7</v>
      </c>
      <c r="G69" s="788"/>
    </row>
    <row r="70" spans="1:7" ht="12" customHeight="1" thickBot="1">
      <c r="A70" s="693"/>
      <c r="B70" s="759" t="s">
        <v>253</v>
      </c>
      <c r="C70" s="688">
        <f>SUM(C63:C69)</f>
        <v>107704</v>
      </c>
      <c r="D70" s="688">
        <f>SUM(D63:D69)</f>
        <v>146328</v>
      </c>
      <c r="E70" s="688">
        <f>SUM(E63:E69)</f>
        <v>121328</v>
      </c>
      <c r="F70" s="1012">
        <f>SUM(E70/D70)</f>
        <v>0.8291509485539337</v>
      </c>
      <c r="G70" s="779"/>
    </row>
    <row r="71" spans="1:7" ht="12" customHeight="1" thickBot="1">
      <c r="A71" s="789">
        <v>3120</v>
      </c>
      <c r="B71" s="783" t="s">
        <v>615</v>
      </c>
      <c r="C71" s="688">
        <f>SUM(C79+C87+C95+C103+C111)</f>
        <v>64000</v>
      </c>
      <c r="D71" s="688">
        <f>SUM(D79+D87+D95+D103+D111)</f>
        <v>77161</v>
      </c>
      <c r="E71" s="688">
        <f>SUM(E79+E87+E95+E103+E111)</f>
        <v>53161</v>
      </c>
      <c r="F71" s="1012">
        <f>SUM(E71/D71)</f>
        <v>0.6889620404090149</v>
      </c>
      <c r="G71" s="779"/>
    </row>
    <row r="72" spans="1:7" ht="12" customHeight="1">
      <c r="A72" s="85">
        <v>3121</v>
      </c>
      <c r="B72" s="790" t="s">
        <v>320</v>
      </c>
      <c r="C72" s="677"/>
      <c r="D72" s="677"/>
      <c r="E72" s="677"/>
      <c r="F72" s="741"/>
      <c r="G72" s="774"/>
    </row>
    <row r="73" spans="1:7" ht="12" customHeight="1">
      <c r="A73" s="85"/>
      <c r="B73" s="681" t="s">
        <v>212</v>
      </c>
      <c r="C73" s="677"/>
      <c r="D73" s="677"/>
      <c r="E73" s="677"/>
      <c r="F73" s="741"/>
      <c r="G73" s="742"/>
    </row>
    <row r="74" spans="1:7" ht="12" customHeight="1">
      <c r="A74" s="85"/>
      <c r="B74" s="212" t="s">
        <v>501</v>
      </c>
      <c r="C74" s="677"/>
      <c r="D74" s="677"/>
      <c r="E74" s="677"/>
      <c r="F74" s="741"/>
      <c r="G74" s="742"/>
    </row>
    <row r="75" spans="1:7" ht="12" customHeight="1">
      <c r="A75" s="669"/>
      <c r="B75" s="683" t="s">
        <v>483</v>
      </c>
      <c r="C75" s="791">
        <v>5000</v>
      </c>
      <c r="D75" s="791">
        <v>5000</v>
      </c>
      <c r="E75" s="791">
        <v>5000</v>
      </c>
      <c r="F75" s="1009">
        <f>SUM(E75/D75)</f>
        <v>1</v>
      </c>
      <c r="G75" s="792"/>
    </row>
    <row r="76" spans="1:7" ht="12" customHeight="1">
      <c r="A76" s="669"/>
      <c r="B76" s="584" t="s">
        <v>493</v>
      </c>
      <c r="C76" s="791"/>
      <c r="D76" s="791"/>
      <c r="E76" s="791"/>
      <c r="F76" s="741"/>
      <c r="G76" s="792"/>
    </row>
    <row r="77" spans="1:7" ht="12" customHeight="1">
      <c r="A77" s="85"/>
      <c r="B77" s="584" t="s">
        <v>985</v>
      </c>
      <c r="C77" s="677"/>
      <c r="D77" s="677"/>
      <c r="E77" s="677"/>
      <c r="F77" s="741"/>
      <c r="G77" s="742"/>
    </row>
    <row r="78" spans="1:7" ht="12" customHeight="1" thickBot="1">
      <c r="A78" s="85"/>
      <c r="B78" s="755" t="s">
        <v>164</v>
      </c>
      <c r="C78" s="793"/>
      <c r="D78" s="793"/>
      <c r="E78" s="793"/>
      <c r="F78" s="1013"/>
      <c r="G78" s="737"/>
    </row>
    <row r="79" spans="1:7" ht="12" customHeight="1" thickBot="1">
      <c r="A79" s="693"/>
      <c r="B79" s="759" t="s">
        <v>253</v>
      </c>
      <c r="C79" s="688">
        <f>SUM(C75:C78)</f>
        <v>5000</v>
      </c>
      <c r="D79" s="688">
        <f>SUM(D75:D78)</f>
        <v>5000</v>
      </c>
      <c r="E79" s="688">
        <f>SUM(E75:E78)</f>
        <v>5000</v>
      </c>
      <c r="F79" s="1012">
        <f>SUM(E79/D79)</f>
        <v>1</v>
      </c>
      <c r="G79" s="779"/>
    </row>
    <row r="80" spans="1:7" ht="12" customHeight="1">
      <c r="A80" s="669">
        <v>3122</v>
      </c>
      <c r="B80" s="786" t="s">
        <v>312</v>
      </c>
      <c r="C80" s="677"/>
      <c r="D80" s="677"/>
      <c r="E80" s="677"/>
      <c r="F80" s="741"/>
      <c r="G80" s="794"/>
    </row>
    <row r="81" spans="1:7" ht="12" customHeight="1">
      <c r="A81" s="576"/>
      <c r="B81" s="681" t="s">
        <v>212</v>
      </c>
      <c r="C81" s="583"/>
      <c r="D81" s="583"/>
      <c r="E81" s="583"/>
      <c r="F81" s="741"/>
      <c r="G81" s="775"/>
    </row>
    <row r="82" spans="1:7" ht="12" customHeight="1">
      <c r="A82" s="576"/>
      <c r="B82" s="212" t="s">
        <v>501</v>
      </c>
      <c r="C82" s="583"/>
      <c r="D82" s="583"/>
      <c r="E82" s="583"/>
      <c r="F82" s="741"/>
      <c r="G82" s="775"/>
    </row>
    <row r="83" spans="1:7" ht="12" customHeight="1">
      <c r="A83" s="576"/>
      <c r="B83" s="683" t="s">
        <v>483</v>
      </c>
      <c r="C83" s="583">
        <v>15000</v>
      </c>
      <c r="D83" s="583">
        <v>25000</v>
      </c>
      <c r="E83" s="583">
        <v>25000</v>
      </c>
      <c r="F83" s="1009">
        <f>SUM(E83/D83)</f>
        <v>1</v>
      </c>
      <c r="G83" s="775"/>
    </row>
    <row r="84" spans="1:7" ht="12" customHeight="1">
      <c r="A84" s="576"/>
      <c r="B84" s="584" t="s">
        <v>219</v>
      </c>
      <c r="C84" s="583"/>
      <c r="D84" s="583"/>
      <c r="E84" s="583"/>
      <c r="F84" s="741"/>
      <c r="G84" s="775"/>
    </row>
    <row r="85" spans="1:7" ht="12" customHeight="1">
      <c r="A85" s="576"/>
      <c r="B85" s="584" t="s">
        <v>493</v>
      </c>
      <c r="C85" s="583"/>
      <c r="D85" s="583"/>
      <c r="E85" s="583"/>
      <c r="F85" s="741"/>
      <c r="G85" s="775"/>
    </row>
    <row r="86" spans="1:7" ht="12" customHeight="1" thickBot="1">
      <c r="A86" s="576"/>
      <c r="B86" s="755" t="s">
        <v>164</v>
      </c>
      <c r="C86" s="686"/>
      <c r="D86" s="686"/>
      <c r="E86" s="686"/>
      <c r="F86" s="1013"/>
      <c r="G86" s="775"/>
    </row>
    <row r="87" spans="1:7" ht="12" customHeight="1" thickBot="1">
      <c r="A87" s="671"/>
      <c r="B87" s="759" t="s">
        <v>253</v>
      </c>
      <c r="C87" s="688">
        <f>SUM(C81:C86)</f>
        <v>15000</v>
      </c>
      <c r="D87" s="688">
        <f>SUM(D81:D86)</f>
        <v>25000</v>
      </c>
      <c r="E87" s="688">
        <f>SUM(E81:E86)</f>
        <v>25000</v>
      </c>
      <c r="F87" s="1012">
        <f>SUM(E87/D87)</f>
        <v>1</v>
      </c>
      <c r="G87" s="779"/>
    </row>
    <row r="88" spans="1:7" ht="12" customHeight="1">
      <c r="A88" s="669">
        <v>3123</v>
      </c>
      <c r="B88" s="266" t="s">
        <v>222</v>
      </c>
      <c r="C88" s="677"/>
      <c r="D88" s="677"/>
      <c r="E88" s="677"/>
      <c r="F88" s="741"/>
      <c r="G88" s="675"/>
    </row>
    <row r="89" spans="1:7" ht="12" customHeight="1">
      <c r="A89" s="576"/>
      <c r="B89" s="681" t="s">
        <v>212</v>
      </c>
      <c r="C89" s="583"/>
      <c r="D89" s="583"/>
      <c r="E89" s="583"/>
      <c r="F89" s="741"/>
      <c r="G89" s="775"/>
    </row>
    <row r="90" spans="1:7" ht="12" customHeight="1">
      <c r="A90" s="576"/>
      <c r="B90" s="212" t="s">
        <v>501</v>
      </c>
      <c r="C90" s="583"/>
      <c r="D90" s="583"/>
      <c r="E90" s="583"/>
      <c r="F90" s="741"/>
      <c r="G90" s="775"/>
    </row>
    <row r="91" spans="1:7" ht="12" customHeight="1">
      <c r="A91" s="576"/>
      <c r="B91" s="683" t="s">
        <v>483</v>
      </c>
      <c r="C91" s="583">
        <v>10000</v>
      </c>
      <c r="D91" s="583">
        <v>11239</v>
      </c>
      <c r="E91" s="583">
        <v>11239</v>
      </c>
      <c r="F91" s="1009">
        <f>SUM(E91/D91)</f>
        <v>1</v>
      </c>
      <c r="G91" s="775"/>
    </row>
    <row r="92" spans="1:7" ht="12" customHeight="1">
      <c r="A92" s="576"/>
      <c r="B92" s="584" t="s">
        <v>219</v>
      </c>
      <c r="C92" s="583"/>
      <c r="D92" s="583"/>
      <c r="E92" s="583"/>
      <c r="F92" s="741"/>
      <c r="G92" s="775"/>
    </row>
    <row r="93" spans="1:7" ht="12" customHeight="1">
      <c r="A93" s="576"/>
      <c r="B93" s="584" t="s">
        <v>493</v>
      </c>
      <c r="C93" s="583"/>
      <c r="D93" s="583"/>
      <c r="E93" s="583"/>
      <c r="F93" s="741"/>
      <c r="G93" s="775"/>
    </row>
    <row r="94" spans="1:7" ht="12" customHeight="1" thickBot="1">
      <c r="A94" s="576"/>
      <c r="B94" s="755" t="s">
        <v>164</v>
      </c>
      <c r="C94" s="686"/>
      <c r="D94" s="686"/>
      <c r="E94" s="686"/>
      <c r="F94" s="1013"/>
      <c r="G94" s="775"/>
    </row>
    <row r="95" spans="1:7" ht="12" customHeight="1" thickBot="1">
      <c r="A95" s="671"/>
      <c r="B95" s="759" t="s">
        <v>253</v>
      </c>
      <c r="C95" s="688">
        <f>SUM(C89:C94)</f>
        <v>10000</v>
      </c>
      <c r="D95" s="688">
        <f>SUM(D89:D94)</f>
        <v>11239</v>
      </c>
      <c r="E95" s="688">
        <f>SUM(E89:E94)</f>
        <v>11239</v>
      </c>
      <c r="F95" s="1012">
        <f>SUM(E95/D95)</f>
        <v>1</v>
      </c>
      <c r="G95" s="779"/>
    </row>
    <row r="96" spans="1:7" ht="12" customHeight="1">
      <c r="A96" s="669">
        <v>3124</v>
      </c>
      <c r="B96" s="266" t="s">
        <v>225</v>
      </c>
      <c r="C96" s="677"/>
      <c r="D96" s="677"/>
      <c r="E96" s="677"/>
      <c r="F96" s="741"/>
      <c r="G96" s="675" t="s">
        <v>284</v>
      </c>
    </row>
    <row r="97" spans="1:7" ht="12" customHeight="1">
      <c r="A97" s="576"/>
      <c r="B97" s="681" t="s">
        <v>212</v>
      </c>
      <c r="C97" s="583"/>
      <c r="D97" s="583"/>
      <c r="E97" s="583"/>
      <c r="F97" s="741"/>
      <c r="G97" s="775"/>
    </row>
    <row r="98" spans="1:7" ht="12" customHeight="1">
      <c r="A98" s="576"/>
      <c r="B98" s="212" t="s">
        <v>501</v>
      </c>
      <c r="C98" s="583"/>
      <c r="D98" s="583"/>
      <c r="E98" s="583"/>
      <c r="F98" s="741"/>
      <c r="G98" s="775"/>
    </row>
    <row r="99" spans="1:7" ht="12" customHeight="1">
      <c r="A99" s="576"/>
      <c r="B99" s="683" t="s">
        <v>483</v>
      </c>
      <c r="C99" s="583">
        <v>30000</v>
      </c>
      <c r="D99" s="583">
        <v>31922</v>
      </c>
      <c r="E99" s="583">
        <v>7922</v>
      </c>
      <c r="F99" s="1009">
        <f>SUM(E99/D99)</f>
        <v>0.24816740805713927</v>
      </c>
      <c r="G99" s="775"/>
    </row>
    <row r="100" spans="1:7" ht="12" customHeight="1">
      <c r="A100" s="576"/>
      <c r="B100" s="584" t="s">
        <v>493</v>
      </c>
      <c r="C100" s="583"/>
      <c r="D100" s="583"/>
      <c r="E100" s="583"/>
      <c r="F100" s="741"/>
      <c r="G100" s="775"/>
    </row>
    <row r="101" spans="1:7" ht="12" customHeight="1">
      <c r="A101" s="576"/>
      <c r="B101" s="584" t="s">
        <v>493</v>
      </c>
      <c r="C101" s="583"/>
      <c r="D101" s="583"/>
      <c r="E101" s="583"/>
      <c r="F101" s="741"/>
      <c r="G101" s="775"/>
    </row>
    <row r="102" spans="1:7" ht="12" customHeight="1" thickBot="1">
      <c r="A102" s="576"/>
      <c r="B102" s="755" t="s">
        <v>985</v>
      </c>
      <c r="C102" s="686"/>
      <c r="D102" s="686"/>
      <c r="E102" s="686"/>
      <c r="F102" s="1013"/>
      <c r="G102" s="775"/>
    </row>
    <row r="103" spans="1:7" ht="12" customHeight="1" thickBot="1">
      <c r="A103" s="671"/>
      <c r="B103" s="759" t="s">
        <v>253</v>
      </c>
      <c r="C103" s="688">
        <f>SUM(C97:C102)</f>
        <v>30000</v>
      </c>
      <c r="D103" s="688">
        <f>SUM(D97:D102)</f>
        <v>31922</v>
      </c>
      <c r="E103" s="688">
        <f>SUM(E97:E102)</f>
        <v>7922</v>
      </c>
      <c r="F103" s="1012">
        <f>SUM(E103/D103)</f>
        <v>0.24816740805713927</v>
      </c>
      <c r="G103" s="779"/>
    </row>
    <row r="104" spans="1:7" ht="12" customHeight="1">
      <c r="A104" s="669">
        <v>3125</v>
      </c>
      <c r="B104" s="266" t="s">
        <v>72</v>
      </c>
      <c r="C104" s="677"/>
      <c r="D104" s="677"/>
      <c r="E104" s="677"/>
      <c r="F104" s="741"/>
      <c r="G104" s="675"/>
    </row>
    <row r="105" spans="1:7" ht="12" customHeight="1">
      <c r="A105" s="576"/>
      <c r="B105" s="681" t="s">
        <v>212</v>
      </c>
      <c r="C105" s="583"/>
      <c r="D105" s="583"/>
      <c r="E105" s="583"/>
      <c r="F105" s="741"/>
      <c r="G105" s="775"/>
    </row>
    <row r="106" spans="1:7" ht="12" customHeight="1">
      <c r="A106" s="576"/>
      <c r="B106" s="212" t="s">
        <v>501</v>
      </c>
      <c r="C106" s="583"/>
      <c r="D106" s="583"/>
      <c r="E106" s="583"/>
      <c r="F106" s="741"/>
      <c r="G106" s="775"/>
    </row>
    <row r="107" spans="1:7" ht="12" customHeight="1">
      <c r="A107" s="576"/>
      <c r="B107" s="683" t="s">
        <v>483</v>
      </c>
      <c r="C107" s="583">
        <v>4000</v>
      </c>
      <c r="D107" s="583">
        <v>4000</v>
      </c>
      <c r="E107" s="583">
        <v>4000</v>
      </c>
      <c r="F107" s="1009">
        <f>SUM(E107/D107)</f>
        <v>1</v>
      </c>
      <c r="G107" s="775"/>
    </row>
    <row r="108" spans="1:7" ht="12" customHeight="1">
      <c r="A108" s="576"/>
      <c r="B108" s="584" t="s">
        <v>219</v>
      </c>
      <c r="C108" s="583"/>
      <c r="D108" s="583"/>
      <c r="E108" s="583"/>
      <c r="F108" s="741"/>
      <c r="G108" s="775"/>
    </row>
    <row r="109" spans="1:7" ht="12" customHeight="1">
      <c r="A109" s="576"/>
      <c r="B109" s="584" t="s">
        <v>493</v>
      </c>
      <c r="C109" s="583"/>
      <c r="D109" s="583"/>
      <c r="E109" s="583"/>
      <c r="F109" s="741"/>
      <c r="G109" s="775"/>
    </row>
    <row r="110" spans="1:7" ht="12" customHeight="1" thickBot="1">
      <c r="A110" s="576"/>
      <c r="B110" s="755" t="s">
        <v>164</v>
      </c>
      <c r="C110" s="686"/>
      <c r="D110" s="686"/>
      <c r="E110" s="686"/>
      <c r="F110" s="1013"/>
      <c r="G110" s="775"/>
    </row>
    <row r="111" spans="1:7" ht="12" customHeight="1" thickBot="1">
      <c r="A111" s="671"/>
      <c r="B111" s="759" t="s">
        <v>253</v>
      </c>
      <c r="C111" s="688">
        <f>SUM(C105:C110)</f>
        <v>4000</v>
      </c>
      <c r="D111" s="688">
        <f>SUM(D105:D110)</f>
        <v>4000</v>
      </c>
      <c r="E111" s="688">
        <f>SUM(E105:E110)</f>
        <v>4000</v>
      </c>
      <c r="F111" s="1012">
        <f>SUM(E111/D111)</f>
        <v>1</v>
      </c>
      <c r="G111" s="779"/>
    </row>
    <row r="112" spans="1:7" ht="12" customHeight="1" thickBot="1">
      <c r="A112" s="789">
        <v>3140</v>
      </c>
      <c r="B112" s="795" t="s">
        <v>227</v>
      </c>
      <c r="C112" s="688">
        <f>SUM(C120+C128+C136+C144+C152)</f>
        <v>44500</v>
      </c>
      <c r="D112" s="688">
        <f>SUM(D120+D128+D136+D144+D152+D160)</f>
        <v>56535</v>
      </c>
      <c r="E112" s="688">
        <f>SUM(E120+E128+E136+E144+E152+E160)</f>
        <v>56535</v>
      </c>
      <c r="F112" s="1014">
        <f>SUM(E112/D112)</f>
        <v>1</v>
      </c>
      <c r="G112" s="779"/>
    </row>
    <row r="113" spans="1:7" ht="12" customHeight="1">
      <c r="A113" s="669">
        <v>3141</v>
      </c>
      <c r="B113" s="266" t="s">
        <v>251</v>
      </c>
      <c r="C113" s="677"/>
      <c r="D113" s="677"/>
      <c r="E113" s="677"/>
      <c r="F113" s="741"/>
      <c r="G113" s="775"/>
    </row>
    <row r="114" spans="1:7" ht="12" customHeight="1">
      <c r="A114" s="576"/>
      <c r="B114" s="681" t="s">
        <v>212</v>
      </c>
      <c r="C114" s="583"/>
      <c r="D114" s="583"/>
      <c r="E114" s="583"/>
      <c r="F114" s="741"/>
      <c r="G114" s="775"/>
    </row>
    <row r="115" spans="1:7" ht="12" customHeight="1">
      <c r="A115" s="576"/>
      <c r="B115" s="212" t="s">
        <v>501</v>
      </c>
      <c r="C115" s="583"/>
      <c r="D115" s="583"/>
      <c r="E115" s="583"/>
      <c r="F115" s="741"/>
      <c r="G115" s="775"/>
    </row>
    <row r="116" spans="1:7" ht="12" customHeight="1">
      <c r="A116" s="576"/>
      <c r="B116" s="683" t="s">
        <v>483</v>
      </c>
      <c r="C116" s="583"/>
      <c r="D116" s="583"/>
      <c r="E116" s="583"/>
      <c r="F116" s="741"/>
      <c r="G116" s="775"/>
    </row>
    <row r="117" spans="1:7" ht="12" customHeight="1">
      <c r="A117" s="576"/>
      <c r="B117" s="584" t="s">
        <v>219</v>
      </c>
      <c r="C117" s="583"/>
      <c r="D117" s="583">
        <v>216</v>
      </c>
      <c r="E117" s="583">
        <v>4679</v>
      </c>
      <c r="F117" s="1009">
        <f>SUM(E117/D117)</f>
        <v>21.662037037037038</v>
      </c>
      <c r="G117" s="775"/>
    </row>
    <row r="118" spans="1:7" ht="12" customHeight="1">
      <c r="A118" s="576"/>
      <c r="B118" s="584" t="s">
        <v>493</v>
      </c>
      <c r="C118" s="791">
        <v>20000</v>
      </c>
      <c r="D118" s="791">
        <v>18619</v>
      </c>
      <c r="E118" s="791">
        <v>14156</v>
      </c>
      <c r="F118" s="1009">
        <f>SUM(E118/D118)</f>
        <v>0.7602986196895645</v>
      </c>
      <c r="G118" s="775"/>
    </row>
    <row r="119" spans="1:7" ht="12" customHeight="1" thickBot="1">
      <c r="A119" s="576"/>
      <c r="B119" s="755" t="s">
        <v>164</v>
      </c>
      <c r="C119" s="686"/>
      <c r="D119" s="686"/>
      <c r="E119" s="686"/>
      <c r="F119" s="1013"/>
      <c r="G119" s="796"/>
    </row>
    <row r="120" spans="1:7" ht="12" customHeight="1" thickBot="1">
      <c r="A120" s="671"/>
      <c r="B120" s="759" t="s">
        <v>253</v>
      </c>
      <c r="C120" s="688">
        <f>SUM(C114:C119)</f>
        <v>20000</v>
      </c>
      <c r="D120" s="688">
        <f>SUM(D114:D119)</f>
        <v>18835</v>
      </c>
      <c r="E120" s="688">
        <f>SUM(E114:E119)</f>
        <v>18835</v>
      </c>
      <c r="F120" s="1012">
        <f>SUM(E120/D120)</f>
        <v>1</v>
      </c>
      <c r="G120" s="779"/>
    </row>
    <row r="121" spans="1:7" ht="12" customHeight="1">
      <c r="A121" s="669">
        <v>3142</v>
      </c>
      <c r="B121" s="692" t="s">
        <v>56</v>
      </c>
      <c r="C121" s="677"/>
      <c r="D121" s="677"/>
      <c r="E121" s="677"/>
      <c r="F121" s="741"/>
      <c r="G121" s="774"/>
    </row>
    <row r="122" spans="1:7" ht="12" customHeight="1">
      <c r="A122" s="669"/>
      <c r="B122" s="681" t="s">
        <v>212</v>
      </c>
      <c r="C122" s="583">
        <v>2000</v>
      </c>
      <c r="D122" s="583">
        <v>1850</v>
      </c>
      <c r="E122" s="583">
        <v>1850</v>
      </c>
      <c r="F122" s="1010">
        <f>SUM(E122/D122)</f>
        <v>1</v>
      </c>
      <c r="G122" s="742"/>
    </row>
    <row r="123" spans="1:7" ht="12" customHeight="1">
      <c r="A123" s="669"/>
      <c r="B123" s="212" t="s">
        <v>501</v>
      </c>
      <c r="C123" s="583">
        <v>750</v>
      </c>
      <c r="D123" s="583">
        <v>680</v>
      </c>
      <c r="E123" s="583">
        <v>680</v>
      </c>
      <c r="F123" s="1009">
        <f>SUM(E123/D123)</f>
        <v>1</v>
      </c>
      <c r="G123" s="792"/>
    </row>
    <row r="124" spans="1:7" ht="12" customHeight="1">
      <c r="A124" s="669"/>
      <c r="B124" s="683" t="s">
        <v>483</v>
      </c>
      <c r="C124" s="791">
        <v>6250</v>
      </c>
      <c r="D124" s="791">
        <v>6743</v>
      </c>
      <c r="E124" s="791">
        <v>5176</v>
      </c>
      <c r="F124" s="1009">
        <f>SUM(E124/D124)</f>
        <v>0.7676108557022097</v>
      </c>
      <c r="G124" s="775"/>
    </row>
    <row r="125" spans="1:7" ht="12" customHeight="1">
      <c r="A125" s="669"/>
      <c r="B125" s="584" t="s">
        <v>219</v>
      </c>
      <c r="C125" s="791"/>
      <c r="D125" s="791"/>
      <c r="E125" s="791"/>
      <c r="F125" s="1009"/>
      <c r="G125" s="775"/>
    </row>
    <row r="126" spans="1:7" ht="12" customHeight="1">
      <c r="A126" s="669"/>
      <c r="B126" s="584" t="s">
        <v>493</v>
      </c>
      <c r="C126" s="791"/>
      <c r="D126" s="791">
        <v>1136</v>
      </c>
      <c r="E126" s="791">
        <v>2703</v>
      </c>
      <c r="F126" s="1009">
        <f>SUM(E126/D126)</f>
        <v>2.379401408450704</v>
      </c>
      <c r="G126" s="792"/>
    </row>
    <row r="127" spans="1:7" ht="12" thickBot="1">
      <c r="A127" s="669"/>
      <c r="B127" s="755" t="s">
        <v>470</v>
      </c>
      <c r="C127" s="793"/>
      <c r="D127" s="699">
        <v>4000</v>
      </c>
      <c r="E127" s="699">
        <v>4000</v>
      </c>
      <c r="F127" s="1011">
        <f>SUM(E127/D127)</f>
        <v>1</v>
      </c>
      <c r="G127" s="796"/>
    </row>
    <row r="128" spans="1:7" ht="12" customHeight="1" thickBot="1">
      <c r="A128" s="671"/>
      <c r="B128" s="759" t="s">
        <v>253</v>
      </c>
      <c r="C128" s="688">
        <f>SUM(C122:C127)</f>
        <v>9000</v>
      </c>
      <c r="D128" s="688">
        <f>SUM(D122:D127)</f>
        <v>14409</v>
      </c>
      <c r="E128" s="688">
        <f>SUM(E122:E127)</f>
        <v>14409</v>
      </c>
      <c r="F128" s="1012">
        <f>SUM(E128/D128)</f>
        <v>1</v>
      </c>
      <c r="G128" s="779"/>
    </row>
    <row r="129" spans="1:7" ht="12" customHeight="1">
      <c r="A129" s="689">
        <v>3143</v>
      </c>
      <c r="B129" s="266" t="s">
        <v>74</v>
      </c>
      <c r="C129" s="677"/>
      <c r="D129" s="677"/>
      <c r="E129" s="677"/>
      <c r="F129" s="741"/>
      <c r="G129" s="738" t="s">
        <v>41</v>
      </c>
    </row>
    <row r="130" spans="1:7" ht="12" customHeight="1">
      <c r="A130" s="576"/>
      <c r="B130" s="681" t="s">
        <v>212</v>
      </c>
      <c r="C130" s="583"/>
      <c r="D130" s="583">
        <v>150</v>
      </c>
      <c r="E130" s="583">
        <v>405</v>
      </c>
      <c r="F130" s="1009">
        <f>SUM(E130/D130)</f>
        <v>2.7</v>
      </c>
      <c r="G130" s="775"/>
    </row>
    <row r="131" spans="1:7" ht="12" customHeight="1">
      <c r="A131" s="576"/>
      <c r="B131" s="212" t="s">
        <v>501</v>
      </c>
      <c r="C131" s="583"/>
      <c r="D131" s="583">
        <v>70</v>
      </c>
      <c r="E131" s="583">
        <v>98</v>
      </c>
      <c r="F131" s="1009">
        <f>SUM(E131/D131)</f>
        <v>1.4</v>
      </c>
      <c r="G131" s="775"/>
    </row>
    <row r="132" spans="1:7" ht="12" customHeight="1">
      <c r="A132" s="576"/>
      <c r="B132" s="683" t="s">
        <v>483</v>
      </c>
      <c r="C132" s="791"/>
      <c r="D132" s="791"/>
      <c r="E132" s="791">
        <v>134</v>
      </c>
      <c r="F132" s="1009"/>
      <c r="G132" s="792"/>
    </row>
    <row r="133" spans="1:7" ht="12" customHeight="1">
      <c r="A133" s="576"/>
      <c r="B133" s="584" t="s">
        <v>219</v>
      </c>
      <c r="C133" s="791"/>
      <c r="D133" s="791"/>
      <c r="E133" s="791"/>
      <c r="F133" s="1009"/>
      <c r="G133" s="797"/>
    </row>
    <row r="134" spans="1:7" ht="12" customHeight="1">
      <c r="A134" s="576"/>
      <c r="B134" s="584" t="s">
        <v>493</v>
      </c>
      <c r="C134" s="583">
        <v>8000</v>
      </c>
      <c r="D134" s="583">
        <v>11230</v>
      </c>
      <c r="E134" s="583">
        <v>10813</v>
      </c>
      <c r="F134" s="1009">
        <f>SUM(E134/D134)</f>
        <v>0.9628673196794301</v>
      </c>
      <c r="G134" s="775"/>
    </row>
    <row r="135" spans="1:7" ht="12" customHeight="1" thickBot="1">
      <c r="A135" s="576"/>
      <c r="B135" s="755" t="s">
        <v>164</v>
      </c>
      <c r="C135" s="583"/>
      <c r="D135" s="583"/>
      <c r="E135" s="583"/>
      <c r="F135" s="1013"/>
      <c r="G135" s="742"/>
    </row>
    <row r="136" spans="1:7" ht="12" customHeight="1" thickBot="1">
      <c r="A136" s="671"/>
      <c r="B136" s="759" t="s">
        <v>253</v>
      </c>
      <c r="C136" s="688">
        <f>SUM(C130:C135)</f>
        <v>8000</v>
      </c>
      <c r="D136" s="688">
        <f>SUM(D130:D135)</f>
        <v>11450</v>
      </c>
      <c r="E136" s="688">
        <f>SUM(E130:E135)</f>
        <v>11450</v>
      </c>
      <c r="F136" s="1012">
        <f>SUM(E136/D136)</f>
        <v>1</v>
      </c>
      <c r="G136" s="779"/>
    </row>
    <row r="137" spans="1:7" ht="12" customHeight="1">
      <c r="A137" s="669">
        <v>3144</v>
      </c>
      <c r="B137" s="266" t="s">
        <v>252</v>
      </c>
      <c r="C137" s="677"/>
      <c r="D137" s="677"/>
      <c r="E137" s="677"/>
      <c r="F137" s="741"/>
      <c r="G137" s="775"/>
    </row>
    <row r="138" spans="1:7" ht="12" customHeight="1">
      <c r="A138" s="576"/>
      <c r="B138" s="681" t="s">
        <v>212</v>
      </c>
      <c r="C138" s="583"/>
      <c r="D138" s="583"/>
      <c r="E138" s="583"/>
      <c r="F138" s="741"/>
      <c r="G138" s="775"/>
    </row>
    <row r="139" spans="1:7" ht="12" customHeight="1">
      <c r="A139" s="576"/>
      <c r="B139" s="212" t="s">
        <v>501</v>
      </c>
      <c r="C139" s="583"/>
      <c r="D139" s="583"/>
      <c r="E139" s="583"/>
      <c r="F139" s="741"/>
      <c r="G139" s="792"/>
    </row>
    <row r="140" spans="1:7" ht="12" customHeight="1">
      <c r="A140" s="576"/>
      <c r="B140" s="683" t="s">
        <v>483</v>
      </c>
      <c r="C140" s="583">
        <v>15</v>
      </c>
      <c r="D140" s="583">
        <v>15</v>
      </c>
      <c r="E140" s="583">
        <v>15</v>
      </c>
      <c r="F140" s="1009">
        <f aca="true" t="shared" si="0" ref="F140:F198">SUM(E140/D140)</f>
        <v>1</v>
      </c>
      <c r="G140" s="792"/>
    </row>
    <row r="141" spans="1:7" ht="12" customHeight="1">
      <c r="A141" s="576"/>
      <c r="B141" s="584" t="s">
        <v>219</v>
      </c>
      <c r="C141" s="583">
        <v>3485</v>
      </c>
      <c r="D141" s="583">
        <v>3485</v>
      </c>
      <c r="E141" s="583">
        <v>3485</v>
      </c>
      <c r="F141" s="1009">
        <f t="shared" si="0"/>
        <v>1</v>
      </c>
      <c r="G141" s="797"/>
    </row>
    <row r="142" spans="1:7" ht="12" customHeight="1">
      <c r="A142" s="576"/>
      <c r="B142" s="584" t="s">
        <v>493</v>
      </c>
      <c r="C142" s="583"/>
      <c r="D142" s="583"/>
      <c r="E142" s="583"/>
      <c r="F142" s="1009"/>
      <c r="G142" s="775"/>
    </row>
    <row r="143" spans="1:7" ht="12" customHeight="1" thickBot="1">
      <c r="A143" s="576"/>
      <c r="B143" s="755" t="s">
        <v>164</v>
      </c>
      <c r="C143" s="686"/>
      <c r="D143" s="686"/>
      <c r="E143" s="686"/>
      <c r="F143" s="1013"/>
      <c r="G143" s="796"/>
    </row>
    <row r="144" spans="1:7" ht="12" customHeight="1" thickBot="1">
      <c r="A144" s="671"/>
      <c r="B144" s="759" t="s">
        <v>253</v>
      </c>
      <c r="C144" s="688">
        <f>SUM(C138:C143)</f>
        <v>3500</v>
      </c>
      <c r="D144" s="688">
        <f>SUM(D138:D143)</f>
        <v>3500</v>
      </c>
      <c r="E144" s="688">
        <f>SUM(E138:E143)</f>
        <v>3500</v>
      </c>
      <c r="F144" s="1012">
        <f t="shared" si="0"/>
        <v>1</v>
      </c>
      <c r="G144" s="779"/>
    </row>
    <row r="145" spans="1:7" ht="12" customHeight="1">
      <c r="A145" s="773">
        <v>3145</v>
      </c>
      <c r="B145" s="744" t="s">
        <v>85</v>
      </c>
      <c r="C145" s="745"/>
      <c r="D145" s="745"/>
      <c r="E145" s="745"/>
      <c r="F145" s="741"/>
      <c r="G145" s="798"/>
    </row>
    <row r="146" spans="1:7" ht="12" customHeight="1">
      <c r="A146" s="767"/>
      <c r="B146" s="748" t="s">
        <v>212</v>
      </c>
      <c r="C146" s="766">
        <v>300</v>
      </c>
      <c r="D146" s="766">
        <v>300</v>
      </c>
      <c r="E146" s="766">
        <v>658</v>
      </c>
      <c r="F146" s="1009">
        <f t="shared" si="0"/>
        <v>2.1933333333333334</v>
      </c>
      <c r="G146" s="798"/>
    </row>
    <row r="147" spans="1:7" ht="12" customHeight="1">
      <c r="A147" s="767"/>
      <c r="B147" s="751" t="s">
        <v>501</v>
      </c>
      <c r="C147" s="766"/>
      <c r="D147" s="766">
        <v>14</v>
      </c>
      <c r="E147" s="766">
        <v>447</v>
      </c>
      <c r="F147" s="1009">
        <f t="shared" si="0"/>
        <v>31.928571428571427</v>
      </c>
      <c r="G147" s="798"/>
    </row>
    <row r="148" spans="1:7" ht="12" customHeight="1">
      <c r="A148" s="767"/>
      <c r="B148" s="752" t="s">
        <v>483</v>
      </c>
      <c r="C148" s="766">
        <v>3700</v>
      </c>
      <c r="D148" s="766">
        <v>5027</v>
      </c>
      <c r="E148" s="766">
        <v>4236</v>
      </c>
      <c r="F148" s="1009">
        <f t="shared" si="0"/>
        <v>0.8426496916650089</v>
      </c>
      <c r="G148" s="799"/>
    </row>
    <row r="149" spans="1:7" ht="12" customHeight="1">
      <c r="A149" s="767"/>
      <c r="B149" s="754" t="s">
        <v>219</v>
      </c>
      <c r="C149" s="766"/>
      <c r="D149" s="766"/>
      <c r="E149" s="766"/>
      <c r="F149" s="741"/>
      <c r="G149" s="799"/>
    </row>
    <row r="150" spans="1:7" ht="12" customHeight="1">
      <c r="A150" s="767"/>
      <c r="B150" s="754" t="s">
        <v>493</v>
      </c>
      <c r="C150" s="766"/>
      <c r="D150" s="766"/>
      <c r="E150" s="766"/>
      <c r="F150" s="741"/>
      <c r="G150" s="798"/>
    </row>
    <row r="151" spans="1:7" ht="12" customHeight="1" thickBot="1">
      <c r="A151" s="767"/>
      <c r="B151" s="755" t="s">
        <v>164</v>
      </c>
      <c r="C151" s="768"/>
      <c r="D151" s="768"/>
      <c r="E151" s="768"/>
      <c r="F151" s="1013"/>
      <c r="G151" s="800"/>
    </row>
    <row r="152" spans="1:7" ht="12" customHeight="1" thickBot="1">
      <c r="A152" s="770"/>
      <c r="B152" s="759" t="s">
        <v>253</v>
      </c>
      <c r="C152" s="771">
        <f>SUM(C146:C151)</f>
        <v>4000</v>
      </c>
      <c r="D152" s="771">
        <f>SUM(D146:D151)</f>
        <v>5341</v>
      </c>
      <c r="E152" s="771">
        <f>SUM(E146:E151)</f>
        <v>5341</v>
      </c>
      <c r="F152" s="1012">
        <f t="shared" si="0"/>
        <v>1</v>
      </c>
      <c r="G152" s="801"/>
    </row>
    <row r="153" spans="1:7" ht="12" customHeight="1">
      <c r="A153" s="773">
        <v>3146</v>
      </c>
      <c r="B153" s="744" t="s">
        <v>175</v>
      </c>
      <c r="C153" s="745"/>
      <c r="D153" s="745"/>
      <c r="E153" s="745"/>
      <c r="F153" s="741"/>
      <c r="G153" s="956" t="s">
        <v>42</v>
      </c>
    </row>
    <row r="154" spans="1:7" ht="12" customHeight="1">
      <c r="A154" s="767"/>
      <c r="B154" s="748" t="s">
        <v>212</v>
      </c>
      <c r="C154" s="766"/>
      <c r="D154" s="766"/>
      <c r="E154" s="766"/>
      <c r="F154" s="741"/>
      <c r="G154" s="798"/>
    </row>
    <row r="155" spans="1:7" ht="12" customHeight="1">
      <c r="A155" s="767"/>
      <c r="B155" s="751" t="s">
        <v>501</v>
      </c>
      <c r="C155" s="766"/>
      <c r="D155" s="766"/>
      <c r="E155" s="766"/>
      <c r="F155" s="741"/>
      <c r="G155" s="798"/>
    </row>
    <row r="156" spans="1:7" ht="12" customHeight="1">
      <c r="A156" s="767"/>
      <c r="B156" s="752" t="s">
        <v>483</v>
      </c>
      <c r="C156" s="766"/>
      <c r="D156" s="766"/>
      <c r="E156" s="766"/>
      <c r="F156" s="741"/>
      <c r="G156" s="799"/>
    </row>
    <row r="157" spans="1:7" ht="12" customHeight="1">
      <c r="A157" s="767"/>
      <c r="B157" s="754" t="s">
        <v>219</v>
      </c>
      <c r="C157" s="766"/>
      <c r="D157" s="766"/>
      <c r="E157" s="766"/>
      <c r="F157" s="741"/>
      <c r="G157" s="799"/>
    </row>
    <row r="158" spans="1:7" ht="12" customHeight="1">
      <c r="A158" s="767"/>
      <c r="B158" s="754" t="s">
        <v>493</v>
      </c>
      <c r="C158" s="766"/>
      <c r="D158" s="766">
        <v>3000</v>
      </c>
      <c r="E158" s="766">
        <v>3000</v>
      </c>
      <c r="F158" s="1009">
        <f t="shared" si="0"/>
        <v>1</v>
      </c>
      <c r="G158" s="798"/>
    </row>
    <row r="159" spans="1:7" ht="12" customHeight="1" thickBot="1">
      <c r="A159" s="767"/>
      <c r="B159" s="755" t="s">
        <v>164</v>
      </c>
      <c r="C159" s="768"/>
      <c r="D159" s="768"/>
      <c r="E159" s="768"/>
      <c r="F159" s="1013"/>
      <c r="G159" s="800"/>
    </row>
    <row r="160" spans="1:7" ht="12" customHeight="1" thickBot="1">
      <c r="A160" s="770"/>
      <c r="B160" s="759" t="s">
        <v>253</v>
      </c>
      <c r="C160" s="771">
        <f>SUM(C154:C159)</f>
        <v>0</v>
      </c>
      <c r="D160" s="771">
        <f>SUM(D154:D159)</f>
        <v>3000</v>
      </c>
      <c r="E160" s="771">
        <f>SUM(E154:E159)</f>
        <v>3000</v>
      </c>
      <c r="F160" s="1012">
        <f t="shared" si="0"/>
        <v>1</v>
      </c>
      <c r="G160" s="801"/>
    </row>
    <row r="161" spans="1:7" ht="12" thickBot="1">
      <c r="A161" s="789"/>
      <c r="B161" s="802" t="s">
        <v>101</v>
      </c>
      <c r="C161" s="688">
        <f>SUM(C185+C194+C211+C219+C227+C261+C235+C244+C269+C177+C277+C285+C252+C169+C202+C293)</f>
        <v>2238560</v>
      </c>
      <c r="D161" s="688">
        <f>SUM(D185+D194+D211+D219+D227+D261+D235+D244+D269+D177+D277+D285+D252+D169+D202+D293)</f>
        <v>2457986</v>
      </c>
      <c r="E161" s="688">
        <f>SUM(E185+E194+E211+E219+E227+E261+E235+E244+E269+E177+E277+E285+E252+E169+E202+E293)</f>
        <v>2465633</v>
      </c>
      <c r="F161" s="1012">
        <f t="shared" si="0"/>
        <v>1.0031110836270019</v>
      </c>
      <c r="G161" s="779"/>
    </row>
    <row r="162" spans="1:7" ht="11.25">
      <c r="A162" s="669">
        <v>3200</v>
      </c>
      <c r="B162" s="803" t="s">
        <v>214</v>
      </c>
      <c r="C162" s="690"/>
      <c r="D162" s="690"/>
      <c r="E162" s="690"/>
      <c r="F162" s="741"/>
      <c r="G162" s="738"/>
    </row>
    <row r="163" spans="1:7" ht="11.25">
      <c r="A163" s="680"/>
      <c r="B163" s="681" t="s">
        <v>212</v>
      </c>
      <c r="C163" s="583">
        <v>41926</v>
      </c>
      <c r="D163" s="583">
        <v>42126</v>
      </c>
      <c r="E163" s="583">
        <v>42036</v>
      </c>
      <c r="F163" s="1009">
        <f t="shared" si="0"/>
        <v>0.9978635522005412</v>
      </c>
      <c r="G163" s="84"/>
    </row>
    <row r="164" spans="1:7" ht="11.25">
      <c r="A164" s="680"/>
      <c r="B164" s="212" t="s">
        <v>501</v>
      </c>
      <c r="C164" s="583">
        <v>11341</v>
      </c>
      <c r="D164" s="583">
        <v>11141</v>
      </c>
      <c r="E164" s="583">
        <v>11141</v>
      </c>
      <c r="F164" s="1009">
        <f t="shared" si="0"/>
        <v>1</v>
      </c>
      <c r="G164" s="792"/>
    </row>
    <row r="165" spans="1:7" ht="11.25">
      <c r="A165" s="576"/>
      <c r="B165" s="683" t="s">
        <v>483</v>
      </c>
      <c r="C165" s="583">
        <v>1720</v>
      </c>
      <c r="D165" s="583">
        <v>1720</v>
      </c>
      <c r="E165" s="583">
        <v>1810</v>
      </c>
      <c r="F165" s="1009">
        <f t="shared" si="0"/>
        <v>1.052325581395349</v>
      </c>
      <c r="G165" s="742"/>
    </row>
    <row r="166" spans="1:7" ht="11.25">
      <c r="A166" s="576"/>
      <c r="B166" s="584" t="s">
        <v>219</v>
      </c>
      <c r="C166" s="583"/>
      <c r="D166" s="583"/>
      <c r="E166" s="583"/>
      <c r="F166" s="741"/>
      <c r="G166" s="742"/>
    </row>
    <row r="167" spans="1:7" ht="11.25">
      <c r="A167" s="680"/>
      <c r="B167" s="584" t="s">
        <v>493</v>
      </c>
      <c r="C167" s="583"/>
      <c r="D167" s="583"/>
      <c r="E167" s="583"/>
      <c r="F167" s="741"/>
      <c r="G167" s="84"/>
    </row>
    <row r="168" spans="1:7" ht="12" thickBot="1">
      <c r="A168" s="576"/>
      <c r="B168" s="755" t="s">
        <v>164</v>
      </c>
      <c r="C168" s="804"/>
      <c r="D168" s="804"/>
      <c r="E168" s="804"/>
      <c r="F168" s="741"/>
      <c r="G168" s="777"/>
    </row>
    <row r="169" spans="1:7" ht="12" thickBot="1">
      <c r="A169" s="671"/>
      <c r="B169" s="759" t="s">
        <v>253</v>
      </c>
      <c r="C169" s="688">
        <f>SUM(C163:C168)</f>
        <v>54987</v>
      </c>
      <c r="D169" s="688">
        <f>SUM(D163:D168)</f>
        <v>54987</v>
      </c>
      <c r="E169" s="688">
        <f>SUM(E163:E168)</f>
        <v>54987</v>
      </c>
      <c r="F169" s="1013">
        <f t="shared" si="0"/>
        <v>1</v>
      </c>
      <c r="G169" s="779"/>
    </row>
    <row r="170" spans="1:7" ht="11.25">
      <c r="A170" s="669">
        <v>3201</v>
      </c>
      <c r="B170" s="783" t="s">
        <v>594</v>
      </c>
      <c r="C170" s="677"/>
      <c r="D170" s="677"/>
      <c r="E170" s="677"/>
      <c r="F170" s="741"/>
      <c r="G170" s="738"/>
    </row>
    <row r="171" spans="1:7" ht="11.25">
      <c r="A171" s="669"/>
      <c r="B171" s="683" t="s">
        <v>212</v>
      </c>
      <c r="C171" s="791">
        <v>9000</v>
      </c>
      <c r="D171" s="791">
        <v>9187</v>
      </c>
      <c r="E171" s="791">
        <v>7394</v>
      </c>
      <c r="F171" s="1010">
        <f t="shared" si="0"/>
        <v>0.8048329160770654</v>
      </c>
      <c r="G171" s="742"/>
    </row>
    <row r="172" spans="1:7" ht="11.25">
      <c r="A172" s="669"/>
      <c r="B172" s="212" t="s">
        <v>501</v>
      </c>
      <c r="C172" s="791">
        <v>2100</v>
      </c>
      <c r="D172" s="791">
        <v>1956</v>
      </c>
      <c r="E172" s="791">
        <v>1956</v>
      </c>
      <c r="F172" s="1009">
        <f t="shared" si="0"/>
        <v>1</v>
      </c>
      <c r="G172" s="792"/>
    </row>
    <row r="173" spans="1:7" ht="11.25">
      <c r="A173" s="669"/>
      <c r="B173" s="683" t="s">
        <v>483</v>
      </c>
      <c r="C173" s="791">
        <v>70100</v>
      </c>
      <c r="D173" s="791">
        <v>76068</v>
      </c>
      <c r="E173" s="791">
        <v>77933</v>
      </c>
      <c r="F173" s="1009">
        <f t="shared" si="0"/>
        <v>1.024517536940632</v>
      </c>
      <c r="G173" s="792"/>
    </row>
    <row r="174" spans="1:7" ht="11.25">
      <c r="A174" s="669"/>
      <c r="B174" s="805" t="s">
        <v>219</v>
      </c>
      <c r="C174" s="791">
        <v>300</v>
      </c>
      <c r="D174" s="791">
        <v>300</v>
      </c>
      <c r="E174" s="791">
        <v>228</v>
      </c>
      <c r="F174" s="1009">
        <f t="shared" si="0"/>
        <v>0.76</v>
      </c>
      <c r="G174" s="792"/>
    </row>
    <row r="175" spans="1:7" ht="11.25">
      <c r="A175" s="669"/>
      <c r="B175" s="805" t="s">
        <v>493</v>
      </c>
      <c r="C175" s="791"/>
      <c r="D175" s="791"/>
      <c r="E175" s="791"/>
      <c r="F175" s="1009"/>
      <c r="G175" s="742"/>
    </row>
    <row r="176" spans="1:7" ht="12" thickBot="1">
      <c r="A176" s="669"/>
      <c r="B176" s="806" t="s">
        <v>422</v>
      </c>
      <c r="C176" s="677"/>
      <c r="D176" s="791">
        <v>8</v>
      </c>
      <c r="E176" s="791">
        <v>8</v>
      </c>
      <c r="F176" s="1011">
        <f t="shared" si="0"/>
        <v>1</v>
      </c>
      <c r="G176" s="742"/>
    </row>
    <row r="177" spans="1:7" ht="12" thickBot="1">
      <c r="A177" s="693"/>
      <c r="B177" s="759" t="s">
        <v>253</v>
      </c>
      <c r="C177" s="688">
        <f>SUM(C171:C176)</f>
        <v>81500</v>
      </c>
      <c r="D177" s="688">
        <f>SUM(D171:D176)</f>
        <v>87519</v>
      </c>
      <c r="E177" s="688">
        <f>SUM(E171:E176)</f>
        <v>87519</v>
      </c>
      <c r="F177" s="1012">
        <f t="shared" si="0"/>
        <v>1</v>
      </c>
      <c r="G177" s="779"/>
    </row>
    <row r="178" spans="1:7" ht="11.25">
      <c r="A178" s="85">
        <v>3202</v>
      </c>
      <c r="B178" s="692" t="s">
        <v>484</v>
      </c>
      <c r="C178" s="677"/>
      <c r="D178" s="677"/>
      <c r="E178" s="677"/>
      <c r="F178" s="741"/>
      <c r="G178" s="738" t="s">
        <v>41</v>
      </c>
    </row>
    <row r="179" spans="1:7" ht="11.25">
      <c r="A179" s="85"/>
      <c r="B179" s="681" t="s">
        <v>212</v>
      </c>
      <c r="C179" s="791">
        <v>3000</v>
      </c>
      <c r="D179" s="791">
        <v>1000</v>
      </c>
      <c r="E179" s="791">
        <v>700</v>
      </c>
      <c r="F179" s="1010">
        <f t="shared" si="0"/>
        <v>0.7</v>
      </c>
      <c r="G179" s="742"/>
    </row>
    <row r="180" spans="1:7" ht="11.25">
      <c r="A180" s="85"/>
      <c r="B180" s="212" t="s">
        <v>501</v>
      </c>
      <c r="C180" s="791">
        <v>1000</v>
      </c>
      <c r="D180" s="791">
        <v>700</v>
      </c>
      <c r="E180" s="791">
        <v>250</v>
      </c>
      <c r="F180" s="1009">
        <f t="shared" si="0"/>
        <v>0.35714285714285715</v>
      </c>
      <c r="G180" s="792"/>
    </row>
    <row r="181" spans="1:7" ht="11.25">
      <c r="A181" s="85"/>
      <c r="B181" s="683" t="s">
        <v>483</v>
      </c>
      <c r="C181" s="791">
        <v>9000</v>
      </c>
      <c r="D181" s="791">
        <v>10592</v>
      </c>
      <c r="E181" s="791">
        <v>9032</v>
      </c>
      <c r="F181" s="1009">
        <f t="shared" si="0"/>
        <v>0.8527190332326284</v>
      </c>
      <c r="G181" s="792"/>
    </row>
    <row r="182" spans="1:7" ht="11.25">
      <c r="A182" s="85"/>
      <c r="B182" s="584" t="s">
        <v>219</v>
      </c>
      <c r="C182" s="791"/>
      <c r="D182" s="791"/>
      <c r="E182" s="791"/>
      <c r="F182" s="1009"/>
      <c r="G182" s="792"/>
    </row>
    <row r="183" spans="1:7" ht="11.25">
      <c r="A183" s="85"/>
      <c r="B183" s="584" t="s">
        <v>493</v>
      </c>
      <c r="C183" s="677"/>
      <c r="D183" s="791">
        <v>2168</v>
      </c>
      <c r="E183" s="791">
        <v>6478</v>
      </c>
      <c r="F183" s="1009">
        <f t="shared" si="0"/>
        <v>2.988007380073801</v>
      </c>
      <c r="G183" s="792"/>
    </row>
    <row r="184" spans="1:7" ht="12" thickBot="1">
      <c r="A184" s="85"/>
      <c r="B184" s="755" t="s">
        <v>470</v>
      </c>
      <c r="C184" s="793"/>
      <c r="D184" s="699">
        <v>2000</v>
      </c>
      <c r="E184" s="699"/>
      <c r="F184" s="1011">
        <f t="shared" si="0"/>
        <v>0</v>
      </c>
      <c r="G184" s="777"/>
    </row>
    <row r="185" spans="1:7" ht="12" thickBot="1">
      <c r="A185" s="693"/>
      <c r="B185" s="759" t="s">
        <v>253</v>
      </c>
      <c r="C185" s="688">
        <f>SUM(C179:C184)</f>
        <v>13000</v>
      </c>
      <c r="D185" s="688">
        <f>SUM(D179:D184)</f>
        <v>16460</v>
      </c>
      <c r="E185" s="688">
        <f>SUM(E179:E184)</f>
        <v>16460</v>
      </c>
      <c r="F185" s="1012">
        <f t="shared" si="0"/>
        <v>1</v>
      </c>
      <c r="G185" s="779"/>
    </row>
    <row r="186" spans="1:7" ht="11.25">
      <c r="A186" s="85">
        <v>3203</v>
      </c>
      <c r="B186" s="786" t="s">
        <v>295</v>
      </c>
      <c r="C186" s="677"/>
      <c r="D186" s="677"/>
      <c r="E186" s="677"/>
      <c r="F186" s="741"/>
      <c r="G186" s="774" t="s">
        <v>282</v>
      </c>
    </row>
    <row r="187" spans="1:7" ht="12" customHeight="1">
      <c r="A187" s="680"/>
      <c r="B187" s="681" t="s">
        <v>212</v>
      </c>
      <c r="C187" s="583"/>
      <c r="D187" s="583"/>
      <c r="E187" s="583"/>
      <c r="F187" s="741"/>
      <c r="G187" s="742" t="s">
        <v>283</v>
      </c>
    </row>
    <row r="188" spans="1:7" ht="12" customHeight="1">
      <c r="A188" s="680"/>
      <c r="B188" s="212" t="s">
        <v>501</v>
      </c>
      <c r="C188" s="583"/>
      <c r="D188" s="583"/>
      <c r="E188" s="583"/>
      <c r="F188" s="741"/>
      <c r="G188" s="774"/>
    </row>
    <row r="189" spans="1:7" ht="12" customHeight="1">
      <c r="A189" s="680"/>
      <c r="B189" s="683" t="s">
        <v>483</v>
      </c>
      <c r="C189" s="583">
        <v>10000</v>
      </c>
      <c r="D189" s="583">
        <v>7997</v>
      </c>
      <c r="E189" s="583">
        <v>7614</v>
      </c>
      <c r="F189" s="1009">
        <f t="shared" si="0"/>
        <v>0.9521070401400525</v>
      </c>
      <c r="G189" s="797"/>
    </row>
    <row r="190" spans="1:7" ht="12" customHeight="1">
      <c r="A190" s="680"/>
      <c r="B190" s="584" t="s">
        <v>219</v>
      </c>
      <c r="C190" s="583"/>
      <c r="D190" s="583"/>
      <c r="E190" s="583"/>
      <c r="F190" s="1009"/>
      <c r="G190" s="797"/>
    </row>
    <row r="191" spans="1:7" ht="12" customHeight="1">
      <c r="A191" s="680"/>
      <c r="B191" s="584" t="s">
        <v>493</v>
      </c>
      <c r="C191" s="583"/>
      <c r="D191" s="583">
        <v>1300</v>
      </c>
      <c r="E191" s="583">
        <v>1300</v>
      </c>
      <c r="F191" s="1009">
        <f t="shared" si="0"/>
        <v>1</v>
      </c>
      <c r="G191" s="797"/>
    </row>
    <row r="192" spans="1:7" ht="11.25">
      <c r="A192" s="680"/>
      <c r="B192" s="806" t="s">
        <v>422</v>
      </c>
      <c r="C192" s="583"/>
      <c r="D192" s="583">
        <v>2128</v>
      </c>
      <c r="E192" s="583">
        <v>2511</v>
      </c>
      <c r="F192" s="1009">
        <f t="shared" si="0"/>
        <v>1.1799812030075187</v>
      </c>
      <c r="G192" s="807"/>
    </row>
    <row r="193" spans="1:7" ht="12" thickBot="1">
      <c r="A193" s="680"/>
      <c r="B193" s="755" t="s">
        <v>470</v>
      </c>
      <c r="C193" s="583"/>
      <c r="D193" s="583">
        <v>5380</v>
      </c>
      <c r="E193" s="583">
        <v>5380</v>
      </c>
      <c r="F193" s="1015">
        <f t="shared" si="0"/>
        <v>1</v>
      </c>
      <c r="G193" s="737"/>
    </row>
    <row r="194" spans="1:7" ht="12" customHeight="1" thickBot="1">
      <c r="A194" s="693"/>
      <c r="B194" s="759" t="s">
        <v>253</v>
      </c>
      <c r="C194" s="688">
        <f>SUM(C187:C193)</f>
        <v>10000</v>
      </c>
      <c r="D194" s="688">
        <f>SUM(D187:D193)</f>
        <v>16805</v>
      </c>
      <c r="E194" s="688">
        <f>SUM(E187:E193)</f>
        <v>16805</v>
      </c>
      <c r="F194" s="1012">
        <f t="shared" si="0"/>
        <v>1</v>
      </c>
      <c r="G194" s="779"/>
    </row>
    <row r="195" spans="1:7" ht="12" customHeight="1">
      <c r="A195" s="85">
        <v>3204</v>
      </c>
      <c r="B195" s="786" t="s">
        <v>235</v>
      </c>
      <c r="C195" s="677"/>
      <c r="D195" s="677"/>
      <c r="E195" s="677"/>
      <c r="F195" s="741"/>
      <c r="G195" s="774"/>
    </row>
    <row r="196" spans="1:7" ht="12" customHeight="1">
      <c r="A196" s="680"/>
      <c r="B196" s="681" t="s">
        <v>212</v>
      </c>
      <c r="C196" s="583"/>
      <c r="D196" s="583"/>
      <c r="E196" s="583"/>
      <c r="F196" s="741"/>
      <c r="G196" s="742"/>
    </row>
    <row r="197" spans="1:7" ht="12" customHeight="1">
      <c r="A197" s="680"/>
      <c r="B197" s="212" t="s">
        <v>501</v>
      </c>
      <c r="C197" s="583"/>
      <c r="D197" s="583"/>
      <c r="E197" s="583"/>
      <c r="F197" s="741"/>
      <c r="G197" s="774"/>
    </row>
    <row r="198" spans="1:7" ht="12" customHeight="1">
      <c r="A198" s="680"/>
      <c r="B198" s="683" t="s">
        <v>483</v>
      </c>
      <c r="C198" s="583">
        <v>5000</v>
      </c>
      <c r="D198" s="583">
        <v>7500</v>
      </c>
      <c r="E198" s="583">
        <v>7500</v>
      </c>
      <c r="F198" s="1009">
        <f t="shared" si="0"/>
        <v>1</v>
      </c>
      <c r="G198" s="797"/>
    </row>
    <row r="199" spans="1:7" ht="12" customHeight="1">
      <c r="A199" s="680"/>
      <c r="B199" s="584" t="s">
        <v>493</v>
      </c>
      <c r="C199" s="583"/>
      <c r="D199" s="583"/>
      <c r="E199" s="583"/>
      <c r="F199" s="741"/>
      <c r="G199" s="797"/>
    </row>
    <row r="200" spans="1:7" ht="12" customHeight="1">
      <c r="A200" s="680"/>
      <c r="B200" s="584" t="s">
        <v>219</v>
      </c>
      <c r="C200" s="583"/>
      <c r="D200" s="583"/>
      <c r="E200" s="583"/>
      <c r="F200" s="741"/>
      <c r="G200" s="742"/>
    </row>
    <row r="201" spans="1:7" ht="12" customHeight="1" thickBot="1">
      <c r="A201" s="680"/>
      <c r="B201" s="755" t="s">
        <v>164</v>
      </c>
      <c r="C201" s="583"/>
      <c r="D201" s="583"/>
      <c r="E201" s="583"/>
      <c r="F201" s="1013"/>
      <c r="G201" s="737"/>
    </row>
    <row r="202" spans="1:7" ht="12" customHeight="1" thickBot="1">
      <c r="A202" s="693"/>
      <c r="B202" s="759" t="s">
        <v>253</v>
      </c>
      <c r="C202" s="688">
        <f>SUM(C196:C201)</f>
        <v>5000</v>
      </c>
      <c r="D202" s="688">
        <f>SUM(D196:D201)</f>
        <v>7500</v>
      </c>
      <c r="E202" s="688">
        <f>SUM(E196:E201)</f>
        <v>7500</v>
      </c>
      <c r="F202" s="1012">
        <f>SUM(E202/D202)</f>
        <v>1</v>
      </c>
      <c r="G202" s="779"/>
    </row>
    <row r="203" spans="1:7" ht="12" customHeight="1">
      <c r="A203" s="85">
        <v>3205</v>
      </c>
      <c r="B203" s="786" t="s">
        <v>601</v>
      </c>
      <c r="C203" s="677"/>
      <c r="D203" s="677"/>
      <c r="E203" s="677"/>
      <c r="F203" s="741"/>
      <c r="G203" s="774" t="s">
        <v>282</v>
      </c>
    </row>
    <row r="204" spans="1:7" ht="12" customHeight="1">
      <c r="A204" s="680"/>
      <c r="B204" s="681" t="s">
        <v>212</v>
      </c>
      <c r="C204" s="583">
        <v>1700</v>
      </c>
      <c r="D204" s="583">
        <v>1700</v>
      </c>
      <c r="E204" s="583">
        <v>1700</v>
      </c>
      <c r="F204" s="1009">
        <f>SUM(E204/D204)</f>
        <v>1</v>
      </c>
      <c r="G204" s="742" t="s">
        <v>283</v>
      </c>
    </row>
    <row r="205" spans="1:7" ht="12" customHeight="1">
      <c r="A205" s="680"/>
      <c r="B205" s="212" t="s">
        <v>501</v>
      </c>
      <c r="C205" s="583">
        <v>460</v>
      </c>
      <c r="D205" s="583">
        <v>460</v>
      </c>
      <c r="E205" s="583">
        <v>460</v>
      </c>
      <c r="F205" s="1009">
        <f>SUM(E205/D205)</f>
        <v>1</v>
      </c>
      <c r="G205" s="775"/>
    </row>
    <row r="206" spans="1:7" ht="12" customHeight="1">
      <c r="A206" s="576"/>
      <c r="B206" s="683" t="s">
        <v>483</v>
      </c>
      <c r="C206" s="583">
        <v>26840</v>
      </c>
      <c r="D206" s="583">
        <v>38928</v>
      </c>
      <c r="E206" s="583">
        <v>38928</v>
      </c>
      <c r="F206" s="1009">
        <f>SUM(E206/D206)</f>
        <v>1</v>
      </c>
      <c r="G206" s="776"/>
    </row>
    <row r="207" spans="1:7" ht="12" customHeight="1">
      <c r="A207" s="576"/>
      <c r="B207" s="584" t="s">
        <v>219</v>
      </c>
      <c r="C207" s="583"/>
      <c r="D207" s="583"/>
      <c r="E207" s="583"/>
      <c r="F207" s="741"/>
      <c r="G207" s="776"/>
    </row>
    <row r="208" spans="1:7" ht="12" customHeight="1">
      <c r="A208" s="576"/>
      <c r="B208" s="584" t="s">
        <v>493</v>
      </c>
      <c r="C208" s="583"/>
      <c r="D208" s="583"/>
      <c r="E208" s="583"/>
      <c r="F208" s="741"/>
      <c r="G208" s="776"/>
    </row>
    <row r="209" spans="1:7" ht="12" customHeight="1">
      <c r="A209" s="576"/>
      <c r="B209" s="584" t="s">
        <v>219</v>
      </c>
      <c r="C209" s="583"/>
      <c r="D209" s="583"/>
      <c r="E209" s="583"/>
      <c r="F209" s="741"/>
      <c r="G209" s="776"/>
    </row>
    <row r="210" spans="1:7" ht="12" customHeight="1" thickBot="1">
      <c r="A210" s="576"/>
      <c r="B210" s="755" t="s">
        <v>164</v>
      </c>
      <c r="C210" s="686"/>
      <c r="D210" s="686"/>
      <c r="E210" s="686"/>
      <c r="F210" s="1013"/>
      <c r="G210" s="808"/>
    </row>
    <row r="211" spans="1:7" ht="12" customHeight="1" thickBot="1">
      <c r="A211" s="693"/>
      <c r="B211" s="759" t="s">
        <v>253</v>
      </c>
      <c r="C211" s="688">
        <f>SUM(C204:C210)</f>
        <v>29000</v>
      </c>
      <c r="D211" s="688">
        <f>SUM(D204:D210)</f>
        <v>41088</v>
      </c>
      <c r="E211" s="688">
        <f>SUM(E204:E210)</f>
        <v>41088</v>
      </c>
      <c r="F211" s="1012">
        <f>SUM(E211/D211)</f>
        <v>1</v>
      </c>
      <c r="G211" s="809"/>
    </row>
    <row r="212" spans="1:7" ht="12" customHeight="1">
      <c r="A212" s="669">
        <v>3206</v>
      </c>
      <c r="B212" s="786" t="s">
        <v>226</v>
      </c>
      <c r="C212" s="677"/>
      <c r="D212" s="677"/>
      <c r="E212" s="677"/>
      <c r="F212" s="741"/>
      <c r="G212" s="774" t="s">
        <v>282</v>
      </c>
    </row>
    <row r="213" spans="1:7" ht="12" customHeight="1">
      <c r="A213" s="576"/>
      <c r="B213" s="681" t="s">
        <v>212</v>
      </c>
      <c r="C213" s="583"/>
      <c r="D213" s="583"/>
      <c r="E213" s="583"/>
      <c r="F213" s="741"/>
      <c r="G213" s="742" t="s">
        <v>283</v>
      </c>
    </row>
    <row r="214" spans="1:7" ht="12" customHeight="1">
      <c r="A214" s="576"/>
      <c r="B214" s="212" t="s">
        <v>501</v>
      </c>
      <c r="C214" s="583"/>
      <c r="D214" s="583"/>
      <c r="E214" s="583"/>
      <c r="F214" s="741"/>
      <c r="G214" s="775"/>
    </row>
    <row r="215" spans="1:7" ht="12" customHeight="1">
      <c r="A215" s="576"/>
      <c r="B215" s="683" t="s">
        <v>483</v>
      </c>
      <c r="C215" s="583">
        <v>3000</v>
      </c>
      <c r="D215" s="583">
        <v>3000</v>
      </c>
      <c r="E215" s="583">
        <v>3000</v>
      </c>
      <c r="F215" s="741">
        <f>SUM(E215/D215)</f>
        <v>1</v>
      </c>
      <c r="G215" s="776"/>
    </row>
    <row r="216" spans="1:7" ht="12" customHeight="1">
      <c r="A216" s="576"/>
      <c r="B216" s="584" t="s">
        <v>219</v>
      </c>
      <c r="C216" s="583"/>
      <c r="D216" s="583"/>
      <c r="E216" s="583"/>
      <c r="F216" s="741"/>
      <c r="G216" s="776"/>
    </row>
    <row r="217" spans="1:7" ht="12" customHeight="1">
      <c r="A217" s="680"/>
      <c r="B217" s="584" t="s">
        <v>493</v>
      </c>
      <c r="C217" s="583"/>
      <c r="D217" s="583"/>
      <c r="E217" s="583"/>
      <c r="F217" s="741"/>
      <c r="G217" s="776"/>
    </row>
    <row r="218" spans="1:7" ht="12" customHeight="1" thickBot="1">
      <c r="A218" s="680"/>
      <c r="B218" s="755" t="s">
        <v>164</v>
      </c>
      <c r="C218" s="686"/>
      <c r="D218" s="686"/>
      <c r="E218" s="686"/>
      <c r="F218" s="1013"/>
      <c r="G218" s="796"/>
    </row>
    <row r="219" spans="1:7" ht="12" customHeight="1" thickBot="1">
      <c r="A219" s="693"/>
      <c r="B219" s="759" t="s">
        <v>253</v>
      </c>
      <c r="C219" s="688">
        <f>SUM(C213:C218)</f>
        <v>3000</v>
      </c>
      <c r="D219" s="688">
        <f>SUM(D213:D218)</f>
        <v>3000</v>
      </c>
      <c r="E219" s="688">
        <f>SUM(E213:E218)</f>
        <v>3000</v>
      </c>
      <c r="F219" s="1012">
        <f>SUM(E219/D219)</f>
        <v>1</v>
      </c>
      <c r="G219" s="810"/>
    </row>
    <row r="220" spans="1:7" ht="12" customHeight="1">
      <c r="A220" s="669">
        <v>3207</v>
      </c>
      <c r="B220" s="786" t="s">
        <v>490</v>
      </c>
      <c r="C220" s="677"/>
      <c r="D220" s="677"/>
      <c r="E220" s="677"/>
      <c r="F220" s="741"/>
      <c r="G220" s="775"/>
    </row>
    <row r="221" spans="1:7" ht="12" customHeight="1">
      <c r="A221" s="576"/>
      <c r="B221" s="681" t="s">
        <v>212</v>
      </c>
      <c r="C221" s="583"/>
      <c r="D221" s="583"/>
      <c r="E221" s="583"/>
      <c r="F221" s="741"/>
      <c r="G221" s="775"/>
    </row>
    <row r="222" spans="1:7" ht="12" customHeight="1">
      <c r="A222" s="576"/>
      <c r="B222" s="212" t="s">
        <v>501</v>
      </c>
      <c r="C222" s="583"/>
      <c r="D222" s="583"/>
      <c r="E222" s="583"/>
      <c r="F222" s="741"/>
      <c r="G222" s="775"/>
    </row>
    <row r="223" spans="1:7" ht="12" customHeight="1">
      <c r="A223" s="576"/>
      <c r="B223" s="683" t="s">
        <v>483</v>
      </c>
      <c r="C223" s="583">
        <v>25000</v>
      </c>
      <c r="D223" s="583">
        <v>25000</v>
      </c>
      <c r="E223" s="583">
        <v>25000</v>
      </c>
      <c r="F223" s="1009">
        <f>SUM(E223/D223)</f>
        <v>1</v>
      </c>
      <c r="G223" s="775"/>
    </row>
    <row r="224" spans="1:7" ht="12" customHeight="1">
      <c r="A224" s="576"/>
      <c r="B224" s="584" t="s">
        <v>219</v>
      </c>
      <c r="C224" s="583"/>
      <c r="D224" s="583"/>
      <c r="E224" s="583"/>
      <c r="F224" s="741"/>
      <c r="G224" s="775"/>
    </row>
    <row r="225" spans="1:7" ht="12" customHeight="1">
      <c r="A225" s="576"/>
      <c r="B225" s="584" t="s">
        <v>493</v>
      </c>
      <c r="C225" s="583"/>
      <c r="D225" s="583"/>
      <c r="E225" s="583"/>
      <c r="F225" s="741"/>
      <c r="G225" s="775"/>
    </row>
    <row r="226" spans="1:7" ht="12" customHeight="1" thickBot="1">
      <c r="A226" s="576"/>
      <c r="B226" s="755" t="s">
        <v>164</v>
      </c>
      <c r="C226" s="686"/>
      <c r="D226" s="686"/>
      <c r="E226" s="686"/>
      <c r="F226" s="1013"/>
      <c r="G226" s="737"/>
    </row>
    <row r="227" spans="1:7" ht="12" thickBot="1">
      <c r="A227" s="671"/>
      <c r="B227" s="759" t="s">
        <v>253</v>
      </c>
      <c r="C227" s="688">
        <f>SUM(C221:C226)</f>
        <v>25000</v>
      </c>
      <c r="D227" s="688">
        <f>SUM(D221:D226)</f>
        <v>25000</v>
      </c>
      <c r="E227" s="688">
        <f>SUM(E221:E226)</f>
        <v>25000</v>
      </c>
      <c r="F227" s="1012">
        <f>SUM(E227/D227)</f>
        <v>1</v>
      </c>
      <c r="G227" s="779"/>
    </row>
    <row r="228" spans="1:7" ht="11.25">
      <c r="A228" s="669">
        <v>3208</v>
      </c>
      <c r="B228" s="786" t="s">
        <v>328</v>
      </c>
      <c r="C228" s="677"/>
      <c r="D228" s="677"/>
      <c r="E228" s="677"/>
      <c r="F228" s="741"/>
      <c r="G228" s="775"/>
    </row>
    <row r="229" spans="1:7" ht="11.25">
      <c r="A229" s="576"/>
      <c r="B229" s="681" t="s">
        <v>212</v>
      </c>
      <c r="C229" s="583"/>
      <c r="D229" s="583"/>
      <c r="E229" s="583"/>
      <c r="F229" s="741"/>
      <c r="G229" s="775"/>
    </row>
    <row r="230" spans="1:7" ht="11.25">
      <c r="A230" s="576"/>
      <c r="B230" s="212" t="s">
        <v>501</v>
      </c>
      <c r="C230" s="583"/>
      <c r="D230" s="583"/>
      <c r="E230" s="583"/>
      <c r="F230" s="741"/>
      <c r="G230" s="775"/>
    </row>
    <row r="231" spans="1:7" ht="11.25">
      <c r="A231" s="576"/>
      <c r="B231" s="683" t="s">
        <v>483</v>
      </c>
      <c r="C231" s="583">
        <v>20500</v>
      </c>
      <c r="D231" s="583">
        <v>21120</v>
      </c>
      <c r="E231" s="583">
        <v>20935</v>
      </c>
      <c r="F231" s="1009">
        <f>SUM(E231/D231)</f>
        <v>0.9912405303030303</v>
      </c>
      <c r="G231" s="775"/>
    </row>
    <row r="232" spans="1:7" ht="11.25">
      <c r="A232" s="576"/>
      <c r="B232" s="584" t="s">
        <v>219</v>
      </c>
      <c r="C232" s="583"/>
      <c r="D232" s="583"/>
      <c r="E232" s="583"/>
      <c r="F232" s="741"/>
      <c r="G232" s="775"/>
    </row>
    <row r="233" spans="1:7" ht="11.25">
      <c r="A233" s="576"/>
      <c r="B233" s="584" t="s">
        <v>493</v>
      </c>
      <c r="C233" s="583"/>
      <c r="D233" s="583"/>
      <c r="E233" s="583"/>
      <c r="F233" s="741"/>
      <c r="G233" s="775"/>
    </row>
    <row r="234" spans="1:7" ht="12" thickBot="1">
      <c r="A234" s="576"/>
      <c r="B234" s="755" t="s">
        <v>164</v>
      </c>
      <c r="C234" s="686"/>
      <c r="D234" s="686"/>
      <c r="E234" s="686"/>
      <c r="F234" s="1013"/>
      <c r="G234" s="737"/>
    </row>
    <row r="235" spans="1:7" ht="12" thickBot="1">
      <c r="A235" s="671"/>
      <c r="B235" s="759" t="s">
        <v>253</v>
      </c>
      <c r="C235" s="688">
        <f>SUM(C229:C234)</f>
        <v>20500</v>
      </c>
      <c r="D235" s="688">
        <f>SUM(D229:D234)</f>
        <v>21120</v>
      </c>
      <c r="E235" s="688">
        <f>SUM(E229:E234)</f>
        <v>20935</v>
      </c>
      <c r="F235" s="1012">
        <f>SUM(E235/D235)</f>
        <v>0.9912405303030303</v>
      </c>
      <c r="G235" s="779"/>
    </row>
    <row r="236" spans="1:7" ht="11.25">
      <c r="A236" s="85">
        <v>3209</v>
      </c>
      <c r="B236" s="695" t="s">
        <v>139</v>
      </c>
      <c r="C236" s="677"/>
      <c r="D236" s="677"/>
      <c r="E236" s="677"/>
      <c r="F236" s="741"/>
      <c r="G236" s="774"/>
    </row>
    <row r="237" spans="1:7" ht="11.25">
      <c r="A237" s="85"/>
      <c r="B237" s="683" t="s">
        <v>212</v>
      </c>
      <c r="C237" s="791">
        <v>100</v>
      </c>
      <c r="D237" s="791">
        <v>250</v>
      </c>
      <c r="E237" s="791">
        <v>288</v>
      </c>
      <c r="F237" s="1010">
        <f>SUM(E237/D237)</f>
        <v>1.152</v>
      </c>
      <c r="G237" s="742"/>
    </row>
    <row r="238" spans="1:7" ht="11.25">
      <c r="A238" s="85"/>
      <c r="B238" s="212" t="s">
        <v>501</v>
      </c>
      <c r="C238" s="791">
        <v>80</v>
      </c>
      <c r="D238" s="791">
        <v>80</v>
      </c>
      <c r="E238" s="791">
        <v>147</v>
      </c>
      <c r="F238" s="1009">
        <f>SUM(E238/D238)</f>
        <v>1.8375</v>
      </c>
      <c r="G238" s="792"/>
    </row>
    <row r="239" spans="1:7" ht="11.25">
      <c r="A239" s="85"/>
      <c r="B239" s="683" t="s">
        <v>483</v>
      </c>
      <c r="C239" s="791">
        <v>3320</v>
      </c>
      <c r="D239" s="791">
        <v>451</v>
      </c>
      <c r="E239" s="791">
        <v>199</v>
      </c>
      <c r="F239" s="1009">
        <f>SUM(E239/D239)</f>
        <v>0.44124168514412415</v>
      </c>
      <c r="G239" s="792"/>
    </row>
    <row r="240" spans="1:7" ht="11.25">
      <c r="A240" s="85"/>
      <c r="B240" s="805" t="s">
        <v>219</v>
      </c>
      <c r="C240" s="791"/>
      <c r="D240" s="791"/>
      <c r="E240" s="791"/>
      <c r="F240" s="1009"/>
      <c r="G240" s="792"/>
    </row>
    <row r="241" spans="1:7" ht="11.25">
      <c r="A241" s="85"/>
      <c r="B241" s="805" t="s">
        <v>493</v>
      </c>
      <c r="C241" s="791">
        <v>4500</v>
      </c>
      <c r="D241" s="791">
        <v>13750</v>
      </c>
      <c r="E241" s="791">
        <v>13750</v>
      </c>
      <c r="F241" s="1009">
        <f>SUM(E241/D241)</f>
        <v>1</v>
      </c>
      <c r="G241" s="742"/>
    </row>
    <row r="242" spans="1:7" ht="11.25">
      <c r="A242" s="85"/>
      <c r="B242" s="805" t="s">
        <v>985</v>
      </c>
      <c r="C242" s="859"/>
      <c r="D242" s="859"/>
      <c r="E242" s="859">
        <v>147</v>
      </c>
      <c r="F242" s="1009"/>
      <c r="G242" s="825"/>
    </row>
    <row r="243" spans="1:7" ht="12" thickBot="1">
      <c r="A243" s="85"/>
      <c r="B243" s="755" t="s">
        <v>470</v>
      </c>
      <c r="C243" s="793"/>
      <c r="D243" s="699">
        <v>900</v>
      </c>
      <c r="E243" s="699">
        <v>900</v>
      </c>
      <c r="F243" s="1011">
        <f>SUM(E243/D243)</f>
        <v>1</v>
      </c>
      <c r="G243" s="777"/>
    </row>
    <row r="244" spans="1:7" ht="12" thickBot="1">
      <c r="A244" s="693"/>
      <c r="B244" s="759" t="s">
        <v>253</v>
      </c>
      <c r="C244" s="688">
        <f>SUM(C237:C243)</f>
        <v>8000</v>
      </c>
      <c r="D244" s="688">
        <f>SUM(D237:D243)</f>
        <v>15431</v>
      </c>
      <c r="E244" s="688">
        <f>SUM(E237:E243)</f>
        <v>15431</v>
      </c>
      <c r="F244" s="1012">
        <f>SUM(E244/D244)</f>
        <v>1</v>
      </c>
      <c r="G244" s="779"/>
    </row>
    <row r="245" spans="1:7" ht="11.25">
      <c r="A245" s="85">
        <v>3210</v>
      </c>
      <c r="B245" s="695" t="s">
        <v>78</v>
      </c>
      <c r="C245" s="677"/>
      <c r="D245" s="677"/>
      <c r="E245" s="677"/>
      <c r="F245" s="741"/>
      <c r="G245" s="774"/>
    </row>
    <row r="246" spans="1:7" ht="11.25">
      <c r="A246" s="85"/>
      <c r="B246" s="683" t="s">
        <v>212</v>
      </c>
      <c r="C246" s="677"/>
      <c r="D246" s="677"/>
      <c r="E246" s="677"/>
      <c r="F246" s="741"/>
      <c r="G246" s="742"/>
    </row>
    <row r="247" spans="1:7" ht="11.25">
      <c r="A247" s="85"/>
      <c r="B247" s="212" t="s">
        <v>501</v>
      </c>
      <c r="C247" s="677"/>
      <c r="D247" s="677"/>
      <c r="E247" s="677"/>
      <c r="F247" s="741"/>
      <c r="G247" s="792"/>
    </row>
    <row r="248" spans="1:7" ht="11.25">
      <c r="A248" s="85"/>
      <c r="B248" s="683" t="s">
        <v>483</v>
      </c>
      <c r="C248" s="791">
        <v>3000</v>
      </c>
      <c r="D248" s="791">
        <v>3000</v>
      </c>
      <c r="E248" s="791">
        <v>3000</v>
      </c>
      <c r="F248" s="741">
        <f>SUM(E248/D248)</f>
        <v>1</v>
      </c>
      <c r="G248" s="792"/>
    </row>
    <row r="249" spans="1:7" ht="11.25">
      <c r="A249" s="85"/>
      <c r="B249" s="805" t="s">
        <v>219</v>
      </c>
      <c r="C249" s="791"/>
      <c r="D249" s="791"/>
      <c r="E249" s="791"/>
      <c r="F249" s="741"/>
      <c r="G249" s="792"/>
    </row>
    <row r="250" spans="1:7" ht="11.25">
      <c r="A250" s="85"/>
      <c r="B250" s="805" t="s">
        <v>493</v>
      </c>
      <c r="C250" s="791"/>
      <c r="D250" s="791"/>
      <c r="E250" s="791"/>
      <c r="F250" s="741"/>
      <c r="G250" s="742"/>
    </row>
    <row r="251" spans="1:7" ht="12" thickBot="1">
      <c r="A251" s="85"/>
      <c r="B251" s="755" t="s">
        <v>164</v>
      </c>
      <c r="C251" s="793"/>
      <c r="D251" s="793"/>
      <c r="E251" s="793"/>
      <c r="F251" s="1013"/>
      <c r="G251" s="777"/>
    </row>
    <row r="252" spans="1:7" ht="12" thickBot="1">
      <c r="A252" s="693"/>
      <c r="B252" s="759" t="s">
        <v>253</v>
      </c>
      <c r="C252" s="688">
        <f>SUM(C248:C251)</f>
        <v>3000</v>
      </c>
      <c r="D252" s="688">
        <f>SUM(D248:D251)</f>
        <v>3000</v>
      </c>
      <c r="E252" s="688">
        <f>SUM(E248:E251)</f>
        <v>3000</v>
      </c>
      <c r="F252" s="1012">
        <f>SUM(E252/D252)</f>
        <v>1</v>
      </c>
      <c r="G252" s="779"/>
    </row>
    <row r="253" spans="1:7" ht="11.25">
      <c r="A253" s="669"/>
      <c r="B253" s="692" t="s">
        <v>168</v>
      </c>
      <c r="C253" s="690">
        <f>SUM(C261+C269+C277+C285+C293)</f>
        <v>1985573</v>
      </c>
      <c r="D253" s="690">
        <f>SUM(D261+D269+D277+D285+D293)</f>
        <v>2166076</v>
      </c>
      <c r="E253" s="690">
        <f>SUM(E261+E269+E277+E285+E293)</f>
        <v>2173908</v>
      </c>
      <c r="F253" s="741">
        <f>SUM(E253/D253)</f>
        <v>1.0036157549411933</v>
      </c>
      <c r="G253" s="738"/>
    </row>
    <row r="254" spans="1:7" ht="11.25">
      <c r="A254" s="669">
        <v>3211</v>
      </c>
      <c r="B254" s="787" t="s">
        <v>53</v>
      </c>
      <c r="C254" s="677"/>
      <c r="D254" s="677"/>
      <c r="E254" s="677"/>
      <c r="F254" s="741"/>
      <c r="G254" s="774"/>
    </row>
    <row r="255" spans="1:7" ht="11.25">
      <c r="A255" s="669"/>
      <c r="B255" s="683" t="s">
        <v>212</v>
      </c>
      <c r="C255" s="677"/>
      <c r="D255" s="677"/>
      <c r="E255" s="677"/>
      <c r="F255" s="741"/>
      <c r="G255" s="742"/>
    </row>
    <row r="256" spans="1:7" ht="11.25">
      <c r="A256" s="669"/>
      <c r="B256" s="212" t="s">
        <v>501</v>
      </c>
      <c r="C256" s="677"/>
      <c r="D256" s="677"/>
      <c r="E256" s="677"/>
      <c r="F256" s="741"/>
      <c r="G256" s="742"/>
    </row>
    <row r="257" spans="1:7" ht="11.25">
      <c r="A257" s="669"/>
      <c r="B257" s="683" t="s">
        <v>483</v>
      </c>
      <c r="C257" s="791">
        <v>176174</v>
      </c>
      <c r="D257" s="791">
        <v>211795</v>
      </c>
      <c r="E257" s="791">
        <v>211795</v>
      </c>
      <c r="F257" s="1009">
        <f>SUM(E257/D257)</f>
        <v>1</v>
      </c>
      <c r="G257" s="792"/>
    </row>
    <row r="258" spans="1:7" ht="11.25">
      <c r="A258" s="669"/>
      <c r="B258" s="805" t="s">
        <v>219</v>
      </c>
      <c r="C258" s="791"/>
      <c r="D258" s="791"/>
      <c r="E258" s="791"/>
      <c r="F258" s="741"/>
      <c r="G258" s="792"/>
    </row>
    <row r="259" spans="1:7" ht="11.25">
      <c r="A259" s="669"/>
      <c r="B259" s="805" t="s">
        <v>493</v>
      </c>
      <c r="C259" s="677"/>
      <c r="D259" s="677"/>
      <c r="E259" s="677"/>
      <c r="F259" s="741"/>
      <c r="G259" s="792"/>
    </row>
    <row r="260" spans="1:7" ht="12" thickBot="1">
      <c r="A260" s="669"/>
      <c r="B260" s="755" t="s">
        <v>164</v>
      </c>
      <c r="C260" s="793"/>
      <c r="D260" s="793"/>
      <c r="E260" s="793"/>
      <c r="F260" s="1013"/>
      <c r="G260" s="777"/>
    </row>
    <row r="261" spans="1:7" ht="12" thickBot="1">
      <c r="A261" s="693"/>
      <c r="B261" s="759" t="s">
        <v>253</v>
      </c>
      <c r="C261" s="688">
        <f>SUM(C257:C260)</f>
        <v>176174</v>
      </c>
      <c r="D261" s="688">
        <f>SUM(D257:D260)</f>
        <v>211795</v>
      </c>
      <c r="E261" s="688">
        <f>SUM(E257:E260)</f>
        <v>211795</v>
      </c>
      <c r="F261" s="1012">
        <f>SUM(E261/D261)</f>
        <v>1</v>
      </c>
      <c r="G261" s="779"/>
    </row>
    <row r="262" spans="1:7" ht="11.25">
      <c r="A262" s="669">
        <v>3212</v>
      </c>
      <c r="B262" s="787" t="s">
        <v>293</v>
      </c>
      <c r="C262" s="677"/>
      <c r="D262" s="677"/>
      <c r="E262" s="677"/>
      <c r="F262" s="741"/>
      <c r="G262" s="774"/>
    </row>
    <row r="263" spans="1:7" ht="11.25">
      <c r="A263" s="669"/>
      <c r="B263" s="683" t="s">
        <v>212</v>
      </c>
      <c r="C263" s="791"/>
      <c r="D263" s="791"/>
      <c r="E263" s="791"/>
      <c r="F263" s="741"/>
      <c r="G263" s="742"/>
    </row>
    <row r="264" spans="1:7" ht="11.25">
      <c r="A264" s="669"/>
      <c r="B264" s="212" t="s">
        <v>501</v>
      </c>
      <c r="C264" s="791"/>
      <c r="D264" s="791"/>
      <c r="E264" s="791"/>
      <c r="F264" s="741"/>
      <c r="G264" s="792"/>
    </row>
    <row r="265" spans="1:7" ht="11.25">
      <c r="A265" s="669"/>
      <c r="B265" s="683" t="s">
        <v>483</v>
      </c>
      <c r="C265" s="791">
        <v>817180</v>
      </c>
      <c r="D265" s="791">
        <v>918115</v>
      </c>
      <c r="E265" s="791">
        <v>925947</v>
      </c>
      <c r="F265" s="1009">
        <f>SUM(E265/D265)</f>
        <v>1.0085305217755947</v>
      </c>
      <c r="G265" s="792"/>
    </row>
    <row r="266" spans="1:7" ht="11.25">
      <c r="A266" s="669"/>
      <c r="B266" s="805" t="s">
        <v>219</v>
      </c>
      <c r="C266" s="791"/>
      <c r="D266" s="791"/>
      <c r="E266" s="791"/>
      <c r="F266" s="741"/>
      <c r="G266" s="792"/>
    </row>
    <row r="267" spans="1:7" ht="11.25">
      <c r="A267" s="669"/>
      <c r="B267" s="805" t="s">
        <v>493</v>
      </c>
      <c r="C267" s="677"/>
      <c r="D267" s="677"/>
      <c r="E267" s="677"/>
      <c r="F267" s="741"/>
      <c r="G267" s="792"/>
    </row>
    <row r="268" spans="1:7" ht="12" thickBot="1">
      <c r="A268" s="669"/>
      <c r="B268" s="755" t="s">
        <v>164</v>
      </c>
      <c r="C268" s="793"/>
      <c r="D268" s="793"/>
      <c r="E268" s="793"/>
      <c r="F268" s="1013"/>
      <c r="G268" s="777"/>
    </row>
    <row r="269" spans="1:7" ht="12" thickBot="1">
      <c r="A269" s="693"/>
      <c r="B269" s="759" t="s">
        <v>253</v>
      </c>
      <c r="C269" s="688">
        <f>SUM(C263:C268)</f>
        <v>817180</v>
      </c>
      <c r="D269" s="688">
        <f>SUM(D263:D268)</f>
        <v>918115</v>
      </c>
      <c r="E269" s="688">
        <f>SUM(E263:E268)</f>
        <v>925947</v>
      </c>
      <c r="F269" s="1012">
        <f>SUM(E269/D269)</f>
        <v>1.0085305217755947</v>
      </c>
      <c r="G269" s="779"/>
    </row>
    <row r="270" spans="1:7" ht="11.25">
      <c r="A270" s="669">
        <v>3213</v>
      </c>
      <c r="B270" s="695" t="s">
        <v>571</v>
      </c>
      <c r="C270" s="677"/>
      <c r="D270" s="677"/>
      <c r="E270" s="677"/>
      <c r="F270" s="741"/>
      <c r="G270" s="738"/>
    </row>
    <row r="271" spans="1:7" ht="11.25">
      <c r="A271" s="669"/>
      <c r="B271" s="683" t="s">
        <v>212</v>
      </c>
      <c r="C271" s="677"/>
      <c r="D271" s="677"/>
      <c r="E271" s="677"/>
      <c r="F271" s="741"/>
      <c r="G271" s="742"/>
    </row>
    <row r="272" spans="1:7" ht="11.25">
      <c r="A272" s="669"/>
      <c r="B272" s="212" t="s">
        <v>501</v>
      </c>
      <c r="C272" s="677"/>
      <c r="D272" s="677"/>
      <c r="E272" s="677"/>
      <c r="F272" s="741"/>
      <c r="G272" s="742"/>
    </row>
    <row r="273" spans="1:7" ht="11.25">
      <c r="A273" s="669"/>
      <c r="B273" s="683" t="s">
        <v>483</v>
      </c>
      <c r="C273" s="791">
        <v>637000</v>
      </c>
      <c r="D273" s="791">
        <v>637000</v>
      </c>
      <c r="E273" s="791">
        <v>637000</v>
      </c>
      <c r="F273" s="1009">
        <f>SUM(E273/D273)</f>
        <v>1</v>
      </c>
      <c r="G273" s="792"/>
    </row>
    <row r="274" spans="1:7" ht="11.25">
      <c r="A274" s="669"/>
      <c r="B274" s="805" t="s">
        <v>219</v>
      </c>
      <c r="C274" s="791"/>
      <c r="D274" s="791"/>
      <c r="E274" s="791"/>
      <c r="F274" s="741"/>
      <c r="G274" s="792"/>
    </row>
    <row r="275" spans="1:7" ht="11.25">
      <c r="A275" s="669"/>
      <c r="B275" s="805" t="s">
        <v>493</v>
      </c>
      <c r="C275" s="677"/>
      <c r="D275" s="677"/>
      <c r="E275" s="677"/>
      <c r="F275" s="741"/>
      <c r="G275" s="742"/>
    </row>
    <row r="276" spans="1:7" ht="12" thickBot="1">
      <c r="A276" s="669"/>
      <c r="B276" s="755" t="s">
        <v>164</v>
      </c>
      <c r="C276" s="793"/>
      <c r="D276" s="793"/>
      <c r="E276" s="793"/>
      <c r="F276" s="741"/>
      <c r="G276" s="777"/>
    </row>
    <row r="277" spans="1:7" ht="12" thickBot="1">
      <c r="A277" s="693"/>
      <c r="B277" s="759" t="s">
        <v>253</v>
      </c>
      <c r="C277" s="688">
        <f>SUM(C273:C276)</f>
        <v>637000</v>
      </c>
      <c r="D277" s="688">
        <f>SUM(D273:D276)</f>
        <v>637000</v>
      </c>
      <c r="E277" s="688">
        <f>SUM(E273:E276)</f>
        <v>637000</v>
      </c>
      <c r="F277" s="1013">
        <f>SUM(E277/D277)</f>
        <v>1</v>
      </c>
      <c r="G277" s="774"/>
    </row>
    <row r="278" spans="1:7" ht="11.25">
      <c r="A278" s="669">
        <v>3214</v>
      </c>
      <c r="B278" s="695" t="s">
        <v>612</v>
      </c>
      <c r="C278" s="677"/>
      <c r="D278" s="677"/>
      <c r="E278" s="677"/>
      <c r="F278" s="741"/>
      <c r="G278" s="738"/>
    </row>
    <row r="279" spans="1:7" ht="11.25">
      <c r="A279" s="669"/>
      <c r="B279" s="683" t="s">
        <v>212</v>
      </c>
      <c r="C279" s="677"/>
      <c r="D279" s="677"/>
      <c r="E279" s="677"/>
      <c r="F279" s="741"/>
      <c r="G279" s="742"/>
    </row>
    <row r="280" spans="1:7" ht="11.25">
      <c r="A280" s="669"/>
      <c r="B280" s="212" t="s">
        <v>501</v>
      </c>
      <c r="C280" s="677"/>
      <c r="D280" s="677"/>
      <c r="E280" s="677"/>
      <c r="F280" s="741"/>
      <c r="G280" s="742"/>
    </row>
    <row r="281" spans="1:7" ht="11.25">
      <c r="A281" s="669"/>
      <c r="B281" s="683" t="s">
        <v>483</v>
      </c>
      <c r="C281" s="791"/>
      <c r="D281" s="791">
        <v>908</v>
      </c>
      <c r="E281" s="791">
        <v>2738</v>
      </c>
      <c r="F281" s="1010">
        <f>SUM(E281/D281)</f>
        <v>3.015418502202643</v>
      </c>
      <c r="G281" s="792"/>
    </row>
    <row r="282" spans="1:7" ht="11.25">
      <c r="A282" s="669"/>
      <c r="B282" s="805" t="s">
        <v>219</v>
      </c>
      <c r="C282" s="791"/>
      <c r="D282" s="791"/>
      <c r="E282" s="791"/>
      <c r="F282" s="1009"/>
      <c r="G282" s="792"/>
    </row>
    <row r="283" spans="1:7" ht="11.25">
      <c r="A283" s="669"/>
      <c r="B283" s="805" t="s">
        <v>423</v>
      </c>
      <c r="C283" s="677"/>
      <c r="D283" s="677"/>
      <c r="E283" s="791">
        <v>2957</v>
      </c>
      <c r="F283" s="1009"/>
      <c r="G283" s="742"/>
    </row>
    <row r="284" spans="1:7" ht="12" thickBot="1">
      <c r="A284" s="669"/>
      <c r="B284" s="806" t="s">
        <v>422</v>
      </c>
      <c r="C284" s="699">
        <v>30099</v>
      </c>
      <c r="D284" s="699">
        <v>33549</v>
      </c>
      <c r="E284" s="699">
        <v>28762</v>
      </c>
      <c r="F284" s="1011">
        <f>SUM(E284/D284)</f>
        <v>0.8573131837014516</v>
      </c>
      <c r="G284" s="777"/>
    </row>
    <row r="285" spans="1:7" ht="12" thickBot="1">
      <c r="A285" s="693"/>
      <c r="B285" s="759" t="s">
        <v>253</v>
      </c>
      <c r="C285" s="688">
        <f>SUM(C281:C284)</f>
        <v>30099</v>
      </c>
      <c r="D285" s="688">
        <f>SUM(D281:D284)</f>
        <v>34457</v>
      </c>
      <c r="E285" s="688">
        <f>SUM(E281:E284)</f>
        <v>34457</v>
      </c>
      <c r="F285" s="1012">
        <f>SUM(E285/D285)</f>
        <v>1</v>
      </c>
      <c r="G285" s="774"/>
    </row>
    <row r="286" spans="1:7" ht="11.25">
      <c r="A286" s="743">
        <v>3216</v>
      </c>
      <c r="B286" s="783" t="s">
        <v>73</v>
      </c>
      <c r="C286" s="745"/>
      <c r="D286" s="745"/>
      <c r="E286" s="745"/>
      <c r="F286" s="741"/>
      <c r="G286" s="811"/>
    </row>
    <row r="287" spans="1:7" ht="11.25">
      <c r="A287" s="743"/>
      <c r="B287" s="752" t="s">
        <v>212</v>
      </c>
      <c r="C287" s="745"/>
      <c r="D287" s="745"/>
      <c r="E287" s="745"/>
      <c r="F287" s="741"/>
      <c r="G287" s="812"/>
    </row>
    <row r="288" spans="1:7" ht="11.25">
      <c r="A288" s="743"/>
      <c r="B288" s="751" t="s">
        <v>501</v>
      </c>
      <c r="C288" s="745"/>
      <c r="D288" s="745"/>
      <c r="E288" s="745"/>
      <c r="F288" s="741"/>
      <c r="G288" s="812"/>
    </row>
    <row r="289" spans="1:7" ht="11.25">
      <c r="A289" s="743"/>
      <c r="B289" s="752" t="s">
        <v>483</v>
      </c>
      <c r="C289" s="766">
        <v>325120</v>
      </c>
      <c r="D289" s="766">
        <v>362763</v>
      </c>
      <c r="E289" s="766">
        <v>357522</v>
      </c>
      <c r="F289" s="1010">
        <f>SUM(E289/D289)</f>
        <v>0.9855525508389775</v>
      </c>
      <c r="G289" s="813"/>
    </row>
    <row r="290" spans="1:7" ht="11.25">
      <c r="A290" s="743"/>
      <c r="B290" s="814" t="s">
        <v>219</v>
      </c>
      <c r="C290" s="766"/>
      <c r="D290" s="766"/>
      <c r="E290" s="766"/>
      <c r="F290" s="1009"/>
      <c r="G290" s="813"/>
    </row>
    <row r="291" spans="1:7" ht="11.25">
      <c r="A291" s="743"/>
      <c r="B291" s="814" t="s">
        <v>423</v>
      </c>
      <c r="C291" s="745"/>
      <c r="D291" s="745"/>
      <c r="E291" s="766">
        <v>4063</v>
      </c>
      <c r="F291" s="1009"/>
      <c r="G291" s="812"/>
    </row>
    <row r="292" spans="1:7" ht="12" thickBot="1">
      <c r="A292" s="743"/>
      <c r="B292" s="755" t="s">
        <v>422</v>
      </c>
      <c r="C292" s="756"/>
      <c r="D292" s="951">
        <v>1946</v>
      </c>
      <c r="E292" s="951">
        <v>3124</v>
      </c>
      <c r="F292" s="1011">
        <f>SUM(E292/D292)</f>
        <v>1.605344295991778</v>
      </c>
      <c r="G292" s="815"/>
    </row>
    <row r="293" spans="1:7" ht="12" thickBot="1">
      <c r="A293" s="770"/>
      <c r="B293" s="759" t="s">
        <v>253</v>
      </c>
      <c r="C293" s="771">
        <f>SUM(C289:C292)</f>
        <v>325120</v>
      </c>
      <c r="D293" s="771">
        <f>SUM(D289:D292)</f>
        <v>364709</v>
      </c>
      <c r="E293" s="771">
        <f>SUM(E289:E292)</f>
        <v>364709</v>
      </c>
      <c r="F293" s="1012">
        <f>SUM(E293/D293)</f>
        <v>1</v>
      </c>
      <c r="G293" s="816"/>
    </row>
    <row r="294" spans="1:7" ht="12" thickBot="1">
      <c r="A294" s="669">
        <v>3220</v>
      </c>
      <c r="B294" s="687" t="s">
        <v>766</v>
      </c>
      <c r="C294" s="688">
        <f>SUM(C298)</f>
        <v>20000</v>
      </c>
      <c r="D294" s="688">
        <f>SUM(D298)</f>
        <v>20000</v>
      </c>
      <c r="E294" s="688">
        <f>SUM(E298)</f>
        <v>500</v>
      </c>
      <c r="F294" s="1012">
        <f>SUM(E294/D294)</f>
        <v>0.025</v>
      </c>
      <c r="G294" s="779"/>
    </row>
    <row r="295" spans="1:7" ht="11.25">
      <c r="A295" s="669">
        <v>3223</v>
      </c>
      <c r="B295" s="695" t="s">
        <v>153</v>
      </c>
      <c r="C295" s="677"/>
      <c r="D295" s="677"/>
      <c r="E295" s="677"/>
      <c r="F295" s="741"/>
      <c r="G295" s="738"/>
    </row>
    <row r="296" spans="1:7" ht="11.25">
      <c r="A296" s="669"/>
      <c r="B296" s="681" t="s">
        <v>212</v>
      </c>
      <c r="C296" s="677"/>
      <c r="D296" s="677"/>
      <c r="E296" s="677"/>
      <c r="F296" s="741"/>
      <c r="G296" s="774"/>
    </row>
    <row r="297" spans="1:7" ht="11.25">
      <c r="A297" s="669"/>
      <c r="B297" s="212" t="s">
        <v>501</v>
      </c>
      <c r="C297" s="677"/>
      <c r="D297" s="677"/>
      <c r="E297" s="677"/>
      <c r="F297" s="741"/>
      <c r="G297" s="742"/>
    </row>
    <row r="298" spans="1:7" ht="11.25">
      <c r="A298" s="669"/>
      <c r="B298" s="683" t="s">
        <v>483</v>
      </c>
      <c r="C298" s="791">
        <v>20000</v>
      </c>
      <c r="D298" s="791">
        <v>20000</v>
      </c>
      <c r="E298" s="791">
        <v>500</v>
      </c>
      <c r="F298" s="1009">
        <f>SUM(E298/D298)</f>
        <v>0.025</v>
      </c>
      <c r="G298" s="792"/>
    </row>
    <row r="299" spans="1:7" ht="11.25">
      <c r="A299" s="669"/>
      <c r="B299" s="584" t="s">
        <v>219</v>
      </c>
      <c r="C299" s="791"/>
      <c r="D299" s="791"/>
      <c r="E299" s="791"/>
      <c r="F299" s="741"/>
      <c r="G299" s="792"/>
    </row>
    <row r="300" spans="1:7" ht="11.25">
      <c r="A300" s="669"/>
      <c r="B300" s="584" t="s">
        <v>493</v>
      </c>
      <c r="C300" s="677"/>
      <c r="D300" s="677"/>
      <c r="E300" s="677"/>
      <c r="F300" s="741"/>
      <c r="G300" s="742"/>
    </row>
    <row r="301" spans="1:7" ht="12" thickBot="1">
      <c r="A301" s="669"/>
      <c r="B301" s="755" t="s">
        <v>164</v>
      </c>
      <c r="C301" s="793"/>
      <c r="D301" s="793"/>
      <c r="E301" s="793"/>
      <c r="F301" s="1013"/>
      <c r="G301" s="777"/>
    </row>
    <row r="302" spans="1:7" ht="12" thickBot="1">
      <c r="A302" s="693"/>
      <c r="B302" s="759" t="s">
        <v>253</v>
      </c>
      <c r="C302" s="688">
        <f>SUM(C298:C301)</f>
        <v>20000</v>
      </c>
      <c r="D302" s="688">
        <f>SUM(D298:D301)</f>
        <v>20000</v>
      </c>
      <c r="E302" s="688">
        <f>SUM(E298:E301)</f>
        <v>500</v>
      </c>
      <c r="F302" s="1012">
        <f>SUM(E302/D302)</f>
        <v>0.025</v>
      </c>
      <c r="G302" s="779"/>
    </row>
    <row r="303" spans="1:7" ht="12" customHeight="1" thickBot="1">
      <c r="A303" s="669">
        <v>3300</v>
      </c>
      <c r="B303" s="802" t="s">
        <v>102</v>
      </c>
      <c r="C303" s="688">
        <f>SUM(C311+C319+C327+C336+C372+C380+C388+C396+C404+C412+C429+C438+C446+C454+C462+C470+C479+C487+C495+C503+C511+C519+C527+C535+C543+C552+C560+C568+C576+C584+C592)</f>
        <v>437280</v>
      </c>
      <c r="D303" s="688">
        <f>SUM(D311+D319+D327+D336+D372+D380+D388+D396+D404+D412+D429+D438+D446+D454+D462+D470+D479+D487+D495+D503+D511+D519+D527+D535+D543+D552+D560+D568+D576+D584+D592+D345+D354+D363)</f>
        <v>646767</v>
      </c>
      <c r="E303" s="688">
        <f>SUM(E311+E319+E327+E336+E372+E380+E388+E396+E404+E412+E429+E438+E446+E454+E462+E470+E479+E487+E495+E503+E511+E519+E527+E535+E543+E552+E560+E568+E576+E584+E592+E345+E354+E363)</f>
        <v>670885</v>
      </c>
      <c r="F303" s="1012">
        <f>SUM(E303/D303)</f>
        <v>1.0372900905581144</v>
      </c>
      <c r="G303" s="817"/>
    </row>
    <row r="304" spans="1:7" ht="12" customHeight="1">
      <c r="A304" s="669">
        <v>3301</v>
      </c>
      <c r="B304" s="700" t="s">
        <v>271</v>
      </c>
      <c r="C304" s="677"/>
      <c r="D304" s="677"/>
      <c r="E304" s="677"/>
      <c r="F304" s="741"/>
      <c r="G304" s="738" t="s">
        <v>41</v>
      </c>
    </row>
    <row r="305" spans="1:7" ht="12" customHeight="1">
      <c r="A305" s="85"/>
      <c r="B305" s="681" t="s">
        <v>212</v>
      </c>
      <c r="C305" s="791">
        <v>150</v>
      </c>
      <c r="D305" s="791">
        <v>150</v>
      </c>
      <c r="E305" s="791">
        <v>150</v>
      </c>
      <c r="F305" s="1009">
        <f>SUM(E305/D305)</f>
        <v>1</v>
      </c>
      <c r="G305" s="775"/>
    </row>
    <row r="306" spans="1:7" ht="12" customHeight="1">
      <c r="A306" s="85"/>
      <c r="B306" s="212" t="s">
        <v>501</v>
      </c>
      <c r="C306" s="791">
        <v>40</v>
      </c>
      <c r="D306" s="791">
        <v>40</v>
      </c>
      <c r="E306" s="791">
        <v>40</v>
      </c>
      <c r="F306" s="1009">
        <f>SUM(E306/D306)</f>
        <v>1</v>
      </c>
      <c r="G306" s="792"/>
    </row>
    <row r="307" spans="1:7" ht="12" customHeight="1">
      <c r="A307" s="669"/>
      <c r="B307" s="683" t="s">
        <v>483</v>
      </c>
      <c r="C307" s="583">
        <v>7410</v>
      </c>
      <c r="D307" s="583">
        <v>12473</v>
      </c>
      <c r="E307" s="583">
        <v>11473</v>
      </c>
      <c r="F307" s="1009">
        <f>SUM(E307/D307)</f>
        <v>0.9198268259440391</v>
      </c>
      <c r="G307" s="792"/>
    </row>
    <row r="308" spans="1:7" ht="12" customHeight="1">
      <c r="A308" s="669"/>
      <c r="B308" s="584" t="s">
        <v>219</v>
      </c>
      <c r="C308" s="583"/>
      <c r="D308" s="583"/>
      <c r="E308" s="583"/>
      <c r="F308" s="741"/>
      <c r="G308" s="792"/>
    </row>
    <row r="309" spans="1:7" ht="12" customHeight="1">
      <c r="A309" s="85"/>
      <c r="B309" s="584" t="s">
        <v>493</v>
      </c>
      <c r="C309" s="791"/>
      <c r="D309" s="791"/>
      <c r="E309" s="791">
        <v>1000</v>
      </c>
      <c r="F309" s="741"/>
      <c r="G309" s="776"/>
    </row>
    <row r="310" spans="1:7" ht="12" customHeight="1" thickBot="1">
      <c r="A310" s="85"/>
      <c r="B310" s="755" t="s">
        <v>164</v>
      </c>
      <c r="C310" s="697"/>
      <c r="D310" s="697"/>
      <c r="E310" s="697"/>
      <c r="F310" s="1013"/>
      <c r="G310" s="818"/>
    </row>
    <row r="311" spans="1:7" ht="13.5" customHeight="1" thickBot="1">
      <c r="A311" s="693"/>
      <c r="B311" s="759" t="s">
        <v>253</v>
      </c>
      <c r="C311" s="688">
        <f>SUM(C305:C310)</f>
        <v>7600</v>
      </c>
      <c r="D311" s="688">
        <f>SUM(D305:D310)</f>
        <v>12663</v>
      </c>
      <c r="E311" s="688">
        <f>SUM(E305:E310)</f>
        <v>12663</v>
      </c>
      <c r="F311" s="1012">
        <f>SUM(E311/D311)</f>
        <v>1</v>
      </c>
      <c r="G311" s="779"/>
    </row>
    <row r="312" spans="1:7" ht="11.25">
      <c r="A312" s="669">
        <v>3302</v>
      </c>
      <c r="B312" s="700" t="s">
        <v>539</v>
      </c>
      <c r="C312" s="677"/>
      <c r="D312" s="677"/>
      <c r="E312" s="677"/>
      <c r="F312" s="741"/>
      <c r="G312" s="774"/>
    </row>
    <row r="313" spans="1:7" ht="11.25">
      <c r="A313" s="85"/>
      <c r="B313" s="681" t="s">
        <v>212</v>
      </c>
      <c r="C313" s="677"/>
      <c r="D313" s="677"/>
      <c r="E313" s="677"/>
      <c r="F313" s="741"/>
      <c r="G313" s="775"/>
    </row>
    <row r="314" spans="1:7" ht="11.25">
      <c r="A314" s="85"/>
      <c r="B314" s="212" t="s">
        <v>501</v>
      </c>
      <c r="C314" s="791"/>
      <c r="D314" s="791"/>
      <c r="E314" s="791"/>
      <c r="F314" s="741"/>
      <c r="G314" s="792"/>
    </row>
    <row r="315" spans="1:7" ht="11.25">
      <c r="A315" s="669"/>
      <c r="B315" s="683" t="s">
        <v>483</v>
      </c>
      <c r="C315" s="583">
        <v>197000</v>
      </c>
      <c r="D315" s="583">
        <v>197200</v>
      </c>
      <c r="E315" s="583">
        <v>197200</v>
      </c>
      <c r="F315" s="1009">
        <f>SUM(E315/D315)</f>
        <v>1</v>
      </c>
      <c r="G315" s="792"/>
    </row>
    <row r="316" spans="1:7" ht="11.25">
      <c r="A316" s="669"/>
      <c r="B316" s="584" t="s">
        <v>219</v>
      </c>
      <c r="C316" s="583"/>
      <c r="D316" s="583"/>
      <c r="E316" s="583"/>
      <c r="F316" s="741"/>
      <c r="G316" s="792"/>
    </row>
    <row r="317" spans="1:7" ht="11.25">
      <c r="A317" s="85"/>
      <c r="B317" s="584" t="s">
        <v>493</v>
      </c>
      <c r="C317" s="791"/>
      <c r="D317" s="791"/>
      <c r="E317" s="791"/>
      <c r="F317" s="741"/>
      <c r="G317" s="776"/>
    </row>
    <row r="318" spans="1:7" ht="12" thickBot="1">
      <c r="A318" s="85"/>
      <c r="B318" s="755" t="s">
        <v>164</v>
      </c>
      <c r="C318" s="697"/>
      <c r="D318" s="697"/>
      <c r="E318" s="697"/>
      <c r="F318" s="1013"/>
      <c r="G318" s="818"/>
    </row>
    <row r="319" spans="1:7" ht="12" thickBot="1">
      <c r="A319" s="693"/>
      <c r="B319" s="759" t="s">
        <v>253</v>
      </c>
      <c r="C319" s="688">
        <f>SUM(C313:C318)</f>
        <v>197000</v>
      </c>
      <c r="D319" s="688">
        <f>SUM(D313:D318)</f>
        <v>197200</v>
      </c>
      <c r="E319" s="688">
        <f>SUM(E313:E318)</f>
        <v>197200</v>
      </c>
      <c r="F319" s="1012">
        <f>SUM(E319/D319)</f>
        <v>1</v>
      </c>
      <c r="G319" s="779"/>
    </row>
    <row r="320" spans="1:7" ht="12.75">
      <c r="A320" s="669">
        <v>3303</v>
      </c>
      <c r="B320" s="266" t="s">
        <v>318</v>
      </c>
      <c r="C320" s="677"/>
      <c r="D320" s="677"/>
      <c r="E320" s="677"/>
      <c r="F320" s="741"/>
      <c r="G320" s="819"/>
    </row>
    <row r="321" spans="1:7" ht="12" customHeight="1">
      <c r="A321" s="576"/>
      <c r="B321" s="681" t="s">
        <v>212</v>
      </c>
      <c r="C321" s="583"/>
      <c r="D321" s="583"/>
      <c r="E321" s="583"/>
      <c r="F321" s="741"/>
      <c r="G321" s="820"/>
    </row>
    <row r="322" spans="1:7" ht="12" customHeight="1">
      <c r="A322" s="576"/>
      <c r="B322" s="212" t="s">
        <v>501</v>
      </c>
      <c r="C322" s="583"/>
      <c r="D322" s="583"/>
      <c r="E322" s="583"/>
      <c r="F322" s="741"/>
      <c r="G322" s="820"/>
    </row>
    <row r="323" spans="1:7" ht="12" customHeight="1">
      <c r="A323" s="576"/>
      <c r="B323" s="683" t="s">
        <v>483</v>
      </c>
      <c r="C323" s="583">
        <v>600</v>
      </c>
      <c r="D323" s="583">
        <v>350</v>
      </c>
      <c r="E323" s="583">
        <v>908</v>
      </c>
      <c r="F323" s="1009">
        <f>SUM(E323/D323)</f>
        <v>2.5942857142857143</v>
      </c>
      <c r="G323" s="820"/>
    </row>
    <row r="324" spans="1:7" ht="12" customHeight="1">
      <c r="A324" s="576"/>
      <c r="B324" s="584" t="s">
        <v>219</v>
      </c>
      <c r="C324" s="583">
        <v>5500</v>
      </c>
      <c r="D324" s="583">
        <v>49933</v>
      </c>
      <c r="E324" s="583">
        <v>54488</v>
      </c>
      <c r="F324" s="1009">
        <f>SUM(E324/D324)</f>
        <v>1.0912222377986502</v>
      </c>
      <c r="G324" s="820"/>
    </row>
    <row r="325" spans="1:7" ht="12" customHeight="1">
      <c r="A325" s="576"/>
      <c r="B325" s="584" t="s">
        <v>493</v>
      </c>
      <c r="C325" s="791"/>
      <c r="D325" s="791"/>
      <c r="E325" s="791"/>
      <c r="F325" s="741"/>
      <c r="G325" s="821"/>
    </row>
    <row r="326" spans="1:7" ht="12" customHeight="1" thickBot="1">
      <c r="A326" s="680"/>
      <c r="B326" s="755" t="s">
        <v>164</v>
      </c>
      <c r="C326" s="686"/>
      <c r="D326" s="686"/>
      <c r="E326" s="686"/>
      <c r="F326" s="1013"/>
      <c r="G326" s="796"/>
    </row>
    <row r="327" spans="1:7" ht="12" customHeight="1" thickBot="1">
      <c r="A327" s="693"/>
      <c r="B327" s="759" t="s">
        <v>253</v>
      </c>
      <c r="C327" s="688">
        <f>SUM(C321:C326)</f>
        <v>6100</v>
      </c>
      <c r="D327" s="688">
        <f>SUM(D321:D326)</f>
        <v>50283</v>
      </c>
      <c r="E327" s="688">
        <f>SUM(E321:E326)</f>
        <v>55396</v>
      </c>
      <c r="F327" s="1012">
        <f>SUM(E327/D327)</f>
        <v>1.1016844659228766</v>
      </c>
      <c r="G327" s="822"/>
    </row>
    <row r="328" spans="1:7" ht="12" customHeight="1">
      <c r="A328" s="85">
        <v>3304</v>
      </c>
      <c r="B328" s="786" t="s">
        <v>319</v>
      </c>
      <c r="C328" s="677"/>
      <c r="D328" s="677"/>
      <c r="E328" s="677"/>
      <c r="F328" s="741"/>
      <c r="G328" s="819"/>
    </row>
    <row r="329" spans="1:7" ht="12" customHeight="1">
      <c r="A329" s="680"/>
      <c r="B329" s="681" t="s">
        <v>212</v>
      </c>
      <c r="C329" s="583"/>
      <c r="D329" s="583"/>
      <c r="E329" s="583"/>
      <c r="F329" s="741"/>
      <c r="G329" s="820"/>
    </row>
    <row r="330" spans="1:7" ht="12" customHeight="1">
      <c r="A330" s="680"/>
      <c r="B330" s="212" t="s">
        <v>501</v>
      </c>
      <c r="C330" s="583"/>
      <c r="D330" s="583"/>
      <c r="E330" s="583"/>
      <c r="F330" s="741"/>
      <c r="G330" s="823"/>
    </row>
    <row r="331" spans="1:7" ht="12" customHeight="1">
      <c r="A331" s="680"/>
      <c r="B331" s="683" t="s">
        <v>483</v>
      </c>
      <c r="C331" s="583">
        <v>400</v>
      </c>
      <c r="D331" s="583">
        <v>400</v>
      </c>
      <c r="E331" s="583">
        <v>401</v>
      </c>
      <c r="F331" s="1009">
        <f>SUM(E331/D331)</f>
        <v>1.0025</v>
      </c>
      <c r="G331" s="821"/>
    </row>
    <row r="332" spans="1:7" ht="12" customHeight="1">
      <c r="A332" s="680"/>
      <c r="B332" s="584" t="s">
        <v>219</v>
      </c>
      <c r="C332" s="583">
        <v>2600</v>
      </c>
      <c r="D332" s="583">
        <v>20612</v>
      </c>
      <c r="E332" s="583">
        <v>22316</v>
      </c>
      <c r="F332" s="1009">
        <f>SUM(E332/D332)</f>
        <v>1.0826702891519504</v>
      </c>
      <c r="G332" s="821"/>
    </row>
    <row r="333" spans="1:7" ht="12" customHeight="1">
      <c r="A333" s="680"/>
      <c r="B333" s="584" t="s">
        <v>493</v>
      </c>
      <c r="C333" s="791"/>
      <c r="D333" s="791"/>
      <c r="E333" s="791"/>
      <c r="F333" s="741"/>
      <c r="G333" s="820"/>
    </row>
    <row r="334" spans="1:7" ht="12" customHeight="1">
      <c r="A334" s="680"/>
      <c r="B334" s="584" t="s">
        <v>219</v>
      </c>
      <c r="C334" s="583"/>
      <c r="D334" s="583"/>
      <c r="E334" s="583"/>
      <c r="F334" s="741"/>
      <c r="G334" s="824"/>
    </row>
    <row r="335" spans="1:7" ht="12" customHeight="1" thickBot="1">
      <c r="A335" s="680"/>
      <c r="B335" s="755" t="s">
        <v>164</v>
      </c>
      <c r="C335" s="686"/>
      <c r="D335" s="686"/>
      <c r="E335" s="686"/>
      <c r="F335" s="741"/>
      <c r="G335" s="796"/>
    </row>
    <row r="336" spans="1:7" ht="12" customHeight="1" thickBot="1">
      <c r="A336" s="693"/>
      <c r="B336" s="759" t="s">
        <v>253</v>
      </c>
      <c r="C336" s="688">
        <f>SUM(C329:C335)</f>
        <v>3000</v>
      </c>
      <c r="D336" s="688">
        <f>SUM(D329:D335)</f>
        <v>21012</v>
      </c>
      <c r="E336" s="688">
        <f>SUM(E329:E335)</f>
        <v>22717</v>
      </c>
      <c r="F336" s="1013">
        <f>SUM(E336/D336)</f>
        <v>1.0811441081286883</v>
      </c>
      <c r="G336" s="822"/>
    </row>
    <row r="337" spans="1:7" ht="12" customHeight="1">
      <c r="A337" s="85">
        <v>3305</v>
      </c>
      <c r="B337" s="786" t="s">
        <v>342</v>
      </c>
      <c r="C337" s="677"/>
      <c r="D337" s="677"/>
      <c r="E337" s="677"/>
      <c r="F337" s="741"/>
      <c r="G337" s="819"/>
    </row>
    <row r="338" spans="1:7" ht="12" customHeight="1">
      <c r="A338" s="680"/>
      <c r="B338" s="681" t="s">
        <v>212</v>
      </c>
      <c r="C338" s="583"/>
      <c r="D338" s="583"/>
      <c r="E338" s="583"/>
      <c r="F338" s="741"/>
      <c r="G338" s="820"/>
    </row>
    <row r="339" spans="1:7" ht="12" customHeight="1">
      <c r="A339" s="680"/>
      <c r="B339" s="212" t="s">
        <v>501</v>
      </c>
      <c r="C339" s="583"/>
      <c r="D339" s="583"/>
      <c r="E339" s="583"/>
      <c r="F339" s="741"/>
      <c r="G339" s="823"/>
    </row>
    <row r="340" spans="1:7" ht="12" customHeight="1">
      <c r="A340" s="680"/>
      <c r="B340" s="683" t="s">
        <v>483</v>
      </c>
      <c r="C340" s="583"/>
      <c r="D340" s="583"/>
      <c r="E340" s="583"/>
      <c r="F340" s="741"/>
      <c r="G340" s="821"/>
    </row>
    <row r="341" spans="1:7" ht="12" customHeight="1">
      <c r="A341" s="680"/>
      <c r="B341" s="584" t="s">
        <v>219</v>
      </c>
      <c r="C341" s="583"/>
      <c r="D341" s="583">
        <v>6000</v>
      </c>
      <c r="E341" s="583">
        <v>6000</v>
      </c>
      <c r="F341" s="1009">
        <f>SUM(E341/D341)</f>
        <v>1</v>
      </c>
      <c r="G341" s="821"/>
    </row>
    <row r="342" spans="1:7" ht="12" customHeight="1">
      <c r="A342" s="680"/>
      <c r="B342" s="584" t="s">
        <v>493</v>
      </c>
      <c r="C342" s="791"/>
      <c r="D342" s="791"/>
      <c r="E342" s="791"/>
      <c r="F342" s="741"/>
      <c r="G342" s="820"/>
    </row>
    <row r="343" spans="1:7" ht="12" customHeight="1">
      <c r="A343" s="680"/>
      <c r="B343" s="584" t="s">
        <v>219</v>
      </c>
      <c r="C343" s="583"/>
      <c r="D343" s="583"/>
      <c r="E343" s="583"/>
      <c r="F343" s="741"/>
      <c r="G343" s="824"/>
    </row>
    <row r="344" spans="1:7" ht="12" customHeight="1" thickBot="1">
      <c r="A344" s="680"/>
      <c r="B344" s="755" t="s">
        <v>164</v>
      </c>
      <c r="C344" s="686"/>
      <c r="D344" s="686"/>
      <c r="E344" s="686"/>
      <c r="F344" s="1013"/>
      <c r="G344" s="796"/>
    </row>
    <row r="345" spans="1:7" ht="12" customHeight="1" thickBot="1">
      <c r="A345" s="693"/>
      <c r="B345" s="759" t="s">
        <v>253</v>
      </c>
      <c r="C345" s="688">
        <f>SUM(C338:C344)</f>
        <v>0</v>
      </c>
      <c r="D345" s="688">
        <f>SUM(D338:D344)</f>
        <v>6000</v>
      </c>
      <c r="E345" s="688">
        <f>SUM(E338:E344)</f>
        <v>6000</v>
      </c>
      <c r="F345" s="1014">
        <f>SUM(E345/D345)</f>
        <v>1</v>
      </c>
      <c r="G345" s="822"/>
    </row>
    <row r="346" spans="1:7" ht="12" customHeight="1">
      <c r="A346" s="85">
        <v>3306</v>
      </c>
      <c r="B346" s="786" t="s">
        <v>343</v>
      </c>
      <c r="C346" s="677"/>
      <c r="D346" s="677"/>
      <c r="E346" s="677"/>
      <c r="F346" s="741"/>
      <c r="G346" s="819"/>
    </row>
    <row r="347" spans="1:7" ht="12" customHeight="1">
      <c r="A347" s="680"/>
      <c r="B347" s="681" t="s">
        <v>212</v>
      </c>
      <c r="C347" s="583"/>
      <c r="D347" s="583"/>
      <c r="E347" s="583"/>
      <c r="F347" s="741"/>
      <c r="G347" s="820"/>
    </row>
    <row r="348" spans="1:7" ht="12" customHeight="1">
      <c r="A348" s="680"/>
      <c r="B348" s="212" t="s">
        <v>501</v>
      </c>
      <c r="C348" s="583"/>
      <c r="D348" s="583"/>
      <c r="E348" s="583"/>
      <c r="F348" s="741"/>
      <c r="G348" s="823"/>
    </row>
    <row r="349" spans="1:7" ht="12" customHeight="1">
      <c r="A349" s="680"/>
      <c r="B349" s="683" t="s">
        <v>483</v>
      </c>
      <c r="C349" s="583"/>
      <c r="D349" s="583"/>
      <c r="E349" s="583">
        <v>244</v>
      </c>
      <c r="F349" s="741"/>
      <c r="G349" s="821"/>
    </row>
    <row r="350" spans="1:7" ht="12" customHeight="1">
      <c r="A350" s="680"/>
      <c r="B350" s="584" t="s">
        <v>219</v>
      </c>
      <c r="C350" s="583"/>
      <c r="D350" s="583">
        <v>12023</v>
      </c>
      <c r="E350" s="583">
        <v>11779</v>
      </c>
      <c r="F350" s="1009">
        <f>SUM(E350/D350)</f>
        <v>0.9797055643350245</v>
      </c>
      <c r="G350" s="821"/>
    </row>
    <row r="351" spans="1:7" ht="12" customHeight="1">
      <c r="A351" s="680"/>
      <c r="B351" s="584" t="s">
        <v>493</v>
      </c>
      <c r="C351" s="791"/>
      <c r="D351" s="791"/>
      <c r="E351" s="791"/>
      <c r="F351" s="741"/>
      <c r="G351" s="820"/>
    </row>
    <row r="352" spans="1:7" ht="12" customHeight="1">
      <c r="A352" s="680"/>
      <c r="B352" s="584" t="s">
        <v>219</v>
      </c>
      <c r="C352" s="583"/>
      <c r="D352" s="583"/>
      <c r="E352" s="583"/>
      <c r="F352" s="741"/>
      <c r="G352" s="824"/>
    </row>
    <row r="353" spans="1:7" ht="12" customHeight="1" thickBot="1">
      <c r="A353" s="680"/>
      <c r="B353" s="755" t="s">
        <v>164</v>
      </c>
      <c r="C353" s="686"/>
      <c r="D353" s="686"/>
      <c r="E353" s="686"/>
      <c r="F353" s="1013"/>
      <c r="G353" s="796"/>
    </row>
    <row r="354" spans="1:7" ht="12" customHeight="1" thickBot="1">
      <c r="A354" s="693"/>
      <c r="B354" s="759" t="s">
        <v>253</v>
      </c>
      <c r="C354" s="688">
        <f>SUM(C347:C353)</f>
        <v>0</v>
      </c>
      <c r="D354" s="688">
        <f>SUM(D347:D353)</f>
        <v>12023</v>
      </c>
      <c r="E354" s="688">
        <f>SUM(E347:E353)</f>
        <v>12023</v>
      </c>
      <c r="F354" s="1012">
        <f>SUM(E354/D354)</f>
        <v>1</v>
      </c>
      <c r="G354" s="822"/>
    </row>
    <row r="355" spans="1:7" ht="12" customHeight="1">
      <c r="A355" s="85">
        <v>3307</v>
      </c>
      <c r="B355" s="786" t="s">
        <v>344</v>
      </c>
      <c r="C355" s="677"/>
      <c r="D355" s="677"/>
      <c r="E355" s="677"/>
      <c r="F355" s="741"/>
      <c r="G355" s="819"/>
    </row>
    <row r="356" spans="1:7" ht="12" customHeight="1">
      <c r="A356" s="680"/>
      <c r="B356" s="681" t="s">
        <v>212</v>
      </c>
      <c r="C356" s="583"/>
      <c r="D356" s="583"/>
      <c r="E356" s="583"/>
      <c r="F356" s="741"/>
      <c r="G356" s="820"/>
    </row>
    <row r="357" spans="1:7" ht="12" customHeight="1">
      <c r="A357" s="680"/>
      <c r="B357" s="212" t="s">
        <v>501</v>
      </c>
      <c r="C357" s="583"/>
      <c r="D357" s="583"/>
      <c r="E357" s="583"/>
      <c r="F357" s="741"/>
      <c r="G357" s="823"/>
    </row>
    <row r="358" spans="1:7" ht="12" customHeight="1">
      <c r="A358" s="680"/>
      <c r="B358" s="683" t="s">
        <v>483</v>
      </c>
      <c r="C358" s="583"/>
      <c r="D358" s="583"/>
      <c r="E358" s="583"/>
      <c r="F358" s="741"/>
      <c r="G358" s="821"/>
    </row>
    <row r="359" spans="1:7" ht="12" customHeight="1">
      <c r="A359" s="680"/>
      <c r="B359" s="584" t="s">
        <v>219</v>
      </c>
      <c r="C359" s="583"/>
      <c r="D359" s="583"/>
      <c r="E359" s="583"/>
      <c r="F359" s="741"/>
      <c r="G359" s="821"/>
    </row>
    <row r="360" spans="1:7" ht="12" customHeight="1">
      <c r="A360" s="680"/>
      <c r="B360" s="584" t="s">
        <v>493</v>
      </c>
      <c r="C360" s="791"/>
      <c r="D360" s="791">
        <v>20000</v>
      </c>
      <c r="E360" s="791">
        <v>20000</v>
      </c>
      <c r="F360" s="1009">
        <f>SUM(E360/D360)</f>
        <v>1</v>
      </c>
      <c r="G360" s="820"/>
    </row>
    <row r="361" spans="1:7" ht="12" customHeight="1">
      <c r="A361" s="680"/>
      <c r="B361" s="584" t="s">
        <v>219</v>
      </c>
      <c r="C361" s="583"/>
      <c r="D361" s="583"/>
      <c r="E361" s="583"/>
      <c r="F361" s="741"/>
      <c r="G361" s="824"/>
    </row>
    <row r="362" spans="1:7" ht="12" customHeight="1" thickBot="1">
      <c r="A362" s="680"/>
      <c r="B362" s="755" t="s">
        <v>164</v>
      </c>
      <c r="C362" s="686"/>
      <c r="D362" s="686"/>
      <c r="E362" s="686"/>
      <c r="F362" s="1013"/>
      <c r="G362" s="796"/>
    </row>
    <row r="363" spans="1:7" ht="12" customHeight="1" thickBot="1">
      <c r="A363" s="693"/>
      <c r="B363" s="759" t="s">
        <v>253</v>
      </c>
      <c r="C363" s="688">
        <f>SUM(C356:C362)</f>
        <v>0</v>
      </c>
      <c r="D363" s="688">
        <f>SUM(D356:D362)</f>
        <v>20000</v>
      </c>
      <c r="E363" s="688">
        <f>SUM(E356:E362)</f>
        <v>20000</v>
      </c>
      <c r="F363" s="1012">
        <f>SUM(E363/D363)</f>
        <v>1</v>
      </c>
      <c r="G363" s="822"/>
    </row>
    <row r="364" spans="1:7" ht="12" customHeight="1">
      <c r="A364" s="85">
        <v>3308</v>
      </c>
      <c r="B364" s="266" t="s">
        <v>468</v>
      </c>
      <c r="C364" s="677"/>
      <c r="D364" s="677"/>
      <c r="E364" s="677"/>
      <c r="F364" s="741"/>
      <c r="G364" s="774"/>
    </row>
    <row r="365" spans="1:7" ht="12" customHeight="1">
      <c r="A365" s="85"/>
      <c r="B365" s="681" t="s">
        <v>212</v>
      </c>
      <c r="C365" s="677"/>
      <c r="D365" s="677"/>
      <c r="E365" s="677"/>
      <c r="F365" s="741"/>
      <c r="G365" s="742"/>
    </row>
    <row r="366" spans="1:7" ht="12" customHeight="1">
      <c r="A366" s="85"/>
      <c r="B366" s="212" t="s">
        <v>501</v>
      </c>
      <c r="C366" s="677"/>
      <c r="D366" s="677"/>
      <c r="E366" s="677"/>
      <c r="F366" s="741"/>
      <c r="G366" s="821"/>
    </row>
    <row r="367" spans="1:7" ht="12" customHeight="1">
      <c r="A367" s="85"/>
      <c r="B367" s="683" t="s">
        <v>483</v>
      </c>
      <c r="C367" s="791">
        <v>2000</v>
      </c>
      <c r="D367" s="791">
        <v>2000</v>
      </c>
      <c r="E367" s="791">
        <v>2000</v>
      </c>
      <c r="F367" s="1009">
        <f>SUM(E367/D367)</f>
        <v>1</v>
      </c>
      <c r="G367" s="823"/>
    </row>
    <row r="368" spans="1:7" ht="12" customHeight="1">
      <c r="A368" s="85"/>
      <c r="B368" s="584" t="s">
        <v>219</v>
      </c>
      <c r="C368" s="791">
        <v>30000</v>
      </c>
      <c r="D368" s="791">
        <v>85603</v>
      </c>
      <c r="E368" s="791">
        <v>92985</v>
      </c>
      <c r="F368" s="1009">
        <f>SUM(E368/D368)</f>
        <v>1.0862352954919805</v>
      </c>
      <c r="G368" s="823"/>
    </row>
    <row r="369" spans="1:7" ht="12" customHeight="1">
      <c r="A369" s="85"/>
      <c r="B369" s="584" t="s">
        <v>493</v>
      </c>
      <c r="C369" s="791"/>
      <c r="D369" s="791"/>
      <c r="E369" s="791"/>
      <c r="F369" s="741"/>
      <c r="G369" s="821"/>
    </row>
    <row r="370" spans="1:7" ht="12" customHeight="1">
      <c r="A370" s="85"/>
      <c r="B370" s="584" t="s">
        <v>219</v>
      </c>
      <c r="C370" s="677"/>
      <c r="D370" s="677"/>
      <c r="E370" s="677"/>
      <c r="F370" s="741"/>
      <c r="G370" s="792"/>
    </row>
    <row r="371" spans="1:7" ht="12" customHeight="1" thickBot="1">
      <c r="A371" s="85"/>
      <c r="B371" s="755" t="s">
        <v>164</v>
      </c>
      <c r="C371" s="793"/>
      <c r="D371" s="793"/>
      <c r="E371" s="793"/>
      <c r="F371" s="1013"/>
      <c r="G371" s="777"/>
    </row>
    <row r="372" spans="1:7" ht="12" customHeight="1" thickBot="1">
      <c r="A372" s="693"/>
      <c r="B372" s="759" t="s">
        <v>253</v>
      </c>
      <c r="C372" s="688">
        <f>SUM(C367:C371)</f>
        <v>32000</v>
      </c>
      <c r="D372" s="688">
        <f>SUM(D367:D371)</f>
        <v>87603</v>
      </c>
      <c r="E372" s="688">
        <f>SUM(E367:E371)</f>
        <v>94985</v>
      </c>
      <c r="F372" s="1012">
        <f>SUM(E372/D372)</f>
        <v>1.0842665205529491</v>
      </c>
      <c r="G372" s="796"/>
    </row>
    <row r="373" spans="1:7" ht="12" customHeight="1">
      <c r="A373" s="85">
        <v>3309</v>
      </c>
      <c r="B373" s="266" t="s">
        <v>469</v>
      </c>
      <c r="C373" s="677"/>
      <c r="D373" s="677"/>
      <c r="E373" s="677"/>
      <c r="F373" s="741"/>
      <c r="G373" s="775"/>
    </row>
    <row r="374" spans="1:7" ht="12" customHeight="1">
      <c r="A374" s="680"/>
      <c r="B374" s="681" t="s">
        <v>212</v>
      </c>
      <c r="C374" s="583"/>
      <c r="D374" s="583"/>
      <c r="E374" s="583"/>
      <c r="F374" s="741"/>
      <c r="G374" s="775"/>
    </row>
    <row r="375" spans="1:7" ht="12" customHeight="1">
      <c r="A375" s="680"/>
      <c r="B375" s="212" t="s">
        <v>501</v>
      </c>
      <c r="C375" s="583"/>
      <c r="D375" s="583"/>
      <c r="E375" s="583"/>
      <c r="F375" s="741"/>
      <c r="G375" s="775"/>
    </row>
    <row r="376" spans="1:7" ht="12" customHeight="1">
      <c r="A376" s="680"/>
      <c r="B376" s="683" t="s">
        <v>483</v>
      </c>
      <c r="C376" s="583">
        <v>20</v>
      </c>
      <c r="D376" s="583">
        <v>20</v>
      </c>
      <c r="E376" s="583">
        <v>20</v>
      </c>
      <c r="F376" s="1009">
        <f>SUM(E376/D376)</f>
        <v>1</v>
      </c>
      <c r="G376" s="821"/>
    </row>
    <row r="377" spans="1:7" ht="12" customHeight="1">
      <c r="A377" s="680"/>
      <c r="B377" s="584" t="s">
        <v>219</v>
      </c>
      <c r="C377" s="583">
        <v>4580</v>
      </c>
      <c r="D377" s="583">
        <v>34093</v>
      </c>
      <c r="E377" s="583">
        <v>37015</v>
      </c>
      <c r="F377" s="1009">
        <f>SUM(E377/D377)</f>
        <v>1.0857067433197432</v>
      </c>
      <c r="G377" s="821"/>
    </row>
    <row r="378" spans="1:7" ht="12" customHeight="1">
      <c r="A378" s="680"/>
      <c r="B378" s="584" t="s">
        <v>493</v>
      </c>
      <c r="C378" s="791"/>
      <c r="D378" s="791"/>
      <c r="E378" s="791"/>
      <c r="F378" s="741"/>
      <c r="G378" s="821"/>
    </row>
    <row r="379" spans="1:7" ht="12" customHeight="1" thickBot="1">
      <c r="A379" s="680"/>
      <c r="B379" s="755" t="s">
        <v>164</v>
      </c>
      <c r="C379" s="686"/>
      <c r="D379" s="686"/>
      <c r="E379" s="686"/>
      <c r="F379" s="1013"/>
      <c r="G379" s="796"/>
    </row>
    <row r="380" spans="1:7" ht="12.75" customHeight="1" thickBot="1">
      <c r="A380" s="693"/>
      <c r="B380" s="759" t="s">
        <v>253</v>
      </c>
      <c r="C380" s="688">
        <f>SUM(C374:C379)</f>
        <v>4600</v>
      </c>
      <c r="D380" s="688">
        <f>SUM(D374:D379)</f>
        <v>34113</v>
      </c>
      <c r="E380" s="688">
        <f>SUM(E374:E379)</f>
        <v>37035</v>
      </c>
      <c r="F380" s="1012">
        <f>SUM(E380/D380)</f>
        <v>1.0856564945915046</v>
      </c>
      <c r="G380" s="779"/>
    </row>
    <row r="381" spans="1:7" ht="12.75" customHeight="1">
      <c r="A381" s="85">
        <v>3310</v>
      </c>
      <c r="B381" s="266" t="s">
        <v>540</v>
      </c>
      <c r="C381" s="677"/>
      <c r="D381" s="677"/>
      <c r="E381" s="677"/>
      <c r="F381" s="741"/>
      <c r="G381" s="775"/>
    </row>
    <row r="382" spans="1:7" ht="12.75" customHeight="1">
      <c r="A382" s="680"/>
      <c r="B382" s="681" t="s">
        <v>212</v>
      </c>
      <c r="C382" s="583"/>
      <c r="D382" s="583"/>
      <c r="E382" s="583"/>
      <c r="F382" s="741"/>
      <c r="G382" s="775"/>
    </row>
    <row r="383" spans="1:7" ht="12.75" customHeight="1">
      <c r="A383" s="680"/>
      <c r="B383" s="212" t="s">
        <v>501</v>
      </c>
      <c r="C383" s="583"/>
      <c r="D383" s="583"/>
      <c r="E383" s="583"/>
      <c r="F383" s="741"/>
      <c r="G383" s="775"/>
    </row>
    <row r="384" spans="1:7" ht="12.75" customHeight="1">
      <c r="A384" s="680"/>
      <c r="B384" s="683" t="s">
        <v>483</v>
      </c>
      <c r="C384" s="583"/>
      <c r="D384" s="583"/>
      <c r="E384" s="583"/>
      <c r="F384" s="741"/>
      <c r="G384" s="821"/>
    </row>
    <row r="385" spans="1:7" ht="12.75" customHeight="1">
      <c r="A385" s="680"/>
      <c r="B385" s="584" t="s">
        <v>219</v>
      </c>
      <c r="C385" s="583">
        <v>6000</v>
      </c>
      <c r="D385" s="583">
        <v>6000</v>
      </c>
      <c r="E385" s="583">
        <v>6000</v>
      </c>
      <c r="F385" s="1009">
        <f>SUM(E385/D385)</f>
        <v>1</v>
      </c>
      <c r="G385" s="821"/>
    </row>
    <row r="386" spans="1:7" ht="12.75" customHeight="1">
      <c r="A386" s="680"/>
      <c r="B386" s="584" t="s">
        <v>493</v>
      </c>
      <c r="C386" s="791"/>
      <c r="D386" s="791"/>
      <c r="E386" s="791"/>
      <c r="F386" s="741"/>
      <c r="G386" s="821"/>
    </row>
    <row r="387" spans="1:7" ht="12.75" customHeight="1" thickBot="1">
      <c r="A387" s="680"/>
      <c r="B387" s="755" t="s">
        <v>164</v>
      </c>
      <c r="C387" s="686"/>
      <c r="D387" s="686"/>
      <c r="E387" s="686"/>
      <c r="F387" s="1013"/>
      <c r="G387" s="796"/>
    </row>
    <row r="388" spans="1:7" ht="12.75" customHeight="1" thickBot="1">
      <c r="A388" s="693"/>
      <c r="B388" s="759" t="s">
        <v>253</v>
      </c>
      <c r="C388" s="688">
        <f>SUM(C382:C387)</f>
        <v>6000</v>
      </c>
      <c r="D388" s="688">
        <f>SUM(D382:D387)</f>
        <v>6000</v>
      </c>
      <c r="E388" s="688">
        <f>SUM(E382:E387)</f>
        <v>6000</v>
      </c>
      <c r="F388" s="1012">
        <f>SUM(E388/D388)</f>
        <v>1</v>
      </c>
      <c r="G388" s="779"/>
    </row>
    <row r="389" spans="1:7" ht="12" customHeight="1">
      <c r="A389" s="85">
        <v>3311</v>
      </c>
      <c r="B389" s="266" t="s">
        <v>254</v>
      </c>
      <c r="C389" s="677"/>
      <c r="D389" s="677"/>
      <c r="E389" s="677"/>
      <c r="F389" s="741"/>
      <c r="G389" s="775"/>
    </row>
    <row r="390" spans="1:7" ht="12" customHeight="1">
      <c r="A390" s="680"/>
      <c r="B390" s="681" t="s">
        <v>212</v>
      </c>
      <c r="C390" s="583"/>
      <c r="D390" s="583"/>
      <c r="E390" s="583"/>
      <c r="F390" s="741"/>
      <c r="G390" s="775"/>
    </row>
    <row r="391" spans="1:7" ht="12" customHeight="1">
      <c r="A391" s="680"/>
      <c r="B391" s="212" t="s">
        <v>501</v>
      </c>
      <c r="C391" s="583"/>
      <c r="D391" s="583"/>
      <c r="E391" s="583"/>
      <c r="F391" s="741"/>
      <c r="G391" s="775"/>
    </row>
    <row r="392" spans="1:7" ht="12" customHeight="1">
      <c r="A392" s="680"/>
      <c r="B392" s="683" t="s">
        <v>483</v>
      </c>
      <c r="C392" s="583"/>
      <c r="D392" s="583"/>
      <c r="E392" s="583"/>
      <c r="F392" s="741"/>
      <c r="G392" s="821"/>
    </row>
    <row r="393" spans="1:7" ht="12" customHeight="1">
      <c r="A393" s="680"/>
      <c r="B393" s="584" t="s">
        <v>219</v>
      </c>
      <c r="C393" s="583">
        <v>15000</v>
      </c>
      <c r="D393" s="583">
        <v>15000</v>
      </c>
      <c r="E393" s="583">
        <v>15000</v>
      </c>
      <c r="F393" s="1009">
        <f>SUM(E393/D393)</f>
        <v>1</v>
      </c>
      <c r="G393" s="821"/>
    </row>
    <row r="394" spans="1:7" ht="12" customHeight="1">
      <c r="A394" s="680"/>
      <c r="B394" s="584" t="s">
        <v>493</v>
      </c>
      <c r="C394" s="791"/>
      <c r="D394" s="791"/>
      <c r="E394" s="791"/>
      <c r="F394" s="741"/>
      <c r="G394" s="821"/>
    </row>
    <row r="395" spans="1:7" ht="12" customHeight="1" thickBot="1">
      <c r="A395" s="680"/>
      <c r="B395" s="755" t="s">
        <v>164</v>
      </c>
      <c r="C395" s="686"/>
      <c r="D395" s="686"/>
      <c r="E395" s="686"/>
      <c r="F395" s="1013"/>
      <c r="G395" s="796"/>
    </row>
    <row r="396" spans="1:7" ht="12" thickBot="1">
      <c r="A396" s="693"/>
      <c r="B396" s="759" t="s">
        <v>253</v>
      </c>
      <c r="C396" s="688">
        <f>SUM(C390:C395)</f>
        <v>15000</v>
      </c>
      <c r="D396" s="688">
        <f>SUM(D390:D395)</f>
        <v>15000</v>
      </c>
      <c r="E396" s="688">
        <f>SUM(E390:E395)</f>
        <v>15000</v>
      </c>
      <c r="F396" s="1012">
        <f>SUM(E396/D396)</f>
        <v>1</v>
      </c>
      <c r="G396" s="779"/>
    </row>
    <row r="397" spans="1:7" ht="11.25">
      <c r="A397" s="694">
        <v>3312</v>
      </c>
      <c r="B397" s="266" t="s">
        <v>169</v>
      </c>
      <c r="C397" s="677"/>
      <c r="D397" s="677"/>
      <c r="E397" s="677"/>
      <c r="F397" s="741"/>
      <c r="G397" s="775"/>
    </row>
    <row r="398" spans="1:7" ht="11.25">
      <c r="A398" s="680"/>
      <c r="B398" s="681" t="s">
        <v>212</v>
      </c>
      <c r="C398" s="583"/>
      <c r="D398" s="583"/>
      <c r="E398" s="583"/>
      <c r="F398" s="741"/>
      <c r="G398" s="775"/>
    </row>
    <row r="399" spans="1:7" ht="12">
      <c r="A399" s="680"/>
      <c r="B399" s="212" t="s">
        <v>501</v>
      </c>
      <c r="C399" s="583"/>
      <c r="D399" s="583"/>
      <c r="E399" s="583"/>
      <c r="F399" s="741"/>
      <c r="G399" s="821"/>
    </row>
    <row r="400" spans="1:7" ht="11.25">
      <c r="A400" s="680"/>
      <c r="B400" s="683" t="s">
        <v>483</v>
      </c>
      <c r="C400" s="583"/>
      <c r="D400" s="583">
        <v>1000</v>
      </c>
      <c r="E400" s="583">
        <v>1116</v>
      </c>
      <c r="F400" s="1009">
        <f>SUM(E400/D400)</f>
        <v>1.116</v>
      </c>
      <c r="G400" s="775"/>
    </row>
    <row r="401" spans="1:7" ht="11.25">
      <c r="A401" s="680"/>
      <c r="B401" s="584" t="s">
        <v>219</v>
      </c>
      <c r="C401" s="583">
        <v>25000</v>
      </c>
      <c r="D401" s="583">
        <v>24000</v>
      </c>
      <c r="E401" s="583">
        <v>23884</v>
      </c>
      <c r="F401" s="1009">
        <f>SUM(E401/D401)</f>
        <v>0.9951666666666666</v>
      </c>
      <c r="G401" s="775"/>
    </row>
    <row r="402" spans="1:7" ht="11.25">
      <c r="A402" s="680"/>
      <c r="B402" s="584" t="s">
        <v>493</v>
      </c>
      <c r="C402" s="791"/>
      <c r="D402" s="791"/>
      <c r="E402" s="791"/>
      <c r="F402" s="741"/>
      <c r="G402" s="775"/>
    </row>
    <row r="403" spans="1:7" ht="12" thickBot="1">
      <c r="A403" s="680"/>
      <c r="B403" s="755" t="s">
        <v>164</v>
      </c>
      <c r="C403" s="686"/>
      <c r="D403" s="686"/>
      <c r="E403" s="686"/>
      <c r="F403" s="1013"/>
      <c r="G403" s="796"/>
    </row>
    <row r="404" spans="1:7" ht="12" thickBot="1">
      <c r="A404" s="693"/>
      <c r="B404" s="759" t="s">
        <v>253</v>
      </c>
      <c r="C404" s="688">
        <f>SUM(C398:C403)</f>
        <v>25000</v>
      </c>
      <c r="D404" s="688">
        <f>SUM(D398:D403)</f>
        <v>25000</v>
      </c>
      <c r="E404" s="688">
        <f>SUM(E398:E403)</f>
        <v>25000</v>
      </c>
      <c r="F404" s="1012">
        <f>SUM(E404/D404)</f>
        <v>1</v>
      </c>
      <c r="G404" s="779"/>
    </row>
    <row r="405" spans="1:7" ht="12" customHeight="1">
      <c r="A405" s="85">
        <v>3315</v>
      </c>
      <c r="B405" s="786" t="s">
        <v>255</v>
      </c>
      <c r="C405" s="677"/>
      <c r="D405" s="677"/>
      <c r="E405" s="677"/>
      <c r="F405" s="741"/>
      <c r="G405" s="775"/>
    </row>
    <row r="406" spans="1:7" ht="12" customHeight="1">
      <c r="A406" s="680"/>
      <c r="B406" s="681" t="s">
        <v>212</v>
      </c>
      <c r="C406" s="583"/>
      <c r="D406" s="583"/>
      <c r="E406" s="583"/>
      <c r="F406" s="741"/>
      <c r="G406" s="775"/>
    </row>
    <row r="407" spans="1:7" ht="12" customHeight="1">
      <c r="A407" s="680"/>
      <c r="B407" s="212" t="s">
        <v>501</v>
      </c>
      <c r="C407" s="583"/>
      <c r="D407" s="583"/>
      <c r="E407" s="583"/>
      <c r="F407" s="741"/>
      <c r="G407" s="821"/>
    </row>
    <row r="408" spans="1:7" ht="12" customHeight="1">
      <c r="A408" s="680"/>
      <c r="B408" s="683" t="s">
        <v>483</v>
      </c>
      <c r="C408" s="583"/>
      <c r="D408" s="583">
        <v>25</v>
      </c>
      <c r="E408" s="583">
        <v>344</v>
      </c>
      <c r="F408" s="1009">
        <f>SUM(E408/D408)</f>
        <v>13.76</v>
      </c>
      <c r="G408" s="775"/>
    </row>
    <row r="409" spans="1:7" ht="12" customHeight="1">
      <c r="A409" s="680"/>
      <c r="B409" s="584" t="s">
        <v>219</v>
      </c>
      <c r="C409" s="583"/>
      <c r="D409" s="583">
        <v>159</v>
      </c>
      <c r="E409" s="583">
        <v>10365</v>
      </c>
      <c r="F409" s="1009">
        <f>SUM(E409/D409)</f>
        <v>65.18867924528301</v>
      </c>
      <c r="G409" s="775"/>
    </row>
    <row r="410" spans="1:7" ht="12" customHeight="1">
      <c r="A410" s="680"/>
      <c r="B410" s="584" t="s">
        <v>493</v>
      </c>
      <c r="C410" s="791"/>
      <c r="D410" s="791"/>
      <c r="E410" s="791"/>
      <c r="F410" s="741"/>
      <c r="G410" s="775"/>
    </row>
    <row r="411" spans="1:7" ht="12" customHeight="1" thickBot="1">
      <c r="A411" s="680"/>
      <c r="B411" s="755" t="s">
        <v>164</v>
      </c>
      <c r="C411" s="686"/>
      <c r="D411" s="686"/>
      <c r="E411" s="686"/>
      <c r="F411" s="1013"/>
      <c r="G411" s="777"/>
    </row>
    <row r="412" spans="1:7" ht="12" customHeight="1" thickBot="1">
      <c r="A412" s="693"/>
      <c r="B412" s="759" t="s">
        <v>253</v>
      </c>
      <c r="C412" s="688"/>
      <c r="D412" s="688">
        <f>SUM(D406:D411)</f>
        <v>184</v>
      </c>
      <c r="E412" s="688">
        <f>SUM(E406:E411)</f>
        <v>10709</v>
      </c>
      <c r="F412" s="1012">
        <f>SUM(E412/D412)</f>
        <v>58.20108695652174</v>
      </c>
      <c r="G412" s="779"/>
    </row>
    <row r="413" spans="1:7" ht="12" customHeight="1">
      <c r="A413" s="85">
        <v>3316</v>
      </c>
      <c r="B413" s="786" t="s">
        <v>902</v>
      </c>
      <c r="C413" s="677"/>
      <c r="D413" s="677"/>
      <c r="E413" s="677"/>
      <c r="F413" s="741"/>
      <c r="G413" s="774"/>
    </row>
    <row r="414" spans="1:7" ht="12" customHeight="1">
      <c r="A414" s="680"/>
      <c r="B414" s="681" t="s">
        <v>212</v>
      </c>
      <c r="C414" s="696"/>
      <c r="D414" s="696"/>
      <c r="E414" s="696"/>
      <c r="F414" s="741"/>
      <c r="G414" s="742"/>
    </row>
    <row r="415" spans="1:7" ht="12" customHeight="1">
      <c r="A415" s="680"/>
      <c r="B415" s="212" t="s">
        <v>501</v>
      </c>
      <c r="C415" s="696"/>
      <c r="D415" s="696"/>
      <c r="E415" s="696"/>
      <c r="F415" s="741"/>
      <c r="G415" s="742"/>
    </row>
    <row r="416" spans="1:7" ht="12" customHeight="1">
      <c r="A416" s="680"/>
      <c r="B416" s="683" t="s">
        <v>483</v>
      </c>
      <c r="C416" s="696"/>
      <c r="D416" s="698">
        <v>15</v>
      </c>
      <c r="E416" s="698">
        <v>15</v>
      </c>
      <c r="F416" s="1009">
        <f>SUM(E416/D416)</f>
        <v>1</v>
      </c>
      <c r="G416" s="742"/>
    </row>
    <row r="417" spans="1:7" ht="12" customHeight="1">
      <c r="A417" s="680"/>
      <c r="B417" s="584" t="s">
        <v>219</v>
      </c>
      <c r="C417" s="696"/>
      <c r="D417" s="698">
        <v>180</v>
      </c>
      <c r="E417" s="698">
        <v>380</v>
      </c>
      <c r="F417" s="1009">
        <f>SUM(E417/D417)</f>
        <v>2.111111111111111</v>
      </c>
      <c r="G417" s="742"/>
    </row>
    <row r="418" spans="1:7" ht="12" customHeight="1">
      <c r="A418" s="680"/>
      <c r="B418" s="584" t="s">
        <v>493</v>
      </c>
      <c r="C418" s="696"/>
      <c r="D418" s="696"/>
      <c r="E418" s="696"/>
      <c r="F418" s="741"/>
      <c r="G418" s="742"/>
    </row>
    <row r="419" spans="1:7" ht="12" customHeight="1" thickBot="1">
      <c r="A419" s="680"/>
      <c r="B419" s="755" t="s">
        <v>164</v>
      </c>
      <c r="C419" s="697"/>
      <c r="D419" s="697"/>
      <c r="E419" s="697"/>
      <c r="F419" s="1013"/>
      <c r="G419" s="825"/>
    </row>
    <row r="420" spans="1:7" ht="12" customHeight="1" thickBot="1">
      <c r="A420" s="693"/>
      <c r="B420" s="759" t="s">
        <v>253</v>
      </c>
      <c r="C420" s="688"/>
      <c r="D420" s="688">
        <f>SUM(D413:D419)</f>
        <v>195</v>
      </c>
      <c r="E420" s="688">
        <f>SUM(E413:E419)</f>
        <v>395</v>
      </c>
      <c r="F420" s="1012">
        <f>SUM(E420/D420)</f>
        <v>2.0256410256410255</v>
      </c>
      <c r="G420" s="779"/>
    </row>
    <row r="421" spans="1:7" ht="12" customHeight="1">
      <c r="A421" s="85">
        <v>3318</v>
      </c>
      <c r="B421" s="786" t="s">
        <v>256</v>
      </c>
      <c r="C421" s="677"/>
      <c r="D421" s="677"/>
      <c r="E421" s="677"/>
      <c r="F421" s="741"/>
      <c r="G421" s="775"/>
    </row>
    <row r="422" spans="1:7" ht="12" customHeight="1">
      <c r="A422" s="680"/>
      <c r="B422" s="681" t="s">
        <v>212</v>
      </c>
      <c r="C422" s="583"/>
      <c r="D422" s="583"/>
      <c r="E422" s="583"/>
      <c r="F422" s="741"/>
      <c r="G422" s="775"/>
    </row>
    <row r="423" spans="1:7" ht="12" customHeight="1">
      <c r="A423" s="680"/>
      <c r="B423" s="212" t="s">
        <v>501</v>
      </c>
      <c r="C423" s="583"/>
      <c r="D423" s="583"/>
      <c r="E423" s="583"/>
      <c r="F423" s="741"/>
      <c r="G423" s="775"/>
    </row>
    <row r="424" spans="1:7" ht="12" customHeight="1">
      <c r="A424" s="680"/>
      <c r="B424" s="683" t="s">
        <v>483</v>
      </c>
      <c r="C424" s="583"/>
      <c r="D424" s="583"/>
      <c r="E424" s="583"/>
      <c r="F424" s="741"/>
      <c r="G424" s="821"/>
    </row>
    <row r="425" spans="1:7" ht="12" customHeight="1">
      <c r="A425" s="680"/>
      <c r="B425" s="584" t="s">
        <v>219</v>
      </c>
      <c r="C425" s="583">
        <v>1800</v>
      </c>
      <c r="D425" s="583">
        <v>14063</v>
      </c>
      <c r="E425" s="583">
        <v>15584</v>
      </c>
      <c r="F425" s="1009">
        <f>SUM(E425/D425)</f>
        <v>1.1081561544478418</v>
      </c>
      <c r="G425" s="826"/>
    </row>
    <row r="426" spans="1:7" ht="12" customHeight="1">
      <c r="A426" s="680"/>
      <c r="B426" s="584" t="s">
        <v>493</v>
      </c>
      <c r="C426" s="791"/>
      <c r="D426" s="791"/>
      <c r="E426" s="791"/>
      <c r="F426" s="741"/>
      <c r="G426" s="775"/>
    </row>
    <row r="427" spans="1:7" ht="12" customHeight="1">
      <c r="A427" s="680"/>
      <c r="B427" s="584" t="s">
        <v>219</v>
      </c>
      <c r="C427" s="583"/>
      <c r="D427" s="583"/>
      <c r="E427" s="583"/>
      <c r="F427" s="741"/>
      <c r="G427" s="776"/>
    </row>
    <row r="428" spans="1:7" ht="12" customHeight="1" thickBot="1">
      <c r="A428" s="680"/>
      <c r="B428" s="755" t="s">
        <v>164</v>
      </c>
      <c r="C428" s="686"/>
      <c r="D428" s="686"/>
      <c r="E428" s="686"/>
      <c r="F428" s="1013"/>
      <c r="G428" s="796"/>
    </row>
    <row r="429" spans="1:7" ht="12" customHeight="1" thickBot="1">
      <c r="A429" s="693"/>
      <c r="B429" s="759" t="s">
        <v>253</v>
      </c>
      <c r="C429" s="688">
        <f>SUM(C422:C428)</f>
        <v>1800</v>
      </c>
      <c r="D429" s="688">
        <f>SUM(D422:D428)</f>
        <v>14063</v>
      </c>
      <c r="E429" s="688">
        <f>SUM(E422:E428)</f>
        <v>15584</v>
      </c>
      <c r="F429" s="1012">
        <f>SUM(E429/D429)</f>
        <v>1.1081561544478418</v>
      </c>
      <c r="G429" s="779"/>
    </row>
    <row r="430" spans="1:7" ht="12" customHeight="1">
      <c r="A430" s="85">
        <v>3320</v>
      </c>
      <c r="B430" s="266" t="s">
        <v>294</v>
      </c>
      <c r="C430" s="677"/>
      <c r="D430" s="677"/>
      <c r="E430" s="677"/>
      <c r="F430" s="741"/>
      <c r="G430" s="775"/>
    </row>
    <row r="431" spans="1:7" ht="12" customHeight="1">
      <c r="A431" s="680"/>
      <c r="B431" s="681" t="s">
        <v>212</v>
      </c>
      <c r="C431" s="583"/>
      <c r="D431" s="583"/>
      <c r="E431" s="583"/>
      <c r="F431" s="741"/>
      <c r="G431" s="775"/>
    </row>
    <row r="432" spans="1:7" ht="12" customHeight="1">
      <c r="A432" s="680"/>
      <c r="B432" s="212" t="s">
        <v>501</v>
      </c>
      <c r="C432" s="583"/>
      <c r="D432" s="583"/>
      <c r="E432" s="583"/>
      <c r="F432" s="741"/>
      <c r="G432" s="775"/>
    </row>
    <row r="433" spans="1:7" ht="12" customHeight="1">
      <c r="A433" s="680"/>
      <c r="B433" s="683" t="s">
        <v>483</v>
      </c>
      <c r="C433" s="583"/>
      <c r="D433" s="583"/>
      <c r="E433" s="583"/>
      <c r="F433" s="741"/>
      <c r="G433" s="821"/>
    </row>
    <row r="434" spans="1:7" ht="12" customHeight="1">
      <c r="A434" s="680"/>
      <c r="B434" s="584" t="s">
        <v>219</v>
      </c>
      <c r="C434" s="583">
        <v>840</v>
      </c>
      <c r="D434" s="583">
        <v>2649</v>
      </c>
      <c r="E434" s="583">
        <v>2649</v>
      </c>
      <c r="F434" s="1009">
        <f>SUM(E434/D434)</f>
        <v>1</v>
      </c>
      <c r="G434" s="826"/>
    </row>
    <row r="435" spans="1:7" ht="12" customHeight="1">
      <c r="A435" s="680"/>
      <c r="B435" s="584" t="s">
        <v>493</v>
      </c>
      <c r="C435" s="791"/>
      <c r="D435" s="791"/>
      <c r="E435" s="791"/>
      <c r="F435" s="741"/>
      <c r="G435" s="775"/>
    </row>
    <row r="436" spans="1:7" ht="12" customHeight="1">
      <c r="A436" s="680"/>
      <c r="B436" s="584" t="s">
        <v>219</v>
      </c>
      <c r="C436" s="583"/>
      <c r="D436" s="583"/>
      <c r="E436" s="583"/>
      <c r="F436" s="741"/>
      <c r="G436" s="821"/>
    </row>
    <row r="437" spans="1:7" ht="12" customHeight="1" thickBot="1">
      <c r="A437" s="680"/>
      <c r="B437" s="755" t="s">
        <v>164</v>
      </c>
      <c r="C437" s="686"/>
      <c r="D437" s="686"/>
      <c r="E437" s="686"/>
      <c r="F437" s="1013"/>
      <c r="G437" s="796"/>
    </row>
    <row r="438" spans="1:7" ht="12" customHeight="1" thickBot="1">
      <c r="A438" s="693"/>
      <c r="B438" s="759" t="s">
        <v>253</v>
      </c>
      <c r="C438" s="688">
        <f>SUM(C431:C437)</f>
        <v>840</v>
      </c>
      <c r="D438" s="688">
        <f>SUM(D431:D437)</f>
        <v>2649</v>
      </c>
      <c r="E438" s="688">
        <f>SUM(E431:E437)</f>
        <v>2649</v>
      </c>
      <c r="F438" s="1012">
        <f>SUM(E438/D438)</f>
        <v>1</v>
      </c>
      <c r="G438" s="779"/>
    </row>
    <row r="439" spans="1:7" ht="12" customHeight="1">
      <c r="A439" s="85">
        <v>3322</v>
      </c>
      <c r="B439" s="266" t="s">
        <v>257</v>
      </c>
      <c r="C439" s="677"/>
      <c r="D439" s="677"/>
      <c r="E439" s="677"/>
      <c r="F439" s="741"/>
      <c r="G439" s="775"/>
    </row>
    <row r="440" spans="1:7" ht="12" customHeight="1">
      <c r="A440" s="680"/>
      <c r="B440" s="681" t="s">
        <v>212</v>
      </c>
      <c r="C440" s="583"/>
      <c r="D440" s="583"/>
      <c r="E440" s="583"/>
      <c r="F440" s="741"/>
      <c r="G440" s="775"/>
    </row>
    <row r="441" spans="1:7" ht="12" customHeight="1">
      <c r="A441" s="680"/>
      <c r="B441" s="212" t="s">
        <v>501</v>
      </c>
      <c r="C441" s="583"/>
      <c r="D441" s="583"/>
      <c r="E441" s="583"/>
      <c r="F441" s="741"/>
      <c r="G441" s="821"/>
    </row>
    <row r="442" spans="1:7" ht="12" customHeight="1">
      <c r="A442" s="680"/>
      <c r="B442" s="683" t="s">
        <v>483</v>
      </c>
      <c r="C442" s="583">
        <v>100</v>
      </c>
      <c r="D442" s="583">
        <v>100</v>
      </c>
      <c r="E442" s="583">
        <v>294</v>
      </c>
      <c r="F442" s="1009">
        <f>SUM(E442/D442)</f>
        <v>2.94</v>
      </c>
      <c r="G442" s="775"/>
    </row>
    <row r="443" spans="1:7" ht="12" customHeight="1">
      <c r="A443" s="680"/>
      <c r="B443" s="584" t="s">
        <v>219</v>
      </c>
      <c r="C443" s="583">
        <v>6400</v>
      </c>
      <c r="D443" s="583">
        <v>9400</v>
      </c>
      <c r="E443" s="583">
        <v>9206</v>
      </c>
      <c r="F443" s="1009">
        <f>SUM(E443/D443)</f>
        <v>0.9793617021276596</v>
      </c>
      <c r="G443" s="827"/>
    </row>
    <row r="444" spans="1:7" ht="12" customHeight="1">
      <c r="A444" s="680"/>
      <c r="B444" s="584" t="s">
        <v>493</v>
      </c>
      <c r="C444" s="791"/>
      <c r="D444" s="791"/>
      <c r="E444" s="791"/>
      <c r="F444" s="741"/>
      <c r="G444" s="821"/>
    </row>
    <row r="445" spans="1:7" ht="12" customHeight="1" thickBot="1">
      <c r="A445" s="680"/>
      <c r="B445" s="755" t="s">
        <v>164</v>
      </c>
      <c r="C445" s="686"/>
      <c r="D445" s="686"/>
      <c r="E445" s="686"/>
      <c r="F445" s="1013"/>
      <c r="G445" s="828"/>
    </row>
    <row r="446" spans="1:7" ht="12" customHeight="1" thickBot="1">
      <c r="A446" s="693"/>
      <c r="B446" s="759" t="s">
        <v>253</v>
      </c>
      <c r="C446" s="688">
        <f>SUM(C440:C445)</f>
        <v>6500</v>
      </c>
      <c r="D446" s="688">
        <f>SUM(D440:D445)</f>
        <v>9500</v>
      </c>
      <c r="E446" s="688">
        <f>SUM(E440:E445)</f>
        <v>9500</v>
      </c>
      <c r="F446" s="1014">
        <f>SUM(E446/D446)</f>
        <v>1</v>
      </c>
      <c r="G446" s="779"/>
    </row>
    <row r="447" spans="1:7" ht="12" customHeight="1">
      <c r="A447" s="85">
        <v>3323</v>
      </c>
      <c r="B447" s="266" t="s">
        <v>607</v>
      </c>
      <c r="C447" s="677"/>
      <c r="D447" s="677"/>
      <c r="E447" s="677"/>
      <c r="F447" s="741"/>
      <c r="G447" s="775"/>
    </row>
    <row r="448" spans="1:7" ht="12" customHeight="1">
      <c r="A448" s="680"/>
      <c r="B448" s="681" t="s">
        <v>212</v>
      </c>
      <c r="C448" s="583"/>
      <c r="D448" s="583"/>
      <c r="E448" s="583"/>
      <c r="F448" s="741"/>
      <c r="G448" s="775"/>
    </row>
    <row r="449" spans="1:7" ht="12" customHeight="1">
      <c r="A449" s="680"/>
      <c r="B449" s="212" t="s">
        <v>501</v>
      </c>
      <c r="C449" s="583"/>
      <c r="D449" s="583"/>
      <c r="E449" s="583"/>
      <c r="F449" s="741"/>
      <c r="G449" s="821"/>
    </row>
    <row r="450" spans="1:7" ht="12" customHeight="1">
      <c r="A450" s="680"/>
      <c r="B450" s="683" t="s">
        <v>483</v>
      </c>
      <c r="C450" s="583">
        <v>100</v>
      </c>
      <c r="D450" s="583">
        <v>100</v>
      </c>
      <c r="E450" s="583">
        <v>50</v>
      </c>
      <c r="F450" s="1009">
        <f>SUM(E450/D450)</f>
        <v>0.5</v>
      </c>
      <c r="G450" s="775"/>
    </row>
    <row r="451" spans="1:7" ht="12" customHeight="1">
      <c r="A451" s="680"/>
      <c r="B451" s="584" t="s">
        <v>219</v>
      </c>
      <c r="C451" s="583">
        <v>5900</v>
      </c>
      <c r="D451" s="583">
        <v>7900</v>
      </c>
      <c r="E451" s="583">
        <v>7950</v>
      </c>
      <c r="F451" s="1009">
        <f>SUM(E451/D451)</f>
        <v>1.0063291139240507</v>
      </c>
      <c r="G451" s="827"/>
    </row>
    <row r="452" spans="1:7" ht="12" customHeight="1">
      <c r="A452" s="680"/>
      <c r="B452" s="584" t="s">
        <v>493</v>
      </c>
      <c r="C452" s="791"/>
      <c r="D452" s="791"/>
      <c r="E452" s="791"/>
      <c r="F452" s="741"/>
      <c r="G452" s="821"/>
    </row>
    <row r="453" spans="1:7" ht="12" customHeight="1" thickBot="1">
      <c r="A453" s="680"/>
      <c r="B453" s="755" t="s">
        <v>164</v>
      </c>
      <c r="C453" s="686"/>
      <c r="D453" s="686"/>
      <c r="E453" s="686"/>
      <c r="F453" s="1013"/>
      <c r="G453" s="828"/>
    </row>
    <row r="454" spans="1:7" ht="12" customHeight="1" thickBot="1">
      <c r="A454" s="693"/>
      <c r="B454" s="759" t="s">
        <v>253</v>
      </c>
      <c r="C454" s="688">
        <f>SUM(C448:C453)</f>
        <v>6000</v>
      </c>
      <c r="D454" s="688">
        <f>SUM(D448:D453)</f>
        <v>8000</v>
      </c>
      <c r="E454" s="688">
        <f>SUM(E448:E453)</f>
        <v>8000</v>
      </c>
      <c r="F454" s="1012">
        <f>SUM(E454/D454)</f>
        <v>1</v>
      </c>
      <c r="G454" s="779"/>
    </row>
    <row r="455" spans="1:7" ht="12" customHeight="1">
      <c r="A455" s="829">
        <v>3340</v>
      </c>
      <c r="B455" s="787" t="s">
        <v>611</v>
      </c>
      <c r="C455" s="677"/>
      <c r="D455" s="677"/>
      <c r="E455" s="677"/>
      <c r="F455" s="741"/>
      <c r="G455" s="775"/>
    </row>
    <row r="456" spans="1:7" ht="12" customHeight="1">
      <c r="A456" s="85"/>
      <c r="B456" s="681" t="s">
        <v>212</v>
      </c>
      <c r="C456" s="677"/>
      <c r="D456" s="677"/>
      <c r="E456" s="677"/>
      <c r="F456" s="741"/>
      <c r="G456" s="775"/>
    </row>
    <row r="457" spans="1:7" ht="12" customHeight="1">
      <c r="A457" s="85"/>
      <c r="B457" s="212" t="s">
        <v>501</v>
      </c>
      <c r="C457" s="677"/>
      <c r="D457" s="677"/>
      <c r="E457" s="677"/>
      <c r="F457" s="741"/>
      <c r="G457" s="821"/>
    </row>
    <row r="458" spans="1:7" ht="12" customHeight="1">
      <c r="A458" s="669"/>
      <c r="B458" s="683" t="s">
        <v>483</v>
      </c>
      <c r="C458" s="791">
        <v>4000</v>
      </c>
      <c r="D458" s="791">
        <v>7000</v>
      </c>
      <c r="E458" s="791">
        <v>7000</v>
      </c>
      <c r="F458" s="1009">
        <f>SUM(E458/D458)</f>
        <v>1</v>
      </c>
      <c r="G458" s="821"/>
    </row>
    <row r="459" spans="1:7" ht="12" customHeight="1">
      <c r="A459" s="669"/>
      <c r="B459" s="584" t="s">
        <v>219</v>
      </c>
      <c r="C459" s="791"/>
      <c r="D459" s="791"/>
      <c r="E459" s="791"/>
      <c r="F459" s="741"/>
      <c r="G459" s="826"/>
    </row>
    <row r="460" spans="1:7" ht="12" customHeight="1">
      <c r="A460" s="85"/>
      <c r="B460" s="584" t="s">
        <v>493</v>
      </c>
      <c r="C460" s="677"/>
      <c r="D460" s="791"/>
      <c r="E460" s="791"/>
      <c r="F460" s="741"/>
      <c r="G460" s="775"/>
    </row>
    <row r="461" spans="1:7" ht="12" customHeight="1" thickBot="1">
      <c r="A461" s="85"/>
      <c r="B461" s="755" t="s">
        <v>164</v>
      </c>
      <c r="C461" s="697"/>
      <c r="D461" s="697"/>
      <c r="E461" s="697"/>
      <c r="F461" s="1013"/>
      <c r="G461" s="796"/>
    </row>
    <row r="462" spans="1:7" ht="12" customHeight="1" thickBot="1">
      <c r="A462" s="671"/>
      <c r="B462" s="759" t="s">
        <v>253</v>
      </c>
      <c r="C462" s="688">
        <f>SUM(C456:C461)</f>
        <v>4000</v>
      </c>
      <c r="D462" s="688">
        <f>SUM(D456:D461)</f>
        <v>7000</v>
      </c>
      <c r="E462" s="688">
        <f>SUM(E456:E461)</f>
        <v>7000</v>
      </c>
      <c r="F462" s="1012">
        <f>SUM(E462/D462)</f>
        <v>1</v>
      </c>
      <c r="G462" s="779"/>
    </row>
    <row r="463" spans="1:7" ht="12" customHeight="1">
      <c r="A463" s="829">
        <v>3341</v>
      </c>
      <c r="B463" s="787" t="s">
        <v>495</v>
      </c>
      <c r="C463" s="677"/>
      <c r="D463" s="677"/>
      <c r="E463" s="677"/>
      <c r="F463" s="741"/>
      <c r="G463" s="775"/>
    </row>
    <row r="464" spans="1:7" ht="12" customHeight="1">
      <c r="A464" s="85"/>
      <c r="B464" s="681" t="s">
        <v>212</v>
      </c>
      <c r="C464" s="677"/>
      <c r="D464" s="677"/>
      <c r="E464" s="677"/>
      <c r="F464" s="741"/>
      <c r="G464" s="775"/>
    </row>
    <row r="465" spans="1:7" ht="12" customHeight="1">
      <c r="A465" s="85"/>
      <c r="B465" s="212" t="s">
        <v>501</v>
      </c>
      <c r="C465" s="677"/>
      <c r="D465" s="677"/>
      <c r="E465" s="677"/>
      <c r="F465" s="741"/>
      <c r="G465" s="821"/>
    </row>
    <row r="466" spans="1:7" ht="12" customHeight="1">
      <c r="A466" s="669"/>
      <c r="B466" s="683" t="s">
        <v>483</v>
      </c>
      <c r="C466" s="791">
        <v>1500</v>
      </c>
      <c r="D466" s="791">
        <v>2003</v>
      </c>
      <c r="E466" s="791">
        <v>2003</v>
      </c>
      <c r="F466" s="1009">
        <f>SUM(E466/D466)</f>
        <v>1</v>
      </c>
      <c r="G466" s="821"/>
    </row>
    <row r="467" spans="1:7" ht="12" customHeight="1">
      <c r="A467" s="669"/>
      <c r="B467" s="584" t="s">
        <v>219</v>
      </c>
      <c r="C467" s="791"/>
      <c r="D467" s="791"/>
      <c r="E467" s="791"/>
      <c r="F467" s="741"/>
      <c r="G467" s="826"/>
    </row>
    <row r="468" spans="1:7" ht="12" customHeight="1">
      <c r="A468" s="85"/>
      <c r="B468" s="584" t="s">
        <v>493</v>
      </c>
      <c r="C468" s="677"/>
      <c r="D468" s="677"/>
      <c r="E468" s="677"/>
      <c r="F468" s="741"/>
      <c r="G468" s="775"/>
    </row>
    <row r="469" spans="1:7" ht="12" customHeight="1" thickBot="1">
      <c r="A469" s="85"/>
      <c r="B469" s="755" t="s">
        <v>164</v>
      </c>
      <c r="C469" s="697"/>
      <c r="D469" s="697"/>
      <c r="E469" s="697"/>
      <c r="F469" s="1013"/>
      <c r="G469" s="796"/>
    </row>
    <row r="470" spans="1:7" ht="12" customHeight="1" thickBot="1">
      <c r="A470" s="671"/>
      <c r="B470" s="759" t="s">
        <v>253</v>
      </c>
      <c r="C470" s="688">
        <f>SUM(C464:C469)</f>
        <v>1500</v>
      </c>
      <c r="D470" s="688">
        <f>SUM(D464:D469)</f>
        <v>2003</v>
      </c>
      <c r="E470" s="688">
        <f>SUM(E464:E469)</f>
        <v>2003</v>
      </c>
      <c r="F470" s="741">
        <f>SUM(E470/D470)</f>
        <v>1</v>
      </c>
      <c r="G470" s="779"/>
    </row>
    <row r="471" spans="1:7" ht="12" customHeight="1">
      <c r="A471" s="829">
        <v>3342</v>
      </c>
      <c r="B471" s="787" t="s">
        <v>496</v>
      </c>
      <c r="C471" s="677"/>
      <c r="D471" s="677"/>
      <c r="E471" s="677"/>
      <c r="F471" s="741"/>
      <c r="G471" s="775"/>
    </row>
    <row r="472" spans="1:7" ht="12" customHeight="1">
      <c r="A472" s="85"/>
      <c r="B472" s="681" t="s">
        <v>212</v>
      </c>
      <c r="C472" s="677"/>
      <c r="D472" s="677"/>
      <c r="E472" s="677"/>
      <c r="F472" s="741"/>
      <c r="G472" s="775"/>
    </row>
    <row r="473" spans="1:7" ht="12" customHeight="1">
      <c r="A473" s="85"/>
      <c r="B473" s="212" t="s">
        <v>501</v>
      </c>
      <c r="C473" s="677"/>
      <c r="D473" s="677"/>
      <c r="E473" s="677"/>
      <c r="F473" s="741"/>
      <c r="G473" s="775"/>
    </row>
    <row r="474" spans="1:7" ht="12" customHeight="1">
      <c r="A474" s="669"/>
      <c r="B474" s="683" t="s">
        <v>483</v>
      </c>
      <c r="C474" s="791">
        <v>880</v>
      </c>
      <c r="D474" s="791">
        <v>880</v>
      </c>
      <c r="E474" s="791">
        <v>880</v>
      </c>
      <c r="F474" s="1009">
        <f>SUM(E474/D474)</f>
        <v>1</v>
      </c>
      <c r="G474" s="821"/>
    </row>
    <row r="475" spans="1:7" ht="12" customHeight="1">
      <c r="A475" s="669"/>
      <c r="B475" s="584" t="s">
        <v>219</v>
      </c>
      <c r="C475" s="791"/>
      <c r="D475" s="791"/>
      <c r="E475" s="791"/>
      <c r="F475" s="741"/>
      <c r="G475" s="826"/>
    </row>
    <row r="476" spans="1:7" ht="12" customHeight="1">
      <c r="A476" s="85"/>
      <c r="B476" s="584" t="s">
        <v>493</v>
      </c>
      <c r="C476" s="677"/>
      <c r="D476" s="677"/>
      <c r="E476" s="677"/>
      <c r="F476" s="741"/>
      <c r="G476" s="775"/>
    </row>
    <row r="477" spans="1:7" ht="12" customHeight="1">
      <c r="A477" s="85"/>
      <c r="B477" s="584" t="s">
        <v>219</v>
      </c>
      <c r="C477" s="677"/>
      <c r="D477" s="677"/>
      <c r="E477" s="677"/>
      <c r="F477" s="741"/>
      <c r="G477" s="776"/>
    </row>
    <row r="478" spans="1:7" ht="12" customHeight="1" thickBot="1">
      <c r="A478" s="85"/>
      <c r="B478" s="755" t="s">
        <v>164</v>
      </c>
      <c r="C478" s="697"/>
      <c r="D478" s="697"/>
      <c r="E478" s="697"/>
      <c r="F478" s="1013"/>
      <c r="G478" s="796"/>
    </row>
    <row r="479" spans="1:7" ht="12" customHeight="1" thickBot="1">
      <c r="A479" s="671"/>
      <c r="B479" s="759" t="s">
        <v>253</v>
      </c>
      <c r="C479" s="688">
        <f>SUM(C472:C478)</f>
        <v>880</v>
      </c>
      <c r="D479" s="688">
        <f>SUM(D472:D478)</f>
        <v>880</v>
      </c>
      <c r="E479" s="688">
        <f>SUM(E472:E478)</f>
        <v>880</v>
      </c>
      <c r="F479" s="1012">
        <f>SUM(E479/D479)</f>
        <v>1</v>
      </c>
      <c r="G479" s="779"/>
    </row>
    <row r="480" spans="1:7" ht="12" customHeight="1">
      <c r="A480" s="829">
        <v>3343</v>
      </c>
      <c r="B480" s="787" t="s">
        <v>277</v>
      </c>
      <c r="C480" s="677"/>
      <c r="D480" s="677"/>
      <c r="E480" s="677"/>
      <c r="F480" s="741"/>
      <c r="G480" s="775"/>
    </row>
    <row r="481" spans="1:7" ht="12" customHeight="1">
      <c r="A481" s="85"/>
      <c r="B481" s="681" t="s">
        <v>212</v>
      </c>
      <c r="C481" s="677"/>
      <c r="D481" s="677"/>
      <c r="E481" s="677"/>
      <c r="F481" s="741"/>
      <c r="G481" s="775"/>
    </row>
    <row r="482" spans="1:7" ht="12" customHeight="1">
      <c r="A482" s="85"/>
      <c r="B482" s="212" t="s">
        <v>501</v>
      </c>
      <c r="C482" s="677"/>
      <c r="D482" s="677"/>
      <c r="E482" s="677"/>
      <c r="F482" s="741"/>
      <c r="G482" s="775"/>
    </row>
    <row r="483" spans="1:7" ht="12" customHeight="1">
      <c r="A483" s="669"/>
      <c r="B483" s="683" t="s">
        <v>483</v>
      </c>
      <c r="C483" s="791">
        <v>1000</v>
      </c>
      <c r="D483" s="791">
        <v>1000</v>
      </c>
      <c r="E483" s="791">
        <v>1000</v>
      </c>
      <c r="F483" s="1009">
        <f>SUM(E483/D483)</f>
        <v>1</v>
      </c>
      <c r="G483" s="821"/>
    </row>
    <row r="484" spans="1:7" ht="12" customHeight="1">
      <c r="A484" s="669"/>
      <c r="B484" s="584" t="s">
        <v>219</v>
      </c>
      <c r="C484" s="791"/>
      <c r="D484" s="791"/>
      <c r="E484" s="791"/>
      <c r="F484" s="741"/>
      <c r="G484" s="826"/>
    </row>
    <row r="485" spans="1:7" ht="12.75" customHeight="1">
      <c r="A485" s="85"/>
      <c r="B485" s="584" t="s">
        <v>493</v>
      </c>
      <c r="C485" s="677"/>
      <c r="D485" s="677"/>
      <c r="E485" s="677"/>
      <c r="F485" s="741"/>
      <c r="G485" s="775"/>
    </row>
    <row r="486" spans="1:7" ht="12" customHeight="1" thickBot="1">
      <c r="A486" s="85"/>
      <c r="B486" s="755" t="s">
        <v>164</v>
      </c>
      <c r="C486" s="697"/>
      <c r="D486" s="697"/>
      <c r="E486" s="697"/>
      <c r="F486" s="1013"/>
      <c r="G486" s="796"/>
    </row>
    <row r="487" spans="1:7" ht="12" customHeight="1" thickBot="1">
      <c r="A487" s="671"/>
      <c r="B487" s="759" t="s">
        <v>253</v>
      </c>
      <c r="C487" s="688">
        <f>SUM(C481:C486)</f>
        <v>1000</v>
      </c>
      <c r="D487" s="688">
        <f>SUM(D481:D486)</f>
        <v>1000</v>
      </c>
      <c r="E487" s="688">
        <f>SUM(E481:E486)</f>
        <v>1000</v>
      </c>
      <c r="F487" s="741">
        <f>SUM(E487/D487)</f>
        <v>1</v>
      </c>
      <c r="G487" s="779"/>
    </row>
    <row r="488" spans="1:7" ht="12" customHeight="1">
      <c r="A488" s="85">
        <v>3344</v>
      </c>
      <c r="B488" s="679" t="s">
        <v>471</v>
      </c>
      <c r="C488" s="690"/>
      <c r="D488" s="690"/>
      <c r="E488" s="690"/>
      <c r="F488" s="741"/>
      <c r="G488" s="775"/>
    </row>
    <row r="489" spans="1:7" ht="12" customHeight="1">
      <c r="A489" s="85"/>
      <c r="B489" s="84" t="s">
        <v>212</v>
      </c>
      <c r="C489" s="677"/>
      <c r="D489" s="677"/>
      <c r="E489" s="677"/>
      <c r="F489" s="741"/>
      <c r="G489" s="775"/>
    </row>
    <row r="490" spans="1:7" ht="12" customHeight="1">
      <c r="A490" s="85"/>
      <c r="B490" s="212" t="s">
        <v>501</v>
      </c>
      <c r="C490" s="677"/>
      <c r="D490" s="677"/>
      <c r="E490" s="677"/>
      <c r="F490" s="741"/>
      <c r="G490" s="775"/>
    </row>
    <row r="491" spans="1:7" ht="12" customHeight="1">
      <c r="A491" s="85"/>
      <c r="B491" s="84" t="s">
        <v>483</v>
      </c>
      <c r="C491" s="791">
        <v>1027</v>
      </c>
      <c r="D491" s="791">
        <v>1027</v>
      </c>
      <c r="E491" s="791">
        <v>1027</v>
      </c>
      <c r="F491" s="1009">
        <f>SUM(E491/D491)</f>
        <v>1</v>
      </c>
      <c r="G491" s="821"/>
    </row>
    <row r="492" spans="1:7" ht="12" customHeight="1">
      <c r="A492" s="85"/>
      <c r="B492" s="212" t="s">
        <v>219</v>
      </c>
      <c r="C492" s="791"/>
      <c r="D492" s="791"/>
      <c r="E492" s="791"/>
      <c r="F492" s="741"/>
      <c r="G492" s="826"/>
    </row>
    <row r="493" spans="1:7" ht="12" customHeight="1">
      <c r="A493" s="85"/>
      <c r="B493" s="584" t="s">
        <v>493</v>
      </c>
      <c r="C493" s="677"/>
      <c r="D493" s="677"/>
      <c r="E493" s="677"/>
      <c r="F493" s="741"/>
      <c r="G493" s="775"/>
    </row>
    <row r="494" spans="1:7" ht="12" customHeight="1" thickBot="1">
      <c r="A494" s="85"/>
      <c r="B494" s="755" t="s">
        <v>164</v>
      </c>
      <c r="C494" s="793"/>
      <c r="D494" s="793"/>
      <c r="E494" s="793"/>
      <c r="F494" s="1013"/>
      <c r="G494" s="777"/>
    </row>
    <row r="495" spans="1:7" ht="12" customHeight="1" thickBot="1">
      <c r="A495" s="693"/>
      <c r="B495" s="759" t="s">
        <v>253</v>
      </c>
      <c r="C495" s="830">
        <f>SUM(C489:C494)</f>
        <v>1027</v>
      </c>
      <c r="D495" s="830">
        <f>SUM(D489:D494)</f>
        <v>1027</v>
      </c>
      <c r="E495" s="830">
        <f>SUM(E489:E494)</f>
        <v>1027</v>
      </c>
      <c r="F495" s="1012">
        <f>SUM(E495/D495)</f>
        <v>1</v>
      </c>
      <c r="G495" s="796"/>
    </row>
    <row r="496" spans="1:7" ht="12" customHeight="1">
      <c r="A496" s="85">
        <v>3345</v>
      </c>
      <c r="B496" s="692" t="s">
        <v>278</v>
      </c>
      <c r="C496" s="677"/>
      <c r="D496" s="677"/>
      <c r="E496" s="677"/>
      <c r="F496" s="741"/>
      <c r="G496" s="774"/>
    </row>
    <row r="497" spans="1:7" ht="12" customHeight="1">
      <c r="A497" s="85"/>
      <c r="B497" s="681" t="s">
        <v>212</v>
      </c>
      <c r="C497" s="677"/>
      <c r="D497" s="677"/>
      <c r="E497" s="677"/>
      <c r="F497" s="741"/>
      <c r="G497" s="742"/>
    </row>
    <row r="498" spans="1:7" ht="12" customHeight="1">
      <c r="A498" s="85"/>
      <c r="B498" s="212" t="s">
        <v>501</v>
      </c>
      <c r="C498" s="677"/>
      <c r="D498" s="677"/>
      <c r="E498" s="677"/>
      <c r="F498" s="741"/>
      <c r="G498" s="742"/>
    </row>
    <row r="499" spans="1:7" ht="12" customHeight="1">
      <c r="A499" s="85"/>
      <c r="B499" s="683" t="s">
        <v>483</v>
      </c>
      <c r="C499" s="791">
        <v>300</v>
      </c>
      <c r="D499" s="791">
        <v>600</v>
      </c>
      <c r="E499" s="791">
        <v>600</v>
      </c>
      <c r="F499" s="1009">
        <f>SUM(E499/D499)</f>
        <v>1</v>
      </c>
      <c r="G499" s="821"/>
    </row>
    <row r="500" spans="1:7" ht="12" customHeight="1">
      <c r="A500" s="85"/>
      <c r="B500" s="584" t="s">
        <v>219</v>
      </c>
      <c r="C500" s="791"/>
      <c r="D500" s="791"/>
      <c r="E500" s="791"/>
      <c r="F500" s="741"/>
      <c r="G500" s="821"/>
    </row>
    <row r="501" spans="1:7" ht="12" customHeight="1">
      <c r="A501" s="85"/>
      <c r="B501" s="584" t="s">
        <v>493</v>
      </c>
      <c r="C501" s="677"/>
      <c r="D501" s="677"/>
      <c r="E501" s="677"/>
      <c r="F501" s="741"/>
      <c r="G501" s="742"/>
    </row>
    <row r="502" spans="1:7" ht="12" customHeight="1" thickBot="1">
      <c r="A502" s="85"/>
      <c r="B502" s="755" t="s">
        <v>164</v>
      </c>
      <c r="C502" s="793"/>
      <c r="D502" s="793"/>
      <c r="E502" s="793"/>
      <c r="F502" s="1013"/>
      <c r="G502" s="796"/>
    </row>
    <row r="503" spans="1:7" ht="13.5" customHeight="1" thickBot="1">
      <c r="A503" s="693"/>
      <c r="B503" s="759" t="s">
        <v>253</v>
      </c>
      <c r="C503" s="830">
        <f>SUM(C499:C502)</f>
        <v>300</v>
      </c>
      <c r="D503" s="830">
        <f>SUM(D499:D502)</f>
        <v>600</v>
      </c>
      <c r="E503" s="830">
        <f>SUM(E499:E502)</f>
        <v>600</v>
      </c>
      <c r="F503" s="1012">
        <f>SUM(E503/D503)</f>
        <v>1</v>
      </c>
      <c r="G503" s="779"/>
    </row>
    <row r="504" spans="1:7" ht="12" customHeight="1">
      <c r="A504" s="85">
        <v>3346</v>
      </c>
      <c r="B504" s="786" t="s">
        <v>216</v>
      </c>
      <c r="C504" s="677"/>
      <c r="D504" s="677"/>
      <c r="E504" s="677"/>
      <c r="F504" s="741"/>
      <c r="G504" s="775"/>
    </row>
    <row r="505" spans="1:7" ht="12" customHeight="1">
      <c r="A505" s="680"/>
      <c r="B505" s="681" t="s">
        <v>212</v>
      </c>
      <c r="C505" s="677"/>
      <c r="D505" s="677"/>
      <c r="E505" s="677"/>
      <c r="F505" s="741"/>
      <c r="G505" s="775"/>
    </row>
    <row r="506" spans="1:7" ht="12" customHeight="1">
      <c r="A506" s="680"/>
      <c r="B506" s="212" t="s">
        <v>501</v>
      </c>
      <c r="C506" s="677"/>
      <c r="D506" s="677"/>
      <c r="E506" s="677"/>
      <c r="F506" s="741"/>
      <c r="G506" s="775"/>
    </row>
    <row r="507" spans="1:7" ht="12" customHeight="1">
      <c r="A507" s="680"/>
      <c r="B507" s="683" t="s">
        <v>483</v>
      </c>
      <c r="C507" s="791">
        <v>3733</v>
      </c>
      <c r="D507" s="791">
        <v>3733</v>
      </c>
      <c r="E507" s="791">
        <v>3733</v>
      </c>
      <c r="F507" s="1009">
        <f>SUM(E507/D507)</f>
        <v>1</v>
      </c>
      <c r="G507" s="821"/>
    </row>
    <row r="508" spans="1:7" ht="12" customHeight="1">
      <c r="A508" s="680"/>
      <c r="B508" s="584" t="s">
        <v>219</v>
      </c>
      <c r="C508" s="791"/>
      <c r="D508" s="791"/>
      <c r="E508" s="791"/>
      <c r="F508" s="741"/>
      <c r="G508" s="826"/>
    </row>
    <row r="509" spans="1:7" ht="12" customHeight="1">
      <c r="A509" s="680"/>
      <c r="B509" s="584" t="s">
        <v>493</v>
      </c>
      <c r="C509" s="677"/>
      <c r="D509" s="677"/>
      <c r="E509" s="677"/>
      <c r="F509" s="741"/>
      <c r="G509" s="775"/>
    </row>
    <row r="510" spans="1:7" ht="12" customHeight="1" thickBot="1">
      <c r="A510" s="680"/>
      <c r="B510" s="755" t="s">
        <v>164</v>
      </c>
      <c r="C510" s="697"/>
      <c r="D510" s="697"/>
      <c r="E510" s="697"/>
      <c r="F510" s="741"/>
      <c r="G510" s="796"/>
    </row>
    <row r="511" spans="1:7" ht="12" customHeight="1" thickBot="1">
      <c r="A511" s="693"/>
      <c r="B511" s="759" t="s">
        <v>253</v>
      </c>
      <c r="C511" s="688">
        <f>SUM(C507:C510)</f>
        <v>3733</v>
      </c>
      <c r="D511" s="688">
        <f>SUM(D507:D510)</f>
        <v>3733</v>
      </c>
      <c r="E511" s="688">
        <f>SUM(E507:E510)</f>
        <v>3733</v>
      </c>
      <c r="F511" s="1013">
        <f>SUM(E511/D511)</f>
        <v>1</v>
      </c>
      <c r="G511" s="779"/>
    </row>
    <row r="512" spans="1:7" ht="12" customHeight="1">
      <c r="A512" s="85">
        <v>3347</v>
      </c>
      <c r="B512" s="786" t="s">
        <v>217</v>
      </c>
      <c r="C512" s="677"/>
      <c r="D512" s="677"/>
      <c r="E512" s="677"/>
      <c r="F512" s="741"/>
      <c r="G512" s="775"/>
    </row>
    <row r="513" spans="1:7" ht="12" customHeight="1">
      <c r="A513" s="680"/>
      <c r="B513" s="681" t="s">
        <v>212</v>
      </c>
      <c r="C513" s="677"/>
      <c r="D513" s="677"/>
      <c r="E513" s="677"/>
      <c r="F513" s="741"/>
      <c r="G513" s="775"/>
    </row>
    <row r="514" spans="1:7" ht="12" customHeight="1">
      <c r="A514" s="680"/>
      <c r="B514" s="212" t="s">
        <v>501</v>
      </c>
      <c r="C514" s="677"/>
      <c r="D514" s="677"/>
      <c r="E514" s="677"/>
      <c r="F514" s="741"/>
      <c r="G514" s="775"/>
    </row>
    <row r="515" spans="1:7" ht="12" customHeight="1">
      <c r="A515" s="680"/>
      <c r="B515" s="683" t="s">
        <v>483</v>
      </c>
      <c r="C515" s="791">
        <v>2000</v>
      </c>
      <c r="D515" s="791">
        <v>2000</v>
      </c>
      <c r="E515" s="791">
        <v>2000</v>
      </c>
      <c r="F515" s="1009">
        <f>SUM(E515/D515)</f>
        <v>1</v>
      </c>
      <c r="G515" s="821"/>
    </row>
    <row r="516" spans="1:7" ht="12" customHeight="1">
      <c r="A516" s="680"/>
      <c r="B516" s="584" t="s">
        <v>219</v>
      </c>
      <c r="C516" s="791"/>
      <c r="D516" s="791"/>
      <c r="E516" s="791"/>
      <c r="F516" s="741"/>
      <c r="G516" s="826"/>
    </row>
    <row r="517" spans="1:7" ht="12" customHeight="1">
      <c r="A517" s="680"/>
      <c r="B517" s="584" t="s">
        <v>493</v>
      </c>
      <c r="C517" s="677"/>
      <c r="D517" s="677"/>
      <c r="E517" s="677"/>
      <c r="F517" s="741"/>
      <c r="G517" s="775"/>
    </row>
    <row r="518" spans="1:7" ht="12" customHeight="1" thickBot="1">
      <c r="A518" s="680"/>
      <c r="B518" s="755" t="s">
        <v>164</v>
      </c>
      <c r="C518" s="697"/>
      <c r="D518" s="697"/>
      <c r="E518" s="697"/>
      <c r="F518" s="1013"/>
      <c r="G518" s="796"/>
    </row>
    <row r="519" spans="1:7" ht="12" customHeight="1" thickBot="1">
      <c r="A519" s="693"/>
      <c r="B519" s="759" t="s">
        <v>253</v>
      </c>
      <c r="C519" s="688">
        <f>SUM(C515:C518)</f>
        <v>2000</v>
      </c>
      <c r="D519" s="688">
        <f>SUM(D515:D518)</f>
        <v>2000</v>
      </c>
      <c r="E519" s="688">
        <f>SUM(E515:E518)</f>
        <v>2000</v>
      </c>
      <c r="F519" s="741">
        <f>SUM(E519/D519)</f>
        <v>1</v>
      </c>
      <c r="G519" s="779"/>
    </row>
    <row r="520" spans="1:7" ht="12" customHeight="1">
      <c r="A520" s="85">
        <v>3348</v>
      </c>
      <c r="B520" s="786" t="s">
        <v>306</v>
      </c>
      <c r="C520" s="677"/>
      <c r="D520" s="677"/>
      <c r="E520" s="677"/>
      <c r="F520" s="741"/>
      <c r="G520" s="775"/>
    </row>
    <row r="521" spans="1:7" ht="12" customHeight="1">
      <c r="A521" s="680"/>
      <c r="B521" s="681" t="s">
        <v>212</v>
      </c>
      <c r="C521" s="677"/>
      <c r="D521" s="677"/>
      <c r="E521" s="677"/>
      <c r="F521" s="741"/>
      <c r="G521" s="775"/>
    </row>
    <row r="522" spans="1:7" ht="12" customHeight="1">
      <c r="A522" s="680"/>
      <c r="B522" s="212" t="s">
        <v>501</v>
      </c>
      <c r="C522" s="677"/>
      <c r="D522" s="677"/>
      <c r="E522" s="677"/>
      <c r="F522" s="741"/>
      <c r="G522" s="775"/>
    </row>
    <row r="523" spans="1:7" ht="12" customHeight="1">
      <c r="A523" s="680"/>
      <c r="B523" s="683" t="s">
        <v>483</v>
      </c>
      <c r="C523" s="791">
        <v>400</v>
      </c>
      <c r="D523" s="791">
        <v>800</v>
      </c>
      <c r="E523" s="791">
        <v>800</v>
      </c>
      <c r="F523" s="1010">
        <f>SUM(E523/D523)</f>
        <v>1</v>
      </c>
      <c r="G523" s="821"/>
    </row>
    <row r="524" spans="1:7" ht="12" customHeight="1">
      <c r="A524" s="680"/>
      <c r="B524" s="584" t="s">
        <v>219</v>
      </c>
      <c r="C524" s="791"/>
      <c r="D524" s="791"/>
      <c r="E524" s="791"/>
      <c r="F524" s="741"/>
      <c r="G524" s="826"/>
    </row>
    <row r="525" spans="1:7" ht="12" customHeight="1">
      <c r="A525" s="680"/>
      <c r="B525" s="584" t="s">
        <v>493</v>
      </c>
      <c r="C525" s="677"/>
      <c r="D525" s="677"/>
      <c r="E525" s="677"/>
      <c r="F525" s="741"/>
      <c r="G525" s="775"/>
    </row>
    <row r="526" spans="1:7" ht="12" customHeight="1" thickBot="1">
      <c r="A526" s="680"/>
      <c r="B526" s="755" t="s">
        <v>164</v>
      </c>
      <c r="C526" s="697"/>
      <c r="D526" s="697"/>
      <c r="E526" s="697"/>
      <c r="F526" s="1013"/>
      <c r="G526" s="796"/>
    </row>
    <row r="527" spans="1:7" ht="12" customHeight="1" thickBot="1">
      <c r="A527" s="693"/>
      <c r="B527" s="759" t="s">
        <v>253</v>
      </c>
      <c r="C527" s="688">
        <f>SUM(C523:C526)</f>
        <v>400</v>
      </c>
      <c r="D527" s="688">
        <f>SUM(D523:D526)</f>
        <v>800</v>
      </c>
      <c r="E527" s="688">
        <f>SUM(E523:E526)</f>
        <v>800</v>
      </c>
      <c r="F527" s="1012">
        <f>SUM(E527/D527)</f>
        <v>1</v>
      </c>
      <c r="G527" s="779"/>
    </row>
    <row r="528" spans="1:7" ht="12" customHeight="1">
      <c r="A528" s="694">
        <v>3350</v>
      </c>
      <c r="B528" s="266" t="s">
        <v>494</v>
      </c>
      <c r="C528" s="677"/>
      <c r="D528" s="677"/>
      <c r="E528" s="677"/>
      <c r="F528" s="741"/>
      <c r="G528" s="775"/>
    </row>
    <row r="529" spans="1:7" ht="12" customHeight="1">
      <c r="A529" s="680"/>
      <c r="B529" s="681" t="s">
        <v>212</v>
      </c>
      <c r="C529" s="583"/>
      <c r="D529" s="583"/>
      <c r="E529" s="583"/>
      <c r="F529" s="741"/>
      <c r="G529" s="775"/>
    </row>
    <row r="530" spans="1:7" ht="12" customHeight="1">
      <c r="A530" s="680"/>
      <c r="B530" s="212" t="s">
        <v>501</v>
      </c>
      <c r="C530" s="583"/>
      <c r="D530" s="583"/>
      <c r="E530" s="583"/>
      <c r="F530" s="741"/>
      <c r="G530" s="775"/>
    </row>
    <row r="531" spans="1:7" ht="12" customHeight="1">
      <c r="A531" s="680"/>
      <c r="B531" s="683" t="s">
        <v>483</v>
      </c>
      <c r="C531" s="791">
        <v>1000</v>
      </c>
      <c r="D531" s="791">
        <v>1000</v>
      </c>
      <c r="E531" s="791">
        <v>1000</v>
      </c>
      <c r="F531" s="1009">
        <f>SUM(E531/D531)</f>
        <v>1</v>
      </c>
      <c r="G531" s="775"/>
    </row>
    <row r="532" spans="1:7" ht="12" customHeight="1">
      <c r="A532" s="680"/>
      <c r="B532" s="584" t="s">
        <v>219</v>
      </c>
      <c r="C532" s="791"/>
      <c r="D532" s="791"/>
      <c r="E532" s="791"/>
      <c r="F532" s="741"/>
      <c r="G532" s="775"/>
    </row>
    <row r="533" spans="1:7" ht="12" customHeight="1">
      <c r="A533" s="680"/>
      <c r="B533" s="584" t="s">
        <v>493</v>
      </c>
      <c r="C533" s="583"/>
      <c r="D533" s="583"/>
      <c r="E533" s="583"/>
      <c r="F533" s="741"/>
      <c r="G533" s="775"/>
    </row>
    <row r="534" spans="1:7" ht="12" customHeight="1" thickBot="1">
      <c r="A534" s="680"/>
      <c r="B534" s="755" t="s">
        <v>164</v>
      </c>
      <c r="C534" s="686"/>
      <c r="D534" s="686"/>
      <c r="E534" s="686"/>
      <c r="F534" s="1013"/>
      <c r="G534" s="796"/>
    </row>
    <row r="535" spans="1:7" ht="12" thickBot="1">
      <c r="A535" s="693"/>
      <c r="B535" s="759" t="s">
        <v>253</v>
      </c>
      <c r="C535" s="688">
        <f>SUM(C529:C534)</f>
        <v>1000</v>
      </c>
      <c r="D535" s="688">
        <f>SUM(D529:D534)</f>
        <v>1000</v>
      </c>
      <c r="E535" s="688">
        <f>SUM(E529:E534)</f>
        <v>1000</v>
      </c>
      <c r="F535" s="1012">
        <f>SUM(E535/D535)</f>
        <v>1</v>
      </c>
      <c r="G535" s="779"/>
    </row>
    <row r="536" spans="1:7" ht="11.25">
      <c r="A536" s="694">
        <v>3351</v>
      </c>
      <c r="B536" s="266" t="s">
        <v>40</v>
      </c>
      <c r="C536" s="677"/>
      <c r="D536" s="677"/>
      <c r="E536" s="677"/>
      <c r="F536" s="741"/>
      <c r="G536" s="738"/>
    </row>
    <row r="537" spans="1:7" ht="11.25">
      <c r="A537" s="680"/>
      <c r="B537" s="681" t="s">
        <v>212</v>
      </c>
      <c r="C537" s="583"/>
      <c r="D537" s="583"/>
      <c r="E537" s="583"/>
      <c r="F537" s="741"/>
      <c r="G537" s="742"/>
    </row>
    <row r="538" spans="1:7" ht="11.25">
      <c r="A538" s="680"/>
      <c r="B538" s="212" t="s">
        <v>501</v>
      </c>
      <c r="C538" s="583"/>
      <c r="D538" s="583"/>
      <c r="E538" s="583"/>
      <c r="F538" s="741"/>
      <c r="G538" s="742"/>
    </row>
    <row r="539" spans="1:7" ht="11.25">
      <c r="A539" s="680"/>
      <c r="B539" s="683" t="s">
        <v>483</v>
      </c>
      <c r="C539" s="791"/>
      <c r="D539" s="791">
        <v>3</v>
      </c>
      <c r="E539" s="791">
        <v>3</v>
      </c>
      <c r="F539" s="1009">
        <f>SUM(E539/D539)</f>
        <v>1</v>
      </c>
      <c r="G539" s="742"/>
    </row>
    <row r="540" spans="1:7" ht="11.25">
      <c r="A540" s="680"/>
      <c r="B540" s="584" t="s">
        <v>219</v>
      </c>
      <c r="C540" s="791">
        <v>20000</v>
      </c>
      <c r="D540" s="791">
        <v>7977</v>
      </c>
      <c r="E540" s="791">
        <v>7977</v>
      </c>
      <c r="F540" s="1009">
        <f>SUM(E540/D540)</f>
        <v>1</v>
      </c>
      <c r="G540" s="742"/>
    </row>
    <row r="541" spans="1:7" ht="11.25">
      <c r="A541" s="680"/>
      <c r="B541" s="584" t="s">
        <v>493</v>
      </c>
      <c r="C541" s="583"/>
      <c r="D541" s="583"/>
      <c r="E541" s="583"/>
      <c r="F541" s="741"/>
      <c r="G541" s="742"/>
    </row>
    <row r="542" spans="1:7" ht="12" thickBot="1">
      <c r="A542" s="680"/>
      <c r="B542" s="755" t="s">
        <v>164</v>
      </c>
      <c r="C542" s="686"/>
      <c r="D542" s="686"/>
      <c r="E542" s="686"/>
      <c r="F542" s="1013"/>
      <c r="G542" s="777"/>
    </row>
    <row r="543" spans="1:7" ht="12" thickBot="1">
      <c r="A543" s="693"/>
      <c r="B543" s="759" t="s">
        <v>253</v>
      </c>
      <c r="C543" s="688">
        <f>SUM(C537:C542)</f>
        <v>20000</v>
      </c>
      <c r="D543" s="688">
        <f>SUM(D537:D542)</f>
        <v>7980</v>
      </c>
      <c r="E543" s="688">
        <f>SUM(E537:E542)</f>
        <v>7980</v>
      </c>
      <c r="F543" s="1012">
        <f>SUM(E543/D543)</f>
        <v>1</v>
      </c>
      <c r="G543" s="796"/>
    </row>
    <row r="544" spans="1:7" ht="11.25">
      <c r="A544" s="85">
        <v>3352</v>
      </c>
      <c r="B544" s="786" t="s">
        <v>170</v>
      </c>
      <c r="C544" s="677"/>
      <c r="D544" s="677"/>
      <c r="E544" s="677"/>
      <c r="F544" s="741"/>
      <c r="G544" s="775"/>
    </row>
    <row r="545" spans="1:7" ht="11.25">
      <c r="A545" s="680"/>
      <c r="B545" s="681" t="s">
        <v>212</v>
      </c>
      <c r="C545" s="583"/>
      <c r="D545" s="583"/>
      <c r="E545" s="583"/>
      <c r="F545" s="741"/>
      <c r="G545" s="775"/>
    </row>
    <row r="546" spans="1:7" ht="11.25">
      <c r="A546" s="680"/>
      <c r="B546" s="212" t="s">
        <v>501</v>
      </c>
      <c r="C546" s="583"/>
      <c r="D546" s="583"/>
      <c r="E546" s="583"/>
      <c r="F546" s="741"/>
      <c r="G546" s="775"/>
    </row>
    <row r="547" spans="1:7" ht="11.25">
      <c r="A547" s="680"/>
      <c r="B547" s="683" t="s">
        <v>483</v>
      </c>
      <c r="C547" s="583"/>
      <c r="D547" s="583"/>
      <c r="E547" s="583"/>
      <c r="F547" s="741"/>
      <c r="G547" s="775"/>
    </row>
    <row r="548" spans="1:7" ht="11.25">
      <c r="A548" s="680"/>
      <c r="B548" s="584" t="s">
        <v>219</v>
      </c>
      <c r="C548" s="583">
        <v>5000</v>
      </c>
      <c r="D548" s="583">
        <v>7376</v>
      </c>
      <c r="E548" s="583">
        <v>7376</v>
      </c>
      <c r="F548" s="1009">
        <f>SUM(E548/D548)</f>
        <v>1</v>
      </c>
      <c r="G548" s="775"/>
    </row>
    <row r="549" spans="1:7" ht="11.25">
      <c r="A549" s="680"/>
      <c r="B549" s="584" t="s">
        <v>493</v>
      </c>
      <c r="C549" s="791"/>
      <c r="D549" s="791"/>
      <c r="E549" s="791"/>
      <c r="F549" s="741"/>
      <c r="G549" s="775"/>
    </row>
    <row r="550" spans="1:7" ht="11.25">
      <c r="A550" s="680"/>
      <c r="B550" s="584" t="s">
        <v>219</v>
      </c>
      <c r="C550" s="583"/>
      <c r="D550" s="583"/>
      <c r="E550" s="583"/>
      <c r="F550" s="741"/>
      <c r="G550" s="776"/>
    </row>
    <row r="551" spans="1:7" ht="12" thickBot="1">
      <c r="A551" s="680"/>
      <c r="B551" s="755" t="s">
        <v>164</v>
      </c>
      <c r="C551" s="686"/>
      <c r="D551" s="686"/>
      <c r="E551" s="686"/>
      <c r="F551" s="1013"/>
      <c r="G551" s="796"/>
    </row>
    <row r="552" spans="1:7" ht="12" thickBot="1">
      <c r="A552" s="693"/>
      <c r="B552" s="759" t="s">
        <v>253</v>
      </c>
      <c r="C552" s="688">
        <f>SUM(C545:C551)</f>
        <v>5000</v>
      </c>
      <c r="D552" s="688">
        <f>SUM(D545:D551)</f>
        <v>7376</v>
      </c>
      <c r="E552" s="688">
        <f>SUM(E545:E551)</f>
        <v>7376</v>
      </c>
      <c r="F552" s="1012">
        <f>SUM(E552/D552)</f>
        <v>1</v>
      </c>
      <c r="G552" s="779"/>
    </row>
    <row r="553" spans="1:7" ht="11.25">
      <c r="A553" s="85">
        <v>3354</v>
      </c>
      <c r="B553" s="786" t="s">
        <v>75</v>
      </c>
      <c r="C553" s="677"/>
      <c r="D553" s="677"/>
      <c r="E553" s="677"/>
      <c r="F553" s="741"/>
      <c r="G553" s="775"/>
    </row>
    <row r="554" spans="1:7" ht="11.25">
      <c r="A554" s="680"/>
      <c r="B554" s="681" t="s">
        <v>212</v>
      </c>
      <c r="C554" s="583"/>
      <c r="D554" s="583"/>
      <c r="E554" s="583"/>
      <c r="F554" s="741"/>
      <c r="G554" s="775"/>
    </row>
    <row r="555" spans="1:7" ht="11.25">
      <c r="A555" s="680"/>
      <c r="B555" s="212" t="s">
        <v>501</v>
      </c>
      <c r="C555" s="583"/>
      <c r="D555" s="583"/>
      <c r="E555" s="583"/>
      <c r="F555" s="741"/>
      <c r="G555" s="775"/>
    </row>
    <row r="556" spans="1:7" ht="11.25">
      <c r="A556" s="680"/>
      <c r="B556" s="683" t="s">
        <v>483</v>
      </c>
      <c r="C556" s="583"/>
      <c r="D556" s="583">
        <v>165</v>
      </c>
      <c r="E556" s="583">
        <v>165</v>
      </c>
      <c r="F556" s="1009">
        <f>SUM(E556/D556)</f>
        <v>1</v>
      </c>
      <c r="G556" s="775"/>
    </row>
    <row r="557" spans="1:7" ht="11.25">
      <c r="A557" s="680"/>
      <c r="B557" s="584" t="s">
        <v>219</v>
      </c>
      <c r="C557" s="583">
        <v>45000</v>
      </c>
      <c r="D557" s="583">
        <v>44835</v>
      </c>
      <c r="E557" s="583">
        <v>38635</v>
      </c>
      <c r="F557" s="1009">
        <f>SUM(E557/D557)</f>
        <v>0.8617151778744284</v>
      </c>
      <c r="G557" s="775"/>
    </row>
    <row r="558" spans="1:7" ht="11.25">
      <c r="A558" s="680"/>
      <c r="B558" s="584" t="s">
        <v>493</v>
      </c>
      <c r="C558" s="791"/>
      <c r="D558" s="791"/>
      <c r="E558" s="791"/>
      <c r="F558" s="741"/>
      <c r="G558" s="775"/>
    </row>
    <row r="559" spans="1:7" ht="12" thickBot="1">
      <c r="A559" s="680"/>
      <c r="B559" s="755" t="s">
        <v>164</v>
      </c>
      <c r="C559" s="686"/>
      <c r="D559" s="686"/>
      <c r="E559" s="686"/>
      <c r="F559" s="1013"/>
      <c r="G559" s="796"/>
    </row>
    <row r="560" spans="1:7" ht="12" thickBot="1">
      <c r="A560" s="693"/>
      <c r="B560" s="759" t="s">
        <v>253</v>
      </c>
      <c r="C560" s="688">
        <f>SUM(C554:C559)</f>
        <v>45000</v>
      </c>
      <c r="D560" s="688">
        <f>SUM(D554:D559)</f>
        <v>45000</v>
      </c>
      <c r="E560" s="688">
        <f>SUM(E554:E559)</f>
        <v>38800</v>
      </c>
      <c r="F560" s="1012">
        <f>SUM(E560/D560)</f>
        <v>0.8622222222222222</v>
      </c>
      <c r="G560" s="779"/>
    </row>
    <row r="561" spans="1:7" ht="12" customHeight="1">
      <c r="A561" s="85">
        <v>3355</v>
      </c>
      <c r="B561" s="266" t="s">
        <v>76</v>
      </c>
      <c r="C561" s="677"/>
      <c r="D561" s="677"/>
      <c r="E561" s="677"/>
      <c r="F561" s="741"/>
      <c r="G561" s="775"/>
    </row>
    <row r="562" spans="1:7" ht="12" customHeight="1">
      <c r="A562" s="680"/>
      <c r="B562" s="681" t="s">
        <v>212</v>
      </c>
      <c r="C562" s="791">
        <v>100</v>
      </c>
      <c r="D562" s="791">
        <v>250</v>
      </c>
      <c r="E562" s="791">
        <v>250</v>
      </c>
      <c r="F562" s="1009">
        <f>SUM(E562/D562)</f>
        <v>1</v>
      </c>
      <c r="G562" s="775"/>
    </row>
    <row r="563" spans="1:7" ht="12" customHeight="1">
      <c r="A563" s="680"/>
      <c r="B563" s="212" t="s">
        <v>501</v>
      </c>
      <c r="C563" s="791">
        <v>270</v>
      </c>
      <c r="D563" s="791">
        <v>132</v>
      </c>
      <c r="E563" s="791">
        <v>132</v>
      </c>
      <c r="F563" s="1009">
        <f>SUM(E563/D563)</f>
        <v>1</v>
      </c>
      <c r="G563" s="775"/>
    </row>
    <row r="564" spans="1:7" ht="12" customHeight="1">
      <c r="A564" s="680"/>
      <c r="B564" s="683" t="s">
        <v>483</v>
      </c>
      <c r="C564" s="791">
        <v>7630</v>
      </c>
      <c r="D564" s="791">
        <v>9780</v>
      </c>
      <c r="E564" s="791">
        <v>9780</v>
      </c>
      <c r="F564" s="1009">
        <f>SUM(E564/D564)</f>
        <v>1</v>
      </c>
      <c r="G564" s="775"/>
    </row>
    <row r="565" spans="1:7" ht="12" customHeight="1">
      <c r="A565" s="680"/>
      <c r="B565" s="584" t="s">
        <v>219</v>
      </c>
      <c r="C565" s="791"/>
      <c r="D565" s="791"/>
      <c r="E565" s="791"/>
      <c r="F565" s="741"/>
      <c r="G565" s="775"/>
    </row>
    <row r="566" spans="1:7" ht="12" customHeight="1">
      <c r="A566" s="680"/>
      <c r="B566" s="584" t="s">
        <v>493</v>
      </c>
      <c r="C566" s="677"/>
      <c r="D566" s="677"/>
      <c r="E566" s="677"/>
      <c r="F566" s="741"/>
      <c r="G566" s="775"/>
    </row>
    <row r="567" spans="1:7" ht="12" customHeight="1" thickBot="1">
      <c r="A567" s="680"/>
      <c r="B567" s="755" t="s">
        <v>164</v>
      </c>
      <c r="C567" s="793"/>
      <c r="D567" s="793"/>
      <c r="E567" s="793"/>
      <c r="F567" s="1013"/>
      <c r="G567" s="796"/>
    </row>
    <row r="568" spans="1:7" ht="12" customHeight="1" thickBot="1">
      <c r="A568" s="693"/>
      <c r="B568" s="759" t="s">
        <v>253</v>
      </c>
      <c r="C568" s="688">
        <f>SUM(C562:C567)</f>
        <v>8000</v>
      </c>
      <c r="D568" s="688">
        <f>SUM(D562:D567)</f>
        <v>10162</v>
      </c>
      <c r="E568" s="688">
        <f>SUM(E562:E567)</f>
        <v>10162</v>
      </c>
      <c r="F568" s="1012">
        <f>SUM(E568/D568)</f>
        <v>1</v>
      </c>
      <c r="G568" s="779"/>
    </row>
    <row r="569" spans="1:7" ht="12" customHeight="1">
      <c r="A569" s="85">
        <v>3356</v>
      </c>
      <c r="B569" s="266" t="s">
        <v>31</v>
      </c>
      <c r="C569" s="677"/>
      <c r="D569" s="677"/>
      <c r="E569" s="677"/>
      <c r="F569" s="741"/>
      <c r="G569" s="775"/>
    </row>
    <row r="570" spans="1:7" ht="12" customHeight="1">
      <c r="A570" s="680"/>
      <c r="B570" s="681" t="s">
        <v>212</v>
      </c>
      <c r="C570" s="791"/>
      <c r="D570" s="791"/>
      <c r="E570" s="791"/>
      <c r="F570" s="741"/>
      <c r="G570" s="775"/>
    </row>
    <row r="571" spans="1:7" ht="12" customHeight="1">
      <c r="A571" s="680"/>
      <c r="B571" s="212" t="s">
        <v>501</v>
      </c>
      <c r="C571" s="791"/>
      <c r="D571" s="791"/>
      <c r="E571" s="791"/>
      <c r="F571" s="741"/>
      <c r="G571" s="775"/>
    </row>
    <row r="572" spans="1:7" ht="12" customHeight="1">
      <c r="A572" s="680"/>
      <c r="B572" s="683" t="s">
        <v>483</v>
      </c>
      <c r="C572" s="791"/>
      <c r="D572" s="791"/>
      <c r="E572" s="791"/>
      <c r="F572" s="741"/>
      <c r="G572" s="775"/>
    </row>
    <row r="573" spans="1:7" ht="12" customHeight="1">
      <c r="A573" s="680"/>
      <c r="B573" s="584" t="s">
        <v>219</v>
      </c>
      <c r="C573" s="791"/>
      <c r="D573" s="791"/>
      <c r="E573" s="791"/>
      <c r="F573" s="741"/>
      <c r="G573" s="775"/>
    </row>
    <row r="574" spans="1:7" ht="12" customHeight="1">
      <c r="A574" s="680"/>
      <c r="B574" s="584" t="s">
        <v>493</v>
      </c>
      <c r="C574" s="791">
        <v>20000</v>
      </c>
      <c r="D574" s="791">
        <v>21004</v>
      </c>
      <c r="E574" s="791">
        <v>21004</v>
      </c>
      <c r="F574" s="1009">
        <f>SUM(E574/D574)</f>
        <v>1</v>
      </c>
      <c r="G574" s="775"/>
    </row>
    <row r="575" spans="1:7" ht="12" customHeight="1" thickBot="1">
      <c r="A575" s="680"/>
      <c r="B575" s="755" t="s">
        <v>164</v>
      </c>
      <c r="C575" s="793"/>
      <c r="D575" s="793"/>
      <c r="E575" s="793"/>
      <c r="F575" s="1013"/>
      <c r="G575" s="796"/>
    </row>
    <row r="576" spans="1:7" ht="12" customHeight="1" thickBot="1">
      <c r="A576" s="693"/>
      <c r="B576" s="759" t="s">
        <v>253</v>
      </c>
      <c r="C576" s="688">
        <f>SUM(C570:C575)</f>
        <v>20000</v>
      </c>
      <c r="D576" s="688">
        <f>SUM(D570:D575)</f>
        <v>21004</v>
      </c>
      <c r="E576" s="688">
        <f>SUM(E570:E575)</f>
        <v>21004</v>
      </c>
      <c r="F576" s="1012">
        <f>SUM(E576/D576)</f>
        <v>1</v>
      </c>
      <c r="G576" s="779"/>
    </row>
    <row r="577" spans="1:7" ht="12" customHeight="1">
      <c r="A577" s="85">
        <v>3357</v>
      </c>
      <c r="B577" s="266" t="s">
        <v>77</v>
      </c>
      <c r="C577" s="677"/>
      <c r="D577" s="677"/>
      <c r="E577" s="677"/>
      <c r="F577" s="741"/>
      <c r="G577" s="775"/>
    </row>
    <row r="578" spans="1:7" ht="12" customHeight="1">
      <c r="A578" s="680"/>
      <c r="B578" s="681" t="s">
        <v>212</v>
      </c>
      <c r="C578" s="791">
        <v>360</v>
      </c>
      <c r="D578" s="791">
        <v>900</v>
      </c>
      <c r="E578" s="791">
        <v>900</v>
      </c>
      <c r="F578" s="1009">
        <f>SUM(E578/D578)</f>
        <v>1</v>
      </c>
      <c r="G578" s="775"/>
    </row>
    <row r="579" spans="1:7" ht="12" customHeight="1">
      <c r="A579" s="680"/>
      <c r="B579" s="212" t="s">
        <v>501</v>
      </c>
      <c r="C579" s="791">
        <v>20</v>
      </c>
      <c r="D579" s="791">
        <v>200</v>
      </c>
      <c r="E579" s="791">
        <v>372</v>
      </c>
      <c r="F579" s="1009">
        <f>SUM(E579/D579)</f>
        <v>1.86</v>
      </c>
      <c r="G579" s="775"/>
    </row>
    <row r="580" spans="1:7" ht="12" customHeight="1">
      <c r="A580" s="680"/>
      <c r="B580" s="683" t="s">
        <v>483</v>
      </c>
      <c r="C580" s="791">
        <v>5620</v>
      </c>
      <c r="D580" s="791">
        <v>6809</v>
      </c>
      <c r="E580" s="791">
        <v>7787</v>
      </c>
      <c r="F580" s="1009">
        <f>SUM(E580/D580)</f>
        <v>1.1436334263474812</v>
      </c>
      <c r="G580" s="775"/>
    </row>
    <row r="581" spans="1:7" ht="12" customHeight="1">
      <c r="A581" s="680"/>
      <c r="B581" s="584" t="s">
        <v>219</v>
      </c>
      <c r="C581" s="791"/>
      <c r="D581" s="791"/>
      <c r="E581" s="791"/>
      <c r="F581" s="741"/>
      <c r="G581" s="775"/>
    </row>
    <row r="582" spans="1:7" ht="12" customHeight="1">
      <c r="A582" s="680"/>
      <c r="B582" s="584" t="s">
        <v>493</v>
      </c>
      <c r="C582" s="677"/>
      <c r="D582" s="677"/>
      <c r="E582" s="677"/>
      <c r="F582" s="741"/>
      <c r="G582" s="775"/>
    </row>
    <row r="583" spans="1:7" ht="12" customHeight="1" thickBot="1">
      <c r="A583" s="680"/>
      <c r="B583" s="755" t="s">
        <v>164</v>
      </c>
      <c r="C583" s="793"/>
      <c r="D583" s="793"/>
      <c r="E583" s="793"/>
      <c r="F583" s="1013"/>
      <c r="G583" s="796"/>
    </row>
    <row r="584" spans="1:7" ht="12" customHeight="1" thickBot="1">
      <c r="A584" s="693"/>
      <c r="B584" s="759" t="s">
        <v>253</v>
      </c>
      <c r="C584" s="688">
        <f>SUM(C578:C583)</f>
        <v>6000</v>
      </c>
      <c r="D584" s="688">
        <f>SUM(D578:D583)</f>
        <v>7909</v>
      </c>
      <c r="E584" s="688">
        <f>SUM(E578:E583)</f>
        <v>9059</v>
      </c>
      <c r="F584" s="1012">
        <f>SUM(E584/D584)</f>
        <v>1.1454039701605765</v>
      </c>
      <c r="G584" s="779"/>
    </row>
    <row r="585" spans="1:7" ht="12" customHeight="1">
      <c r="A585" s="85">
        <v>3358</v>
      </c>
      <c r="B585" s="266" t="s">
        <v>590</v>
      </c>
      <c r="C585" s="677"/>
      <c r="D585" s="677"/>
      <c r="E585" s="677"/>
      <c r="F585" s="741"/>
      <c r="G585" s="775"/>
    </row>
    <row r="586" spans="1:7" ht="12" customHeight="1">
      <c r="A586" s="680"/>
      <c r="B586" s="681" t="s">
        <v>212</v>
      </c>
      <c r="C586" s="791"/>
      <c r="D586" s="791"/>
      <c r="E586" s="791"/>
      <c r="F586" s="741"/>
      <c r="G586" s="775"/>
    </row>
    <row r="587" spans="1:7" ht="12" customHeight="1">
      <c r="A587" s="680"/>
      <c r="B587" s="212" t="s">
        <v>501</v>
      </c>
      <c r="C587" s="791"/>
      <c r="D587" s="791"/>
      <c r="E587" s="791"/>
      <c r="F587" s="741"/>
      <c r="G587" s="775"/>
    </row>
    <row r="588" spans="1:7" ht="12" customHeight="1">
      <c r="A588" s="680"/>
      <c r="B588" s="683" t="s">
        <v>483</v>
      </c>
      <c r="C588" s="791">
        <v>6000</v>
      </c>
      <c r="D588" s="791">
        <v>6000</v>
      </c>
      <c r="E588" s="791">
        <v>6000</v>
      </c>
      <c r="F588" s="1009">
        <f>SUM(E588/D588)</f>
        <v>1</v>
      </c>
      <c r="G588" s="775"/>
    </row>
    <row r="589" spans="1:7" ht="12" customHeight="1">
      <c r="A589" s="680"/>
      <c r="B589" s="584" t="s">
        <v>219</v>
      </c>
      <c r="C589" s="791"/>
      <c r="D589" s="791"/>
      <c r="E589" s="791"/>
      <c r="F589" s="741"/>
      <c r="G589" s="775"/>
    </row>
    <row r="590" spans="1:7" ht="12" customHeight="1">
      <c r="A590" s="680"/>
      <c r="B590" s="584" t="s">
        <v>493</v>
      </c>
      <c r="C590" s="677"/>
      <c r="D590" s="677"/>
      <c r="E590" s="677"/>
      <c r="F590" s="741"/>
      <c r="G590" s="775"/>
    </row>
    <row r="591" spans="1:7" ht="12" customHeight="1" thickBot="1">
      <c r="A591" s="680"/>
      <c r="B591" s="755" t="s">
        <v>164</v>
      </c>
      <c r="C591" s="793"/>
      <c r="D591" s="793"/>
      <c r="E591" s="793"/>
      <c r="F591" s="1013"/>
      <c r="G591" s="796"/>
    </row>
    <row r="592" spans="1:7" ht="12" customHeight="1" thickBot="1">
      <c r="A592" s="693"/>
      <c r="B592" s="759" t="s">
        <v>253</v>
      </c>
      <c r="C592" s="688">
        <f>SUM(C586:C591)</f>
        <v>6000</v>
      </c>
      <c r="D592" s="688">
        <f>SUM(D586:D591)</f>
        <v>6000</v>
      </c>
      <c r="E592" s="688">
        <f>SUM(E586:E591)</f>
        <v>6000</v>
      </c>
      <c r="F592" s="1012">
        <f>SUM(E592/D592)</f>
        <v>1</v>
      </c>
      <c r="G592" s="779"/>
    </row>
    <row r="593" spans="1:7" ht="12" customHeight="1">
      <c r="A593" s="85">
        <v>3359</v>
      </c>
      <c r="B593" s="266" t="s">
        <v>758</v>
      </c>
      <c r="C593" s="677"/>
      <c r="D593" s="677"/>
      <c r="E593" s="677"/>
      <c r="F593" s="741"/>
      <c r="G593" s="775"/>
    </row>
    <row r="594" spans="1:7" ht="12" customHeight="1">
      <c r="A594" s="680"/>
      <c r="B594" s="681" t="s">
        <v>212</v>
      </c>
      <c r="C594" s="791"/>
      <c r="D594" s="791">
        <v>95</v>
      </c>
      <c r="E594" s="791">
        <v>95</v>
      </c>
      <c r="F594" s="1009">
        <f>SUM(E594/D594)</f>
        <v>1</v>
      </c>
      <c r="G594" s="775"/>
    </row>
    <row r="595" spans="1:7" ht="12" customHeight="1">
      <c r="A595" s="680"/>
      <c r="B595" s="212" t="s">
        <v>501</v>
      </c>
      <c r="C595" s="791"/>
      <c r="D595" s="791">
        <v>78</v>
      </c>
      <c r="E595" s="791">
        <v>78</v>
      </c>
      <c r="F595" s="1009">
        <f>SUM(E595/D595)</f>
        <v>1</v>
      </c>
      <c r="G595" s="775"/>
    </row>
    <row r="596" spans="1:7" ht="12" customHeight="1">
      <c r="A596" s="680"/>
      <c r="B596" s="683" t="s">
        <v>483</v>
      </c>
      <c r="C596" s="791"/>
      <c r="D596" s="791"/>
      <c r="E596" s="791"/>
      <c r="F596" s="741"/>
      <c r="G596" s="775"/>
    </row>
    <row r="597" spans="1:7" ht="12" customHeight="1">
      <c r="A597" s="680"/>
      <c r="B597" s="584" t="s">
        <v>219</v>
      </c>
      <c r="C597" s="791"/>
      <c r="D597" s="791"/>
      <c r="E597" s="791"/>
      <c r="F597" s="741"/>
      <c r="G597" s="775"/>
    </row>
    <row r="598" spans="1:7" ht="12" customHeight="1">
      <c r="A598" s="680"/>
      <c r="B598" s="584" t="s">
        <v>493</v>
      </c>
      <c r="C598" s="677"/>
      <c r="D598" s="677"/>
      <c r="E598" s="677"/>
      <c r="F598" s="741"/>
      <c r="G598" s="775"/>
    </row>
    <row r="599" spans="1:7" ht="12" customHeight="1" thickBot="1">
      <c r="A599" s="680"/>
      <c r="B599" s="755" t="s">
        <v>164</v>
      </c>
      <c r="C599" s="793"/>
      <c r="D599" s="793"/>
      <c r="E599" s="793"/>
      <c r="F599" s="1013"/>
      <c r="G599" s="796"/>
    </row>
    <row r="600" spans="1:7" ht="12" customHeight="1" thickBot="1">
      <c r="A600" s="693"/>
      <c r="B600" s="759" t="s">
        <v>253</v>
      </c>
      <c r="C600" s="688">
        <f>SUM(C594:C599)</f>
        <v>0</v>
      </c>
      <c r="D600" s="688">
        <f>SUM(D594:D599)</f>
        <v>173</v>
      </c>
      <c r="E600" s="688">
        <f>SUM(E594:E599)</f>
        <v>173</v>
      </c>
      <c r="F600" s="1012">
        <f>SUM(E600/D600)</f>
        <v>1</v>
      </c>
      <c r="G600" s="779"/>
    </row>
    <row r="601" spans="1:7" ht="12" customHeight="1" thickBot="1">
      <c r="A601" s="789">
        <v>3400</v>
      </c>
      <c r="B601" s="802" t="s">
        <v>171</v>
      </c>
      <c r="C601" s="688">
        <f>SUM(C602+C651)</f>
        <v>187008</v>
      </c>
      <c r="D601" s="688">
        <f>SUM(D602+D651)</f>
        <v>231491</v>
      </c>
      <c r="E601" s="688">
        <f>SUM(E602+E651)</f>
        <v>231491</v>
      </c>
      <c r="F601" s="1012">
        <f>SUM(E601/D601)</f>
        <v>1</v>
      </c>
      <c r="G601" s="779"/>
    </row>
    <row r="602" spans="1:7" ht="12" customHeight="1">
      <c r="A602" s="85">
        <v>3410</v>
      </c>
      <c r="B602" s="700" t="s">
        <v>172</v>
      </c>
      <c r="C602" s="677">
        <f>SUM(C610+C618+C626+C634+C642+C650)</f>
        <v>47000</v>
      </c>
      <c r="D602" s="677">
        <f>SUM(D610+D618+D626+D634+D642+D650)</f>
        <v>54140</v>
      </c>
      <c r="E602" s="677">
        <f>SUM(E610+E618+E626+E634+E642+E650)</f>
        <v>54140</v>
      </c>
      <c r="F602" s="741">
        <f>SUM(E602/D602)</f>
        <v>1</v>
      </c>
      <c r="G602" s="774"/>
    </row>
    <row r="603" spans="1:7" ht="12" customHeight="1">
      <c r="A603" s="85">
        <v>3411</v>
      </c>
      <c r="B603" s="700" t="s">
        <v>250</v>
      </c>
      <c r="C603" s="677"/>
      <c r="D603" s="677"/>
      <c r="E603" s="677"/>
      <c r="F603" s="741"/>
      <c r="G603" s="775"/>
    </row>
    <row r="604" spans="1:7" ht="12" customHeight="1">
      <c r="A604" s="680"/>
      <c r="B604" s="681" t="s">
        <v>212</v>
      </c>
      <c r="C604" s="583"/>
      <c r="D604" s="583"/>
      <c r="E604" s="583"/>
      <c r="F604" s="741"/>
      <c r="G604" s="775"/>
    </row>
    <row r="605" spans="1:7" ht="12" customHeight="1">
      <c r="A605" s="680"/>
      <c r="B605" s="212" t="s">
        <v>501</v>
      </c>
      <c r="C605" s="583"/>
      <c r="D605" s="583"/>
      <c r="E605" s="583"/>
      <c r="F605" s="741"/>
      <c r="G605" s="775"/>
    </row>
    <row r="606" spans="1:7" ht="12" customHeight="1">
      <c r="A606" s="680"/>
      <c r="B606" s="683" t="s">
        <v>483</v>
      </c>
      <c r="C606" s="583"/>
      <c r="D606" s="583"/>
      <c r="E606" s="583"/>
      <c r="F606" s="741"/>
      <c r="G606" s="775"/>
    </row>
    <row r="607" spans="1:7" ht="12" customHeight="1">
      <c r="A607" s="680"/>
      <c r="B607" s="584" t="s">
        <v>219</v>
      </c>
      <c r="C607" s="583"/>
      <c r="D607" s="583"/>
      <c r="E607" s="583">
        <v>3454</v>
      </c>
      <c r="F607" s="741"/>
      <c r="G607" s="775"/>
    </row>
    <row r="608" spans="1:7" ht="12" customHeight="1">
      <c r="A608" s="680"/>
      <c r="B608" s="584" t="s">
        <v>493</v>
      </c>
      <c r="C608" s="791">
        <v>5000</v>
      </c>
      <c r="D608" s="791">
        <v>5000</v>
      </c>
      <c r="E608" s="791">
        <v>1546</v>
      </c>
      <c r="F608" s="1009">
        <f>SUM(E608/D608)</f>
        <v>0.3092</v>
      </c>
      <c r="G608" s="775"/>
    </row>
    <row r="609" spans="1:7" ht="12" customHeight="1" thickBot="1">
      <c r="A609" s="680"/>
      <c r="B609" s="755" t="s">
        <v>164</v>
      </c>
      <c r="C609" s="686"/>
      <c r="D609" s="686"/>
      <c r="E609" s="686"/>
      <c r="F609" s="1013"/>
      <c r="G609" s="831"/>
    </row>
    <row r="610" spans="1:7" ht="12" customHeight="1" thickBot="1">
      <c r="A610" s="693"/>
      <c r="B610" s="759" t="s">
        <v>253</v>
      </c>
      <c r="C610" s="688">
        <f>SUM(C604:C609)</f>
        <v>5000</v>
      </c>
      <c r="D610" s="688">
        <f>SUM(D604:D609)</f>
        <v>5000</v>
      </c>
      <c r="E610" s="688">
        <f>SUM(E604:E609)</f>
        <v>5000</v>
      </c>
      <c r="F610" s="1012">
        <f>SUM(E610/D610)</f>
        <v>1</v>
      </c>
      <c r="G610" s="832"/>
    </row>
    <row r="611" spans="1:7" s="736" customFormat="1" ht="12" customHeight="1">
      <c r="A611" s="85">
        <v>3412</v>
      </c>
      <c r="B611" s="266" t="s">
        <v>259</v>
      </c>
      <c r="C611" s="677"/>
      <c r="D611" s="677"/>
      <c r="E611" s="677"/>
      <c r="F611" s="741"/>
      <c r="G611" s="738"/>
    </row>
    <row r="612" spans="1:7" ht="12" customHeight="1">
      <c r="A612" s="680"/>
      <c r="B612" s="681" t="s">
        <v>212</v>
      </c>
      <c r="C612" s="583">
        <v>400</v>
      </c>
      <c r="D612" s="583">
        <v>2200</v>
      </c>
      <c r="E612" s="583">
        <v>2200</v>
      </c>
      <c r="F612" s="1009">
        <f>SUM(E612/D612)</f>
        <v>1</v>
      </c>
      <c r="G612" s="775"/>
    </row>
    <row r="613" spans="1:7" ht="12" customHeight="1">
      <c r="A613" s="680"/>
      <c r="B613" s="212" t="s">
        <v>501</v>
      </c>
      <c r="C613" s="583">
        <v>170</v>
      </c>
      <c r="D613" s="583">
        <v>420</v>
      </c>
      <c r="E613" s="583">
        <v>488</v>
      </c>
      <c r="F613" s="1009">
        <f>SUM(E613/D613)</f>
        <v>1.161904761904762</v>
      </c>
      <c r="G613" s="775"/>
    </row>
    <row r="614" spans="1:7" ht="12" customHeight="1">
      <c r="A614" s="680"/>
      <c r="B614" s="683" t="s">
        <v>483</v>
      </c>
      <c r="C614" s="791">
        <v>2930</v>
      </c>
      <c r="D614" s="791">
        <v>2303</v>
      </c>
      <c r="E614" s="791">
        <v>2235</v>
      </c>
      <c r="F614" s="1009">
        <f>SUM(E614/D614)</f>
        <v>0.9704732957012592</v>
      </c>
      <c r="G614" s="775"/>
    </row>
    <row r="615" spans="1:7" ht="12" customHeight="1">
      <c r="A615" s="680"/>
      <c r="B615" s="584" t="s">
        <v>219</v>
      </c>
      <c r="C615" s="791"/>
      <c r="D615" s="791"/>
      <c r="E615" s="791"/>
      <c r="F615" s="741"/>
      <c r="G615" s="775"/>
    </row>
    <row r="616" spans="1:7" ht="11.25">
      <c r="A616" s="680"/>
      <c r="B616" s="584" t="s">
        <v>493</v>
      </c>
      <c r="C616" s="583"/>
      <c r="D616" s="583"/>
      <c r="E616" s="583"/>
      <c r="F616" s="741"/>
      <c r="G616" s="776"/>
    </row>
    <row r="617" spans="1:7" ht="12" thickBot="1">
      <c r="A617" s="680"/>
      <c r="B617" s="806" t="s">
        <v>422</v>
      </c>
      <c r="C617" s="686"/>
      <c r="D617" s="686">
        <v>508</v>
      </c>
      <c r="E617" s="686">
        <v>508</v>
      </c>
      <c r="F617" s="1015">
        <f>SUM(E617/D617)</f>
        <v>1</v>
      </c>
      <c r="G617" s="777"/>
    </row>
    <row r="618" spans="1:7" ht="12" customHeight="1" thickBot="1">
      <c r="A618" s="693"/>
      <c r="B618" s="759" t="s">
        <v>253</v>
      </c>
      <c r="C618" s="688">
        <f>SUM(C612:C617)</f>
        <v>3500</v>
      </c>
      <c r="D618" s="688">
        <f>SUM(D612:D617)</f>
        <v>5431</v>
      </c>
      <c r="E618" s="688">
        <f>SUM(E612:E617)</f>
        <v>5431</v>
      </c>
      <c r="F618" s="1012">
        <f>SUM(E618/D618)</f>
        <v>1</v>
      </c>
      <c r="G618" s="822"/>
    </row>
    <row r="619" spans="1:7" ht="12" customHeight="1">
      <c r="A619" s="85">
        <v>3413</v>
      </c>
      <c r="B619" s="786" t="s">
        <v>260</v>
      </c>
      <c r="C619" s="677"/>
      <c r="D619" s="677"/>
      <c r="E619" s="677"/>
      <c r="F619" s="741"/>
      <c r="G619" s="738"/>
    </row>
    <row r="620" spans="1:7" ht="12" customHeight="1">
      <c r="A620" s="680"/>
      <c r="B620" s="681" t="s">
        <v>212</v>
      </c>
      <c r="C620" s="583">
        <v>950</v>
      </c>
      <c r="D620" s="583">
        <v>661</v>
      </c>
      <c r="E620" s="583">
        <v>661</v>
      </c>
      <c r="F620" s="1009">
        <f>SUM(E620/D620)</f>
        <v>1</v>
      </c>
      <c r="G620" s="775"/>
    </row>
    <row r="621" spans="1:7" ht="12" customHeight="1">
      <c r="A621" s="680"/>
      <c r="B621" s="212" t="s">
        <v>501</v>
      </c>
      <c r="C621" s="583">
        <v>250</v>
      </c>
      <c r="D621" s="583">
        <v>168</v>
      </c>
      <c r="E621" s="583">
        <v>168</v>
      </c>
      <c r="F621" s="1009">
        <f>SUM(E621/D621)</f>
        <v>1</v>
      </c>
      <c r="G621" s="775"/>
    </row>
    <row r="622" spans="1:7" ht="12" customHeight="1">
      <c r="A622" s="680"/>
      <c r="B622" s="683" t="s">
        <v>483</v>
      </c>
      <c r="C622" s="791">
        <v>6800</v>
      </c>
      <c r="D622" s="791">
        <v>4680</v>
      </c>
      <c r="E622" s="791">
        <v>4680</v>
      </c>
      <c r="F622" s="1009">
        <f>SUM(E622/D622)</f>
        <v>1</v>
      </c>
      <c r="G622" s="775"/>
    </row>
    <row r="623" spans="1:7" ht="12" customHeight="1">
      <c r="A623" s="680"/>
      <c r="B623" s="584" t="s">
        <v>219</v>
      </c>
      <c r="C623" s="791"/>
      <c r="D623" s="791"/>
      <c r="E623" s="791"/>
      <c r="F623" s="1009"/>
      <c r="G623" s="775"/>
    </row>
    <row r="624" spans="1:7" ht="12" customHeight="1">
      <c r="A624" s="680"/>
      <c r="B624" s="584" t="s">
        <v>493</v>
      </c>
      <c r="C624" s="583">
        <v>4500</v>
      </c>
      <c r="D624" s="583">
        <v>7200</v>
      </c>
      <c r="E624" s="583">
        <v>7200</v>
      </c>
      <c r="F624" s="1009">
        <f>SUM(E624/D624)</f>
        <v>1</v>
      </c>
      <c r="G624" s="775"/>
    </row>
    <row r="625" spans="1:7" ht="12" customHeight="1" thickBot="1">
      <c r="A625" s="680"/>
      <c r="B625" s="755" t="s">
        <v>164</v>
      </c>
      <c r="C625" s="686"/>
      <c r="D625" s="686"/>
      <c r="E625" s="686"/>
      <c r="F625" s="741"/>
      <c r="G625" s="796"/>
    </row>
    <row r="626" spans="1:7" ht="12" customHeight="1" thickBot="1">
      <c r="A626" s="693"/>
      <c r="B626" s="759" t="s">
        <v>253</v>
      </c>
      <c r="C626" s="688">
        <f>SUM(C620:C625)</f>
        <v>12500</v>
      </c>
      <c r="D626" s="688">
        <f>SUM(D620:D625)</f>
        <v>12709</v>
      </c>
      <c r="E626" s="688">
        <f>SUM(E620:E625)</f>
        <v>12709</v>
      </c>
      <c r="F626" s="1013">
        <f>SUM(E626/D626)</f>
        <v>1</v>
      </c>
      <c r="G626" s="822"/>
    </row>
    <row r="627" spans="1:7" ht="12" customHeight="1">
      <c r="A627" s="85">
        <v>3414</v>
      </c>
      <c r="B627" s="786" t="s">
        <v>155</v>
      </c>
      <c r="C627" s="677"/>
      <c r="D627" s="677"/>
      <c r="E627" s="677"/>
      <c r="F627" s="741"/>
      <c r="G627" s="738"/>
    </row>
    <row r="628" spans="1:7" ht="12" customHeight="1">
      <c r="A628" s="680"/>
      <c r="B628" s="681" t="s">
        <v>212</v>
      </c>
      <c r="C628" s="583"/>
      <c r="D628" s="583"/>
      <c r="E628" s="583"/>
      <c r="F628" s="741"/>
      <c r="G628" s="775"/>
    </row>
    <row r="629" spans="1:7" ht="12" customHeight="1">
      <c r="A629" s="680"/>
      <c r="B629" s="212" t="s">
        <v>501</v>
      </c>
      <c r="C629" s="583"/>
      <c r="D629" s="583"/>
      <c r="E629" s="583"/>
      <c r="F629" s="741"/>
      <c r="G629" s="775"/>
    </row>
    <row r="630" spans="1:7" ht="12" customHeight="1">
      <c r="A630" s="680"/>
      <c r="B630" s="683" t="s">
        <v>483</v>
      </c>
      <c r="C630" s="791"/>
      <c r="D630" s="791"/>
      <c r="E630" s="791"/>
      <c r="F630" s="741"/>
      <c r="G630" s="775"/>
    </row>
    <row r="631" spans="1:7" ht="12" customHeight="1">
      <c r="A631" s="680"/>
      <c r="B631" s="584" t="s">
        <v>219</v>
      </c>
      <c r="C631" s="791"/>
      <c r="D631" s="791"/>
      <c r="E631" s="791"/>
      <c r="F631" s="741"/>
      <c r="G631" s="775"/>
    </row>
    <row r="632" spans="1:7" ht="12" customHeight="1">
      <c r="A632" s="680"/>
      <c r="B632" s="584" t="s">
        <v>493</v>
      </c>
      <c r="C632" s="583">
        <v>3000</v>
      </c>
      <c r="D632" s="583">
        <v>3000</v>
      </c>
      <c r="E632" s="583">
        <v>3000</v>
      </c>
      <c r="F632" s="1009">
        <f>SUM(E632/D632)</f>
        <v>1</v>
      </c>
      <c r="G632" s="775"/>
    </row>
    <row r="633" spans="1:7" ht="12" customHeight="1" thickBot="1">
      <c r="A633" s="680"/>
      <c r="B633" s="755" t="s">
        <v>164</v>
      </c>
      <c r="C633" s="686"/>
      <c r="D633" s="686"/>
      <c r="E633" s="686"/>
      <c r="F633" s="1013"/>
      <c r="G633" s="796"/>
    </row>
    <row r="634" spans="1:7" ht="12" customHeight="1" thickBot="1">
      <c r="A634" s="693"/>
      <c r="B634" s="759" t="s">
        <v>253</v>
      </c>
      <c r="C634" s="688">
        <f>SUM(C628:C633)</f>
        <v>3000</v>
      </c>
      <c r="D634" s="688">
        <f>SUM(D628:D633)</f>
        <v>3000</v>
      </c>
      <c r="E634" s="688">
        <f>SUM(E628:E633)</f>
        <v>3000</v>
      </c>
      <c r="F634" s="1012">
        <f>SUM(E634/D634)</f>
        <v>1</v>
      </c>
      <c r="G634" s="822"/>
    </row>
    <row r="635" spans="1:7" ht="12" customHeight="1">
      <c r="A635" s="85">
        <v>3415</v>
      </c>
      <c r="B635" s="786" t="s">
        <v>111</v>
      </c>
      <c r="C635" s="677"/>
      <c r="D635" s="677"/>
      <c r="E635" s="677"/>
      <c r="F635" s="741"/>
      <c r="G635" s="738" t="s">
        <v>41</v>
      </c>
    </row>
    <row r="636" spans="1:7" ht="12" customHeight="1">
      <c r="A636" s="680"/>
      <c r="B636" s="681" t="s">
        <v>212</v>
      </c>
      <c r="C636" s="583"/>
      <c r="D636" s="583"/>
      <c r="E636" s="583"/>
      <c r="F636" s="741"/>
      <c r="G636" s="775"/>
    </row>
    <row r="637" spans="1:7" ht="12" customHeight="1">
      <c r="A637" s="680"/>
      <c r="B637" s="212" t="s">
        <v>501</v>
      </c>
      <c r="C637" s="583"/>
      <c r="D637" s="583"/>
      <c r="E637" s="583"/>
      <c r="F637" s="741"/>
      <c r="G637" s="775"/>
    </row>
    <row r="638" spans="1:7" ht="12" customHeight="1">
      <c r="A638" s="680"/>
      <c r="B638" s="683" t="s">
        <v>483</v>
      </c>
      <c r="C638" s="583"/>
      <c r="D638" s="583"/>
      <c r="E638" s="583"/>
      <c r="F638" s="741"/>
      <c r="G638" s="775"/>
    </row>
    <row r="639" spans="1:7" ht="12" customHeight="1">
      <c r="A639" s="680"/>
      <c r="B639" s="584" t="s">
        <v>219</v>
      </c>
      <c r="C639" s="583"/>
      <c r="D639" s="583"/>
      <c r="E639" s="583"/>
      <c r="F639" s="741"/>
      <c r="G639" s="775"/>
    </row>
    <row r="640" spans="1:7" ht="12" customHeight="1">
      <c r="A640" s="680"/>
      <c r="B640" s="584" t="s">
        <v>493</v>
      </c>
      <c r="C640" s="583">
        <v>3000</v>
      </c>
      <c r="D640" s="583">
        <v>3000</v>
      </c>
      <c r="E640" s="583">
        <v>3000</v>
      </c>
      <c r="F640" s="1009">
        <f>SUM(E640/D640)</f>
        <v>1</v>
      </c>
      <c r="G640" s="775"/>
    </row>
    <row r="641" spans="1:7" ht="12" customHeight="1" thickBot="1">
      <c r="A641" s="680"/>
      <c r="B641" s="755" t="s">
        <v>164</v>
      </c>
      <c r="C641" s="686"/>
      <c r="D641" s="686"/>
      <c r="E641" s="686"/>
      <c r="F641" s="1013"/>
      <c r="G641" s="796"/>
    </row>
    <row r="642" spans="1:7" ht="12" customHeight="1" thickBot="1">
      <c r="A642" s="693"/>
      <c r="B642" s="759" t="s">
        <v>253</v>
      </c>
      <c r="C642" s="688">
        <f>SUM(C636:C641)</f>
        <v>3000</v>
      </c>
      <c r="D642" s="688">
        <f>SUM(D636:D641)</f>
        <v>3000</v>
      </c>
      <c r="E642" s="688">
        <f>SUM(E636:E641)</f>
        <v>3000</v>
      </c>
      <c r="F642" s="1012">
        <f>SUM(E642/D642)</f>
        <v>1</v>
      </c>
      <c r="G642" s="822"/>
    </row>
    <row r="643" spans="1:7" ht="12" customHeight="1">
      <c r="A643" s="85">
        <v>3416</v>
      </c>
      <c r="B643" s="786" t="s">
        <v>305</v>
      </c>
      <c r="C643" s="677"/>
      <c r="D643" s="677"/>
      <c r="E643" s="677"/>
      <c r="F643" s="741"/>
      <c r="G643" s="738" t="s">
        <v>41</v>
      </c>
    </row>
    <row r="644" spans="1:7" ht="12" customHeight="1">
      <c r="A644" s="680"/>
      <c r="B644" s="681" t="s">
        <v>212</v>
      </c>
      <c r="C644" s="583"/>
      <c r="D644" s="583"/>
      <c r="E644" s="583"/>
      <c r="F644" s="741"/>
      <c r="G644" s="775"/>
    </row>
    <row r="645" spans="1:7" ht="12" customHeight="1">
      <c r="A645" s="680"/>
      <c r="B645" s="212" t="s">
        <v>501</v>
      </c>
      <c r="C645" s="583"/>
      <c r="D645" s="583"/>
      <c r="E645" s="583"/>
      <c r="F645" s="741"/>
      <c r="G645" s="775"/>
    </row>
    <row r="646" spans="1:7" ht="12" customHeight="1">
      <c r="A646" s="680"/>
      <c r="B646" s="683" t="s">
        <v>483</v>
      </c>
      <c r="C646" s="583"/>
      <c r="D646" s="583"/>
      <c r="E646" s="583"/>
      <c r="F646" s="741"/>
      <c r="G646" s="775"/>
    </row>
    <row r="647" spans="1:7" ht="12" customHeight="1">
      <c r="A647" s="680"/>
      <c r="B647" s="584" t="s">
        <v>219</v>
      </c>
      <c r="C647" s="583"/>
      <c r="D647" s="583"/>
      <c r="E647" s="583"/>
      <c r="F647" s="741"/>
      <c r="G647" s="775"/>
    </row>
    <row r="648" spans="1:7" ht="12" customHeight="1">
      <c r="A648" s="680"/>
      <c r="B648" s="584" t="s">
        <v>493</v>
      </c>
      <c r="C648" s="583">
        <v>20000</v>
      </c>
      <c r="D648" s="583">
        <v>25000</v>
      </c>
      <c r="E648" s="583">
        <v>25000</v>
      </c>
      <c r="F648" s="1009">
        <f>SUM(E648/D648)</f>
        <v>1</v>
      </c>
      <c r="G648" s="775"/>
    </row>
    <row r="649" spans="1:7" ht="12" customHeight="1" thickBot="1">
      <c r="A649" s="680"/>
      <c r="B649" s="755" t="s">
        <v>164</v>
      </c>
      <c r="C649" s="686"/>
      <c r="D649" s="686"/>
      <c r="E649" s="686"/>
      <c r="F649" s="1013"/>
      <c r="G649" s="796"/>
    </row>
    <row r="650" spans="1:7" ht="12" customHeight="1" thickBot="1">
      <c r="A650" s="693"/>
      <c r="B650" s="759" t="s">
        <v>253</v>
      </c>
      <c r="C650" s="688">
        <f>SUM(C644:C649)</f>
        <v>20000</v>
      </c>
      <c r="D650" s="688">
        <f>SUM(D644:D649)</f>
        <v>25000</v>
      </c>
      <c r="E650" s="688">
        <f>SUM(E644:E649)</f>
        <v>25000</v>
      </c>
      <c r="F650" s="1012">
        <f>SUM(E650/D650)</f>
        <v>1</v>
      </c>
      <c r="G650" s="822"/>
    </row>
    <row r="651" spans="1:7" ht="12" customHeight="1">
      <c r="A651" s="85">
        <v>3420</v>
      </c>
      <c r="B651" s="700" t="s">
        <v>275</v>
      </c>
      <c r="C651" s="677">
        <f>SUM(C659+C667+C675+C707+C683+C691+C699+C715+C723+C731+C739+C748+C756+C764)</f>
        <v>140008</v>
      </c>
      <c r="D651" s="677">
        <f>SUM(D659+D667+D675+D707+D683+D691+D699+D715+D723+D731+D739+D748+D756+D764)</f>
        <v>177351</v>
      </c>
      <c r="E651" s="677">
        <f>SUM(E659+E667+E675+E707+E683+E691+E699+E715+E723+E731+E739+E748+E756+E764)</f>
        <v>177351</v>
      </c>
      <c r="F651" s="741">
        <f>SUM(E651/D651)</f>
        <v>1</v>
      </c>
      <c r="G651" s="738"/>
    </row>
    <row r="652" spans="1:7" ht="12" customHeight="1">
      <c r="A652" s="85">
        <v>3422</v>
      </c>
      <c r="B652" s="786" t="s">
        <v>262</v>
      </c>
      <c r="C652" s="677"/>
      <c r="D652" s="677"/>
      <c r="E652" s="677"/>
      <c r="F652" s="741"/>
      <c r="G652" s="774"/>
    </row>
    <row r="653" spans="1:7" ht="12" customHeight="1">
      <c r="A653" s="680"/>
      <c r="B653" s="681" t="s">
        <v>212</v>
      </c>
      <c r="C653" s="583">
        <v>10800</v>
      </c>
      <c r="D653" s="583">
        <v>10800</v>
      </c>
      <c r="E653" s="583">
        <v>10800</v>
      </c>
      <c r="F653" s="1009">
        <f>SUM(E653/D653)</f>
        <v>1</v>
      </c>
      <c r="G653" s="792"/>
    </row>
    <row r="654" spans="1:7" ht="12" customHeight="1">
      <c r="A654" s="680"/>
      <c r="B654" s="212" t="s">
        <v>501</v>
      </c>
      <c r="C654" s="583">
        <v>2800</v>
      </c>
      <c r="D654" s="583">
        <v>2843</v>
      </c>
      <c r="E654" s="583">
        <v>2843</v>
      </c>
      <c r="F654" s="1009">
        <f>SUM(E654/D654)</f>
        <v>1</v>
      </c>
      <c r="G654" s="742"/>
    </row>
    <row r="655" spans="1:7" ht="12" customHeight="1">
      <c r="A655" s="680"/>
      <c r="B655" s="683" t="s">
        <v>483</v>
      </c>
      <c r="C655" s="583">
        <v>11400</v>
      </c>
      <c r="D655" s="583">
        <v>20477</v>
      </c>
      <c r="E655" s="583">
        <v>20373</v>
      </c>
      <c r="F655" s="1009">
        <f>SUM(E655/D655)</f>
        <v>0.9949211310250525</v>
      </c>
      <c r="G655" s="792"/>
    </row>
    <row r="656" spans="1:7" ht="12" customHeight="1">
      <c r="A656" s="680"/>
      <c r="B656" s="584" t="s">
        <v>219</v>
      </c>
      <c r="C656" s="583"/>
      <c r="D656" s="583"/>
      <c r="E656" s="583"/>
      <c r="F656" s="741"/>
      <c r="G656" s="781"/>
    </row>
    <row r="657" spans="1:7" ht="12" customHeight="1">
      <c r="A657" s="680"/>
      <c r="B657" s="584" t="s">
        <v>493</v>
      </c>
      <c r="C657" s="583"/>
      <c r="D657" s="583"/>
      <c r="E657" s="583"/>
      <c r="F657" s="741"/>
      <c r="G657" s="742"/>
    </row>
    <row r="658" spans="1:7" ht="12" customHeight="1" thickBot="1">
      <c r="A658" s="680"/>
      <c r="B658" s="755" t="s">
        <v>985</v>
      </c>
      <c r="C658" s="686"/>
      <c r="D658" s="686"/>
      <c r="E658" s="686">
        <v>104</v>
      </c>
      <c r="F658" s="1013"/>
      <c r="G658" s="796"/>
    </row>
    <row r="659" spans="1:7" ht="12" customHeight="1" thickBot="1">
      <c r="A659" s="693"/>
      <c r="B659" s="759" t="s">
        <v>253</v>
      </c>
      <c r="C659" s="688">
        <f>SUM(C653:C658)</f>
        <v>25000</v>
      </c>
      <c r="D659" s="688">
        <f>SUM(D653:D658)</f>
        <v>34120</v>
      </c>
      <c r="E659" s="688">
        <f>SUM(E653:E658)</f>
        <v>34120</v>
      </c>
      <c r="F659" s="1012">
        <f>SUM(E659/D659)</f>
        <v>1</v>
      </c>
      <c r="G659" s="779"/>
    </row>
    <row r="660" spans="1:7" ht="12" customHeight="1">
      <c r="A660" s="85">
        <v>3423</v>
      </c>
      <c r="B660" s="786" t="s">
        <v>261</v>
      </c>
      <c r="C660" s="677"/>
      <c r="D660" s="677"/>
      <c r="E660" s="677"/>
      <c r="F660" s="741"/>
      <c r="G660" s="775"/>
    </row>
    <row r="661" spans="1:7" ht="12" customHeight="1">
      <c r="A661" s="680"/>
      <c r="B661" s="681" t="s">
        <v>212</v>
      </c>
      <c r="C661" s="583">
        <v>2850</v>
      </c>
      <c r="D661" s="583">
        <v>1850</v>
      </c>
      <c r="E661" s="583">
        <v>1850</v>
      </c>
      <c r="F661" s="1009">
        <f>SUM(E661/D661)</f>
        <v>1</v>
      </c>
      <c r="G661" s="775"/>
    </row>
    <row r="662" spans="1:7" ht="12" customHeight="1">
      <c r="A662" s="680"/>
      <c r="B662" s="212" t="s">
        <v>501</v>
      </c>
      <c r="C662" s="583">
        <v>1300</v>
      </c>
      <c r="D662" s="583">
        <v>700</v>
      </c>
      <c r="E662" s="583">
        <v>762</v>
      </c>
      <c r="F662" s="1009">
        <f>SUM(E662/D662)</f>
        <v>1.0885714285714285</v>
      </c>
      <c r="G662" s="775"/>
    </row>
    <row r="663" spans="1:7" ht="12" customHeight="1">
      <c r="A663" s="680"/>
      <c r="B663" s="683" t="s">
        <v>483</v>
      </c>
      <c r="C663" s="583">
        <v>3850</v>
      </c>
      <c r="D663" s="583">
        <v>5110</v>
      </c>
      <c r="E663" s="583">
        <v>5048</v>
      </c>
      <c r="F663" s="1009">
        <f>SUM(E663/D663)</f>
        <v>0.987866927592955</v>
      </c>
      <c r="G663" s="775"/>
    </row>
    <row r="664" spans="1:7" ht="12" customHeight="1">
      <c r="A664" s="680"/>
      <c r="B664" s="584" t="s">
        <v>219</v>
      </c>
      <c r="C664" s="583"/>
      <c r="D664" s="583"/>
      <c r="E664" s="583"/>
      <c r="F664" s="1009"/>
      <c r="G664" s="775"/>
    </row>
    <row r="665" spans="1:7" ht="12" customHeight="1">
      <c r="A665" s="680"/>
      <c r="B665" s="584" t="s">
        <v>493</v>
      </c>
      <c r="C665" s="583">
        <v>2000</v>
      </c>
      <c r="D665" s="583">
        <v>2500</v>
      </c>
      <c r="E665" s="583">
        <v>2500</v>
      </c>
      <c r="F665" s="1009">
        <f>SUM(E665/D665)</f>
        <v>1</v>
      </c>
      <c r="G665" s="775"/>
    </row>
    <row r="666" spans="1:7" ht="12" customHeight="1" thickBot="1">
      <c r="A666" s="680"/>
      <c r="B666" s="755" t="s">
        <v>164</v>
      </c>
      <c r="C666" s="686"/>
      <c r="D666" s="686"/>
      <c r="E666" s="686"/>
      <c r="F666" s="1013"/>
      <c r="G666" s="796"/>
    </row>
    <row r="667" spans="1:7" ht="12.75" customHeight="1" thickBot="1">
      <c r="A667" s="693"/>
      <c r="B667" s="759" t="s">
        <v>253</v>
      </c>
      <c r="C667" s="688">
        <f>SUM(C661:C666)</f>
        <v>10000</v>
      </c>
      <c r="D667" s="688">
        <f>SUM(D661:D666)</f>
        <v>10160</v>
      </c>
      <c r="E667" s="688">
        <f>SUM(E661:E666)</f>
        <v>10160</v>
      </c>
      <c r="F667" s="1012">
        <f>SUM(E667/D667)</f>
        <v>1</v>
      </c>
      <c r="G667" s="779"/>
    </row>
    <row r="668" spans="1:7" ht="12.75" customHeight="1">
      <c r="A668" s="85">
        <v>3424</v>
      </c>
      <c r="B668" s="786" t="s">
        <v>499</v>
      </c>
      <c r="C668" s="677"/>
      <c r="D668" s="677"/>
      <c r="E668" s="677"/>
      <c r="F668" s="741"/>
      <c r="G668" s="775"/>
    </row>
    <row r="669" spans="1:7" ht="12.75" customHeight="1">
      <c r="A669" s="680"/>
      <c r="B669" s="681" t="s">
        <v>212</v>
      </c>
      <c r="C669" s="583">
        <v>900</v>
      </c>
      <c r="D669" s="583">
        <v>100</v>
      </c>
      <c r="E669" s="583">
        <v>100</v>
      </c>
      <c r="F669" s="1009">
        <f>SUM(E669/D669)</f>
        <v>1</v>
      </c>
      <c r="G669" s="775"/>
    </row>
    <row r="670" spans="1:7" ht="12.75" customHeight="1">
      <c r="A670" s="680"/>
      <c r="B670" s="212" t="s">
        <v>501</v>
      </c>
      <c r="C670" s="583">
        <v>150</v>
      </c>
      <c r="D670" s="583">
        <v>25</v>
      </c>
      <c r="E670" s="583">
        <v>25</v>
      </c>
      <c r="F670" s="1009">
        <f>SUM(E670/D670)</f>
        <v>1</v>
      </c>
      <c r="G670" s="775"/>
    </row>
    <row r="671" spans="1:7" ht="12.75" customHeight="1">
      <c r="A671" s="680"/>
      <c r="B671" s="683" t="s">
        <v>483</v>
      </c>
      <c r="C671" s="583">
        <v>4720</v>
      </c>
      <c r="D671" s="583">
        <v>9259</v>
      </c>
      <c r="E671" s="583">
        <v>9189</v>
      </c>
      <c r="F671" s="1009">
        <f>SUM(E671/D671)</f>
        <v>0.9924397883140728</v>
      </c>
      <c r="G671" s="775"/>
    </row>
    <row r="672" spans="1:7" ht="12.75" customHeight="1">
      <c r="A672" s="680"/>
      <c r="B672" s="584" t="s">
        <v>219</v>
      </c>
      <c r="C672" s="583"/>
      <c r="D672" s="583"/>
      <c r="E672" s="583"/>
      <c r="F672" s="1009"/>
      <c r="G672" s="775"/>
    </row>
    <row r="673" spans="1:7" ht="12.75" customHeight="1">
      <c r="A673" s="680"/>
      <c r="B673" s="584" t="s">
        <v>493</v>
      </c>
      <c r="C673" s="583"/>
      <c r="D673" s="583"/>
      <c r="E673" s="583"/>
      <c r="F673" s="741"/>
      <c r="G673" s="775"/>
    </row>
    <row r="674" spans="1:7" ht="12.75" customHeight="1" thickBot="1">
      <c r="A674" s="680"/>
      <c r="B674" s="755" t="s">
        <v>985</v>
      </c>
      <c r="C674" s="686"/>
      <c r="D674" s="686"/>
      <c r="E674" s="686">
        <v>70</v>
      </c>
      <c r="F674" s="1013"/>
      <c r="G674" s="796"/>
    </row>
    <row r="675" spans="1:7" ht="12.75" customHeight="1" thickBot="1">
      <c r="A675" s="693"/>
      <c r="B675" s="759" t="s">
        <v>253</v>
      </c>
      <c r="C675" s="688">
        <f>SUM(C669:C674)</f>
        <v>5770</v>
      </c>
      <c r="D675" s="688">
        <f>SUM(D669:D674)</f>
        <v>9384</v>
      </c>
      <c r="E675" s="688">
        <f>SUM(E669:E674)</f>
        <v>9384</v>
      </c>
      <c r="F675" s="741">
        <f>SUM(E675/D675)</f>
        <v>1</v>
      </c>
      <c r="G675" s="779"/>
    </row>
    <row r="676" spans="1:7" ht="12.75" customHeight="1">
      <c r="A676" s="773">
        <v>3425</v>
      </c>
      <c r="B676" s="744" t="s">
        <v>79</v>
      </c>
      <c r="C676" s="745"/>
      <c r="D676" s="745"/>
      <c r="E676" s="745"/>
      <c r="F676" s="741"/>
      <c r="G676" s="799"/>
    </row>
    <row r="677" spans="1:7" ht="12.75" customHeight="1">
      <c r="A677" s="767"/>
      <c r="B677" s="748" t="s">
        <v>212</v>
      </c>
      <c r="C677" s="766"/>
      <c r="D677" s="766"/>
      <c r="E677" s="766"/>
      <c r="F677" s="741"/>
      <c r="G677" s="799"/>
    </row>
    <row r="678" spans="1:7" ht="12.75" customHeight="1">
      <c r="A678" s="767"/>
      <c r="B678" s="751" t="s">
        <v>501</v>
      </c>
      <c r="C678" s="766"/>
      <c r="D678" s="766"/>
      <c r="E678" s="766"/>
      <c r="F678" s="741"/>
      <c r="G678" s="799"/>
    </row>
    <row r="679" spans="1:7" ht="12.75" customHeight="1">
      <c r="A679" s="767"/>
      <c r="B679" s="752" t="s">
        <v>483</v>
      </c>
      <c r="C679" s="766">
        <v>4200</v>
      </c>
      <c r="D679" s="766">
        <v>8642</v>
      </c>
      <c r="E679" s="766">
        <v>8642</v>
      </c>
      <c r="F679" s="1009">
        <f>SUM(E679/D679)</f>
        <v>1</v>
      </c>
      <c r="G679" s="775"/>
    </row>
    <row r="680" spans="1:7" ht="12.75" customHeight="1">
      <c r="A680" s="767"/>
      <c r="B680" s="754" t="s">
        <v>219</v>
      </c>
      <c r="C680" s="766"/>
      <c r="D680" s="766"/>
      <c r="E680" s="766"/>
      <c r="F680" s="741"/>
      <c r="G680" s="775"/>
    </row>
    <row r="681" spans="1:7" ht="12.75" customHeight="1">
      <c r="A681" s="767"/>
      <c r="B681" s="754" t="s">
        <v>493</v>
      </c>
      <c r="C681" s="766"/>
      <c r="D681" s="766"/>
      <c r="E681" s="766"/>
      <c r="F681" s="741"/>
      <c r="G681" s="799"/>
    </row>
    <row r="682" spans="1:7" ht="12.75" customHeight="1" thickBot="1">
      <c r="A682" s="767"/>
      <c r="B682" s="755" t="s">
        <v>164</v>
      </c>
      <c r="C682" s="768"/>
      <c r="D682" s="768"/>
      <c r="E682" s="768"/>
      <c r="F682" s="1013"/>
      <c r="G682" s="833"/>
    </row>
    <row r="683" spans="1:7" ht="12.75" customHeight="1" thickBot="1">
      <c r="A683" s="770"/>
      <c r="B683" s="759" t="s">
        <v>253</v>
      </c>
      <c r="C683" s="771">
        <f>SUM(C677:C682)</f>
        <v>4200</v>
      </c>
      <c r="D683" s="771">
        <f>SUM(D677:D682)</f>
        <v>8642</v>
      </c>
      <c r="E683" s="771">
        <f>SUM(E677:E682)</f>
        <v>8642</v>
      </c>
      <c r="F683" s="1012">
        <f>SUM(E683/D683)</f>
        <v>1</v>
      </c>
      <c r="G683" s="834"/>
    </row>
    <row r="684" spans="1:7" ht="12.75" customHeight="1">
      <c r="A684" s="773">
        <v>3426</v>
      </c>
      <c r="B684" s="744" t="s">
        <v>609</v>
      </c>
      <c r="C684" s="745"/>
      <c r="D684" s="745"/>
      <c r="E684" s="745"/>
      <c r="F684" s="741"/>
      <c r="G684" s="799"/>
    </row>
    <row r="685" spans="1:7" ht="12.75" customHeight="1">
      <c r="A685" s="767"/>
      <c r="B685" s="748" t="s">
        <v>212</v>
      </c>
      <c r="C685" s="766">
        <v>1500</v>
      </c>
      <c r="D685" s="766">
        <v>4600</v>
      </c>
      <c r="E685" s="766">
        <v>4600</v>
      </c>
      <c r="F685" s="1009">
        <f>SUM(E685/D685)</f>
        <v>1</v>
      </c>
      <c r="G685" s="799"/>
    </row>
    <row r="686" spans="1:7" ht="12.75" customHeight="1">
      <c r="A686" s="767"/>
      <c r="B686" s="751" t="s">
        <v>501</v>
      </c>
      <c r="C686" s="766">
        <v>400</v>
      </c>
      <c r="D686" s="766">
        <v>880</v>
      </c>
      <c r="E686" s="766">
        <v>1108</v>
      </c>
      <c r="F686" s="1009">
        <f>SUM(E686/D686)</f>
        <v>1.259090909090909</v>
      </c>
      <c r="G686" s="799"/>
    </row>
    <row r="687" spans="1:7" ht="12.75" customHeight="1">
      <c r="A687" s="767"/>
      <c r="B687" s="752" t="s">
        <v>483</v>
      </c>
      <c r="C687" s="766">
        <v>56100</v>
      </c>
      <c r="D687" s="766">
        <v>65946</v>
      </c>
      <c r="E687" s="766">
        <v>65718</v>
      </c>
      <c r="F687" s="1009">
        <f>SUM(E687/D687)</f>
        <v>0.996542625784733</v>
      </c>
      <c r="G687" s="775"/>
    </row>
    <row r="688" spans="1:7" ht="12.75" customHeight="1">
      <c r="A688" s="767"/>
      <c r="B688" s="754" t="s">
        <v>219</v>
      </c>
      <c r="C688" s="766"/>
      <c r="D688" s="766"/>
      <c r="E688" s="766"/>
      <c r="F688" s="741"/>
      <c r="G688" s="775"/>
    </row>
    <row r="689" spans="1:7" ht="12.75" customHeight="1">
      <c r="A689" s="767"/>
      <c r="B689" s="754" t="s">
        <v>493</v>
      </c>
      <c r="C689" s="766"/>
      <c r="D689" s="766"/>
      <c r="E689" s="766"/>
      <c r="F689" s="741"/>
      <c r="G689" s="799"/>
    </row>
    <row r="690" spans="1:7" ht="12.75" customHeight="1" thickBot="1">
      <c r="A690" s="767"/>
      <c r="B690" s="755" t="s">
        <v>164</v>
      </c>
      <c r="C690" s="768"/>
      <c r="D690" s="768"/>
      <c r="E690" s="768"/>
      <c r="F690" s="1013"/>
      <c r="G690" s="835"/>
    </row>
    <row r="691" spans="1:7" ht="12.75" customHeight="1" thickBot="1">
      <c r="A691" s="770"/>
      <c r="B691" s="759" t="s">
        <v>253</v>
      </c>
      <c r="C691" s="771">
        <f>SUM(C685:C690)</f>
        <v>58000</v>
      </c>
      <c r="D691" s="771">
        <f>SUM(D685:D690)</f>
        <v>71426</v>
      </c>
      <c r="E691" s="771">
        <f>SUM(E685:E690)</f>
        <v>71426</v>
      </c>
      <c r="F691" s="1012">
        <f>SUM(E691/D691)</f>
        <v>1</v>
      </c>
      <c r="G691" s="834"/>
    </row>
    <row r="692" spans="1:7" ht="12.75" customHeight="1">
      <c r="A692" s="773">
        <v>3427</v>
      </c>
      <c r="B692" s="744" t="s">
        <v>80</v>
      </c>
      <c r="C692" s="745"/>
      <c r="D692" s="745"/>
      <c r="E692" s="745"/>
      <c r="F692" s="741"/>
      <c r="G692" s="799"/>
    </row>
    <row r="693" spans="1:7" ht="12.75" customHeight="1">
      <c r="A693" s="767"/>
      <c r="B693" s="748" t="s">
        <v>212</v>
      </c>
      <c r="C693" s="766">
        <v>2900</v>
      </c>
      <c r="D693" s="766"/>
      <c r="E693" s="766"/>
      <c r="F693" s="741"/>
      <c r="G693" s="799"/>
    </row>
    <row r="694" spans="1:7" ht="12.75" customHeight="1">
      <c r="A694" s="767"/>
      <c r="B694" s="751" t="s">
        <v>501</v>
      </c>
      <c r="C694" s="766">
        <v>780</v>
      </c>
      <c r="D694" s="766"/>
      <c r="E694" s="766"/>
      <c r="F694" s="741"/>
      <c r="G694" s="799"/>
    </row>
    <row r="695" spans="1:7" ht="12.75" customHeight="1">
      <c r="A695" s="767"/>
      <c r="B695" s="752" t="s">
        <v>483</v>
      </c>
      <c r="C695" s="766">
        <v>10320</v>
      </c>
      <c r="D695" s="766">
        <v>15581</v>
      </c>
      <c r="E695" s="766">
        <v>15581</v>
      </c>
      <c r="F695" s="1009">
        <f>SUM(E695/D695)</f>
        <v>1</v>
      </c>
      <c r="G695" s="775"/>
    </row>
    <row r="696" spans="1:7" ht="12.75" customHeight="1">
      <c r="A696" s="767"/>
      <c r="B696" s="754" t="s">
        <v>219</v>
      </c>
      <c r="C696" s="766"/>
      <c r="D696" s="766"/>
      <c r="E696" s="766"/>
      <c r="F696" s="741"/>
      <c r="G696" s="775"/>
    </row>
    <row r="697" spans="1:7" ht="12.75" customHeight="1">
      <c r="A697" s="767"/>
      <c r="B697" s="754" t="s">
        <v>493</v>
      </c>
      <c r="C697" s="766"/>
      <c r="D697" s="766"/>
      <c r="E697" s="766"/>
      <c r="F697" s="741"/>
      <c r="G697" s="799"/>
    </row>
    <row r="698" spans="1:7" ht="12.75" customHeight="1" thickBot="1">
      <c r="A698" s="767"/>
      <c r="B698" s="755" t="s">
        <v>164</v>
      </c>
      <c r="C698" s="768"/>
      <c r="D698" s="768"/>
      <c r="E698" s="768"/>
      <c r="F698" s="1013"/>
      <c r="G698" s="833"/>
    </row>
    <row r="699" spans="1:7" ht="12.75" customHeight="1" thickBot="1">
      <c r="A699" s="770"/>
      <c r="B699" s="759" t="s">
        <v>253</v>
      </c>
      <c r="C699" s="771">
        <f>SUM(C693:C698)</f>
        <v>14000</v>
      </c>
      <c r="D699" s="771">
        <f>SUM(D693:D698)</f>
        <v>15581</v>
      </c>
      <c r="E699" s="771">
        <f>SUM(E693:E698)</f>
        <v>15581</v>
      </c>
      <c r="F699" s="741">
        <f>SUM(E699/D699)</f>
        <v>1</v>
      </c>
      <c r="G699" s="834"/>
    </row>
    <row r="700" spans="1:7" ht="12.75" customHeight="1">
      <c r="A700" s="85">
        <v>3428</v>
      </c>
      <c r="B700" s="786" t="s">
        <v>597</v>
      </c>
      <c r="C700" s="677"/>
      <c r="D700" s="677"/>
      <c r="E700" s="677"/>
      <c r="F700" s="741"/>
      <c r="G700" s="775"/>
    </row>
    <row r="701" spans="1:7" ht="12.75" customHeight="1">
      <c r="A701" s="680"/>
      <c r="B701" s="681" t="s">
        <v>212</v>
      </c>
      <c r="C701" s="583"/>
      <c r="D701" s="583"/>
      <c r="E701" s="583"/>
      <c r="F701" s="741"/>
      <c r="G701" s="775"/>
    </row>
    <row r="702" spans="1:7" ht="12.75" customHeight="1">
      <c r="A702" s="680"/>
      <c r="B702" s="212" t="s">
        <v>501</v>
      </c>
      <c r="C702" s="583"/>
      <c r="D702" s="583"/>
      <c r="E702" s="583"/>
      <c r="F702" s="741"/>
      <c r="G702" s="775"/>
    </row>
    <row r="703" spans="1:7" ht="12.75" customHeight="1">
      <c r="A703" s="680"/>
      <c r="B703" s="683" t="s">
        <v>483</v>
      </c>
      <c r="C703" s="583">
        <v>2538</v>
      </c>
      <c r="D703" s="583">
        <v>2538</v>
      </c>
      <c r="E703" s="583">
        <v>2538</v>
      </c>
      <c r="F703" s="1009">
        <f>SUM(E703/D703)</f>
        <v>1</v>
      </c>
      <c r="G703" s="775"/>
    </row>
    <row r="704" spans="1:7" ht="12.75" customHeight="1">
      <c r="A704" s="680"/>
      <c r="B704" s="584" t="s">
        <v>219</v>
      </c>
      <c r="C704" s="583"/>
      <c r="D704" s="583"/>
      <c r="E704" s="583"/>
      <c r="F704" s="741"/>
      <c r="G704" s="775"/>
    </row>
    <row r="705" spans="1:7" ht="12.75" customHeight="1">
      <c r="A705" s="680"/>
      <c r="B705" s="584" t="s">
        <v>493</v>
      </c>
      <c r="C705" s="583"/>
      <c r="D705" s="583"/>
      <c r="E705" s="583"/>
      <c r="F705" s="741"/>
      <c r="G705" s="775"/>
    </row>
    <row r="706" spans="1:7" ht="12.75" customHeight="1" thickBot="1">
      <c r="A706" s="680"/>
      <c r="B706" s="755" t="s">
        <v>164</v>
      </c>
      <c r="C706" s="686"/>
      <c r="D706" s="686"/>
      <c r="E706" s="686"/>
      <c r="F706" s="1013"/>
      <c r="G706" s="796"/>
    </row>
    <row r="707" spans="1:7" ht="12.75" customHeight="1" thickBot="1">
      <c r="A707" s="693"/>
      <c r="B707" s="759" t="s">
        <v>253</v>
      </c>
      <c r="C707" s="688">
        <f>SUM(C701:C706)</f>
        <v>2538</v>
      </c>
      <c r="D707" s="688">
        <f>SUM(D701:D706)</f>
        <v>2538</v>
      </c>
      <c r="E707" s="688">
        <f>SUM(E701:E706)</f>
        <v>2538</v>
      </c>
      <c r="F707" s="741">
        <f>SUM(E707/D707)</f>
        <v>1</v>
      </c>
      <c r="G707" s="779"/>
    </row>
    <row r="708" spans="1:7" ht="12.75" customHeight="1">
      <c r="A708" s="773">
        <v>3429</v>
      </c>
      <c r="B708" s="744" t="s">
        <v>57</v>
      </c>
      <c r="C708" s="745"/>
      <c r="D708" s="745"/>
      <c r="E708" s="745"/>
      <c r="F708" s="741"/>
      <c r="G708" s="799"/>
    </row>
    <row r="709" spans="1:7" ht="12.75" customHeight="1">
      <c r="A709" s="767"/>
      <c r="B709" s="748" t="s">
        <v>212</v>
      </c>
      <c r="C709" s="766"/>
      <c r="D709" s="766"/>
      <c r="E709" s="766"/>
      <c r="F709" s="741"/>
      <c r="G709" s="799"/>
    </row>
    <row r="710" spans="1:7" ht="12.75" customHeight="1">
      <c r="A710" s="767"/>
      <c r="B710" s="751" t="s">
        <v>501</v>
      </c>
      <c r="C710" s="766"/>
      <c r="D710" s="766"/>
      <c r="E710" s="766"/>
      <c r="F710" s="741"/>
      <c r="G710" s="799"/>
    </row>
    <row r="711" spans="1:7" ht="12.75" customHeight="1">
      <c r="A711" s="767"/>
      <c r="B711" s="752" t="s">
        <v>483</v>
      </c>
      <c r="C711" s="766">
        <v>2500</v>
      </c>
      <c r="D711" s="766">
        <v>2500</v>
      </c>
      <c r="E711" s="766">
        <v>2500</v>
      </c>
      <c r="F711" s="1009">
        <f>SUM(E711/D711)</f>
        <v>1</v>
      </c>
      <c r="G711" s="775"/>
    </row>
    <row r="712" spans="1:7" ht="12.75" customHeight="1">
      <c r="A712" s="767"/>
      <c r="B712" s="754" t="s">
        <v>219</v>
      </c>
      <c r="C712" s="766"/>
      <c r="D712" s="766"/>
      <c r="E712" s="766"/>
      <c r="F712" s="741"/>
      <c r="G712" s="775"/>
    </row>
    <row r="713" spans="1:7" ht="12.75" customHeight="1">
      <c r="A713" s="767"/>
      <c r="B713" s="754" t="s">
        <v>493</v>
      </c>
      <c r="C713" s="766"/>
      <c r="D713" s="766"/>
      <c r="E713" s="766"/>
      <c r="F713" s="741"/>
      <c r="G713" s="799"/>
    </row>
    <row r="714" spans="1:7" ht="12.75" customHeight="1" thickBot="1">
      <c r="A714" s="767"/>
      <c r="B714" s="755" t="s">
        <v>164</v>
      </c>
      <c r="C714" s="768"/>
      <c r="D714" s="768"/>
      <c r="E714" s="768"/>
      <c r="F714" s="1013"/>
      <c r="G714" s="833"/>
    </row>
    <row r="715" spans="1:7" ht="12.75" customHeight="1" thickBot="1">
      <c r="A715" s="770"/>
      <c r="B715" s="759" t="s">
        <v>253</v>
      </c>
      <c r="C715" s="771">
        <f>SUM(C709:C714)</f>
        <v>2500</v>
      </c>
      <c r="D715" s="771">
        <f>SUM(D709:D714)</f>
        <v>2500</v>
      </c>
      <c r="E715" s="771">
        <f>SUM(E709:E714)</f>
        <v>2500</v>
      </c>
      <c r="F715" s="1012">
        <f>SUM(E715/D715)</f>
        <v>1</v>
      </c>
      <c r="G715" s="834"/>
    </row>
    <row r="716" spans="1:7" ht="12.75" customHeight="1">
      <c r="A716" s="773">
        <v>3430</v>
      </c>
      <c r="B716" s="744" t="s">
        <v>67</v>
      </c>
      <c r="C716" s="745"/>
      <c r="D716" s="745"/>
      <c r="E716" s="745"/>
      <c r="F716" s="741"/>
      <c r="G716" s="799"/>
    </row>
    <row r="717" spans="1:7" ht="12.75" customHeight="1">
      <c r="A717" s="767"/>
      <c r="B717" s="748" t="s">
        <v>212</v>
      </c>
      <c r="C717" s="766"/>
      <c r="D717" s="766"/>
      <c r="E717" s="766"/>
      <c r="F717" s="741"/>
      <c r="G717" s="799"/>
    </row>
    <row r="718" spans="1:7" ht="12.75" customHeight="1">
      <c r="A718" s="767"/>
      <c r="B718" s="751" t="s">
        <v>501</v>
      </c>
      <c r="C718" s="766"/>
      <c r="D718" s="766"/>
      <c r="E718" s="766"/>
      <c r="F718" s="741"/>
      <c r="G718" s="799"/>
    </row>
    <row r="719" spans="1:7" ht="12.75" customHeight="1">
      <c r="A719" s="767"/>
      <c r="B719" s="752" t="s">
        <v>483</v>
      </c>
      <c r="C719" s="766">
        <v>500</v>
      </c>
      <c r="D719" s="766">
        <v>500</v>
      </c>
      <c r="E719" s="766">
        <v>500</v>
      </c>
      <c r="F719" s="1009">
        <f>SUM(E719/D719)</f>
        <v>1</v>
      </c>
      <c r="G719" s="775"/>
    </row>
    <row r="720" spans="1:7" ht="12.75" customHeight="1">
      <c r="A720" s="767"/>
      <c r="B720" s="754" t="s">
        <v>219</v>
      </c>
      <c r="C720" s="766"/>
      <c r="D720" s="766"/>
      <c r="E720" s="766"/>
      <c r="F720" s="741"/>
      <c r="G720" s="775"/>
    </row>
    <row r="721" spans="1:7" ht="12.75" customHeight="1">
      <c r="A721" s="767"/>
      <c r="B721" s="754" t="s">
        <v>493</v>
      </c>
      <c r="C721" s="766"/>
      <c r="D721" s="766"/>
      <c r="E721" s="766"/>
      <c r="F721" s="741"/>
      <c r="G721" s="799"/>
    </row>
    <row r="722" spans="1:7" ht="12.75" customHeight="1" thickBot="1">
      <c r="A722" s="767"/>
      <c r="B722" s="755" t="s">
        <v>164</v>
      </c>
      <c r="C722" s="768"/>
      <c r="D722" s="768"/>
      <c r="E722" s="768"/>
      <c r="F722" s="1013"/>
      <c r="G722" s="833"/>
    </row>
    <row r="723" spans="1:7" ht="12.75" customHeight="1" thickBot="1">
      <c r="A723" s="770"/>
      <c r="B723" s="759" t="s">
        <v>253</v>
      </c>
      <c r="C723" s="771">
        <f>SUM(C717:C722)</f>
        <v>500</v>
      </c>
      <c r="D723" s="771">
        <f>SUM(D717:D722)</f>
        <v>500</v>
      </c>
      <c r="E723" s="771">
        <f>SUM(E717:E722)</f>
        <v>500</v>
      </c>
      <c r="F723" s="741">
        <f>SUM(E723/D723)</f>
        <v>1</v>
      </c>
      <c r="G723" s="834"/>
    </row>
    <row r="724" spans="1:7" ht="12.75" customHeight="1">
      <c r="A724" s="773">
        <v>3431</v>
      </c>
      <c r="B724" s="744" t="s">
        <v>303</v>
      </c>
      <c r="C724" s="745"/>
      <c r="D724" s="745"/>
      <c r="E724" s="745"/>
      <c r="F724" s="741"/>
      <c r="G724" s="799"/>
    </row>
    <row r="725" spans="1:7" ht="12.75" customHeight="1">
      <c r="A725" s="767"/>
      <c r="B725" s="748" t="s">
        <v>212</v>
      </c>
      <c r="C725" s="766"/>
      <c r="D725" s="766"/>
      <c r="E725" s="766"/>
      <c r="F725" s="741"/>
      <c r="G725" s="799"/>
    </row>
    <row r="726" spans="1:7" ht="12.75" customHeight="1">
      <c r="A726" s="767"/>
      <c r="B726" s="751" t="s">
        <v>501</v>
      </c>
      <c r="C726" s="766"/>
      <c r="D726" s="766"/>
      <c r="E726" s="766"/>
      <c r="F726" s="741"/>
      <c r="G726" s="799"/>
    </row>
    <row r="727" spans="1:7" ht="12.75" customHeight="1">
      <c r="A727" s="767"/>
      <c r="B727" s="752" t="s">
        <v>483</v>
      </c>
      <c r="C727" s="766">
        <v>5000</v>
      </c>
      <c r="D727" s="766">
        <v>10000</v>
      </c>
      <c r="E727" s="766">
        <v>10000</v>
      </c>
      <c r="F727" s="1009">
        <f>SUM(E727/D727)</f>
        <v>1</v>
      </c>
      <c r="G727" s="799"/>
    </row>
    <row r="728" spans="1:7" ht="12.75" customHeight="1">
      <c r="A728" s="767"/>
      <c r="B728" s="754" t="s">
        <v>219</v>
      </c>
      <c r="C728" s="766"/>
      <c r="D728" s="766"/>
      <c r="E728" s="766"/>
      <c r="F728" s="741"/>
      <c r="G728" s="799"/>
    </row>
    <row r="729" spans="1:7" ht="12.75" customHeight="1">
      <c r="A729" s="767"/>
      <c r="B729" s="754" t="s">
        <v>493</v>
      </c>
      <c r="C729" s="766"/>
      <c r="D729" s="766"/>
      <c r="E729" s="766"/>
      <c r="F729" s="741"/>
      <c r="G729" s="799"/>
    </row>
    <row r="730" spans="1:7" ht="12.75" customHeight="1" thickBot="1">
      <c r="A730" s="767"/>
      <c r="B730" s="755" t="s">
        <v>164</v>
      </c>
      <c r="C730" s="768"/>
      <c r="D730" s="768"/>
      <c r="E730" s="768"/>
      <c r="F730" s="1013"/>
      <c r="G730" s="833"/>
    </row>
    <row r="731" spans="1:7" ht="12.75" customHeight="1" thickBot="1">
      <c r="A731" s="770"/>
      <c r="B731" s="759" t="s">
        <v>253</v>
      </c>
      <c r="C731" s="771">
        <f>SUM(C725:C730)</f>
        <v>5000</v>
      </c>
      <c r="D731" s="771">
        <f>SUM(D725:D730)</f>
        <v>10000</v>
      </c>
      <c r="E731" s="771">
        <f>SUM(E725:E730)</f>
        <v>10000</v>
      </c>
      <c r="F731" s="1012">
        <f>SUM(E731/D731)</f>
        <v>1</v>
      </c>
      <c r="G731" s="834"/>
    </row>
    <row r="732" spans="1:7" ht="12.75" customHeight="1">
      <c r="A732" s="773">
        <v>3432</v>
      </c>
      <c r="B732" s="744" t="s">
        <v>69</v>
      </c>
      <c r="C732" s="745"/>
      <c r="D732" s="745"/>
      <c r="E732" s="745"/>
      <c r="F732" s="741"/>
      <c r="G732" s="799"/>
    </row>
    <row r="733" spans="1:7" ht="12.75" customHeight="1">
      <c r="A733" s="767"/>
      <c r="B733" s="748" t="s">
        <v>212</v>
      </c>
      <c r="C733" s="766"/>
      <c r="D733" s="766"/>
      <c r="E733" s="766"/>
      <c r="F733" s="741"/>
      <c r="G733" s="799"/>
    </row>
    <row r="734" spans="1:7" ht="12.75" customHeight="1">
      <c r="A734" s="767"/>
      <c r="B734" s="751" t="s">
        <v>501</v>
      </c>
      <c r="C734" s="766"/>
      <c r="D734" s="766"/>
      <c r="E734" s="766"/>
      <c r="F734" s="741"/>
      <c r="G734" s="799"/>
    </row>
    <row r="735" spans="1:7" ht="12.75" customHeight="1">
      <c r="A735" s="767"/>
      <c r="B735" s="752" t="s">
        <v>483</v>
      </c>
      <c r="C735" s="766">
        <v>5000</v>
      </c>
      <c r="D735" s="766">
        <v>5000</v>
      </c>
      <c r="E735" s="766">
        <v>5000</v>
      </c>
      <c r="F735" s="1009">
        <f>SUM(E735/D735)</f>
        <v>1</v>
      </c>
      <c r="G735" s="775"/>
    </row>
    <row r="736" spans="1:7" ht="12.75" customHeight="1">
      <c r="A736" s="767"/>
      <c r="B736" s="754" t="s">
        <v>219</v>
      </c>
      <c r="C736" s="766"/>
      <c r="D736" s="766"/>
      <c r="E736" s="766"/>
      <c r="F736" s="741"/>
      <c r="G736" s="775"/>
    </row>
    <row r="737" spans="1:7" ht="12.75" customHeight="1">
      <c r="A737" s="767"/>
      <c r="B737" s="754" t="s">
        <v>493</v>
      </c>
      <c r="C737" s="766"/>
      <c r="D737" s="766"/>
      <c r="E737" s="766"/>
      <c r="F737" s="741"/>
      <c r="G737" s="799"/>
    </row>
    <row r="738" spans="1:7" ht="12.75" customHeight="1" thickBot="1">
      <c r="A738" s="767"/>
      <c r="B738" s="755" t="s">
        <v>164</v>
      </c>
      <c r="C738" s="768"/>
      <c r="D738" s="768"/>
      <c r="E738" s="768"/>
      <c r="F738" s="1013"/>
      <c r="G738" s="833"/>
    </row>
    <row r="739" spans="1:7" ht="12.75" customHeight="1" thickBot="1">
      <c r="A739" s="770"/>
      <c r="B739" s="759" t="s">
        <v>253</v>
      </c>
      <c r="C739" s="771">
        <f>SUM(C733:C738)</f>
        <v>5000</v>
      </c>
      <c r="D739" s="771">
        <f>SUM(D733:D738)</f>
        <v>5000</v>
      </c>
      <c r="E739" s="771">
        <f>SUM(E733:E738)</f>
        <v>5000</v>
      </c>
      <c r="F739" s="1012">
        <f>SUM(E739/D739)</f>
        <v>1</v>
      </c>
      <c r="G739" s="834"/>
    </row>
    <row r="740" spans="1:7" ht="12.75" customHeight="1">
      <c r="A740" s="773">
        <v>3433</v>
      </c>
      <c r="B740" s="744" t="s">
        <v>70</v>
      </c>
      <c r="C740" s="745"/>
      <c r="D740" s="745"/>
      <c r="E740" s="745"/>
      <c r="F740" s="741"/>
      <c r="G740" s="799"/>
    </row>
    <row r="741" spans="1:7" ht="12.75" customHeight="1">
      <c r="A741" s="767"/>
      <c r="B741" s="748" t="s">
        <v>212</v>
      </c>
      <c r="C741" s="766"/>
      <c r="D741" s="766"/>
      <c r="E741" s="766"/>
      <c r="F741" s="741"/>
      <c r="G741" s="799"/>
    </row>
    <row r="742" spans="1:7" ht="12.75" customHeight="1">
      <c r="A742" s="767"/>
      <c r="B742" s="751" t="s">
        <v>501</v>
      </c>
      <c r="C742" s="766"/>
      <c r="D742" s="766"/>
      <c r="E742" s="766"/>
      <c r="F742" s="741"/>
      <c r="G742" s="799"/>
    </row>
    <row r="743" spans="1:7" ht="12.75" customHeight="1">
      <c r="A743" s="767"/>
      <c r="B743" s="752" t="s">
        <v>483</v>
      </c>
      <c r="C743" s="766">
        <v>3000</v>
      </c>
      <c r="D743" s="766">
        <v>3000</v>
      </c>
      <c r="E743" s="766">
        <v>3000</v>
      </c>
      <c r="F743" s="1009">
        <f>SUM(E743/D743)</f>
        <v>1</v>
      </c>
      <c r="G743" s="775"/>
    </row>
    <row r="744" spans="1:7" ht="12.75" customHeight="1">
      <c r="A744" s="767"/>
      <c r="B744" s="754" t="s">
        <v>219</v>
      </c>
      <c r="C744" s="766"/>
      <c r="D744" s="766"/>
      <c r="E744" s="766"/>
      <c r="F744" s="741"/>
      <c r="G744" s="775"/>
    </row>
    <row r="745" spans="1:7" ht="12.75" customHeight="1">
      <c r="A745" s="767"/>
      <c r="B745" s="754" t="s">
        <v>493</v>
      </c>
      <c r="C745" s="766"/>
      <c r="D745" s="766"/>
      <c r="E745" s="766"/>
      <c r="F745" s="741"/>
      <c r="G745" s="799"/>
    </row>
    <row r="746" spans="1:7" ht="12.75" customHeight="1">
      <c r="A746" s="767"/>
      <c r="B746" s="754" t="s">
        <v>219</v>
      </c>
      <c r="C746" s="766"/>
      <c r="D746" s="766"/>
      <c r="E746" s="766"/>
      <c r="F746" s="741"/>
      <c r="G746" s="813"/>
    </row>
    <row r="747" spans="1:7" ht="12.75" customHeight="1" thickBot="1">
      <c r="A747" s="767"/>
      <c r="B747" s="755" t="s">
        <v>164</v>
      </c>
      <c r="C747" s="768"/>
      <c r="D747" s="768"/>
      <c r="E747" s="768"/>
      <c r="F747" s="1013"/>
      <c r="G747" s="833"/>
    </row>
    <row r="748" spans="1:7" ht="12.75" customHeight="1" thickBot="1">
      <c r="A748" s="770"/>
      <c r="B748" s="759" t="s">
        <v>253</v>
      </c>
      <c r="C748" s="771">
        <f>SUM(C741:C747)</f>
        <v>3000</v>
      </c>
      <c r="D748" s="771">
        <f>SUM(D741:D747)</f>
        <v>3000</v>
      </c>
      <c r="E748" s="771">
        <f>SUM(E741:E747)</f>
        <v>3000</v>
      </c>
      <c r="F748" s="1012">
        <f>SUM(E748/D748)</f>
        <v>1</v>
      </c>
      <c r="G748" s="834"/>
    </row>
    <row r="749" spans="1:7" ht="12.75" customHeight="1">
      <c r="A749" s="773">
        <v>3434</v>
      </c>
      <c r="B749" s="744" t="s">
        <v>71</v>
      </c>
      <c r="C749" s="745"/>
      <c r="D749" s="745"/>
      <c r="E749" s="745"/>
      <c r="F749" s="741"/>
      <c r="G749" s="799"/>
    </row>
    <row r="750" spans="1:7" ht="12.75" customHeight="1">
      <c r="A750" s="767"/>
      <c r="B750" s="748" t="s">
        <v>212</v>
      </c>
      <c r="C750" s="766"/>
      <c r="D750" s="766"/>
      <c r="E750" s="766"/>
      <c r="F750" s="741"/>
      <c r="G750" s="799"/>
    </row>
    <row r="751" spans="1:7" ht="12.75" customHeight="1">
      <c r="A751" s="767"/>
      <c r="B751" s="751" t="s">
        <v>501</v>
      </c>
      <c r="C751" s="766"/>
      <c r="D751" s="766"/>
      <c r="E751" s="766"/>
      <c r="F751" s="741"/>
      <c r="G751" s="799"/>
    </row>
    <row r="752" spans="1:7" ht="12.75" customHeight="1">
      <c r="A752" s="767"/>
      <c r="B752" s="752" t="s">
        <v>483</v>
      </c>
      <c r="C752" s="766">
        <v>3000</v>
      </c>
      <c r="D752" s="766">
        <v>3000</v>
      </c>
      <c r="E752" s="766">
        <v>3000</v>
      </c>
      <c r="F752" s="1009">
        <f>SUM(E752/D752)</f>
        <v>1</v>
      </c>
      <c r="G752" s="775"/>
    </row>
    <row r="753" spans="1:7" ht="12.75" customHeight="1">
      <c r="A753" s="767"/>
      <c r="B753" s="754" t="s">
        <v>219</v>
      </c>
      <c r="C753" s="766"/>
      <c r="D753" s="766"/>
      <c r="E753" s="766"/>
      <c r="F753" s="741"/>
      <c r="G753" s="775"/>
    </row>
    <row r="754" spans="1:7" ht="12.75" customHeight="1">
      <c r="A754" s="767"/>
      <c r="B754" s="754" t="s">
        <v>493</v>
      </c>
      <c r="C754" s="766"/>
      <c r="D754" s="766"/>
      <c r="E754" s="766"/>
      <c r="F754" s="741"/>
      <c r="G754" s="799"/>
    </row>
    <row r="755" spans="1:7" ht="12.75" customHeight="1" thickBot="1">
      <c r="A755" s="767"/>
      <c r="B755" s="755" t="s">
        <v>164</v>
      </c>
      <c r="C755" s="768"/>
      <c r="D755" s="768"/>
      <c r="E755" s="768"/>
      <c r="F755" s="1013"/>
      <c r="G755" s="833"/>
    </row>
    <row r="756" spans="1:7" ht="12.75" customHeight="1" thickBot="1">
      <c r="A756" s="770"/>
      <c r="B756" s="759" t="s">
        <v>253</v>
      </c>
      <c r="C756" s="771">
        <f>SUM(C750:C755)</f>
        <v>3000</v>
      </c>
      <c r="D756" s="771">
        <f>SUM(D750:D755)</f>
        <v>3000</v>
      </c>
      <c r="E756" s="771">
        <f>SUM(E750:E755)</f>
        <v>3000</v>
      </c>
      <c r="F756" s="1012">
        <f>SUM(E756/D756)</f>
        <v>1</v>
      </c>
      <c r="G756" s="834"/>
    </row>
    <row r="757" spans="1:7" ht="12" customHeight="1">
      <c r="A757" s="773">
        <v>3435</v>
      </c>
      <c r="B757" s="783" t="s">
        <v>467</v>
      </c>
      <c r="C757" s="763"/>
      <c r="D757" s="763"/>
      <c r="E757" s="763"/>
      <c r="F757" s="741"/>
      <c r="G757" s="836"/>
    </row>
    <row r="758" spans="1:7" ht="12.75" customHeight="1">
      <c r="A758" s="773"/>
      <c r="B758" s="748" t="s">
        <v>212</v>
      </c>
      <c r="C758" s="749"/>
      <c r="D758" s="749"/>
      <c r="E758" s="749"/>
      <c r="F758" s="741"/>
      <c r="G758" s="837"/>
    </row>
    <row r="759" spans="1:7" ht="12.75" customHeight="1">
      <c r="A759" s="773"/>
      <c r="B759" s="751" t="s">
        <v>501</v>
      </c>
      <c r="C759" s="749"/>
      <c r="D759" s="749"/>
      <c r="E759" s="749"/>
      <c r="F759" s="741"/>
      <c r="G759" s="837"/>
    </row>
    <row r="760" spans="1:7" ht="12.75" customHeight="1">
      <c r="A760" s="773"/>
      <c r="B760" s="752" t="s">
        <v>483</v>
      </c>
      <c r="C760" s="753">
        <v>1500</v>
      </c>
      <c r="D760" s="753">
        <v>1500</v>
      </c>
      <c r="E760" s="753">
        <v>1500</v>
      </c>
      <c r="F760" s="1009">
        <f>SUM(E760/D760)</f>
        <v>1</v>
      </c>
      <c r="G760" s="837"/>
    </row>
    <row r="761" spans="1:7" ht="12.75" customHeight="1">
      <c r="A761" s="773"/>
      <c r="B761" s="754" t="s">
        <v>219</v>
      </c>
      <c r="C761" s="753"/>
      <c r="D761" s="753"/>
      <c r="E761" s="753"/>
      <c r="F761" s="741"/>
      <c r="G761" s="837"/>
    </row>
    <row r="762" spans="1:7" ht="12.75" customHeight="1">
      <c r="A762" s="773"/>
      <c r="B762" s="754" t="s">
        <v>493</v>
      </c>
      <c r="C762" s="749"/>
      <c r="D762" s="749"/>
      <c r="E762" s="749"/>
      <c r="F762" s="741"/>
      <c r="G762" s="837"/>
    </row>
    <row r="763" spans="1:7" ht="14.25" customHeight="1" thickBot="1">
      <c r="A763" s="773"/>
      <c r="B763" s="755" t="s">
        <v>164</v>
      </c>
      <c r="C763" s="749"/>
      <c r="D763" s="749"/>
      <c r="E763" s="749"/>
      <c r="F763" s="1013"/>
      <c r="G763" s="837"/>
    </row>
    <row r="764" spans="1:7" ht="14.25" customHeight="1" thickBot="1">
      <c r="A764" s="770"/>
      <c r="B764" s="759" t="s">
        <v>253</v>
      </c>
      <c r="C764" s="771">
        <f>SUM(C758:C763)</f>
        <v>1500</v>
      </c>
      <c r="D764" s="771">
        <f>SUM(D758:D763)</f>
        <v>1500</v>
      </c>
      <c r="E764" s="771">
        <f>SUM(E758:E763)</f>
        <v>1500</v>
      </c>
      <c r="F764" s="1014">
        <f>SUM(E764/D764)</f>
        <v>1</v>
      </c>
      <c r="G764" s="834"/>
    </row>
    <row r="765" spans="1:7" ht="12.75" customHeight="1">
      <c r="A765" s="773">
        <v>3451</v>
      </c>
      <c r="B765" s="744" t="s">
        <v>242</v>
      </c>
      <c r="C765" s="749"/>
      <c r="D765" s="749"/>
      <c r="E765" s="749"/>
      <c r="F765" s="741"/>
      <c r="G765" s="813"/>
    </row>
    <row r="766" spans="1:7" ht="12.75" customHeight="1">
      <c r="A766" s="767"/>
      <c r="B766" s="748" t="s">
        <v>212</v>
      </c>
      <c r="C766" s="766"/>
      <c r="D766" s="766"/>
      <c r="E766" s="766"/>
      <c r="F766" s="741"/>
      <c r="G766" s="799"/>
    </row>
    <row r="767" spans="1:7" ht="12.75" customHeight="1">
      <c r="A767" s="767"/>
      <c r="B767" s="751" t="s">
        <v>501</v>
      </c>
      <c r="C767" s="766"/>
      <c r="D767" s="766"/>
      <c r="E767" s="766"/>
      <c r="F767" s="741"/>
      <c r="G767" s="799"/>
    </row>
    <row r="768" spans="1:7" ht="12.75" customHeight="1">
      <c r="A768" s="767"/>
      <c r="B768" s="752" t="s">
        <v>483</v>
      </c>
      <c r="C768" s="766">
        <v>1500</v>
      </c>
      <c r="D768" s="766">
        <v>1516</v>
      </c>
      <c r="E768" s="766">
        <v>1516</v>
      </c>
      <c r="F768" s="1009">
        <f>SUM(E768/D768)</f>
        <v>1</v>
      </c>
      <c r="G768" s="775"/>
    </row>
    <row r="769" spans="1:7" ht="12.75" customHeight="1">
      <c r="A769" s="767"/>
      <c r="B769" s="754" t="s">
        <v>219</v>
      </c>
      <c r="C769" s="766"/>
      <c r="D769" s="766"/>
      <c r="E769" s="766"/>
      <c r="F769" s="741"/>
      <c r="G769" s="775"/>
    </row>
    <row r="770" spans="1:7" ht="12.75" customHeight="1">
      <c r="A770" s="767"/>
      <c r="B770" s="754" t="s">
        <v>493</v>
      </c>
      <c r="C770" s="766"/>
      <c r="D770" s="766"/>
      <c r="E770" s="766"/>
      <c r="F770" s="741"/>
      <c r="G770" s="799"/>
    </row>
    <row r="771" spans="1:7" ht="12.75" customHeight="1" thickBot="1">
      <c r="A771" s="767"/>
      <c r="B771" s="755" t="s">
        <v>164</v>
      </c>
      <c r="C771" s="768"/>
      <c r="D771" s="768"/>
      <c r="E771" s="768"/>
      <c r="F771" s="1013"/>
      <c r="G771" s="833"/>
    </row>
    <row r="772" spans="1:7" ht="12.75" customHeight="1" thickBot="1">
      <c r="A772" s="770"/>
      <c r="B772" s="759" t="s">
        <v>253</v>
      </c>
      <c r="C772" s="771">
        <f>SUM(C766:C771)</f>
        <v>1500</v>
      </c>
      <c r="D772" s="771">
        <f>SUM(D766:D771)</f>
        <v>1516</v>
      </c>
      <c r="E772" s="771">
        <f>SUM(E766:E771)</f>
        <v>1516</v>
      </c>
      <c r="F772" s="1012">
        <f>SUM(E772/D772)</f>
        <v>1</v>
      </c>
      <c r="G772" s="834"/>
    </row>
    <row r="773" spans="1:7" ht="12.75" customHeight="1">
      <c r="A773" s="773">
        <v>3452</v>
      </c>
      <c r="B773" s="744" t="s">
        <v>60</v>
      </c>
      <c r="C773" s="745"/>
      <c r="D773" s="745"/>
      <c r="E773" s="745"/>
      <c r="F773" s="741"/>
      <c r="G773" s="799"/>
    </row>
    <row r="774" spans="1:7" ht="12.75" customHeight="1">
      <c r="A774" s="767"/>
      <c r="B774" s="748" t="s">
        <v>212</v>
      </c>
      <c r="C774" s="766"/>
      <c r="D774" s="766"/>
      <c r="E774" s="766"/>
      <c r="F774" s="741"/>
      <c r="G774" s="799"/>
    </row>
    <row r="775" spans="1:7" ht="12.75" customHeight="1">
      <c r="A775" s="767"/>
      <c r="B775" s="751" t="s">
        <v>501</v>
      </c>
      <c r="C775" s="766"/>
      <c r="D775" s="766"/>
      <c r="E775" s="766"/>
      <c r="F775" s="741"/>
      <c r="G775" s="799"/>
    </row>
    <row r="776" spans="1:7" ht="12.75" customHeight="1">
      <c r="A776" s="767"/>
      <c r="B776" s="752" t="s">
        <v>483</v>
      </c>
      <c r="C776" s="766"/>
      <c r="D776" s="766"/>
      <c r="E776" s="766"/>
      <c r="F776" s="741"/>
      <c r="G776" s="799"/>
    </row>
    <row r="777" spans="1:7" ht="12.75" customHeight="1">
      <c r="A777" s="767"/>
      <c r="B777" s="754" t="s">
        <v>219</v>
      </c>
      <c r="C777" s="766"/>
      <c r="D777" s="766"/>
      <c r="E777" s="766"/>
      <c r="F777" s="741"/>
      <c r="G777" s="799"/>
    </row>
    <row r="778" spans="1:7" ht="12.75" customHeight="1">
      <c r="A778" s="767"/>
      <c r="B778" s="754" t="s">
        <v>493</v>
      </c>
      <c r="C778" s="766"/>
      <c r="D778" s="766"/>
      <c r="E778" s="766"/>
      <c r="F778" s="741"/>
      <c r="G778" s="799"/>
    </row>
    <row r="779" spans="1:7" ht="12.75" customHeight="1" thickBot="1">
      <c r="A779" s="767"/>
      <c r="B779" s="755" t="s">
        <v>422</v>
      </c>
      <c r="C779" s="768">
        <v>2707</v>
      </c>
      <c r="D779" s="768">
        <v>2707</v>
      </c>
      <c r="E779" s="768">
        <v>2707</v>
      </c>
      <c r="F779" s="1009">
        <f aca="true" t="shared" si="1" ref="F779:F794">SUM(E779/D779)</f>
        <v>1</v>
      </c>
      <c r="G779" s="833"/>
    </row>
    <row r="780" spans="1:7" ht="12.75" customHeight="1" thickBot="1">
      <c r="A780" s="770"/>
      <c r="B780" s="759" t="s">
        <v>253</v>
      </c>
      <c r="C780" s="771">
        <f>SUM(C774:C779)</f>
        <v>2707</v>
      </c>
      <c r="D780" s="771">
        <f>SUM(D774:D779)</f>
        <v>2707</v>
      </c>
      <c r="E780" s="771">
        <f>SUM(E774:E779)</f>
        <v>2707</v>
      </c>
      <c r="F780" s="1013">
        <f t="shared" si="1"/>
        <v>1</v>
      </c>
      <c r="G780" s="834"/>
    </row>
    <row r="781" spans="1:7" ht="12" customHeight="1">
      <c r="A781" s="669">
        <v>3600</v>
      </c>
      <c r="B781" s="786" t="s">
        <v>103</v>
      </c>
      <c r="C781" s="677"/>
      <c r="D781" s="677"/>
      <c r="E781" s="677"/>
      <c r="F781" s="741"/>
      <c r="G781" s="774"/>
    </row>
    <row r="782" spans="1:7" ht="12" customHeight="1">
      <c r="A782" s="669"/>
      <c r="B782" s="701" t="s">
        <v>128</v>
      </c>
      <c r="C782" s="677"/>
      <c r="D782" s="677"/>
      <c r="E782" s="677"/>
      <c r="F782" s="741"/>
      <c r="G782" s="774"/>
    </row>
    <row r="783" spans="1:7" ht="12" customHeight="1">
      <c r="A783" s="576"/>
      <c r="B783" s="681" t="s">
        <v>212</v>
      </c>
      <c r="C783" s="583">
        <f>SUM(C11+C20+C28+C37+C47+C55+C63+C73+C81+C89+C97+C105+C114+C122+C130+C138+C146+C163+C171+C179+C187+C196+C204+C213+C221+C229+C237+C246+C255+C263+C271+C279+C287+C296+C305+C313+C321+C329+C365+C374+C382+C390+C398+C406+C422+C431+C440+C448+C456+C464+C472+C481+C489+C497+C505+C513+C521+C529+C537+C545+C554+C562+C570+C578+C586+C604+C612+C620+C628+C636+C644+C653+C661+C669+C677+C685+C693+C701+C709+C717+C725+C733+C741+C750+C758+C766+C774)</f>
        <v>78936</v>
      </c>
      <c r="D783" s="583">
        <f>SUM(D11+D20+D28+D37+D47+D55+D63+D73+D81+D89+D97+D105+D114+D122+D130+D138+D146+D163+D171+D179+D187+D196+D204+D213+D221+D229+D237+D246+D255+D263+D271+D279+D287+D296+D305+D313+D321+D329+D365+D374+D382+D390+D398+D406+D422+D431+D440+D448+D456+D464+D472+D481+D489+D497+D505+D513+D521+D529+D537+D545+D554+D562+D570+D578+D586+D604+D612+D620+D628+D636+D644+D653+D661+D669+D677+D685+D693+D701+D709+D717+D725+D733+D741+D750+D758+D766+D774+D594)</f>
        <v>78169</v>
      </c>
      <c r="E783" s="583">
        <f>SUM(E11+E20+E28+E37+E47+E55+E63+E73+E81+E89+E97+E105+E114+E122+E130+E138+E146+E163+E171+E179+E187+E196+E204+E213+E221+E229+E237+E246+E255+E263+E271+E279+E287+E296+E305+E313+E321+E329+E365+E374+E382+E390+E398+E406+E422+E431+E440+E448+E456+E464+E472+E481+E489+E497+E505+E513+E521+E529+E537+E545+E554+E562+E570+E578+E586+E604+E612+E620+E628+E636+E644+E653+E661+E669+E677+E685+E693+E701+E709+E717+E725+E733+E741+E750+E758+E766+E774+E594)</f>
        <v>76637</v>
      </c>
      <c r="F783" s="1010">
        <f t="shared" si="1"/>
        <v>0.980401437910169</v>
      </c>
      <c r="G783" s="742"/>
    </row>
    <row r="784" spans="1:7" ht="12" customHeight="1">
      <c r="A784" s="576"/>
      <c r="B784" s="584" t="s">
        <v>205</v>
      </c>
      <c r="C784" s="583">
        <f>SUM(C12+C21+C29+C38+C48+C56+C64+C74+C82+C90+C98+C106+C115+C123+C131+C139+C147+C164+C172+C180+C188+C197+C205+C214+C222+C230+C238+C247+C256+C264+C272+C280+C288+C297+C306+C314+C322+C330+C366+C375+C383+C391+C399+C407+C423+C432+C441+C449+C457+C465+C473+C482+C490+C498+C506+C514+C522+C530+C538+C546+C555+C563+C571+C579+C587+C605+C613+C621+C629+C637+C645+C654+C662+C670+C678+C686+C694+C702+C710+C718+C726+C734+C742+C751+C759+C767+C775)</f>
        <v>21911</v>
      </c>
      <c r="D784" s="583">
        <f>SUM(D12+D21+D29+D38+D48+D56+D64+D74+D82+D90+D98+D106+D115+D123+D131+D139+D147+D164+D172+D180+D188+D197+D205+D214+D222+D230+D238+D247+D256+D264+D272+D280+D288+D297+D306+D314+D322+D330+D366+D375+D383+D391+D399+D407+D423+D432+D441+D449+D457+D465+D473+D482+D490+D498+D506+D514+D522+D530+D538+D546+D555+D563+D571+D579+D587+D605+D613+D621+D629+D637+D645+D654+D662+D670+D678+D686+D694+D702+D710+D718+D726+D734+D742+D751+D759+D767+D775+D595)</f>
        <v>20587</v>
      </c>
      <c r="E784" s="583">
        <f>SUM(E12+E21+E29+E38+E48+E56+E64+E74+E82+E90+E98+E106+E115+E123+E131+E139+E147+E164+E172+E180+E188+E197+E205+E214+E222+E230+E238+E247+E256+E264+E272+E280+E288+E297+E306+E314+E322+E330+E366+E375+E383+E391+E399+E407+E423+E432+E441+E449+E457+E465+E473+E482+E490+E498+E506+E514+E522+E530+E538+E546+E555+E563+E571+E579+E587+E605+E613+E621+E629+E637+E645+E654+E662+E670+E678+E686+E694+E702+E710+E718+E726+E734+E742+E751+E759+E767+E775+E595)</f>
        <v>21195</v>
      </c>
      <c r="F784" s="1009">
        <f t="shared" si="1"/>
        <v>1.0295332005634623</v>
      </c>
      <c r="G784" s="742"/>
    </row>
    <row r="785" spans="1:7" ht="12" customHeight="1">
      <c r="A785" s="576"/>
      <c r="B785" s="584" t="s">
        <v>498</v>
      </c>
      <c r="C785" s="583">
        <f>SUM(C13+C22+C30+C39+C49+C57+C65+C75+C83+C91+C99+C107+C116+C124+C132+C140+C148+C165+C173+C181+C189+C198+C206+C215+C223+C231+C239+C248+C257+C265+C273+C281+C289+C298+C307+C315+C323+C331+C367+C376+C384+C392+C400+C408+C424+C433+C442+C450+C458+C466+C474+C483+C491+C499+C507+C515+C523+C531+C539+C547+C556+C564+C572+C580+C588+C606+C614+C622+C630+C638+C646+C655+C663+C671+C679+C687+C695+C703+C711+C719+C727+C735+C743+C752+C760+C768+C776)</f>
        <v>2742401</v>
      </c>
      <c r="D785" s="583">
        <f>SUM(D13+D22+D30+D39+D49+D57+D65+D75+D83+D91+D99+D107+D116+D124+D132+D140+D148+D165+D173+D181+D189+D198+D206+D215+D223+D231+D239+D248+D257+D265+D273+D281+D289+D298+D307+D315+D323+D331+D367+D376+D384+D392+D400+D408+D424+D433+D442+D450+D458+D466+D474+D483+D491+D499+D507+D515+D523+D531+D539+D547+D556+D564+D572+D580+D588+D606+D614+D622+D630+D638+D646+D655+D663+D671+D679+D687+D695+D703+D711+D719+D727+D735+D743+D752+D760+D768+D776+D416)</f>
        <v>3057544</v>
      </c>
      <c r="E785" s="583">
        <f>SUM(E13+E22+E30+E39+E49+E57+E65+E75+E83+E91+E99+E107+E116+E124+E132+E140+E148+E165+E173+E181+E189+E198+E206+E215+E223+E231+E239+E248+E257+E265+E273+E281+E289+E298+E307+E315+E323+E331+E367+E376+E384+E392+E400+E408+E424+E433+E442+E450+E458+E466+E474+E483+E491+E499+E507+E515+E523+E531+E539+E547+E556+E564+E572+E580+E588+E606+E614+E622+E630+E638+E646+E655+E663+E671+E679+E687+E695+E703+E711+E719+E727+E735+E743+E752+E760+E768+E776+E416+E349)</f>
        <v>2997045</v>
      </c>
      <c r="F785" s="1009">
        <f t="shared" si="1"/>
        <v>0.9802132038001743</v>
      </c>
      <c r="G785" s="825"/>
    </row>
    <row r="786" spans="1:7" ht="12" customHeight="1">
      <c r="A786" s="576"/>
      <c r="B786" s="212" t="s">
        <v>219</v>
      </c>
      <c r="C786" s="583">
        <f>SUM(C14+C23+C31+C40+C50+C58+C66+C76+C84+C92+C100+C108+C117+C125+C133+C141+C149+C166+C174+C182+C190+C199+C207+C216+C224+C232+C240+C249+C258+C266+C274+C282+C290+C299+C308+C316+C324+C332+C368+C377+C385+C393+C401+C409+C425+C434+C443+C451+C459+C467+C475+C484+C492+C500+C508+C516+C524+C532+C540+C548+C557+C565+C573+C581+C589+C607+C615+C623+C631+C639+C647+C656+C664+C672+C680+C688+C696+C704+C712+C720+C728+C736+C744+C753+C761+C769+C777)</f>
        <v>185205</v>
      </c>
      <c r="D786" s="583">
        <f>SUM(D14+D23+D31+D40+D50+D58+D66+D76+D84+D92+D100+D108+D117+D125+D133+D141+D149+D166+D174+D182+D190+D199+D207+D216+D224+D232+D240+D249+D258+D266+D274+D282+D290+D299+D308+D316+D324+D332+D368+D377+D385+D393+D401+D409+D425+D434+D443+D451+D459+D467+D475+D484+D492+D500+D508+D516+D524+D532+D540+D548+D557+D565+D573+D581+D589+D607+D615+D623+D631+D639+D647+D656+D664+D672+D680+D688+D696+D704+D712+D720+D728+D736+D744+D753+D761+D769+D777+D341+D350+D359+D417)</f>
        <v>359604</v>
      </c>
      <c r="E786" s="583">
        <f>SUM(E14+E23+E31+E40+E50+E58+E66+E76+E84+E92+E100+E108+E117+E125+E133+E141+E149+E166+E174+E182+E190+E199+E207+E216+E224+E232+E240+E249+E258+E266+E274+E282+E290+E299+E308+E316+E324+E332+E368+E377+E385+E393+E401+E409+E425+E434+E443+E451+E459+E467+E475+E484+E492+E500+E508+E516+E524+E532+E540+E548+E557+E565+E573+E581+E589+E607+E615+E623+E631+E639+E647+E656+E664+E672+E680+E688+E696+E704+E712+E720+E728+E736+E744+E753+E761+E769+E777+E341+E350+E359+E417)</f>
        <v>389235</v>
      </c>
      <c r="F786" s="1009">
        <f t="shared" si="1"/>
        <v>1.0823989722027563</v>
      </c>
      <c r="G786" s="825"/>
    </row>
    <row r="787" spans="1:7" ht="12" customHeight="1" thickBot="1">
      <c r="A787" s="576"/>
      <c r="B787" s="838" t="s">
        <v>493</v>
      </c>
      <c r="C787" s="804">
        <f>SUM(C15+C24+C32+C41+C51+C59+C67+C77+C85+C93+C101+C109+C118+C126+C134+C142+C150+C167+C175+C183+C191+C200+C208+C217+C225+C233+C241+C250+C259+C267+C275+C283+C291+C300+C309+C317+C325+C333+C369+C378+C386+C394+C402+C410+C426+C435+C444+C452+C460+C468+C476+C485+C493+C501+C509+C517+C525+C533+C541+C549+C558+C566+C574+C582+C590+C608+C616+C624+C632+C640+C648+C657+C665+C673+C681+C689+C697+C705+C713+C721+C729+C737+C745+C754+C762+C770+C778)</f>
        <v>90000</v>
      </c>
      <c r="D787" s="804">
        <f>SUM(D15+D24+D32+D41+D51+D59+D67+D77+D85+D93+D101+D109+D118+D126+D134+D142+D150+D167+D175+D183+D191+D200+D208+D217+D225+D233+D241+D250+D259+D267+D275+D283+D291+D300+D309+D317+D325+D333+D360+D369+D378+D386+D394+D402+D410+D426+D435+D444+D452+D460+D468+D476+D485+D493+D501+D509+D517+D525+D533+D541+D549+D558+D566+D574+D582+D590+D608+D616+D624+D632+D640+D648+D657+D665+D673+D681+D689+D697+D705+D713+D721+D729+D737+D745+D754+D762+D770+D778+D158)</f>
        <v>137907</v>
      </c>
      <c r="E787" s="804">
        <f>SUM(E118+E126+E134+E183+E191+E241+E309+E360+E574+E608+E624+E632+E640+E648+E665+E158)</f>
        <v>136450</v>
      </c>
      <c r="F787" s="1011">
        <f t="shared" si="1"/>
        <v>0.989434909032899</v>
      </c>
      <c r="G787" s="777"/>
    </row>
    <row r="788" spans="1:7" ht="12" customHeight="1" thickBot="1">
      <c r="A788" s="576"/>
      <c r="B788" s="839" t="s">
        <v>116</v>
      </c>
      <c r="C788" s="840">
        <f>SUM(C783:C787)</f>
        <v>3118453</v>
      </c>
      <c r="D788" s="840">
        <f>SUM(D783:D787)</f>
        <v>3653811</v>
      </c>
      <c r="E788" s="840">
        <f>SUM(E783:E787)</f>
        <v>3620562</v>
      </c>
      <c r="F788" s="1012">
        <f t="shared" si="1"/>
        <v>0.9909001861344224</v>
      </c>
      <c r="G788" s="796"/>
    </row>
    <row r="789" spans="1:7" ht="12" customHeight="1">
      <c r="A789" s="576"/>
      <c r="B789" s="841" t="s">
        <v>130</v>
      </c>
      <c r="C789" s="583"/>
      <c r="D789" s="583"/>
      <c r="E789" s="583"/>
      <c r="F789" s="741"/>
      <c r="G789" s="774"/>
    </row>
    <row r="790" spans="1:7" ht="12" customHeight="1">
      <c r="A790" s="576"/>
      <c r="B790" s="584" t="s">
        <v>417</v>
      </c>
      <c r="C790" s="583">
        <f>SUM(C284+C779)</f>
        <v>32806</v>
      </c>
      <c r="D790" s="583">
        <f>SUM(D192+D284+D779+D25+D69+D176+D617+D292)</f>
        <v>41442</v>
      </c>
      <c r="E790" s="583">
        <f>SUM(E192+E284+E779+E25+E68+E176+E617+E292+E674+E658+E242+E16)</f>
        <v>38659</v>
      </c>
      <c r="F790" s="1010">
        <f t="shared" si="1"/>
        <v>0.9328459051204092</v>
      </c>
      <c r="G790" s="774"/>
    </row>
    <row r="791" spans="1:7" ht="12" customHeight="1">
      <c r="A791" s="576"/>
      <c r="B791" s="584" t="s">
        <v>418</v>
      </c>
      <c r="C791" s="583"/>
      <c r="D791" s="583"/>
      <c r="E791" s="583">
        <f>SUM(E283+E69+E291)</f>
        <v>7401</v>
      </c>
      <c r="F791" s="1009"/>
      <c r="G791" s="742"/>
    </row>
    <row r="792" spans="1:7" ht="12" customHeight="1" thickBot="1">
      <c r="A792" s="576"/>
      <c r="B792" s="838" t="s">
        <v>537</v>
      </c>
      <c r="C792" s="804">
        <f>SUM(C53)</f>
        <v>500000</v>
      </c>
      <c r="D792" s="804">
        <f>SUM(D52+D184+D193+D243+D127)</f>
        <v>858474</v>
      </c>
      <c r="E792" s="804">
        <f>SUM(E52+E184+E193+E243+E127)</f>
        <v>850755</v>
      </c>
      <c r="F792" s="1011">
        <f t="shared" si="1"/>
        <v>0.9910084638556322</v>
      </c>
      <c r="G792" s="796"/>
    </row>
    <row r="793" spans="1:7" ht="12" customHeight="1" thickBot="1">
      <c r="A793" s="576"/>
      <c r="B793" s="839" t="s">
        <v>123</v>
      </c>
      <c r="C793" s="840">
        <f>SUM(C790:C792)</f>
        <v>532806</v>
      </c>
      <c r="D793" s="840">
        <f>SUM(D790:D792)</f>
        <v>899916</v>
      </c>
      <c r="E793" s="840">
        <f>SUM(E790:E792)</f>
        <v>896815</v>
      </c>
      <c r="F793" s="1012">
        <f t="shared" si="1"/>
        <v>0.9965541228292418</v>
      </c>
      <c r="G793" s="796"/>
    </row>
    <row r="794" spans="1:7" ht="16.5" customHeight="1" thickBot="1">
      <c r="A794" s="671"/>
      <c r="B794" s="687" t="s">
        <v>446</v>
      </c>
      <c r="C794" s="688">
        <f>SUM(C793+C788)</f>
        <v>3651259</v>
      </c>
      <c r="D794" s="688">
        <f>SUM(D793+D788)</f>
        <v>4553727</v>
      </c>
      <c r="E794" s="688">
        <f>SUM(E793+E788)</f>
        <v>4517377</v>
      </c>
      <c r="F794" s="1012">
        <f t="shared" si="1"/>
        <v>0.9920175276207819</v>
      </c>
      <c r="G794" s="779"/>
    </row>
    <row r="795" ht="12">
      <c r="G795" s="843"/>
    </row>
    <row r="796" ht="12">
      <c r="G796" s="843"/>
    </row>
    <row r="797" spans="2:7" ht="12" hidden="1">
      <c r="B797" s="661" t="s">
        <v>158</v>
      </c>
      <c r="C797" s="844"/>
      <c r="D797" s="844"/>
      <c r="E797" s="844"/>
      <c r="G797" s="843"/>
    </row>
    <row r="798" ht="12">
      <c r="G798" s="843"/>
    </row>
    <row r="799" ht="12">
      <c r="G799" s="843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5" useFirstPageNumber="1" horizontalDpi="600" verticalDpi="600" orientation="landscape" paperSize="9" scale="76" r:id="rId1"/>
  <headerFooter alignWithMargins="0">
    <oddFooter>&amp;C&amp;P. oldal</oddFooter>
  </headerFooter>
  <rowBreaks count="15" manualBreakCount="15">
    <brk id="53" max="255" man="1"/>
    <brk id="103" max="255" man="1"/>
    <brk id="152" max="255" man="1"/>
    <brk id="202" max="255" man="1"/>
    <brk id="252" max="255" man="1"/>
    <brk id="302" max="255" man="1"/>
    <brk id="354" max="255" man="1"/>
    <brk id="404" max="255" man="1"/>
    <brk id="454" max="255" man="1"/>
    <brk id="503" max="255" man="1"/>
    <brk id="552" max="255" man="1"/>
    <brk id="600" max="255" man="1"/>
    <brk id="650" max="255" man="1"/>
    <brk id="699" max="255" man="1"/>
    <brk id="7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showZeros="0" zoomScale="95" zoomScaleNormal="95" zoomScaleSheetLayoutView="100" zoomScalePageLayoutView="0" workbookViewId="0" topLeftCell="A7">
      <selection activeCell="E22" sqref="E22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3" width="13.625" style="11" customWidth="1"/>
    <col min="4" max="5" width="14.875" style="11" customWidth="1"/>
    <col min="6" max="6" width="8.50390625" style="11" customWidth="1"/>
    <col min="7" max="7" width="50.875" style="10" customWidth="1"/>
    <col min="8" max="16384" width="9.125" style="10" customWidth="1"/>
  </cols>
  <sheetData>
    <row r="1" spans="1:8" ht="12.75" customHeight="1">
      <c r="A1" s="1115" t="s">
        <v>500</v>
      </c>
      <c r="B1" s="1114"/>
      <c r="C1" s="1114"/>
      <c r="D1" s="1114"/>
      <c r="E1" s="1114"/>
      <c r="F1" s="1114"/>
      <c r="G1" s="1114"/>
      <c r="H1" s="94"/>
    </row>
    <row r="2" spans="1:8" ht="12.75" customHeight="1">
      <c r="A2" s="1113" t="s">
        <v>149</v>
      </c>
      <c r="B2" s="1114"/>
      <c r="C2" s="1114"/>
      <c r="D2" s="1114"/>
      <c r="E2" s="1114"/>
      <c r="F2" s="1114"/>
      <c r="G2" s="1114"/>
      <c r="H2" s="67"/>
    </row>
    <row r="3" spans="3:7" ht="12" customHeight="1">
      <c r="C3" s="76"/>
      <c r="D3" s="76"/>
      <c r="E3" s="76"/>
      <c r="F3" s="76"/>
      <c r="G3" s="91" t="s">
        <v>314</v>
      </c>
    </row>
    <row r="4" spans="1:7" ht="12.75" customHeight="1">
      <c r="A4" s="51"/>
      <c r="B4" s="52"/>
      <c r="C4" s="1058" t="s">
        <v>108</v>
      </c>
      <c r="D4" s="1058" t="s">
        <v>129</v>
      </c>
      <c r="E4" s="1058" t="s">
        <v>995</v>
      </c>
      <c r="F4" s="1058" t="s">
        <v>1006</v>
      </c>
      <c r="G4" s="101" t="s">
        <v>265</v>
      </c>
    </row>
    <row r="5" spans="1:7" ht="12.75">
      <c r="A5" s="53" t="s">
        <v>477</v>
      </c>
      <c r="B5" s="100" t="s">
        <v>264</v>
      </c>
      <c r="C5" s="1075"/>
      <c r="D5" s="1111"/>
      <c r="E5" s="1111"/>
      <c r="F5" s="1111"/>
      <c r="G5" s="54" t="s">
        <v>266</v>
      </c>
    </row>
    <row r="6" spans="1:7" ht="13.5" thickBot="1">
      <c r="A6" s="55"/>
      <c r="B6" s="56"/>
      <c r="C6" s="1076"/>
      <c r="D6" s="1076"/>
      <c r="E6" s="1076"/>
      <c r="F6" s="1112"/>
      <c r="G6" s="57"/>
    </row>
    <row r="7" spans="1:7" ht="15" customHeight="1">
      <c r="A7" s="245" t="s">
        <v>287</v>
      </c>
      <c r="B7" s="246" t="s">
        <v>288</v>
      </c>
      <c r="C7" s="247" t="s">
        <v>289</v>
      </c>
      <c r="D7" s="247" t="s">
        <v>290</v>
      </c>
      <c r="E7" s="247" t="s">
        <v>291</v>
      </c>
      <c r="F7" s="247" t="s">
        <v>84</v>
      </c>
      <c r="G7" s="247" t="s">
        <v>695</v>
      </c>
    </row>
    <row r="8" spans="1:7" ht="12.75" customHeight="1">
      <c r="A8" s="117"/>
      <c r="B8" s="98" t="s">
        <v>453</v>
      </c>
      <c r="C8" s="1"/>
      <c r="D8" s="1"/>
      <c r="E8" s="1"/>
      <c r="F8" s="1"/>
      <c r="G8" s="38"/>
    </row>
    <row r="9" spans="1:7" ht="12.75" customHeight="1" thickBot="1">
      <c r="A9" s="45">
        <v>3911</v>
      </c>
      <c r="B9" s="38" t="s">
        <v>323</v>
      </c>
      <c r="C9" s="184">
        <v>14000</v>
      </c>
      <c r="D9" s="184">
        <v>14600</v>
      </c>
      <c r="E9" s="184">
        <v>14600</v>
      </c>
      <c r="F9" s="1016">
        <f>SUM(E9/D9)</f>
        <v>1</v>
      </c>
      <c r="G9" s="973"/>
    </row>
    <row r="10" spans="1:7" ht="12.75" customHeight="1" thickBot="1">
      <c r="A10" s="66">
        <v>3910</v>
      </c>
      <c r="B10" s="39" t="s">
        <v>310</v>
      </c>
      <c r="C10" s="7">
        <f>SUM(C9:C9)</f>
        <v>14000</v>
      </c>
      <c r="D10" s="7">
        <f>SUM(D9:D9)</f>
        <v>14600</v>
      </c>
      <c r="E10" s="7">
        <f>SUM(E9:E9)</f>
        <v>14600</v>
      </c>
      <c r="F10" s="565">
        <f aca="true" t="shared" si="0" ref="F10:F56">SUM(E10/D10)</f>
        <v>1</v>
      </c>
      <c r="G10" s="1017"/>
    </row>
    <row r="11" spans="1:7" s="14" customFormat="1" ht="12.75" customHeight="1">
      <c r="A11" s="12"/>
      <c r="B11" s="41" t="s">
        <v>452</v>
      </c>
      <c r="C11" s="26"/>
      <c r="D11" s="26"/>
      <c r="E11" s="963"/>
      <c r="F11" s="68"/>
      <c r="G11" s="974"/>
    </row>
    <row r="12" spans="1:7" s="14" customFormat="1" ht="12.75" customHeight="1">
      <c r="A12" s="45">
        <v>3921</v>
      </c>
      <c r="B12" s="38" t="s">
        <v>321</v>
      </c>
      <c r="C12" s="27">
        <v>6000</v>
      </c>
      <c r="D12" s="27">
        <v>6000</v>
      </c>
      <c r="E12" s="964">
        <v>6000</v>
      </c>
      <c r="F12" s="68">
        <f t="shared" si="0"/>
        <v>1</v>
      </c>
      <c r="G12" s="975" t="s">
        <v>41</v>
      </c>
    </row>
    <row r="13" spans="1:7" s="14" customFormat="1" ht="12.75" customHeight="1">
      <c r="A13" s="45">
        <v>3922</v>
      </c>
      <c r="B13" s="38" t="s">
        <v>322</v>
      </c>
      <c r="C13" s="27">
        <v>5000</v>
      </c>
      <c r="D13" s="27">
        <v>5000</v>
      </c>
      <c r="E13" s="964">
        <v>5000</v>
      </c>
      <c r="F13" s="68">
        <f t="shared" si="0"/>
        <v>1</v>
      </c>
      <c r="G13" s="975" t="s">
        <v>41</v>
      </c>
    </row>
    <row r="14" spans="1:7" s="14" customFormat="1" ht="12.75" customHeight="1">
      <c r="A14" s="45">
        <v>3924</v>
      </c>
      <c r="B14" s="38" t="s">
        <v>176</v>
      </c>
      <c r="C14" s="27"/>
      <c r="D14" s="27">
        <v>3000</v>
      </c>
      <c r="E14" s="964">
        <v>3000</v>
      </c>
      <c r="F14" s="68">
        <f t="shared" si="0"/>
        <v>1</v>
      </c>
      <c r="G14" s="976"/>
    </row>
    <row r="15" spans="1:7" s="14" customFormat="1" ht="12.75" customHeight="1">
      <c r="A15" s="45">
        <v>3925</v>
      </c>
      <c r="B15" s="38" t="s">
        <v>54</v>
      </c>
      <c r="C15" s="27">
        <v>300300</v>
      </c>
      <c r="D15" s="27">
        <v>300300</v>
      </c>
      <c r="E15" s="964">
        <v>300300</v>
      </c>
      <c r="F15" s="68">
        <f t="shared" si="0"/>
        <v>1</v>
      </c>
      <c r="G15" s="977"/>
    </row>
    <row r="16" spans="1:7" s="14" customFormat="1" ht="12.75" customHeight="1">
      <c r="A16" s="45">
        <v>3927</v>
      </c>
      <c r="B16" s="38" t="s">
        <v>34</v>
      </c>
      <c r="C16" s="27">
        <v>10000</v>
      </c>
      <c r="D16" s="27">
        <v>10000</v>
      </c>
      <c r="E16" s="964">
        <v>10000</v>
      </c>
      <c r="F16" s="68">
        <f t="shared" si="0"/>
        <v>1</v>
      </c>
      <c r="G16" s="977"/>
    </row>
    <row r="17" spans="1:7" s="14" customFormat="1" ht="12.75" customHeight="1">
      <c r="A17" s="45">
        <v>3928</v>
      </c>
      <c r="B17" s="38" t="s">
        <v>274</v>
      </c>
      <c r="C17" s="27">
        <v>180000</v>
      </c>
      <c r="D17" s="27">
        <v>264552</v>
      </c>
      <c r="E17" s="964">
        <v>264552</v>
      </c>
      <c r="F17" s="68">
        <f t="shared" si="0"/>
        <v>1</v>
      </c>
      <c r="G17" s="977" t="s">
        <v>444</v>
      </c>
    </row>
    <row r="18" spans="1:7" s="14" customFormat="1" ht="12.75" customHeight="1">
      <c r="A18" s="45"/>
      <c r="B18" s="237" t="s">
        <v>146</v>
      </c>
      <c r="C18" s="71">
        <v>30000</v>
      </c>
      <c r="D18" s="71">
        <v>30000</v>
      </c>
      <c r="E18" s="965">
        <v>30000</v>
      </c>
      <c r="F18" s="68">
        <f t="shared" si="0"/>
        <v>1</v>
      </c>
      <c r="G18" s="977"/>
    </row>
    <row r="19" spans="1:7" s="14" customFormat="1" ht="12.75" customHeight="1">
      <c r="A19" s="45"/>
      <c r="B19" s="237" t="s">
        <v>987</v>
      </c>
      <c r="C19" s="71"/>
      <c r="D19" s="71"/>
      <c r="E19" s="965">
        <v>3625</v>
      </c>
      <c r="F19" s="68"/>
      <c r="G19" s="977"/>
    </row>
    <row r="20" spans="1:7" s="14" customFormat="1" ht="12.75" customHeight="1">
      <c r="A20" s="45"/>
      <c r="B20" s="237" t="s">
        <v>986</v>
      </c>
      <c r="C20" s="71"/>
      <c r="D20" s="71"/>
      <c r="E20" s="965">
        <v>260927</v>
      </c>
      <c r="F20" s="68"/>
      <c r="G20" s="977"/>
    </row>
    <row r="21" spans="1:7" s="14" customFormat="1" ht="12.75" customHeight="1" thickBot="1">
      <c r="A21" s="45">
        <v>3929</v>
      </c>
      <c r="B21" s="59" t="s">
        <v>486</v>
      </c>
      <c r="C21" s="72">
        <v>10000</v>
      </c>
      <c r="D21" s="72">
        <v>18000</v>
      </c>
      <c r="E21" s="966">
        <v>18000</v>
      </c>
      <c r="F21" s="1016">
        <f t="shared" si="0"/>
        <v>1</v>
      </c>
      <c r="G21" s="978" t="s">
        <v>444</v>
      </c>
    </row>
    <row r="22" spans="1:7" s="14" customFormat="1" ht="12.75" customHeight="1" thickBot="1">
      <c r="A22" s="66">
        <v>3920</v>
      </c>
      <c r="B22" s="39" t="s">
        <v>310</v>
      </c>
      <c r="C22" s="7">
        <f>SUM(C12:C17)+C21</f>
        <v>511300</v>
      </c>
      <c r="D22" s="7">
        <f>SUM(D12:D17)+D21</f>
        <v>606852</v>
      </c>
      <c r="E22" s="962">
        <f>SUM(E12:E17)+E21</f>
        <v>606852</v>
      </c>
      <c r="F22" s="568">
        <f t="shared" si="0"/>
        <v>1</v>
      </c>
      <c r="G22" s="979"/>
    </row>
    <row r="23" spans="1:7" s="14" customFormat="1" ht="12.75" customHeight="1">
      <c r="A23" s="12"/>
      <c r="B23" s="41" t="s">
        <v>227</v>
      </c>
      <c r="C23" s="88"/>
      <c r="D23" s="88"/>
      <c r="E23" s="1029"/>
      <c r="F23" s="68"/>
      <c r="G23" s="974"/>
    </row>
    <row r="24" spans="1:7" s="14" customFormat="1" ht="12.75" customHeight="1">
      <c r="A24" s="74">
        <v>3931</v>
      </c>
      <c r="B24" s="99" t="s">
        <v>279</v>
      </c>
      <c r="C24" s="72">
        <v>5000</v>
      </c>
      <c r="D24" s="72">
        <v>5000</v>
      </c>
      <c r="E24" s="966">
        <v>5000</v>
      </c>
      <c r="F24" s="68">
        <f t="shared" si="0"/>
        <v>1</v>
      </c>
      <c r="G24" s="980"/>
    </row>
    <row r="25" spans="1:7" s="14" customFormat="1" ht="12.75" customHeight="1" thickBot="1">
      <c r="A25" s="74">
        <v>3932</v>
      </c>
      <c r="B25" s="99" t="s">
        <v>324</v>
      </c>
      <c r="C25" s="89">
        <v>11000</v>
      </c>
      <c r="D25" s="89">
        <v>11000</v>
      </c>
      <c r="E25" s="967">
        <v>11000</v>
      </c>
      <c r="F25" s="1016">
        <f t="shared" si="0"/>
        <v>1</v>
      </c>
      <c r="G25" s="981"/>
    </row>
    <row r="26" spans="1:7" s="14" customFormat="1" ht="12.75" customHeight="1" thickBot="1">
      <c r="A26" s="66">
        <v>3930</v>
      </c>
      <c r="B26" s="39" t="s">
        <v>310</v>
      </c>
      <c r="C26" s="7">
        <f>SUM(C24:C25)</f>
        <v>16000</v>
      </c>
      <c r="D26" s="7">
        <f>SUM(D24:D25)</f>
        <v>16000</v>
      </c>
      <c r="E26" s="962">
        <f>SUM(E24:E25)</f>
        <v>16000</v>
      </c>
      <c r="F26" s="565">
        <f t="shared" si="0"/>
        <v>1</v>
      </c>
      <c r="G26" s="982"/>
    </row>
    <row r="27" spans="1:7" ht="12.75" customHeight="1">
      <c r="A27" s="12"/>
      <c r="B27" s="41" t="s">
        <v>105</v>
      </c>
      <c r="C27" s="1"/>
      <c r="D27" s="1"/>
      <c r="E27" s="968"/>
      <c r="F27" s="68"/>
      <c r="G27" s="983"/>
    </row>
    <row r="28" spans="1:7" ht="12.75" customHeight="1">
      <c r="A28" s="45">
        <v>3941</v>
      </c>
      <c r="B28" s="38" t="s">
        <v>608</v>
      </c>
      <c r="C28" s="27">
        <v>268800</v>
      </c>
      <c r="D28" s="27">
        <v>268800</v>
      </c>
      <c r="E28" s="964">
        <v>268800</v>
      </c>
      <c r="F28" s="68">
        <f t="shared" si="0"/>
        <v>1</v>
      </c>
      <c r="G28" s="980"/>
    </row>
    <row r="29" spans="1:7" ht="12.75" customHeight="1" thickBot="1">
      <c r="A29" s="45">
        <v>3942</v>
      </c>
      <c r="B29" s="38" t="s">
        <v>587</v>
      </c>
      <c r="C29" s="27"/>
      <c r="D29" s="27">
        <v>15000</v>
      </c>
      <c r="E29" s="964">
        <v>15000</v>
      </c>
      <c r="F29" s="1016">
        <f t="shared" si="0"/>
        <v>1</v>
      </c>
      <c r="G29" s="980"/>
    </row>
    <row r="30" spans="1:7" s="14" customFormat="1" ht="12.75" customHeight="1" thickBot="1">
      <c r="A30" s="66">
        <v>3940</v>
      </c>
      <c r="B30" s="39" t="s">
        <v>308</v>
      </c>
      <c r="C30" s="7">
        <f>SUM(C28:C28)</f>
        <v>268800</v>
      </c>
      <c r="D30" s="7">
        <f>SUM(D28:D29)</f>
        <v>283800</v>
      </c>
      <c r="E30" s="962">
        <f>SUM(E28:E29)</f>
        <v>283800</v>
      </c>
      <c r="F30" s="565">
        <f t="shared" si="0"/>
        <v>1</v>
      </c>
      <c r="G30" s="984"/>
    </row>
    <row r="31" spans="1:7" s="14" customFormat="1" ht="12.75" customHeight="1">
      <c r="A31" s="250"/>
      <c r="B31" s="251" t="s">
        <v>104</v>
      </c>
      <c r="C31" s="252"/>
      <c r="D31" s="252"/>
      <c r="E31" s="969"/>
      <c r="F31" s="68"/>
      <c r="G31" s="985"/>
    </row>
    <row r="32" spans="1:7" s="14" customFormat="1" ht="12.75" customHeight="1">
      <c r="A32" s="70">
        <v>3961</v>
      </c>
      <c r="B32" s="96" t="s">
        <v>276</v>
      </c>
      <c r="C32" s="103">
        <v>114400</v>
      </c>
      <c r="D32" s="103">
        <v>114400</v>
      </c>
      <c r="E32" s="970">
        <v>114400</v>
      </c>
      <c r="F32" s="68">
        <f t="shared" si="0"/>
        <v>1</v>
      </c>
      <c r="G32" s="980"/>
    </row>
    <row r="33" spans="1:7" s="14" customFormat="1" ht="12.75" customHeight="1">
      <c r="A33" s="70">
        <v>3962</v>
      </c>
      <c r="B33" s="562" t="s">
        <v>599</v>
      </c>
      <c r="C33" s="103"/>
      <c r="D33" s="103">
        <v>50000</v>
      </c>
      <c r="E33" s="970">
        <v>50000</v>
      </c>
      <c r="F33" s="68">
        <f t="shared" si="0"/>
        <v>1</v>
      </c>
      <c r="G33" s="980"/>
    </row>
    <row r="34" spans="1:7" s="14" customFormat="1" ht="12.75" customHeight="1" thickBot="1">
      <c r="A34" s="70">
        <v>3972</v>
      </c>
      <c r="B34" s="258" t="s">
        <v>228</v>
      </c>
      <c r="C34" s="103">
        <v>18500</v>
      </c>
      <c r="D34" s="103">
        <v>17050</v>
      </c>
      <c r="E34" s="970">
        <v>17050</v>
      </c>
      <c r="F34" s="1016">
        <f t="shared" si="0"/>
        <v>1</v>
      </c>
      <c r="G34" s="986" t="s">
        <v>41</v>
      </c>
    </row>
    <row r="35" spans="1:7" s="14" customFormat="1" ht="12.75" customHeight="1" thickBot="1">
      <c r="A35" s="253">
        <v>3970</v>
      </c>
      <c r="B35" s="254" t="s">
        <v>273</v>
      </c>
      <c r="C35" s="255">
        <f>SUM(C32:C34)</f>
        <v>132900</v>
      </c>
      <c r="D35" s="255">
        <f>SUM(D32:D34)</f>
        <v>181450</v>
      </c>
      <c r="E35" s="971">
        <f>SUM(E32:E34)</f>
        <v>181450</v>
      </c>
      <c r="F35" s="565">
        <f t="shared" si="0"/>
        <v>1</v>
      </c>
      <c r="G35" s="984"/>
    </row>
    <row r="36" spans="1:7" s="14" customFormat="1" ht="12.75" customHeight="1">
      <c r="A36" s="256"/>
      <c r="B36" s="259" t="s">
        <v>451</v>
      </c>
      <c r="C36" s="257"/>
      <c r="D36" s="257"/>
      <c r="E36" s="1030"/>
      <c r="F36" s="68"/>
      <c r="G36" s="987"/>
    </row>
    <row r="37" spans="1:7" s="14" customFormat="1" ht="12.75" customHeight="1">
      <c r="A37" s="70">
        <v>3988</v>
      </c>
      <c r="B37" s="96" t="s">
        <v>177</v>
      </c>
      <c r="C37" s="252"/>
      <c r="D37" s="103">
        <v>330</v>
      </c>
      <c r="E37" s="970">
        <v>330</v>
      </c>
      <c r="F37" s="68">
        <f t="shared" si="0"/>
        <v>1</v>
      </c>
      <c r="G37" s="974"/>
    </row>
    <row r="38" spans="1:7" s="14" customFormat="1" ht="12.75" customHeight="1">
      <c r="A38" s="70">
        <v>3989</v>
      </c>
      <c r="B38" s="96" t="s">
        <v>604</v>
      </c>
      <c r="C38" s="103">
        <v>6000</v>
      </c>
      <c r="D38" s="103"/>
      <c r="E38" s="970"/>
      <c r="F38" s="68"/>
      <c r="G38" s="980"/>
    </row>
    <row r="39" spans="1:7" s="14" customFormat="1" ht="12.75" customHeight="1">
      <c r="A39" s="74">
        <v>3990</v>
      </c>
      <c r="B39" s="99" t="s">
        <v>515</v>
      </c>
      <c r="C39" s="72">
        <v>1052</v>
      </c>
      <c r="D39" s="72">
        <v>1392</v>
      </c>
      <c r="E39" s="966">
        <v>1392</v>
      </c>
      <c r="F39" s="68">
        <f t="shared" si="0"/>
        <v>1</v>
      </c>
      <c r="G39" s="980"/>
    </row>
    <row r="40" spans="1:7" s="14" customFormat="1" ht="12.75" customHeight="1">
      <c r="A40" s="74">
        <v>3991</v>
      </c>
      <c r="B40" s="99" t="s">
        <v>588</v>
      </c>
      <c r="C40" s="72">
        <v>4212</v>
      </c>
      <c r="D40" s="72">
        <v>7012</v>
      </c>
      <c r="E40" s="966">
        <v>7012</v>
      </c>
      <c r="F40" s="68">
        <f t="shared" si="0"/>
        <v>1</v>
      </c>
      <c r="G40" s="980"/>
    </row>
    <row r="41" spans="1:7" s="14" customFormat="1" ht="12.75" customHeight="1">
      <c r="A41" s="74">
        <v>3992</v>
      </c>
      <c r="B41" s="99" t="s">
        <v>516</v>
      </c>
      <c r="C41" s="72">
        <v>1272</v>
      </c>
      <c r="D41" s="72">
        <v>1972</v>
      </c>
      <c r="E41" s="966">
        <v>1972</v>
      </c>
      <c r="F41" s="68">
        <f t="shared" si="0"/>
        <v>1</v>
      </c>
      <c r="G41" s="980"/>
    </row>
    <row r="42" spans="1:7" s="14" customFormat="1" ht="12.75" customHeight="1">
      <c r="A42" s="74">
        <v>3993</v>
      </c>
      <c r="B42" s="99" t="s">
        <v>517</v>
      </c>
      <c r="C42" s="72">
        <v>1142</v>
      </c>
      <c r="D42" s="72">
        <v>1622</v>
      </c>
      <c r="E42" s="966">
        <v>1622</v>
      </c>
      <c r="F42" s="68">
        <f t="shared" si="0"/>
        <v>1</v>
      </c>
      <c r="G42" s="980"/>
    </row>
    <row r="43" spans="1:7" s="14" customFormat="1" ht="12.75" customHeight="1">
      <c r="A43" s="74">
        <v>3994</v>
      </c>
      <c r="B43" s="99" t="s">
        <v>190</v>
      </c>
      <c r="C43" s="72">
        <v>952</v>
      </c>
      <c r="D43" s="72">
        <v>1192</v>
      </c>
      <c r="E43" s="966">
        <v>1192</v>
      </c>
      <c r="F43" s="68">
        <f t="shared" si="0"/>
        <v>1</v>
      </c>
      <c r="G43" s="980"/>
    </row>
    <row r="44" spans="1:7" s="14" customFormat="1" ht="12.75" customHeight="1">
      <c r="A44" s="74">
        <v>3995</v>
      </c>
      <c r="B44" s="99" t="s">
        <v>191</v>
      </c>
      <c r="C44" s="72">
        <v>992</v>
      </c>
      <c r="D44" s="72">
        <v>1192</v>
      </c>
      <c r="E44" s="966">
        <v>1192</v>
      </c>
      <c r="F44" s="68">
        <f t="shared" si="0"/>
        <v>1</v>
      </c>
      <c r="G44" s="980"/>
    </row>
    <row r="45" spans="1:7" s="14" customFormat="1" ht="12.75" customHeight="1">
      <c r="A45" s="74">
        <v>3996</v>
      </c>
      <c r="B45" s="99" t="s">
        <v>192</v>
      </c>
      <c r="C45" s="72">
        <v>992</v>
      </c>
      <c r="D45" s="72">
        <v>972</v>
      </c>
      <c r="E45" s="966">
        <v>972</v>
      </c>
      <c r="F45" s="68">
        <f t="shared" si="0"/>
        <v>1</v>
      </c>
      <c r="G45" s="980"/>
    </row>
    <row r="46" spans="1:7" s="14" customFormat="1" ht="12.75" customHeight="1">
      <c r="A46" s="74">
        <v>3997</v>
      </c>
      <c r="B46" s="99" t="s">
        <v>193</v>
      </c>
      <c r="C46" s="72">
        <v>942</v>
      </c>
      <c r="D46" s="72">
        <v>1152</v>
      </c>
      <c r="E46" s="966">
        <v>1152</v>
      </c>
      <c r="F46" s="68">
        <f t="shared" si="0"/>
        <v>1</v>
      </c>
      <c r="G46" s="980"/>
    </row>
    <row r="47" spans="1:7" s="14" customFormat="1" ht="12.75" customHeight="1">
      <c r="A47" s="74">
        <v>3998</v>
      </c>
      <c r="B47" s="99" t="s">
        <v>194</v>
      </c>
      <c r="C47" s="72">
        <v>932</v>
      </c>
      <c r="D47" s="72">
        <v>1252</v>
      </c>
      <c r="E47" s="966">
        <v>1252</v>
      </c>
      <c r="F47" s="68">
        <f t="shared" si="0"/>
        <v>1</v>
      </c>
      <c r="G47" s="980"/>
    </row>
    <row r="48" spans="1:7" s="14" customFormat="1" ht="12.75" customHeight="1" thickBot="1">
      <c r="A48" s="114">
        <v>3999</v>
      </c>
      <c r="B48" s="99" t="s">
        <v>195</v>
      </c>
      <c r="C48" s="89">
        <v>1032</v>
      </c>
      <c r="D48" s="89">
        <v>1432</v>
      </c>
      <c r="E48" s="967">
        <v>1432</v>
      </c>
      <c r="F48" s="1016">
        <f t="shared" si="0"/>
        <v>1</v>
      </c>
      <c r="G48" s="980"/>
    </row>
    <row r="49" spans="1:7" s="14" customFormat="1" ht="12.75" customHeight="1" thickBot="1">
      <c r="A49" s="66"/>
      <c r="B49" s="39" t="s">
        <v>273</v>
      </c>
      <c r="C49" s="7">
        <f>SUM(C38:C48)</f>
        <v>19520</v>
      </c>
      <c r="D49" s="7">
        <f>SUM(D37:D48)</f>
        <v>19520</v>
      </c>
      <c r="E49" s="962">
        <f>SUM(E37:E48)</f>
        <v>19520</v>
      </c>
      <c r="F49" s="565">
        <f t="shared" si="0"/>
        <v>1</v>
      </c>
      <c r="G49" s="984"/>
    </row>
    <row r="50" spans="1:7" s="14" customFormat="1" ht="12.75" customHeight="1" thickBot="1">
      <c r="A50" s="66">
        <v>3900</v>
      </c>
      <c r="B50" s="39" t="s">
        <v>267</v>
      </c>
      <c r="C50" s="7">
        <f>C30+C22+C10+C26+C35+C49</f>
        <v>962520</v>
      </c>
      <c r="D50" s="7">
        <f>D30+D22+D10+D26+D35+D49</f>
        <v>1122222</v>
      </c>
      <c r="E50" s="962">
        <f>E30+E22+E10+E26+E35+E49</f>
        <v>1122222</v>
      </c>
      <c r="F50" s="565">
        <f t="shared" si="0"/>
        <v>1</v>
      </c>
      <c r="G50" s="984"/>
    </row>
    <row r="51" spans="1:7" s="14" customFormat="1" ht="12.75" customHeight="1">
      <c r="A51" s="49"/>
      <c r="B51" s="96" t="s">
        <v>304</v>
      </c>
      <c r="C51" s="72"/>
      <c r="D51" s="72"/>
      <c r="E51" s="966"/>
      <c r="F51" s="68"/>
      <c r="G51" s="974"/>
    </row>
    <row r="52" spans="1:7" s="14" customFormat="1" ht="12.75" customHeight="1">
      <c r="A52" s="49"/>
      <c r="B52" s="27" t="s">
        <v>205</v>
      </c>
      <c r="C52" s="72"/>
      <c r="D52" s="72"/>
      <c r="E52" s="966"/>
      <c r="F52" s="68"/>
      <c r="G52" s="974"/>
    </row>
    <row r="53" spans="1:7" s="14" customFormat="1" ht="12.75" customHeight="1">
      <c r="A53" s="49"/>
      <c r="B53" s="96" t="s">
        <v>988</v>
      </c>
      <c r="C53" s="72"/>
      <c r="D53" s="72"/>
      <c r="E53" s="966">
        <f>SUM(E19)</f>
        <v>3625</v>
      </c>
      <c r="F53" s="68"/>
      <c r="G53" s="974"/>
    </row>
    <row r="54" spans="1:7" s="14" customFormat="1" ht="12.75" customHeight="1">
      <c r="A54" s="48"/>
      <c r="B54" s="27" t="s">
        <v>493</v>
      </c>
      <c r="C54" s="27">
        <f>SUM(C10+C22+C26+C30+C35+C49)-C55</f>
        <v>758520</v>
      </c>
      <c r="D54" s="27">
        <f>SUM(D10+D22+D26+D30+D35+D49)-D55</f>
        <v>810070</v>
      </c>
      <c r="E54" s="964">
        <f>SUM(E10+E22+E26+E30+E35+E49)-E55-E53</f>
        <v>810070</v>
      </c>
      <c r="F54" s="68">
        <f t="shared" si="0"/>
        <v>1</v>
      </c>
      <c r="G54" s="974"/>
    </row>
    <row r="55" spans="1:7" s="14" customFormat="1" ht="12.75" customHeight="1">
      <c r="A55" s="48"/>
      <c r="B55" s="103" t="s">
        <v>470</v>
      </c>
      <c r="C55" s="27">
        <f>SUM(C9+C21+C17)</f>
        <v>204000</v>
      </c>
      <c r="D55" s="27">
        <f>SUM(D9+D21+D17+D29)</f>
        <v>312152</v>
      </c>
      <c r="E55" s="964">
        <f>SUM(E9+E21+E20+E29)</f>
        <v>308527</v>
      </c>
      <c r="F55" s="1031">
        <f t="shared" si="0"/>
        <v>0.9883870678387452</v>
      </c>
      <c r="G55" s="988"/>
    </row>
    <row r="56" spans="1:7" s="14" customFormat="1" ht="12.75" customHeight="1">
      <c r="A56" s="272"/>
      <c r="B56" s="273" t="s">
        <v>116</v>
      </c>
      <c r="C56" s="80">
        <f>SUM(C52:C55)</f>
        <v>962520</v>
      </c>
      <c r="D56" s="80">
        <f>SUM(D52:D55)</f>
        <v>1122222</v>
      </c>
      <c r="E56" s="972">
        <f>SUM(E52:E55)</f>
        <v>1122222</v>
      </c>
      <c r="F56" s="235">
        <f t="shared" si="0"/>
        <v>1</v>
      </c>
      <c r="G56" s="988"/>
    </row>
    <row r="57" spans="1:7" ht="12.75" customHeight="1">
      <c r="A57" s="43"/>
      <c r="B57" s="44"/>
      <c r="C57" s="19"/>
      <c r="D57" s="19"/>
      <c r="E57" s="19"/>
      <c r="F57" s="19"/>
      <c r="G57" s="44"/>
    </row>
    <row r="58" ht="12.75" customHeight="1">
      <c r="A58" s="58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3937007874015748" bottom="0.1968503937007874" header="0.5905511811023623" footer="0"/>
  <pageSetup firstPageNumber="41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showZeros="0" zoomScaleSheetLayoutView="100" zoomScalePageLayoutView="0" workbookViewId="0" topLeftCell="A83">
      <selection activeCell="E109" sqref="E109"/>
    </sheetView>
  </sheetViews>
  <sheetFormatPr defaultColWidth="9.125" defaultRowHeight="12.75" customHeight="1"/>
  <cols>
    <col min="1" max="1" width="5.75390625" style="43" customWidth="1"/>
    <col min="2" max="2" width="66.125" style="44" customWidth="1"/>
    <col min="3" max="5" width="12.125" style="50" customWidth="1"/>
    <col min="6" max="6" width="9.75390625" style="50" customWidth="1"/>
    <col min="7" max="7" width="57.50390625" style="44" customWidth="1"/>
    <col min="8" max="16384" width="9.125" style="44" customWidth="1"/>
  </cols>
  <sheetData>
    <row r="1" spans="1:7" s="17" customFormat="1" ht="12.75" customHeight="1">
      <c r="A1" s="1118" t="s">
        <v>268</v>
      </c>
      <c r="B1" s="1114"/>
      <c r="C1" s="1114"/>
      <c r="D1" s="1114"/>
      <c r="E1" s="1114"/>
      <c r="F1" s="1114"/>
      <c r="G1" s="1114"/>
    </row>
    <row r="2" spans="1:7" s="17" customFormat="1" ht="12.75" customHeight="1">
      <c r="A2" s="1113" t="s">
        <v>150</v>
      </c>
      <c r="B2" s="1114"/>
      <c r="C2" s="1114"/>
      <c r="D2" s="1114"/>
      <c r="E2" s="1114"/>
      <c r="F2" s="1114"/>
      <c r="G2" s="1114"/>
    </row>
    <row r="3" spans="1:7" s="17" customFormat="1" ht="12.75" customHeight="1">
      <c r="A3" s="67"/>
      <c r="B3" s="67"/>
      <c r="C3" s="1116"/>
      <c r="D3" s="1116"/>
      <c r="E3" s="1116"/>
      <c r="F3" s="1116"/>
      <c r="G3" s="1117"/>
    </row>
    <row r="4" spans="1:7" ht="10.5" customHeight="1">
      <c r="A4" s="664"/>
      <c r="B4" s="661"/>
      <c r="C4" s="845"/>
      <c r="D4" s="845"/>
      <c r="E4" s="845"/>
      <c r="F4" s="845"/>
      <c r="G4" s="846" t="s">
        <v>314</v>
      </c>
    </row>
    <row r="5" spans="1:7" ht="12.75" customHeight="1">
      <c r="A5" s="829"/>
      <c r="B5" s="847"/>
      <c r="C5" s="1087" t="s">
        <v>108</v>
      </c>
      <c r="D5" s="1087" t="s">
        <v>129</v>
      </c>
      <c r="E5" s="1087" t="s">
        <v>995</v>
      </c>
      <c r="F5" s="1087" t="s">
        <v>1007</v>
      </c>
      <c r="G5" s="848"/>
    </row>
    <row r="6" spans="1:7" ht="12" customHeight="1">
      <c r="A6" s="669" t="s">
        <v>477</v>
      </c>
      <c r="B6" s="849" t="s">
        <v>264</v>
      </c>
      <c r="C6" s="1088"/>
      <c r="D6" s="1093"/>
      <c r="E6" s="1093"/>
      <c r="F6" s="1119"/>
      <c r="G6" s="737" t="s">
        <v>265</v>
      </c>
    </row>
    <row r="7" spans="1:7" ht="12.75" customHeight="1" thickBot="1">
      <c r="A7" s="850"/>
      <c r="B7" s="851"/>
      <c r="C7" s="1094"/>
      <c r="D7" s="1094"/>
      <c r="E7" s="1094"/>
      <c r="F7" s="1120"/>
      <c r="G7" s="693" t="s">
        <v>266</v>
      </c>
    </row>
    <row r="8" spans="1:7" ht="12.75" customHeight="1">
      <c r="A8" s="852" t="s">
        <v>287</v>
      </c>
      <c r="B8" s="674" t="s">
        <v>288</v>
      </c>
      <c r="C8" s="853" t="s">
        <v>289</v>
      </c>
      <c r="D8" s="853" t="s">
        <v>290</v>
      </c>
      <c r="E8" s="853" t="s">
        <v>291</v>
      </c>
      <c r="F8" s="853" t="s">
        <v>84</v>
      </c>
      <c r="G8" s="738" t="s">
        <v>699</v>
      </c>
    </row>
    <row r="9" spans="1:7" ht="16.5" customHeight="1">
      <c r="A9" s="794"/>
      <c r="B9" s="854" t="s">
        <v>461</v>
      </c>
      <c r="C9" s="742"/>
      <c r="D9" s="742"/>
      <c r="E9" s="742"/>
      <c r="F9" s="742"/>
      <c r="G9" s="855"/>
    </row>
    <row r="10" spans="1:7" ht="11.25">
      <c r="A10" s="669"/>
      <c r="B10" s="856" t="s">
        <v>447</v>
      </c>
      <c r="C10" s="857"/>
      <c r="D10" s="857"/>
      <c r="E10" s="857"/>
      <c r="F10" s="857"/>
      <c r="G10" s="685"/>
    </row>
    <row r="11" spans="1:7" ht="11.25">
      <c r="A11" s="858">
        <v>4014</v>
      </c>
      <c r="B11" s="577" t="s">
        <v>616</v>
      </c>
      <c r="C11" s="859">
        <v>30000</v>
      </c>
      <c r="D11" s="859">
        <f>SUM(D12:D13)</f>
        <v>44220</v>
      </c>
      <c r="E11" s="859">
        <f>SUM(E12:E13)</f>
        <v>44220</v>
      </c>
      <c r="F11" s="579">
        <f>SUM(E11/D11)</f>
        <v>1</v>
      </c>
      <c r="G11" s="860"/>
    </row>
    <row r="12" spans="1:7" ht="12">
      <c r="A12" s="858"/>
      <c r="B12" s="861" t="s">
        <v>543</v>
      </c>
      <c r="C12" s="859"/>
      <c r="D12" s="862">
        <v>8239</v>
      </c>
      <c r="E12" s="862">
        <v>9058</v>
      </c>
      <c r="F12" s="579">
        <f aca="true" t="shared" si="0" ref="F12:F63">SUM(E12/D12)</f>
        <v>1.0994052676295667</v>
      </c>
      <c r="G12" s="860"/>
    </row>
    <row r="13" spans="1:7" ht="12">
      <c r="A13" s="858"/>
      <c r="B13" s="861" t="s">
        <v>909</v>
      </c>
      <c r="C13" s="859"/>
      <c r="D13" s="862">
        <v>35981</v>
      </c>
      <c r="E13" s="862">
        <v>35162</v>
      </c>
      <c r="F13" s="579">
        <f t="shared" si="0"/>
        <v>0.9772379867152108</v>
      </c>
      <c r="G13" s="860"/>
    </row>
    <row r="14" spans="1:7" ht="12">
      <c r="A14" s="858">
        <v>4016</v>
      </c>
      <c r="B14" s="577" t="s">
        <v>436</v>
      </c>
      <c r="C14" s="859"/>
      <c r="D14" s="859">
        <v>18801</v>
      </c>
      <c r="E14" s="859">
        <v>18801</v>
      </c>
      <c r="F14" s="1032">
        <f t="shared" si="0"/>
        <v>1</v>
      </c>
      <c r="G14" s="863"/>
    </row>
    <row r="15" spans="1:7" s="40" customFormat="1" ht="11.25">
      <c r="A15" s="794">
        <v>4010</v>
      </c>
      <c r="B15" s="864" t="s">
        <v>448</v>
      </c>
      <c r="C15" s="865">
        <f>SUM(C11:C13)</f>
        <v>30000</v>
      </c>
      <c r="D15" s="865">
        <f>SUM(D11+D14)</f>
        <v>63021</v>
      </c>
      <c r="E15" s="865">
        <f>SUM(E11+E14)</f>
        <v>63021</v>
      </c>
      <c r="F15" s="885">
        <f t="shared" si="0"/>
        <v>1</v>
      </c>
      <c r="G15" s="867"/>
    </row>
    <row r="16" spans="1:7" s="40" customFormat="1" ht="11.25">
      <c r="A16" s="85"/>
      <c r="B16" s="868" t="s">
        <v>449</v>
      </c>
      <c r="C16" s="578"/>
      <c r="D16" s="578"/>
      <c r="E16" s="578"/>
      <c r="F16" s="579"/>
      <c r="G16" s="680"/>
    </row>
    <row r="17" spans="1:7" s="40" customFormat="1" ht="11.25">
      <c r="A17" s="858">
        <v>4032</v>
      </c>
      <c r="B17" s="577" t="s">
        <v>145</v>
      </c>
      <c r="C17" s="578">
        <v>4000</v>
      </c>
      <c r="D17" s="578">
        <v>4000</v>
      </c>
      <c r="E17" s="578">
        <v>4000</v>
      </c>
      <c r="F17" s="579">
        <f t="shared" si="0"/>
        <v>1</v>
      </c>
      <c r="G17" s="680"/>
    </row>
    <row r="18" spans="1:7" s="40" customFormat="1" ht="11.25">
      <c r="A18" s="680">
        <v>4034</v>
      </c>
      <c r="B18" s="580" t="s">
        <v>759</v>
      </c>
      <c r="C18" s="578"/>
      <c r="D18" s="578">
        <v>540</v>
      </c>
      <c r="E18" s="578">
        <v>540</v>
      </c>
      <c r="F18" s="1032">
        <f t="shared" si="0"/>
        <v>1</v>
      </c>
      <c r="G18" s="869"/>
    </row>
    <row r="19" spans="1:7" s="40" customFormat="1" ht="11.25">
      <c r="A19" s="794">
        <v>4030</v>
      </c>
      <c r="B19" s="864" t="s">
        <v>450</v>
      </c>
      <c r="C19" s="696">
        <f>SUM(C17:C17)</f>
        <v>4000</v>
      </c>
      <c r="D19" s="696">
        <f>SUM(D17:D18)</f>
        <v>4540</v>
      </c>
      <c r="E19" s="696">
        <f>SUM(E17:E18)</f>
        <v>4540</v>
      </c>
      <c r="F19" s="866">
        <f t="shared" si="0"/>
        <v>1</v>
      </c>
      <c r="G19" s="870"/>
    </row>
    <row r="20" spans="1:7" s="40" customFormat="1" ht="12">
      <c r="A20" s="85"/>
      <c r="B20" s="871" t="s">
        <v>454</v>
      </c>
      <c r="C20" s="872"/>
      <c r="D20" s="872"/>
      <c r="E20" s="872"/>
      <c r="F20" s="579"/>
      <c r="G20" s="873"/>
    </row>
    <row r="21" spans="1:7" s="40" customFormat="1" ht="11.25">
      <c r="A21" s="858">
        <v>4117</v>
      </c>
      <c r="B21" s="874" t="s">
        <v>602</v>
      </c>
      <c r="C21" s="578">
        <v>522000</v>
      </c>
      <c r="D21" s="578">
        <f>SUM(D22:D23)</f>
        <v>411024</v>
      </c>
      <c r="E21" s="578">
        <f>SUM(E22:E23)</f>
        <v>400926</v>
      </c>
      <c r="F21" s="579">
        <f t="shared" si="0"/>
        <v>0.9754320915566974</v>
      </c>
      <c r="G21" s="875"/>
    </row>
    <row r="22" spans="1:7" s="40" customFormat="1" ht="12">
      <c r="A22" s="858"/>
      <c r="B22" s="861" t="s">
        <v>543</v>
      </c>
      <c r="C22" s="578"/>
      <c r="D22" s="879">
        <v>24</v>
      </c>
      <c r="E22" s="879"/>
      <c r="F22" s="579">
        <f t="shared" si="0"/>
        <v>0</v>
      </c>
      <c r="G22" s="875"/>
    </row>
    <row r="23" spans="1:7" s="40" customFormat="1" ht="12">
      <c r="A23" s="858"/>
      <c r="B23" s="861" t="s">
        <v>909</v>
      </c>
      <c r="C23" s="578"/>
      <c r="D23" s="879">
        <v>411000</v>
      </c>
      <c r="E23" s="879">
        <v>400926</v>
      </c>
      <c r="F23" s="579">
        <f t="shared" si="0"/>
        <v>0.9754890510948905</v>
      </c>
      <c r="G23" s="875"/>
    </row>
    <row r="24" spans="1:7" s="40" customFormat="1" ht="11.25">
      <c r="A24" s="858">
        <v>4118</v>
      </c>
      <c r="B24" s="874" t="s">
        <v>299</v>
      </c>
      <c r="C24" s="578">
        <v>670000</v>
      </c>
      <c r="D24" s="578">
        <v>527559</v>
      </c>
      <c r="E24" s="578">
        <v>527559</v>
      </c>
      <c r="F24" s="579">
        <f t="shared" si="0"/>
        <v>1</v>
      </c>
      <c r="G24" s="875"/>
    </row>
    <row r="25" spans="1:7" s="40" customFormat="1" ht="12">
      <c r="A25" s="858"/>
      <c r="B25" s="861" t="s">
        <v>543</v>
      </c>
      <c r="C25" s="578"/>
      <c r="D25" s="578"/>
      <c r="E25" s="578">
        <v>608</v>
      </c>
      <c r="F25" s="579"/>
      <c r="G25" s="875"/>
    </row>
    <row r="26" spans="1:7" s="40" customFormat="1" ht="12">
      <c r="A26" s="858"/>
      <c r="B26" s="861" t="s">
        <v>909</v>
      </c>
      <c r="C26" s="578"/>
      <c r="D26" s="578"/>
      <c r="E26" s="578">
        <v>526951</v>
      </c>
      <c r="F26" s="579"/>
      <c r="G26" s="875"/>
    </row>
    <row r="27" spans="1:7" s="40" customFormat="1" ht="11.25">
      <c r="A27" s="858">
        <v>4119</v>
      </c>
      <c r="B27" s="874" t="s">
        <v>762</v>
      </c>
      <c r="C27" s="578"/>
      <c r="D27" s="578"/>
      <c r="E27" s="578"/>
      <c r="F27" s="579"/>
      <c r="G27" s="875"/>
    </row>
    <row r="28" spans="1:7" s="40" customFormat="1" ht="11.25">
      <c r="A28" s="858">
        <v>4120</v>
      </c>
      <c r="B28" s="874" t="s">
        <v>603</v>
      </c>
      <c r="C28" s="578">
        <v>430000</v>
      </c>
      <c r="D28" s="578">
        <v>338583</v>
      </c>
      <c r="E28" s="578">
        <v>338583</v>
      </c>
      <c r="F28" s="579">
        <f t="shared" si="0"/>
        <v>1</v>
      </c>
      <c r="G28" s="875"/>
    </row>
    <row r="29" spans="1:7" s="40" customFormat="1" ht="12">
      <c r="A29" s="858"/>
      <c r="B29" s="876" t="s">
        <v>187</v>
      </c>
      <c r="C29" s="578"/>
      <c r="D29" s="578"/>
      <c r="E29" s="578"/>
      <c r="F29" s="579"/>
      <c r="G29" s="873"/>
    </row>
    <row r="30" spans="1:7" s="37" customFormat="1" ht="11.25">
      <c r="A30" s="680">
        <v>4121</v>
      </c>
      <c r="B30" s="877" t="s">
        <v>229</v>
      </c>
      <c r="C30" s="686">
        <v>37700</v>
      </c>
      <c r="D30" s="686">
        <f>D31+D32</f>
        <v>89985</v>
      </c>
      <c r="E30" s="686">
        <f>E31+E32</f>
        <v>89985</v>
      </c>
      <c r="F30" s="579">
        <f t="shared" si="0"/>
        <v>1</v>
      </c>
      <c r="G30" s="860"/>
    </row>
    <row r="31" spans="1:7" s="37" customFormat="1" ht="12">
      <c r="A31" s="680"/>
      <c r="B31" s="861" t="s">
        <v>543</v>
      </c>
      <c r="C31" s="686"/>
      <c r="D31" s="862">
        <v>1012</v>
      </c>
      <c r="E31" s="862">
        <v>3429</v>
      </c>
      <c r="F31" s="579">
        <f t="shared" si="0"/>
        <v>3.3883399209486167</v>
      </c>
      <c r="G31" s="860"/>
    </row>
    <row r="32" spans="1:7" s="37" customFormat="1" ht="12">
      <c r="A32" s="680"/>
      <c r="B32" s="861" t="s">
        <v>909</v>
      </c>
      <c r="C32" s="686"/>
      <c r="D32" s="862">
        <v>88973</v>
      </c>
      <c r="E32" s="862">
        <v>86556</v>
      </c>
      <c r="F32" s="579">
        <f t="shared" si="0"/>
        <v>0.972834455396581</v>
      </c>
      <c r="G32" s="860"/>
    </row>
    <row r="33" spans="1:7" s="37" customFormat="1" ht="11.25">
      <c r="A33" s="680">
        <v>4122</v>
      </c>
      <c r="B33" s="878" t="s">
        <v>325</v>
      </c>
      <c r="C33" s="578">
        <v>120000</v>
      </c>
      <c r="D33" s="578">
        <f>SUM(D34:D35)</f>
        <v>205205</v>
      </c>
      <c r="E33" s="578">
        <f>SUM(E34:E35)</f>
        <v>205205</v>
      </c>
      <c r="F33" s="579">
        <f t="shared" si="0"/>
        <v>1</v>
      </c>
      <c r="G33" s="685"/>
    </row>
    <row r="34" spans="1:7" s="37" customFormat="1" ht="12">
      <c r="A34" s="680"/>
      <c r="B34" s="861" t="s">
        <v>543</v>
      </c>
      <c r="C34" s="578"/>
      <c r="D34" s="879">
        <v>8911</v>
      </c>
      <c r="E34" s="879">
        <v>14485</v>
      </c>
      <c r="F34" s="579">
        <f t="shared" si="0"/>
        <v>1.6255190214341824</v>
      </c>
      <c r="G34" s="685"/>
    </row>
    <row r="35" spans="1:7" s="37" customFormat="1" ht="12">
      <c r="A35" s="680"/>
      <c r="B35" s="861" t="s">
        <v>909</v>
      </c>
      <c r="C35" s="578"/>
      <c r="D35" s="879">
        <v>196294</v>
      </c>
      <c r="E35" s="879">
        <v>190720</v>
      </c>
      <c r="F35" s="579">
        <f t="shared" si="0"/>
        <v>0.9716038187616535</v>
      </c>
      <c r="G35" s="685"/>
    </row>
    <row r="36" spans="1:7" s="37" customFormat="1" ht="11.25">
      <c r="A36" s="767">
        <v>4123</v>
      </c>
      <c r="B36" s="880" t="s">
        <v>186</v>
      </c>
      <c r="C36" s="881">
        <v>2865477</v>
      </c>
      <c r="D36" s="881">
        <f>SUM(D37:D41)</f>
        <v>2528693</v>
      </c>
      <c r="E36" s="881">
        <f>SUM(E37:E41)</f>
        <v>2390899</v>
      </c>
      <c r="F36" s="579">
        <f t="shared" si="0"/>
        <v>0.9455078176749807</v>
      </c>
      <c r="G36" s="685"/>
    </row>
    <row r="37" spans="1:7" s="37" customFormat="1" ht="12">
      <c r="A37" s="767"/>
      <c r="B37" s="863" t="s">
        <v>212</v>
      </c>
      <c r="C37" s="881"/>
      <c r="D37" s="882">
        <v>35000</v>
      </c>
      <c r="E37" s="882">
        <v>35000</v>
      </c>
      <c r="F37" s="579">
        <f t="shared" si="0"/>
        <v>1</v>
      </c>
      <c r="G37" s="685"/>
    </row>
    <row r="38" spans="1:7" s="37" customFormat="1" ht="12">
      <c r="A38" s="767"/>
      <c r="B38" s="879" t="s">
        <v>501</v>
      </c>
      <c r="C38" s="881"/>
      <c r="D38" s="882">
        <v>6500</v>
      </c>
      <c r="E38" s="882">
        <v>7235</v>
      </c>
      <c r="F38" s="579">
        <f t="shared" si="0"/>
        <v>1.113076923076923</v>
      </c>
      <c r="G38" s="685"/>
    </row>
    <row r="39" spans="1:7" s="37" customFormat="1" ht="12">
      <c r="A39" s="767"/>
      <c r="B39" s="861" t="s">
        <v>543</v>
      </c>
      <c r="C39" s="881"/>
      <c r="D39" s="882">
        <v>80000</v>
      </c>
      <c r="E39" s="882">
        <v>80000</v>
      </c>
      <c r="F39" s="579">
        <f t="shared" si="0"/>
        <v>1</v>
      </c>
      <c r="G39" s="685"/>
    </row>
    <row r="40" spans="1:7" s="37" customFormat="1" ht="12">
      <c r="A40" s="767"/>
      <c r="B40" s="861" t="s">
        <v>764</v>
      </c>
      <c r="C40" s="881"/>
      <c r="D40" s="882"/>
      <c r="E40" s="882">
        <v>15037</v>
      </c>
      <c r="F40" s="579"/>
      <c r="G40" s="685"/>
    </row>
    <row r="41" spans="1:7" s="37" customFormat="1" ht="12">
      <c r="A41" s="767"/>
      <c r="B41" s="861" t="s">
        <v>909</v>
      </c>
      <c r="C41" s="881"/>
      <c r="D41" s="882">
        <v>2407193</v>
      </c>
      <c r="E41" s="882">
        <v>2253627</v>
      </c>
      <c r="F41" s="579">
        <f t="shared" si="0"/>
        <v>0.9362053645054634</v>
      </c>
      <c r="G41" s="685"/>
    </row>
    <row r="42" spans="1:7" s="37" customFormat="1" ht="11.25">
      <c r="A42" s="767">
        <v>4124</v>
      </c>
      <c r="B42" s="880" t="s">
        <v>582</v>
      </c>
      <c r="C42" s="881"/>
      <c r="D42" s="881">
        <v>57150</v>
      </c>
      <c r="E42" s="881"/>
      <c r="F42" s="579">
        <f t="shared" si="0"/>
        <v>0</v>
      </c>
      <c r="G42" s="685"/>
    </row>
    <row r="43" spans="1:7" s="37" customFormat="1" ht="11.25">
      <c r="A43" s="883"/>
      <c r="B43" s="884" t="s">
        <v>269</v>
      </c>
      <c r="C43" s="702">
        <f>SUM(C21:C36)</f>
        <v>4645177</v>
      </c>
      <c r="D43" s="702">
        <f>D21+D24+D27+D28+D30+D33+D36+D42</f>
        <v>4158199</v>
      </c>
      <c r="E43" s="702">
        <f>E21+E24+E27+E28+E30+E33+E36+E42</f>
        <v>3953157</v>
      </c>
      <c r="F43" s="885">
        <f t="shared" si="0"/>
        <v>0.9506897096555504</v>
      </c>
      <c r="G43" s="681"/>
    </row>
    <row r="44" spans="1:7" s="37" customFormat="1" ht="11.25">
      <c r="A44" s="680">
        <v>4131</v>
      </c>
      <c r="B44" s="877" t="s">
        <v>487</v>
      </c>
      <c r="C44" s="578">
        <v>50000</v>
      </c>
      <c r="D44" s="578">
        <f>SUM(D45:D46)</f>
        <v>69378</v>
      </c>
      <c r="E44" s="578">
        <f>SUM(E45:E46)</f>
        <v>69378</v>
      </c>
      <c r="F44" s="579">
        <f t="shared" si="0"/>
        <v>1</v>
      </c>
      <c r="G44" s="860"/>
    </row>
    <row r="45" spans="1:7" s="37" customFormat="1" ht="12">
      <c r="A45" s="680"/>
      <c r="B45" s="861" t="s">
        <v>543</v>
      </c>
      <c r="C45" s="578"/>
      <c r="D45" s="879">
        <v>1471</v>
      </c>
      <c r="E45" s="879">
        <v>2711</v>
      </c>
      <c r="F45" s="579">
        <f t="shared" si="0"/>
        <v>1.8429639700883753</v>
      </c>
      <c r="G45" s="860"/>
    </row>
    <row r="46" spans="1:7" s="37" customFormat="1" ht="12">
      <c r="A46" s="680"/>
      <c r="B46" s="861" t="s">
        <v>909</v>
      </c>
      <c r="C46" s="578"/>
      <c r="D46" s="879">
        <v>67907</v>
      </c>
      <c r="E46" s="879">
        <v>66667</v>
      </c>
      <c r="F46" s="579">
        <f t="shared" si="0"/>
        <v>0.9817397322809136</v>
      </c>
      <c r="G46" s="860"/>
    </row>
    <row r="47" spans="1:7" s="37" customFormat="1" ht="12" customHeight="1">
      <c r="A47" s="680">
        <v>4132</v>
      </c>
      <c r="B47" s="877" t="s">
        <v>224</v>
      </c>
      <c r="C47" s="578">
        <v>30000</v>
      </c>
      <c r="D47" s="578">
        <v>38309</v>
      </c>
      <c r="E47" s="578">
        <v>28309</v>
      </c>
      <c r="F47" s="579">
        <f t="shared" si="0"/>
        <v>0.7389647341355817</v>
      </c>
      <c r="G47" s="860"/>
    </row>
    <row r="48" spans="1:7" s="37" customFormat="1" ht="12.75" customHeight="1">
      <c r="A48" s="680">
        <v>4133</v>
      </c>
      <c r="B48" s="877" t="s">
        <v>488</v>
      </c>
      <c r="C48" s="578">
        <v>150000</v>
      </c>
      <c r="D48" s="578">
        <f>SUM(D49:D50)</f>
        <v>229219</v>
      </c>
      <c r="E48" s="578">
        <f>SUM(E49:E50)</f>
        <v>229219</v>
      </c>
      <c r="F48" s="579">
        <f t="shared" si="0"/>
        <v>1</v>
      </c>
      <c r="G48" s="685"/>
    </row>
    <row r="49" spans="1:7" s="37" customFormat="1" ht="12.75" customHeight="1">
      <c r="A49" s="680"/>
      <c r="B49" s="861" t="s">
        <v>543</v>
      </c>
      <c r="C49" s="578"/>
      <c r="D49" s="879">
        <v>1200</v>
      </c>
      <c r="E49" s="879">
        <v>1200</v>
      </c>
      <c r="F49" s="579">
        <f t="shared" si="0"/>
        <v>1</v>
      </c>
      <c r="G49" s="685"/>
    </row>
    <row r="50" spans="1:7" s="37" customFormat="1" ht="12.75" customHeight="1">
      <c r="A50" s="680"/>
      <c r="B50" s="861" t="s">
        <v>909</v>
      </c>
      <c r="C50" s="578"/>
      <c r="D50" s="879">
        <v>228019</v>
      </c>
      <c r="E50" s="879">
        <v>228019</v>
      </c>
      <c r="F50" s="579">
        <f t="shared" si="0"/>
        <v>1</v>
      </c>
      <c r="G50" s="685"/>
    </row>
    <row r="51" spans="1:7" s="37" customFormat="1" ht="11.25">
      <c r="A51" s="680">
        <v>4135</v>
      </c>
      <c r="B51" s="877" t="s">
        <v>489</v>
      </c>
      <c r="C51" s="578">
        <v>120000</v>
      </c>
      <c r="D51" s="578">
        <f>SUM(D52:D53)</f>
        <v>65000</v>
      </c>
      <c r="E51" s="578">
        <f>SUM(E52:E53)</f>
        <v>65000</v>
      </c>
      <c r="F51" s="579">
        <f t="shared" si="0"/>
        <v>1</v>
      </c>
      <c r="G51" s="869"/>
    </row>
    <row r="52" spans="1:7" s="37" customFormat="1" ht="12">
      <c r="A52" s="576"/>
      <c r="B52" s="861" t="s">
        <v>543</v>
      </c>
      <c r="C52" s="578"/>
      <c r="D52" s="879">
        <v>4</v>
      </c>
      <c r="E52" s="879">
        <v>4</v>
      </c>
      <c r="F52" s="579">
        <f t="shared" si="0"/>
        <v>1</v>
      </c>
      <c r="G52" s="869"/>
    </row>
    <row r="53" spans="1:7" s="37" customFormat="1" ht="12">
      <c r="A53" s="576"/>
      <c r="B53" s="861" t="s">
        <v>909</v>
      </c>
      <c r="C53" s="578"/>
      <c r="D53" s="879">
        <v>64996</v>
      </c>
      <c r="E53" s="879">
        <v>64996</v>
      </c>
      <c r="F53" s="579">
        <f t="shared" si="0"/>
        <v>1</v>
      </c>
      <c r="G53" s="869"/>
    </row>
    <row r="54" spans="1:7" s="37" customFormat="1" ht="11.25">
      <c r="A54" s="576">
        <v>4138</v>
      </c>
      <c r="B54" s="577" t="s">
        <v>66</v>
      </c>
      <c r="C54" s="578">
        <v>80000</v>
      </c>
      <c r="D54" s="578">
        <v>100969</v>
      </c>
      <c r="E54" s="578">
        <v>100969</v>
      </c>
      <c r="F54" s="579">
        <f t="shared" si="0"/>
        <v>1</v>
      </c>
      <c r="G54" s="580"/>
    </row>
    <row r="55" spans="1:7" s="37" customFormat="1" ht="12">
      <c r="A55" s="576"/>
      <c r="B55" s="861" t="s">
        <v>543</v>
      </c>
      <c r="C55" s="578"/>
      <c r="D55" s="578"/>
      <c r="E55" s="879">
        <v>39</v>
      </c>
      <c r="F55" s="579"/>
      <c r="G55" s="580"/>
    </row>
    <row r="56" spans="1:7" s="37" customFormat="1" ht="12">
      <c r="A56" s="576"/>
      <c r="B56" s="861" t="s">
        <v>909</v>
      </c>
      <c r="C56" s="578"/>
      <c r="D56" s="578"/>
      <c r="E56" s="879">
        <v>100930</v>
      </c>
      <c r="F56" s="579"/>
      <c r="G56" s="580"/>
    </row>
    <row r="57" spans="1:7" s="37" customFormat="1" ht="11.25">
      <c r="A57" s="576">
        <v>4139</v>
      </c>
      <c r="B57" s="577" t="s">
        <v>144</v>
      </c>
      <c r="C57" s="578">
        <v>6000</v>
      </c>
      <c r="D57" s="578">
        <f>SUM(D58:D59)</f>
        <v>6000</v>
      </c>
      <c r="E57" s="578">
        <f>SUM(E58:E59)</f>
        <v>6000</v>
      </c>
      <c r="F57" s="579">
        <f t="shared" si="0"/>
        <v>1</v>
      </c>
      <c r="G57" s="680"/>
    </row>
    <row r="58" spans="1:7" s="37" customFormat="1" ht="12">
      <c r="A58" s="576"/>
      <c r="B58" s="879" t="s">
        <v>420</v>
      </c>
      <c r="C58" s="578"/>
      <c r="D58" s="879">
        <v>1384</v>
      </c>
      <c r="E58" s="879">
        <v>5157</v>
      </c>
      <c r="F58" s="579">
        <f t="shared" si="0"/>
        <v>3.726156069364162</v>
      </c>
      <c r="G58" s="680"/>
    </row>
    <row r="59" spans="1:7" s="37" customFormat="1" ht="12">
      <c r="A59" s="906"/>
      <c r="B59" s="1048" t="s">
        <v>909</v>
      </c>
      <c r="C59" s="601"/>
      <c r="D59" s="585">
        <v>4616</v>
      </c>
      <c r="E59" s="585">
        <v>843</v>
      </c>
      <c r="F59" s="1032">
        <f t="shared" si="0"/>
        <v>0.1826256499133449</v>
      </c>
      <c r="G59" s="883"/>
    </row>
    <row r="60" spans="1:7" s="37" customFormat="1" ht="11.25">
      <c r="A60" s="576">
        <v>4140</v>
      </c>
      <c r="B60" s="577" t="s">
        <v>598</v>
      </c>
      <c r="C60" s="578"/>
      <c r="D60" s="578">
        <f>SUM(D61:D62)</f>
        <v>16526</v>
      </c>
      <c r="E60" s="578">
        <f>SUM(E61:E62)</f>
        <v>16526</v>
      </c>
      <c r="F60" s="579">
        <f t="shared" si="0"/>
        <v>1</v>
      </c>
      <c r="G60" s="680"/>
    </row>
    <row r="61" spans="1:7" s="37" customFormat="1" ht="12">
      <c r="A61" s="576"/>
      <c r="B61" s="861" t="s">
        <v>909</v>
      </c>
      <c r="C61" s="578"/>
      <c r="D61" s="578"/>
      <c r="E61" s="578"/>
      <c r="F61" s="579"/>
      <c r="G61" s="680"/>
    </row>
    <row r="62" spans="1:7" s="37" customFormat="1" ht="12">
      <c r="A62" s="576"/>
      <c r="B62" s="861" t="s">
        <v>445</v>
      </c>
      <c r="C62" s="578"/>
      <c r="D62" s="879">
        <v>16526</v>
      </c>
      <c r="E62" s="879">
        <v>16526</v>
      </c>
      <c r="F62" s="1033">
        <f t="shared" si="0"/>
        <v>1</v>
      </c>
      <c r="G62" s="680"/>
    </row>
    <row r="63" spans="1:7" s="37" customFormat="1" ht="11.25">
      <c r="A63" s="794">
        <v>4100</v>
      </c>
      <c r="B63" s="864" t="s">
        <v>308</v>
      </c>
      <c r="C63" s="696">
        <f>SUM(C43:C57)</f>
        <v>5081177</v>
      </c>
      <c r="D63" s="696">
        <f>D43+D44+D47+D48+D51+D54+D57+D60</f>
        <v>4683600</v>
      </c>
      <c r="E63" s="696">
        <f>E43+E44+E47+E48+E51+E54+E57+E60</f>
        <v>4468558</v>
      </c>
      <c r="F63" s="866">
        <f t="shared" si="0"/>
        <v>0.9540861730292937</v>
      </c>
      <c r="G63" s="855"/>
    </row>
    <row r="64" spans="1:7" s="37" customFormat="1" ht="11.25">
      <c r="A64" s="829"/>
      <c r="B64" s="886" t="s">
        <v>227</v>
      </c>
      <c r="C64" s="578"/>
      <c r="D64" s="578"/>
      <c r="E64" s="578"/>
      <c r="F64" s="579"/>
      <c r="G64" s="685"/>
    </row>
    <row r="65" spans="1:7" s="37" customFormat="1" ht="11.25">
      <c r="A65" s="858">
        <v>4211</v>
      </c>
      <c r="B65" s="577" t="s">
        <v>230</v>
      </c>
      <c r="C65" s="578"/>
      <c r="D65" s="578"/>
      <c r="E65" s="578"/>
      <c r="F65" s="579"/>
      <c r="G65" s="685"/>
    </row>
    <row r="66" spans="1:7" s="37" customFormat="1" ht="11.25">
      <c r="A66" s="858">
        <v>4213</v>
      </c>
      <c r="B66" s="577" t="s">
        <v>232</v>
      </c>
      <c r="C66" s="578"/>
      <c r="D66" s="578"/>
      <c r="E66" s="578">
        <v>6318</v>
      </c>
      <c r="F66" s="579"/>
      <c r="G66" s="685"/>
    </row>
    <row r="67" spans="1:7" s="37" customFormat="1" ht="11.25">
      <c r="A67" s="858">
        <v>4215</v>
      </c>
      <c r="B67" s="577" t="s">
        <v>455</v>
      </c>
      <c r="C67" s="578"/>
      <c r="D67" s="578"/>
      <c r="E67" s="578">
        <v>25301</v>
      </c>
      <c r="F67" s="579"/>
      <c r="G67" s="685"/>
    </row>
    <row r="68" spans="1:7" s="37" customFormat="1" ht="11.25">
      <c r="A68" s="858">
        <v>4217</v>
      </c>
      <c r="B68" s="577" t="s">
        <v>81</v>
      </c>
      <c r="C68" s="578"/>
      <c r="D68" s="578"/>
      <c r="E68" s="578">
        <v>941</v>
      </c>
      <c r="F68" s="579"/>
      <c r="G68" s="685"/>
    </row>
    <row r="69" spans="1:7" s="37" customFormat="1" ht="11.25">
      <c r="A69" s="858">
        <v>4219</v>
      </c>
      <c r="B69" s="577" t="s">
        <v>233</v>
      </c>
      <c r="C69" s="578"/>
      <c r="D69" s="578"/>
      <c r="E69" s="578">
        <v>70077</v>
      </c>
      <c r="F69" s="579"/>
      <c r="G69" s="685"/>
    </row>
    <row r="70" spans="1:7" s="37" customFormat="1" ht="11.25">
      <c r="A70" s="858">
        <v>4221</v>
      </c>
      <c r="B70" s="577" t="s">
        <v>231</v>
      </c>
      <c r="C70" s="578"/>
      <c r="D70" s="578"/>
      <c r="E70" s="578"/>
      <c r="F70" s="579"/>
      <c r="G70" s="685"/>
    </row>
    <row r="71" spans="1:7" s="37" customFormat="1" ht="11.25">
      <c r="A71" s="858">
        <v>4223</v>
      </c>
      <c r="B71" s="577" t="s">
        <v>236</v>
      </c>
      <c r="C71" s="578"/>
      <c r="D71" s="578"/>
      <c r="E71" s="578">
        <v>9749</v>
      </c>
      <c r="F71" s="579"/>
      <c r="G71" s="685"/>
    </row>
    <row r="72" spans="1:7" s="37" customFormat="1" ht="11.25">
      <c r="A72" s="858">
        <v>4225</v>
      </c>
      <c r="B72" s="577" t="s">
        <v>237</v>
      </c>
      <c r="C72" s="578"/>
      <c r="D72" s="578"/>
      <c r="E72" s="578"/>
      <c r="F72" s="579"/>
      <c r="G72" s="685"/>
    </row>
    <row r="73" spans="1:7" s="37" customFormat="1" ht="11.25">
      <c r="A73" s="858">
        <v>4227</v>
      </c>
      <c r="B73" s="577" t="s">
        <v>238</v>
      </c>
      <c r="C73" s="578"/>
      <c r="D73" s="578"/>
      <c r="E73" s="578"/>
      <c r="F73" s="579"/>
      <c r="G73" s="685"/>
    </row>
    <row r="74" spans="1:7" s="37" customFormat="1" ht="11.25">
      <c r="A74" s="858">
        <v>4231</v>
      </c>
      <c r="B74" s="577" t="s">
        <v>239</v>
      </c>
      <c r="C74" s="578"/>
      <c r="D74" s="578"/>
      <c r="E74" s="578">
        <v>10193</v>
      </c>
      <c r="F74" s="579"/>
      <c r="G74" s="685"/>
    </row>
    <row r="75" spans="1:7" s="37" customFormat="1" ht="11.25">
      <c r="A75" s="858">
        <v>4235</v>
      </c>
      <c r="B75" s="577" t="s">
        <v>240</v>
      </c>
      <c r="C75" s="578"/>
      <c r="D75" s="578"/>
      <c r="E75" s="578">
        <v>10782</v>
      </c>
      <c r="F75" s="579"/>
      <c r="G75" s="685"/>
    </row>
    <row r="76" spans="1:7" s="37" customFormat="1" ht="11.25">
      <c r="A76" s="858">
        <v>4237</v>
      </c>
      <c r="B76" s="577" t="s">
        <v>244</v>
      </c>
      <c r="C76" s="578"/>
      <c r="D76" s="578"/>
      <c r="E76" s="578">
        <v>528</v>
      </c>
      <c r="F76" s="579"/>
      <c r="G76" s="685"/>
    </row>
    <row r="77" spans="1:7" s="37" customFormat="1" ht="11.25">
      <c r="A77" s="858">
        <v>4239</v>
      </c>
      <c r="B77" s="577" t="s">
        <v>241</v>
      </c>
      <c r="C77" s="578"/>
      <c r="D77" s="578"/>
      <c r="E77" s="578">
        <v>6996</v>
      </c>
      <c r="F77" s="579"/>
      <c r="G77" s="685"/>
    </row>
    <row r="78" spans="1:7" s="37" customFormat="1" ht="11.25">
      <c r="A78" s="858">
        <v>4241</v>
      </c>
      <c r="B78" s="577" t="s">
        <v>243</v>
      </c>
      <c r="C78" s="578"/>
      <c r="D78" s="578"/>
      <c r="E78" s="578">
        <v>5096</v>
      </c>
      <c r="F78" s="579"/>
      <c r="G78" s="685"/>
    </row>
    <row r="79" spans="1:7" s="37" customFormat="1" ht="11.25">
      <c r="A79" s="858">
        <v>4243</v>
      </c>
      <c r="B79" s="577" t="s">
        <v>245</v>
      </c>
      <c r="C79" s="578"/>
      <c r="D79" s="578"/>
      <c r="E79" s="578"/>
      <c r="F79" s="579"/>
      <c r="G79" s="685"/>
    </row>
    <row r="80" spans="1:7" s="37" customFormat="1" ht="11.25">
      <c r="A80" s="858">
        <v>4251</v>
      </c>
      <c r="B80" s="577" t="s">
        <v>246</v>
      </c>
      <c r="C80" s="578"/>
      <c r="D80" s="578"/>
      <c r="E80" s="578"/>
      <c r="F80" s="579"/>
      <c r="G80" s="685"/>
    </row>
    <row r="81" spans="1:7" s="37" customFormat="1" ht="11.25">
      <c r="A81" s="858">
        <v>4253</v>
      </c>
      <c r="B81" s="577" t="s">
        <v>247</v>
      </c>
      <c r="C81" s="578"/>
      <c r="D81" s="578"/>
      <c r="E81" s="578">
        <v>1018</v>
      </c>
      <c r="F81" s="579"/>
      <c r="G81" s="685"/>
    </row>
    <row r="82" spans="1:7" s="37" customFormat="1" ht="11.25">
      <c r="A82" s="858">
        <v>4255</v>
      </c>
      <c r="B82" s="577" t="s">
        <v>248</v>
      </c>
      <c r="C82" s="578"/>
      <c r="D82" s="578"/>
      <c r="E82" s="578">
        <v>4096</v>
      </c>
      <c r="F82" s="579"/>
      <c r="G82" s="685"/>
    </row>
    <row r="83" spans="1:7" s="37" customFormat="1" ht="11.25">
      <c r="A83" s="858">
        <v>4257</v>
      </c>
      <c r="B83" s="577" t="s">
        <v>82</v>
      </c>
      <c r="C83" s="578"/>
      <c r="D83" s="578"/>
      <c r="E83" s="578"/>
      <c r="F83" s="579"/>
      <c r="G83" s="685"/>
    </row>
    <row r="84" spans="1:7" s="37" customFormat="1" ht="11.25">
      <c r="A84" s="858">
        <v>4261</v>
      </c>
      <c r="B84" s="577" t="s">
        <v>249</v>
      </c>
      <c r="C84" s="578"/>
      <c r="D84" s="578"/>
      <c r="E84" s="578">
        <v>832</v>
      </c>
      <c r="F84" s="579"/>
      <c r="G84" s="685"/>
    </row>
    <row r="85" spans="1:7" s="37" customFormat="1" ht="11.25">
      <c r="A85" s="887">
        <v>4265</v>
      </c>
      <c r="B85" s="888" t="s">
        <v>63</v>
      </c>
      <c r="C85" s="578">
        <v>200000</v>
      </c>
      <c r="D85" s="578">
        <v>240000</v>
      </c>
      <c r="E85" s="578">
        <v>22196</v>
      </c>
      <c r="F85" s="579">
        <f aca="true" t="shared" si="1" ref="F85:F117">SUM(E85/D85)</f>
        <v>0.09248333333333333</v>
      </c>
      <c r="G85" s="685"/>
    </row>
    <row r="86" spans="1:7" s="37" customFormat="1" ht="12">
      <c r="A86" s="887"/>
      <c r="B86" s="861" t="s">
        <v>543</v>
      </c>
      <c r="C86" s="578"/>
      <c r="D86" s="578"/>
      <c r="E86" s="879">
        <v>6801</v>
      </c>
      <c r="F86" s="579"/>
      <c r="G86" s="685"/>
    </row>
    <row r="87" spans="1:7" s="37" customFormat="1" ht="12">
      <c r="A87" s="887"/>
      <c r="B87" s="861" t="s">
        <v>909</v>
      </c>
      <c r="C87" s="578"/>
      <c r="D87" s="578"/>
      <c r="E87" s="879">
        <v>15395</v>
      </c>
      <c r="F87" s="579"/>
      <c r="G87" s="685"/>
    </row>
    <row r="88" spans="1:7" s="238" customFormat="1" ht="11.25">
      <c r="A88" s="889">
        <v>4281</v>
      </c>
      <c r="B88" s="890" t="s">
        <v>760</v>
      </c>
      <c r="C88" s="754"/>
      <c r="D88" s="754">
        <v>2831</v>
      </c>
      <c r="E88" s="754">
        <v>2831</v>
      </c>
      <c r="F88" s="1032">
        <f t="shared" si="1"/>
        <v>1</v>
      </c>
      <c r="G88" s="891"/>
    </row>
    <row r="89" spans="1:7" s="37" customFormat="1" ht="11.25">
      <c r="A89" s="892">
        <v>4200</v>
      </c>
      <c r="B89" s="893" t="s">
        <v>456</v>
      </c>
      <c r="C89" s="677">
        <f>SUM(C65:C85)</f>
        <v>200000</v>
      </c>
      <c r="D89" s="677">
        <f>SUM(D65:D88)</f>
        <v>242831</v>
      </c>
      <c r="E89" s="677">
        <f>SUM(E65:E85)+E88</f>
        <v>176954</v>
      </c>
      <c r="F89" s="885">
        <f t="shared" si="1"/>
        <v>0.7287125614110225</v>
      </c>
      <c r="G89" s="894"/>
    </row>
    <row r="90" spans="1:7" s="40" customFormat="1" ht="11.25">
      <c r="A90" s="85"/>
      <c r="B90" s="886" t="s">
        <v>457</v>
      </c>
      <c r="C90" s="578"/>
      <c r="D90" s="578"/>
      <c r="E90" s="578"/>
      <c r="F90" s="579"/>
      <c r="G90" s="873"/>
    </row>
    <row r="91" spans="1:7" s="37" customFormat="1" ht="11.25">
      <c r="A91" s="680">
        <v>4310</v>
      </c>
      <c r="B91" s="580" t="s">
        <v>797</v>
      </c>
      <c r="C91" s="578">
        <v>30000</v>
      </c>
      <c r="D91" s="578">
        <v>30000</v>
      </c>
      <c r="E91" s="578">
        <v>30000</v>
      </c>
      <c r="F91" s="579">
        <f t="shared" si="1"/>
        <v>1</v>
      </c>
      <c r="G91" s="685"/>
    </row>
    <row r="92" spans="1:7" s="37" customFormat="1" ht="11.25">
      <c r="A92" s="680">
        <v>4321</v>
      </c>
      <c r="B92" s="580" t="s">
        <v>592</v>
      </c>
      <c r="C92" s="578"/>
      <c r="D92" s="578"/>
      <c r="E92" s="578">
        <v>11983</v>
      </c>
      <c r="F92" s="579"/>
      <c r="G92" s="685"/>
    </row>
    <row r="93" spans="1:7" s="37" customFormat="1" ht="11.25">
      <c r="A93" s="680">
        <v>4322</v>
      </c>
      <c r="B93" s="580" t="s">
        <v>593</v>
      </c>
      <c r="C93" s="578"/>
      <c r="D93" s="578"/>
      <c r="E93" s="578">
        <v>19820</v>
      </c>
      <c r="F93" s="579"/>
      <c r="G93" s="685"/>
    </row>
    <row r="94" spans="1:7" s="37" customFormat="1" ht="11.25">
      <c r="A94" s="767">
        <v>4340</v>
      </c>
      <c r="B94" s="895" t="s">
        <v>234</v>
      </c>
      <c r="C94" s="881">
        <f>SUM(C95:C99)</f>
        <v>70024</v>
      </c>
      <c r="D94" s="881">
        <f>SUM(D95:D99)</f>
        <v>70542</v>
      </c>
      <c r="E94" s="881">
        <f>SUM(E95:E99)</f>
        <v>70542</v>
      </c>
      <c r="F94" s="579">
        <f t="shared" si="1"/>
        <v>1</v>
      </c>
      <c r="G94" s="685"/>
    </row>
    <row r="95" spans="1:7" s="37" customFormat="1" ht="12">
      <c r="A95" s="767"/>
      <c r="B95" s="863" t="s">
        <v>212</v>
      </c>
      <c r="C95" s="881"/>
      <c r="D95" s="882">
        <v>3966</v>
      </c>
      <c r="E95" s="882">
        <v>3966</v>
      </c>
      <c r="F95" s="579">
        <f t="shared" si="1"/>
        <v>1</v>
      </c>
      <c r="G95" s="685"/>
    </row>
    <row r="96" spans="1:7" s="37" customFormat="1" ht="12">
      <c r="A96" s="767"/>
      <c r="B96" s="879" t="s">
        <v>501</v>
      </c>
      <c r="C96" s="881"/>
      <c r="D96" s="882">
        <v>1071</v>
      </c>
      <c r="E96" s="882">
        <v>1071</v>
      </c>
      <c r="F96" s="579">
        <f t="shared" si="1"/>
        <v>1</v>
      </c>
      <c r="G96" s="685"/>
    </row>
    <row r="97" spans="1:7" s="37" customFormat="1" ht="12">
      <c r="A97" s="767"/>
      <c r="B97" s="861" t="s">
        <v>543</v>
      </c>
      <c r="C97" s="881"/>
      <c r="D97" s="882">
        <v>6410</v>
      </c>
      <c r="E97" s="882">
        <v>6410</v>
      </c>
      <c r="F97" s="579">
        <f t="shared" si="1"/>
        <v>1</v>
      </c>
      <c r="G97" s="685"/>
    </row>
    <row r="98" spans="1:7" s="37" customFormat="1" ht="12">
      <c r="A98" s="767"/>
      <c r="B98" s="861" t="s">
        <v>764</v>
      </c>
      <c r="C98" s="881"/>
      <c r="D98" s="882">
        <v>11333</v>
      </c>
      <c r="E98" s="882">
        <v>11333</v>
      </c>
      <c r="F98" s="579">
        <f t="shared" si="1"/>
        <v>1</v>
      </c>
      <c r="G98" s="685"/>
    </row>
    <row r="99" spans="1:7" s="37" customFormat="1" ht="12">
      <c r="A99" s="767"/>
      <c r="B99" s="861" t="s">
        <v>909</v>
      </c>
      <c r="C99" s="882">
        <v>70024</v>
      </c>
      <c r="D99" s="882">
        <v>47762</v>
      </c>
      <c r="E99" s="882">
        <v>47762</v>
      </c>
      <c r="F99" s="579">
        <f t="shared" si="1"/>
        <v>1</v>
      </c>
      <c r="G99" s="685"/>
    </row>
    <row r="100" spans="1:7" s="37" customFormat="1" ht="11.25">
      <c r="A100" s="680">
        <v>4351</v>
      </c>
      <c r="B100" s="580" t="s">
        <v>83</v>
      </c>
      <c r="C100" s="578"/>
      <c r="D100" s="578"/>
      <c r="E100" s="578">
        <v>34074</v>
      </c>
      <c r="F100" s="1032"/>
      <c r="G100" s="685"/>
    </row>
    <row r="101" spans="1:7" s="40" customFormat="1" ht="11.25">
      <c r="A101" s="855">
        <v>4300</v>
      </c>
      <c r="B101" s="886" t="s">
        <v>458</v>
      </c>
      <c r="C101" s="600">
        <f>C91+C94</f>
        <v>100024</v>
      </c>
      <c r="D101" s="600">
        <f>D91+D94</f>
        <v>100542</v>
      </c>
      <c r="E101" s="600">
        <f>E91+E94+E100+E92+E93</f>
        <v>166419</v>
      </c>
      <c r="F101" s="885">
        <f t="shared" si="1"/>
        <v>1.6552187145670465</v>
      </c>
      <c r="G101" s="787"/>
    </row>
    <row r="102" spans="1:7" s="40" customFormat="1" ht="16.5" customHeight="1">
      <c r="A102" s="855"/>
      <c r="B102" s="854" t="s">
        <v>462</v>
      </c>
      <c r="C102" s="600">
        <f>SUM(C101+C89+C63+C19+C15)</f>
        <v>5415201</v>
      </c>
      <c r="D102" s="600">
        <f>SUM(D101+D89+D63+D19+D15)</f>
        <v>5094534</v>
      </c>
      <c r="E102" s="600">
        <f>SUM(E101+E89+E63+E19+E15)</f>
        <v>4879492</v>
      </c>
      <c r="F102" s="866">
        <f t="shared" si="1"/>
        <v>0.9577896624107327</v>
      </c>
      <c r="G102" s="787"/>
    </row>
    <row r="103" spans="1:7" s="40" customFormat="1" ht="18" customHeight="1">
      <c r="A103" s="794"/>
      <c r="B103" s="896" t="s">
        <v>459</v>
      </c>
      <c r="C103" s="742"/>
      <c r="D103" s="742"/>
      <c r="E103" s="742"/>
      <c r="F103" s="897"/>
      <c r="G103" s="855"/>
    </row>
    <row r="104" spans="1:7" s="40" customFormat="1" ht="15.75" customHeight="1">
      <c r="A104" s="898">
        <v>4500</v>
      </c>
      <c r="B104" s="898" t="s">
        <v>460</v>
      </c>
      <c r="C104" s="899"/>
      <c r="D104" s="899"/>
      <c r="E104" s="899"/>
      <c r="F104" s="1032"/>
      <c r="G104" s="787"/>
    </row>
    <row r="105" spans="1:7" s="40" customFormat="1" ht="11.25">
      <c r="A105" s="900"/>
      <c r="B105" s="901" t="s">
        <v>128</v>
      </c>
      <c r="C105" s="857"/>
      <c r="D105" s="857"/>
      <c r="E105" s="857"/>
      <c r="F105" s="579"/>
      <c r="G105" s="873"/>
    </row>
    <row r="106" spans="1:7" s="40" customFormat="1" ht="11.25">
      <c r="A106" s="900"/>
      <c r="B106" s="578" t="s">
        <v>482</v>
      </c>
      <c r="C106" s="859"/>
      <c r="D106" s="859">
        <f>D37+D95</f>
        <v>38966</v>
      </c>
      <c r="E106" s="859">
        <f>E37+E95</f>
        <v>38966</v>
      </c>
      <c r="F106" s="579">
        <f t="shared" si="1"/>
        <v>1</v>
      </c>
      <c r="G106" s="873"/>
    </row>
    <row r="107" spans="1:7" s="40" customFormat="1" ht="11.25">
      <c r="A107" s="900"/>
      <c r="B107" s="578" t="s">
        <v>59</v>
      </c>
      <c r="C107" s="859"/>
      <c r="D107" s="859">
        <f>D38+D96</f>
        <v>7571</v>
      </c>
      <c r="E107" s="859">
        <f>E38+E96</f>
        <v>8306</v>
      </c>
      <c r="F107" s="579">
        <f t="shared" si="1"/>
        <v>1.09708096684718</v>
      </c>
      <c r="G107" s="873"/>
    </row>
    <row r="108" spans="1:7" s="37" customFormat="1" ht="11.25">
      <c r="A108" s="900"/>
      <c r="B108" s="902" t="s">
        <v>498</v>
      </c>
      <c r="C108" s="859"/>
      <c r="D108" s="859">
        <f>D12+D31+D34+D39+D45+D49+D97+D22+D52</f>
        <v>107271</v>
      </c>
      <c r="E108" s="859">
        <f>E12+E31+E34+E39+E45+E49+E97+E22+E52+E55+E86+E88</f>
        <v>126968</v>
      </c>
      <c r="F108" s="579">
        <f t="shared" si="1"/>
        <v>1.1836190582729722</v>
      </c>
      <c r="G108" s="685"/>
    </row>
    <row r="109" spans="1:7" ht="12" customHeight="1">
      <c r="A109" s="576"/>
      <c r="B109" s="902" t="s">
        <v>493</v>
      </c>
      <c r="C109" s="578"/>
      <c r="D109" s="578">
        <f>SUM(D18)</f>
        <v>540</v>
      </c>
      <c r="E109" s="578">
        <f>SUM(E18)</f>
        <v>540</v>
      </c>
      <c r="F109" s="579">
        <f t="shared" si="1"/>
        <v>1</v>
      </c>
      <c r="G109" s="685"/>
    </row>
    <row r="110" spans="1:7" ht="12" customHeight="1">
      <c r="A110" s="576"/>
      <c r="B110" s="903" t="s">
        <v>116</v>
      </c>
      <c r="C110" s="903">
        <f>SUM(C106:C109)</f>
        <v>0</v>
      </c>
      <c r="D110" s="903">
        <f>SUM(D106:D109)</f>
        <v>154348</v>
      </c>
      <c r="E110" s="903">
        <f>SUM(E106:E109)</f>
        <v>174780</v>
      </c>
      <c r="F110" s="905">
        <f t="shared" si="1"/>
        <v>1.1323761888719</v>
      </c>
      <c r="G110" s="685"/>
    </row>
    <row r="111" spans="1:7" ht="12" customHeight="1">
      <c r="A111" s="576"/>
      <c r="B111" s="904" t="s">
        <v>130</v>
      </c>
      <c r="C111" s="872"/>
      <c r="D111" s="872"/>
      <c r="E111" s="872"/>
      <c r="F111" s="579"/>
      <c r="G111" s="685"/>
    </row>
    <row r="112" spans="1:7" ht="12" customHeight="1">
      <c r="A112" s="576"/>
      <c r="B112" s="578" t="s">
        <v>417</v>
      </c>
      <c r="C112" s="872"/>
      <c r="D112" s="578">
        <f>D98+D58</f>
        <v>12717</v>
      </c>
      <c r="E112" s="578">
        <f>E98+E58+E40</f>
        <v>31527</v>
      </c>
      <c r="F112" s="579">
        <f t="shared" si="1"/>
        <v>2.479122434536447</v>
      </c>
      <c r="G112" s="685"/>
    </row>
    <row r="113" spans="1:7" ht="11.25">
      <c r="A113" s="576"/>
      <c r="B113" s="902" t="s">
        <v>418</v>
      </c>
      <c r="C113" s="578">
        <f>SUM(C15+C19+C63+C89+C101)-C106-C107-C108-C109-C112-C115</f>
        <v>5385201</v>
      </c>
      <c r="D113" s="578">
        <f>SUM(D15+D19+D63+D89+D101)-D106-D107-D108-D109-D112-D115</f>
        <v>4872634</v>
      </c>
      <c r="E113" s="578">
        <f>SUM(E15+E19+E63+E89+E101)-E106-E107-E108-E109-E112-E115</f>
        <v>4628350</v>
      </c>
      <c r="F113" s="579">
        <f t="shared" si="1"/>
        <v>0.949866129900173</v>
      </c>
      <c r="G113" s="685"/>
    </row>
    <row r="114" spans="1:7" ht="12">
      <c r="A114" s="576"/>
      <c r="B114" s="879" t="s">
        <v>209</v>
      </c>
      <c r="C114" s="879">
        <v>369270</v>
      </c>
      <c r="D114" s="879"/>
      <c r="E114" s="879"/>
      <c r="F114" s="579"/>
      <c r="G114" s="685"/>
    </row>
    <row r="115" spans="1:7" ht="11.25">
      <c r="A115" s="576"/>
      <c r="B115" s="902" t="s">
        <v>200</v>
      </c>
      <c r="C115" s="578">
        <f>SUM(C47)</f>
        <v>30000</v>
      </c>
      <c r="D115" s="578">
        <f>SUM(D47+D60)</f>
        <v>54835</v>
      </c>
      <c r="E115" s="578">
        <f>SUM(E47+E60)</f>
        <v>44835</v>
      </c>
      <c r="F115" s="579">
        <f t="shared" si="1"/>
        <v>0.8176347223488648</v>
      </c>
      <c r="G115" s="685"/>
    </row>
    <row r="116" spans="1:7" ht="11.25">
      <c r="A116" s="576"/>
      <c r="B116" s="903" t="s">
        <v>123</v>
      </c>
      <c r="C116" s="903">
        <f>SUM(C113:C115)-C114</f>
        <v>5415201</v>
      </c>
      <c r="D116" s="903">
        <f>SUM(D112:D115)-D114</f>
        <v>4940186</v>
      </c>
      <c r="E116" s="903">
        <f>SUM(E112:E115)-E114</f>
        <v>4704712</v>
      </c>
      <c r="F116" s="905">
        <f t="shared" si="1"/>
        <v>0.9523349930549173</v>
      </c>
      <c r="G116" s="685"/>
    </row>
    <row r="117" spans="1:7" ht="12" customHeight="1">
      <c r="A117" s="906"/>
      <c r="B117" s="894" t="s">
        <v>207</v>
      </c>
      <c r="C117" s="594">
        <f>SUM(C110+C116)</f>
        <v>5415201</v>
      </c>
      <c r="D117" s="594">
        <f>SUM(D110+D116)</f>
        <v>5094534</v>
      </c>
      <c r="E117" s="594">
        <f>SUM(E110+E116)</f>
        <v>4879492</v>
      </c>
      <c r="F117" s="905">
        <f t="shared" si="1"/>
        <v>0.9577896624107327</v>
      </c>
      <c r="G117" s="681"/>
    </row>
    <row r="118" spans="1:6" ht="11.25">
      <c r="A118" s="36"/>
      <c r="C118" s="349"/>
      <c r="D118" s="349"/>
      <c r="E118" s="349"/>
      <c r="F118" s="348"/>
    </row>
    <row r="119" spans="3:5" ht="11.25">
      <c r="C119" s="278"/>
      <c r="D119" s="278"/>
      <c r="E119" s="278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2" useFirstPageNumber="1" horizontalDpi="600" verticalDpi="600" orientation="landscape" paperSize="9" scale="69" r:id="rId1"/>
  <headerFooter alignWithMargins="0">
    <oddFooter>&amp;C&amp;P. oldal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2015-02-13T07:02:13Z</cp:lastPrinted>
  <dcterms:created xsi:type="dcterms:W3CDTF">2004-02-02T11:10:51Z</dcterms:created>
  <dcterms:modified xsi:type="dcterms:W3CDTF">2015-02-13T07:14:40Z</dcterms:modified>
  <cp:category/>
  <cp:version/>
  <cp:contentType/>
  <cp:contentStatus/>
</cp:coreProperties>
</file>