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 " sheetId="8" r:id="rId8"/>
    <sheet name="4.mell." sheetId="9" r:id="rId9"/>
    <sheet name="5.mell. " sheetId="10" r:id="rId10"/>
    <sheet name="6.mell.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 '!$4:$8</definedName>
    <definedName name="_xlnm.Print_Titles" localSheetId="8">'4.mell.'!$4:$8</definedName>
    <definedName name="_xlnm.Print_Titles" localSheetId="9">'5.mell. '!$4:$8</definedName>
    <definedName name="_xlnm.Print_Area" localSheetId="3">'2.mell'!$A$1:$G$1031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<sst xmlns="http://schemas.openxmlformats.org/spreadsheetml/2006/main" count="2693" uniqueCount="668">
  <si>
    <t xml:space="preserve">                                                                                                                    1/A melléklet                                                                                                                                                                                              Működési - felhalmozási bevételek és kiadások mérlegszerű bemutatása </t>
  </si>
  <si>
    <t xml:space="preserve">          Markusovszky park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</si>
  <si>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</si>
  <si>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</si>
  <si>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</si>
  <si>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</si>
  <si>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</si>
  <si>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</si>
  <si>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Az önkormányzat  költségvetésében szereplő szakfeladatok 2012. évi kiadásai </t>
  </si>
  <si>
    <t>Szálláshely- szolgáltatás, vendéglátás</t>
  </si>
  <si>
    <t>Karaván Művészeti Alapítvány támogatása</t>
  </si>
  <si>
    <t xml:space="preserve">Concerto Szimfónikus zenekar </t>
  </si>
  <si>
    <t>MÁV szimfónikus zenekar</t>
  </si>
  <si>
    <t xml:space="preserve">     Hajléktalanok rehabilitációs program ("Lélek program") NEFMI</t>
  </si>
  <si>
    <t xml:space="preserve">     Munkaadókat terhelő járulékok és szociális hozzájárulási adó</t>
  </si>
  <si>
    <t xml:space="preserve">     Dologi kiadások</t>
  </si>
  <si>
    <t>Működési költségvetés kiadásai</t>
  </si>
  <si>
    <t>Működési költségvetés kiadásai összesen</t>
  </si>
  <si>
    <t>Felhalmozási költségvetés kiadásai</t>
  </si>
  <si>
    <t xml:space="preserve">     Felújítási kiadások</t>
  </si>
  <si>
    <t xml:space="preserve">     Beruházási kiadások</t>
  </si>
  <si>
    <t xml:space="preserve">     Egyéb felhalmozási kiadások</t>
  </si>
  <si>
    <t>Kölcsönök</t>
  </si>
  <si>
    <t>Felhalmozási költségvetés kiadásai összesen</t>
  </si>
  <si>
    <t>Finanszírozási kiadások összesen</t>
  </si>
  <si>
    <t xml:space="preserve">          Viola u. 52. felújításra</t>
  </si>
  <si>
    <t xml:space="preserve">          Berzenczey u. 30. felújítás</t>
  </si>
  <si>
    <t>Kiadások összesen (pénzforgalmi)</t>
  </si>
  <si>
    <t xml:space="preserve">   Közterületfelügyelet (3/B. sz. melléklet szerint)</t>
  </si>
  <si>
    <r>
      <t xml:space="preserve">  </t>
    </r>
    <r>
      <rPr>
        <b/>
        <sz val="9"/>
        <rFont val="Arial CE"/>
        <family val="0"/>
      </rPr>
      <t xml:space="preserve">Intézmények támogatása összesen </t>
    </r>
    <r>
      <rPr>
        <sz val="9"/>
        <rFont val="Arial CE"/>
        <family val="0"/>
      </rPr>
      <t>-</t>
    </r>
    <r>
      <rPr>
        <sz val="9"/>
        <rFont val="Arial CE"/>
        <family val="2"/>
      </rPr>
      <t>Egyéb működési célú kiadások-</t>
    </r>
  </si>
  <si>
    <t>Az önkormányzat 2012. évi kiadásai</t>
  </si>
  <si>
    <t>Önállóan működő és gazdálkodó és önállóan működő intézmények 2012. évi költségvetése</t>
  </si>
  <si>
    <t>(eFt)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</si>
  <si>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</si>
  <si>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</si>
  <si>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</si>
  <si>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r>
      <t xml:space="preserve">    Előző évi állami támogatás visszafizetése 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</si>
  <si>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</si>
  <si>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</si>
  <si>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</si>
  <si>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</si>
  <si>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</si>
  <si>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</si>
  <si>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</si>
  <si>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</si>
  <si>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Egyéb működési célú kiadások (Intézmények támogatása nélkül)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</si>
  <si>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</si>
  <si>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</si>
  <si>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</si>
  <si>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</si>
  <si>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</si>
  <si>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</si>
  <si>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</si>
  <si>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</si>
  <si>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</si>
  <si>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</si>
  <si>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</si>
  <si>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</si>
  <si>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</si>
  <si>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</si>
  <si>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</si>
  <si>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</si>
  <si>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</si>
  <si>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</si>
  <si>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</si>
  <si>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</si>
  <si>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</si>
  <si>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</si>
  <si>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</si>
  <si>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</si>
  <si>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</si>
  <si>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</si>
  <si>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</si>
  <si>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</si>
  <si>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</si>
  <si>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</si>
  <si>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</si>
  <si>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</si>
  <si>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</si>
  <si>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2012. évi</t>
  </si>
  <si>
    <t>Lakóház felújítás Ferenc tér 9.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</si>
  <si>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</si>
  <si>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</si>
  <si>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</si>
  <si>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</si>
  <si>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</si>
  <si>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</si>
  <si>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</si>
  <si>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</si>
  <si>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</si>
  <si>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</si>
  <si>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</si>
  <si>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</si>
  <si>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</si>
  <si>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</si>
  <si>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</si>
  <si>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Dominó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</si>
  <si>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</si>
  <si>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</si>
  <si>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</si>
  <si>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</si>
  <si>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</si>
  <si>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</si>
  <si>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</si>
  <si>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</si>
  <si>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Erdődy Kamara Zenekar Alapítvány</t>
  </si>
  <si>
    <t>Sport feladatok</t>
  </si>
  <si>
    <t>Tankönyv támogatás</t>
  </si>
  <si>
    <t>Egyéb oktatási feladatok</t>
  </si>
  <si>
    <t>Iskolai nyelvvizsga, jogosítvány megszerzés támogatása</t>
  </si>
  <si>
    <t>Időskorúak járadéka</t>
  </si>
  <si>
    <t>Ápolási díj</t>
  </si>
  <si>
    <t>Lakbértámogatás</t>
  </si>
  <si>
    <t>Átmeneti segélyek</t>
  </si>
  <si>
    <t>Rendkívüli gyermekvédelmi támogatás</t>
  </si>
  <si>
    <t>Közgyógyellátás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</si>
  <si>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</si>
  <si>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</si>
  <si>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</si>
  <si>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</si>
  <si>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</si>
  <si>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</si>
  <si>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</si>
  <si>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</si>
  <si>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</si>
  <si>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</si>
  <si>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</si>
  <si>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</si>
  <si>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</si>
  <si>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</si>
  <si>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</si>
  <si>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</si>
  <si>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</si>
  <si>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</si>
  <si>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</si>
  <si>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</si>
  <si>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</si>
  <si>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</si>
  <si>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</si>
  <si>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</si>
  <si>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</si>
  <si>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</si>
  <si>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</si>
  <si>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</si>
  <si>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</si>
  <si>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>Városfejl., Városgazd. és Környezetvédelmi Bizottság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</si>
  <si>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</si>
  <si>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</si>
  <si>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</si>
  <si>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</si>
  <si>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</si>
  <si>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</si>
  <si>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</si>
  <si>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</si>
  <si>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</si>
  <si>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</si>
  <si>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</si>
  <si>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</si>
  <si>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</si>
  <si>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</si>
  <si>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</si>
  <si>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</si>
  <si>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</si>
  <si>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</si>
  <si>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</si>
  <si>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</si>
  <si>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</si>
  <si>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</si>
  <si>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</si>
  <si>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Ifjú Molnár Ferenc Diákszínjátszó Egyesület  </t>
  </si>
  <si>
    <t>Pedagógiai feladatok</t>
  </si>
  <si>
    <t xml:space="preserve">                  előző évi töblettámogatás  visszafizetése</t>
  </si>
  <si>
    <t>Parkolási Kft</t>
  </si>
  <si>
    <t>Gyermekétkeztetés támogatása (nyári étk. együtt)</t>
  </si>
  <si>
    <t>Idősügyi Tanács</t>
  </si>
  <si>
    <t>Hivatal telefonközpont</t>
  </si>
  <si>
    <t>Kazán, klíma beszerés</t>
  </si>
  <si>
    <t>Hajléktalanok rehabilitációs program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</si>
  <si>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</si>
  <si>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</si>
  <si>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</si>
  <si>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</si>
  <si>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>Vendel tornacsarnok</t>
  </si>
  <si>
    <t xml:space="preserve">    Iparűzési adó pótlék, bírság</t>
  </si>
  <si>
    <t>Intézményi működési bevételek</t>
  </si>
  <si>
    <t xml:space="preserve">    Fővárosi lakás-felújítási pályázat</t>
  </si>
  <si>
    <t xml:space="preserve">   Személyi juttatás</t>
  </si>
  <si>
    <t>Megújuló energiahordozó-felhasználás növelés</t>
  </si>
  <si>
    <t xml:space="preserve">    Építményadó</t>
  </si>
  <si>
    <t>Hivatal költözése</t>
  </si>
  <si>
    <t>Háziorvosi rendelők felújítása</t>
  </si>
  <si>
    <t>Sport Alap</t>
  </si>
  <si>
    <t>Üllői 45. Bérleti díj</t>
  </si>
  <si>
    <t>KÉK Pont</t>
  </si>
  <si>
    <t>Kerületi földutak szilárd burkolattal való ellátása</t>
  </si>
  <si>
    <t>Összesen:</t>
  </si>
  <si>
    <t xml:space="preserve">      - Táboroztatás bevétele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</si>
  <si>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</si>
  <si>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</si>
  <si>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</si>
  <si>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</si>
  <si>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</si>
  <si>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  - Bérleti díjak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</si>
  <si>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</si>
  <si>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</si>
  <si>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</si>
  <si>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</si>
  <si>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</si>
  <si>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</si>
  <si>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</si>
  <si>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</si>
  <si>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</si>
  <si>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>Polgármester tiszt. Összefüggő egyéb feladatok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</si>
  <si>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</si>
  <si>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</si>
  <si>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</si>
  <si>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</si>
  <si>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</si>
  <si>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</si>
  <si>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</si>
  <si>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</si>
  <si>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</si>
  <si>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</si>
  <si>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</si>
  <si>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</si>
  <si>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</si>
  <si>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</si>
  <si>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</si>
  <si>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</si>
  <si>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</si>
  <si>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</si>
  <si>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</si>
  <si>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</si>
  <si>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</si>
  <si>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</si>
  <si>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Lakásfenntartási támogatás helyi</t>
  </si>
  <si>
    <t>Kölcsönök visszatérülése</t>
  </si>
  <si>
    <t>Polgármesteri Hivatalhoz tartozó önállóan működő intézmény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</si>
  <si>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</si>
  <si>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</si>
  <si>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</si>
  <si>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</si>
  <si>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</si>
  <si>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</si>
  <si>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</si>
  <si>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</si>
  <si>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</si>
  <si>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</si>
  <si>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</si>
  <si>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</si>
  <si>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</si>
  <si>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</si>
  <si>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</si>
  <si>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</si>
  <si>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</si>
  <si>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</si>
  <si>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</si>
  <si>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</si>
  <si>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</si>
  <si>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</si>
  <si>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</si>
  <si>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</si>
  <si>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</si>
  <si>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</si>
  <si>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</si>
  <si>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</si>
  <si>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</si>
  <si>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Térfigyelőrendszer működtetése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</si>
  <si>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</si>
  <si>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</si>
  <si>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</si>
  <si>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</si>
  <si>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</si>
  <si>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</si>
  <si>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</si>
  <si>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</si>
  <si>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Bölcsödéztetési támogatás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</si>
  <si>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</si>
  <si>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</si>
  <si>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</si>
  <si>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</si>
  <si>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</si>
  <si>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</si>
  <si>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>Lakóházak takarítása</t>
  </si>
  <si>
    <t xml:space="preserve">Mezőgazdaság </t>
  </si>
  <si>
    <t>Az önkormányzat 2012. évi bevételei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</si>
  <si>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</si>
  <si>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</si>
  <si>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</si>
  <si>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</si>
  <si>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</si>
  <si>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Ellátottak juttatásai</t>
  </si>
  <si>
    <t>6.</t>
  </si>
  <si>
    <t>Egyéb felhalmozási kiadások</t>
  </si>
  <si>
    <t>Továbbszámlázott szolgáltatások bevételei</t>
  </si>
  <si>
    <t xml:space="preserve">      - Önkormányzat továbbszámlázott tételek</t>
  </si>
  <si>
    <t xml:space="preserve">       - Önkormányzat ÁFA</t>
  </si>
  <si>
    <t xml:space="preserve">       - Önkormányzat fordított ÁFA</t>
  </si>
  <si>
    <t xml:space="preserve">       - Önkormányzat kamat</t>
  </si>
  <si>
    <t xml:space="preserve">        - Önkormányzat értékesítés</t>
  </si>
  <si>
    <t>II. Polgármesteri Hivatal költségvetési bevételei</t>
  </si>
  <si>
    <t>Átengedett központi adók</t>
  </si>
  <si>
    <t>IV. Intézmények bevételei</t>
  </si>
  <si>
    <t xml:space="preserve">    Munkaadókat terhelő járulékok és szociális hozzájárulási adó</t>
  </si>
  <si>
    <t xml:space="preserve">    Dologi kiadások</t>
  </si>
  <si>
    <t>Önkormányzati támogatás</t>
  </si>
  <si>
    <t>Bevétel összesen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</si>
  <si>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</si>
  <si>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</si>
  <si>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</si>
  <si>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</si>
  <si>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</si>
  <si>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</si>
  <si>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</si>
  <si>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- Parkolással kapcsolatos továbbszámlázott szolgáltatások bevételei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</si>
  <si>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</si>
  <si>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</si>
  <si>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</si>
  <si>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</si>
  <si>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</si>
  <si>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Az önkormányzat  költségvetésében szereplő támogatások 2012. évi kiadásai </t>
  </si>
  <si>
    <t>Az önkormányzat költségvetésében szereplő 2012. évi tartalékok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</si>
  <si>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</si>
  <si>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</si>
  <si>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</si>
  <si>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</si>
  <si>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</si>
  <si>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</si>
  <si>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</si>
  <si>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</si>
  <si>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A Polgármesteri Hivatal kiadásai</t>
  </si>
  <si>
    <t>IX. kerületi Rendőrkapitányság támogatása</t>
  </si>
  <si>
    <t>Lakóház felújítás Gát u. 5.</t>
  </si>
  <si>
    <t>2012. évi felújítások</t>
  </si>
  <si>
    <t>Önkormányzati felújítások</t>
  </si>
  <si>
    <t>Polgármesteri Hivatal felújítások</t>
  </si>
  <si>
    <t>Önkormányzati beruházások</t>
  </si>
  <si>
    <t>Polgármesteri Hivatal beruházások</t>
  </si>
  <si>
    <t>Hivatal bútor beszerzés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</si>
  <si>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</si>
  <si>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</si>
  <si>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</si>
  <si>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</si>
  <si>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</si>
  <si>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</si>
  <si>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</si>
  <si>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Működési célú pénzmaradvány igénybevétele</t>
  </si>
  <si>
    <t xml:space="preserve"> - Felhalmozási célú pénzmaradvány igénybevétele</t>
  </si>
  <si>
    <t xml:space="preserve">   Önkormányzat ktsv. szereplő Támogatások (3/D. sz. melléklet szerint)</t>
  </si>
  <si>
    <t>2012. évi beruházási, fejlesztési kiadások</t>
  </si>
  <si>
    <t>SZEMIRAMISZ Szính.Kult.és Sport rendv-szerv.Alap.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</si>
  <si>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</si>
  <si>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</si>
  <si>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</si>
  <si>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</si>
  <si>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</si>
  <si>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</si>
  <si>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>Irányítószervtől kapott étkezés támogatás</t>
  </si>
  <si>
    <t>Irányítószervtől kapott egyéb támogatás</t>
  </si>
  <si>
    <t>Kapott támogatások összesen</t>
  </si>
  <si>
    <t>Működési célú támogatásértékű bevételek</t>
  </si>
  <si>
    <t>Költségvetési működési bevételek összesen</t>
  </si>
  <si>
    <t>Költségv. hiány belső finansz.szolgáló előző évek pénzm.igénybev.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</si>
  <si>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</si>
  <si>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</si>
  <si>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</si>
  <si>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</si>
  <si>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</si>
  <si>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</si>
  <si>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</si>
  <si>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</si>
  <si>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</si>
  <si>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Működési célú pénzmaradvány igénybevétele</t>
  </si>
  <si>
    <t xml:space="preserve">  Felhalmozási célú pénzmaradvány igénybevétele</t>
  </si>
  <si>
    <t>Költségvetési felhalmozási bevételek összesen</t>
  </si>
  <si>
    <t>Bevétel mindösszesen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</si>
  <si>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</si>
  <si>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</si>
  <si>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</si>
  <si>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</si>
  <si>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</si>
  <si>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</si>
  <si>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</si>
  <si>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</si>
  <si>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</si>
  <si>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</si>
  <si>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</si>
  <si>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</si>
  <si>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</si>
  <si>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</si>
  <si>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</si>
  <si>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</si>
  <si>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</si>
  <si>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</si>
  <si>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</si>
  <si>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József A. Ált.Iskola  /Mester u. 67./</t>
  </si>
  <si>
    <t>Komplex Általános Iskola és Óvoda /Gát u. 6./</t>
  </si>
  <si>
    <t>Kosztolányi D. Ált. Iskola /Ifjúmunkás u. 1./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</si>
  <si>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</si>
  <si>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</si>
  <si>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</si>
  <si>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</si>
  <si>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Weöres Sándor Ált.  Isk. és Gimnázium / Lobogó u. 1./</t>
  </si>
  <si>
    <t>Általános és középiskolák összesen:</t>
  </si>
  <si>
    <t>Leövey K. Gimnázium / Vendel u. 1./</t>
  </si>
  <si>
    <t>Nevelési Tanácsadó /Vágóhíd u 35./</t>
  </si>
  <si>
    <t>Ferencvárosi Egyesített Bölcsöde</t>
  </si>
  <si>
    <t>Szociális ágazat összesen</t>
  </si>
  <si>
    <t>Ferencvárosi Művelődési Központ</t>
  </si>
  <si>
    <t>I. Helyi Önkormányzat bevételei</t>
  </si>
  <si>
    <t xml:space="preserve">       -Vagyonkezeléssel kapcsolatos feladatok</t>
  </si>
  <si>
    <t xml:space="preserve">       -Gépkocsi elszállítás</t>
  </si>
  <si>
    <t xml:space="preserve">       -Egyéb szolgáltatás</t>
  </si>
  <si>
    <t>Adók</t>
  </si>
  <si>
    <t xml:space="preserve">    Személyi jövedelemadó helyben maradó része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</si>
  <si>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</si>
  <si>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</si>
  <si>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</si>
  <si>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</si>
  <si>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</si>
  <si>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</si>
  <si>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Illetékek, járulékok, hozzájárulások</t>
  </si>
  <si>
    <t xml:space="preserve">    Parkolási illeték bevételek</t>
  </si>
  <si>
    <t>Központi költségvetésből kapott támogatás</t>
  </si>
  <si>
    <t>Irányítószervtől kapott támogatás</t>
  </si>
  <si>
    <t>Kapott támogatás</t>
  </si>
  <si>
    <t>Központi költségvetésből</t>
  </si>
  <si>
    <t>Európai Uniós forrásból</t>
  </si>
  <si>
    <t>Működési célú támogatásértékű bevétel</t>
  </si>
  <si>
    <t>Költségvetési működési bevételek mindösszesen</t>
  </si>
  <si>
    <t>Tárgyi eszközök és immateriális javak értékesítése</t>
  </si>
  <si>
    <t>Felhalmozási bevételek</t>
  </si>
  <si>
    <t>Felhalmozási célú tám.értékű bevételek EU-s pályázatok kapcsán</t>
  </si>
  <si>
    <t>Felhalmozási célú tám.értékű bevételek egyéb központi szervektől</t>
  </si>
  <si>
    <t>Felhalmozási célú tám.értékű bevételek Fővárosi Önkormányzattól</t>
  </si>
  <si>
    <t>Felhalmozási célú támogatásértékű bevételek</t>
  </si>
  <si>
    <t>Költségvetési felhalmozási bevételek mindösszesen</t>
  </si>
  <si>
    <t>Költségvetési hiány belső fin.szolg.előző évek pénzmaradványának igénybevétele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</si>
  <si>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</si>
  <si>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</si>
  <si>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</si>
  <si>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 xml:space="preserve">      - Egyéb szolgáltatás</t>
  </si>
  <si>
    <t>Bérleti díjak</t>
  </si>
  <si>
    <t>Hozam és Kamatbevételek</t>
  </si>
  <si>
    <t>Kapott támogatás összesen</t>
  </si>
  <si>
    <t xml:space="preserve">   Munkáltatói kölcsön</t>
  </si>
  <si>
    <t>II. Polgármesteri Hivatal bevételei mindösszesen:</t>
  </si>
  <si>
    <t>Hozam és kamatbevétel</t>
  </si>
  <si>
    <t>III. Közterületfelügyelet bevételei mindösszesen:</t>
  </si>
  <si>
    <t>Intézményi ellátási díjak</t>
  </si>
  <si>
    <t>Kapott támogatás összesen:</t>
  </si>
  <si>
    <t>Működés célú támogatásértékű bevételek</t>
  </si>
  <si>
    <t>IV. Intézményi bevételek összesen</t>
  </si>
  <si>
    <t>V. Kerületi bevételek</t>
  </si>
  <si>
    <t>Költségvetési hiány belső fin.szolg.előző évek maradványának igénybevétele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</si>
  <si>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</si>
  <si>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</si>
  <si>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</si>
  <si>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</si>
  <si>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Kölcsönök bevételei összesen</t>
  </si>
  <si>
    <t>Felhalmozási célú kölcsönök visszatérülései</t>
  </si>
  <si>
    <t>Működési célú kölcsönök visszatérülése</t>
  </si>
  <si>
    <t>Felhalmozási célú kölcsönök visszatérülése</t>
  </si>
  <si>
    <t>Önkormányzati bérlemények üzemeltetési költségei</t>
  </si>
  <si>
    <t>Közfoglalkoztatottak pályázat támogatásának önrésze</t>
  </si>
  <si>
    <t>Kapott támogatások</t>
  </si>
  <si>
    <t>Illetékek</t>
  </si>
  <si>
    <t xml:space="preserve">Továbbszámlázott szolgáltatások </t>
  </si>
  <si>
    <t>Hozam és kamat bevételek</t>
  </si>
  <si>
    <t>Működési bevételek összesen</t>
  </si>
  <si>
    <t>Felhalmozási célú támogatásértékű bevétel</t>
  </si>
  <si>
    <t>Felhalmozási célú átvett pénzeszköz</t>
  </si>
  <si>
    <t>Felhalmozási bevételek összesen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</si>
  <si>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</si>
  <si>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</si>
  <si>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</si>
  <si>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</si>
  <si>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</si>
  <si>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>Felhalmozási kiadások összesen</t>
  </si>
  <si>
    <t>Működési célú kölcsönök visszatérülés</t>
  </si>
  <si>
    <t>Működési célú kölcsön nyújtás</t>
  </si>
  <si>
    <t>Felhalmozási célú kölcsön nyújtás</t>
  </si>
  <si>
    <t xml:space="preserve">    Bölcsöde építés</t>
  </si>
  <si>
    <t>Felhalmozási célú kölcsönök visszatérülés</t>
  </si>
  <si>
    <t>Egyéb sajátos bevétel</t>
  </si>
  <si>
    <t>Működési célú pénzmaradv. Igénybevétele - Belső finanszírozás</t>
  </si>
  <si>
    <t>Finan. Felhalm. célú püi műveletek bev. - Külső finanszírozás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</si>
  <si>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</si>
  <si>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</si>
  <si>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</si>
  <si>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</si>
  <si>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Előző évi felhalmozási célú maradv. igénybevétele - Belső finansz.</t>
  </si>
  <si>
    <t>Működési célú általános tartalék</t>
  </si>
  <si>
    <t>Működési célú céltartalék</t>
  </si>
  <si>
    <t>Hosszú lejáratú felhalm. hitelek törlesztése - Finansz. Célú</t>
  </si>
  <si>
    <t xml:space="preserve">     Egyéb felhalmozási  kiadások</t>
  </si>
  <si>
    <t>Központi költségvetésből kapott normatív támogatás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</si>
  <si>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</si>
  <si>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</si>
  <si>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</si>
  <si>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</si>
  <si>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Lakásbiztosíték befizetése</t>
  </si>
  <si>
    <t xml:space="preserve">    Helyiség megszerzési díj</t>
  </si>
  <si>
    <t>Roma Nemzetiségi Önkormányzat</t>
  </si>
  <si>
    <t>Sajátos felhalmozási  bevételek</t>
  </si>
  <si>
    <t xml:space="preserve">       -Közterület foglalási díj</t>
  </si>
  <si>
    <t xml:space="preserve">       -Parkolási díj, kerékbilincs levétele, ügyviteli költség</t>
  </si>
  <si>
    <t>Előző évi felhalmozási pénzmaradvány átvétele</t>
  </si>
  <si>
    <t>Költségvetési hiány belső fin.szolg.finansz.célú püi műveletek</t>
  </si>
  <si>
    <t>Közhatalmi bevételek/Sajátos működési bevételek összesen</t>
  </si>
  <si>
    <t xml:space="preserve">    Működési célú </t>
  </si>
  <si>
    <t xml:space="preserve">    Felhalmozási célú</t>
  </si>
  <si>
    <t>Felhalmozási célú kölcsönök törlesztése</t>
  </si>
  <si>
    <t>Finanszírozási célú pénzügyi műveletek (Külső finanszírozás) kiadásai összesen</t>
  </si>
  <si>
    <r>
      <t xml:space="preserve"> </t>
    </r>
    <r>
      <rPr>
        <sz val="9"/>
        <rFont val="Arial CE"/>
        <family val="0"/>
      </rPr>
      <t>Működési célú pénzügyi műveletek kiadásai</t>
    </r>
  </si>
  <si>
    <t>PH, Közterület felügyelet és Önkormányzat költségvetési kiadásai össz:</t>
  </si>
  <si>
    <t>PH, Közterület felügyelet és Önkormányzat kiadásai mindösszesen</t>
  </si>
  <si>
    <t>Önállóan műk.és gazd.és ön.műk.intézm. Költségvetési kiad.  Össz</t>
  </si>
  <si>
    <t>IV. Intézmények kiadásai mindösszesen</t>
  </si>
  <si>
    <t>V. Kerületi kiadások</t>
  </si>
  <si>
    <t xml:space="preserve">    Működési kölcsönök törlesztése</t>
  </si>
  <si>
    <t xml:space="preserve">    Felhalmozási célú kölcsönök törlesztése</t>
  </si>
  <si>
    <t>Tartalékok összesen</t>
  </si>
  <si>
    <t>Felhalmozási célú kölcsönök nyújtása</t>
  </si>
  <si>
    <t>Működési kölcsönök törlesztése</t>
  </si>
  <si>
    <t xml:space="preserve">    Felhalmozási célú kölcsönök nyújtása</t>
  </si>
  <si>
    <t>Kölcsön kiadásai</t>
  </si>
  <si>
    <t xml:space="preserve">    Általános tartalék</t>
  </si>
  <si>
    <t xml:space="preserve">     Működési célú</t>
  </si>
  <si>
    <t>Költségvetési kiadások összesen</t>
  </si>
  <si>
    <t xml:space="preserve">Kiadások mindösszesen  ((I+II+III.IV.+V.)-Intézmények támogatása) </t>
  </si>
  <si>
    <t xml:space="preserve"> Felhalmozási célú pénzügyi műveletek  hosszú lejáratú lakóházfel. hitelek törleszt.</t>
  </si>
  <si>
    <t>Kábítószer Egyeztető Fórum</t>
  </si>
  <si>
    <t xml:space="preserve">    Céltartalék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</si>
  <si>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</si>
  <si>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</si>
  <si>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</si>
  <si>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</si>
  <si>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</si>
  <si>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 xml:space="preserve">      - Vagyonkezeléssel kapcsolatos továbbszámlázott szolgáltatások </t>
  </si>
  <si>
    <t>Egyéb működési célú kiadás</t>
  </si>
  <si>
    <t>Közhatalmi bevételek/Sajátos működési bevételek</t>
  </si>
  <si>
    <t>Működési bevételek minösszesen</t>
  </si>
  <si>
    <t>Működési kiadások mindösszesen</t>
  </si>
  <si>
    <t>Felhalmozással kapcsolatos bevételek mindösszesen</t>
  </si>
  <si>
    <t>Felhalmozással kapcsolatos kiadások mindösszesen</t>
  </si>
  <si>
    <t xml:space="preserve">     Ebből fejlesztési célok: Balázs Béla u. 14., Ferenc tér 9., Márton u. 3/A, 5/A, Gát u. 3.,5.,</t>
  </si>
  <si>
    <t>Kúltúra, szórakoztatás szerződés szerint</t>
  </si>
  <si>
    <t>Költségvetési bevételek összesen</t>
  </si>
  <si>
    <t>Felhalmozási célú hitelfelvétel a lakóház felújításokhoz 870.000 eFt</t>
  </si>
  <si>
    <t>Belső Ferencváros  KMOP.5.2.2</t>
  </si>
  <si>
    <t>Önkormányzati szakmai feladatokkal kapcsolatos kiadások</t>
  </si>
  <si>
    <t>Ferencvárosi Helytörténi Egyesület</t>
  </si>
  <si>
    <t xml:space="preserve">     Beruházási kiadások (2.,3.A,3.B.nélkül)</t>
  </si>
  <si>
    <t>2012. év 7/2012.</t>
  </si>
  <si>
    <t>2012. év  7/2012.</t>
  </si>
  <si>
    <t>előirányzat</t>
  </si>
  <si>
    <t>7/2012.</t>
  </si>
  <si>
    <t>2012. évi előirányzat 7/2012.</t>
  </si>
  <si>
    <t>Környezetvédelem</t>
  </si>
  <si>
    <t>Bérleti díjbevételek, egyéb bevételek</t>
  </si>
  <si>
    <t xml:space="preserve">      - Egyéb bevétel</t>
  </si>
  <si>
    <t>Központi költségvetésből kapott egyéb költségvetési támogatás</t>
  </si>
  <si>
    <t>Gyermektartásdíjak megelőlegezése</t>
  </si>
  <si>
    <t>Létfenntartási támogatás</t>
  </si>
  <si>
    <t>Óvodáztatási, iskoláztatási támogatás</t>
  </si>
  <si>
    <t>Gyermekvédelmi Alap (Otthonteremtési támogatás)</t>
  </si>
  <si>
    <t>Ferencvárosi Úrhölgyek Polgári Egyesülete</t>
  </si>
  <si>
    <t>Kúltúra, Egészségügy, szociális ellátás</t>
  </si>
  <si>
    <t>FMK eszközbeszerzés pályázati önrész</t>
  </si>
  <si>
    <t>Intézményi felújításokkal kapcsolatos tervezések</t>
  </si>
  <si>
    <t>Hivatali eszközbeszerzések</t>
  </si>
  <si>
    <r>
      <t xml:space="preserve">    Kormányhivatal részére befizetés - </t>
    </r>
    <r>
      <rPr>
        <sz val="9"/>
        <rFont val="Arial CE"/>
        <family val="0"/>
      </rPr>
      <t>Dologi kiadások</t>
    </r>
  </si>
  <si>
    <t>Leövey Klára Gimnázium lift építés</t>
  </si>
  <si>
    <t>Fogyatékkal élők eszközbeszerzése</t>
  </si>
  <si>
    <t>Parkoló Alap</t>
  </si>
  <si>
    <t>Lakóház felújítás Tűzoltó u. 66.</t>
  </si>
  <si>
    <t>Epres Óvoda felújítás</t>
  </si>
  <si>
    <t>Nevelési Tanácsadó felújítása</t>
  </si>
  <si>
    <t>Kultúra, szórakozás, sport</t>
  </si>
  <si>
    <t>Vendel utcai sportcsarnok felújítása</t>
  </si>
  <si>
    <t xml:space="preserve">    - ebből  befizetési kötelezettség</t>
  </si>
  <si>
    <t xml:space="preserve">    -ebből befizetési kötelezettség</t>
  </si>
  <si>
    <t xml:space="preserve">  Intézményi ellátási díjak, alkalmazotti térítési díjak</t>
  </si>
  <si>
    <t>Költségvetési hiány belső fin.szolg.előző évek pm igénybevétele</t>
  </si>
  <si>
    <t>Működési bevétel összesen</t>
  </si>
  <si>
    <t>Mozgáskorlátozottak támogatása</t>
  </si>
  <si>
    <t xml:space="preserve">     Panelprogram (NEFMI)</t>
  </si>
  <si>
    <t>Panelprogram</t>
  </si>
  <si>
    <t>Lift építés Lenhossék u. 24.-28.</t>
  </si>
  <si>
    <t xml:space="preserve">     Szociális támogatása</t>
  </si>
  <si>
    <t>Felhalmozási célú céltartalék</t>
  </si>
  <si>
    <t>Tárgyi eszközök értékesítése</t>
  </si>
  <si>
    <t>7.</t>
  </si>
  <si>
    <t>Index      6./5.</t>
  </si>
  <si>
    <t xml:space="preserve">     - Igazgatás szolgáltatás díjbevételei</t>
  </si>
  <si>
    <t>Index      5./4.</t>
  </si>
  <si>
    <t xml:space="preserve">  Függő, átfutó kiadások</t>
  </si>
  <si>
    <t>Függő, átfutó, kiegyenlítő kiadások forgalma</t>
  </si>
  <si>
    <t>Előző évi pénzmaradvány alulfininszírozás átvétele</t>
  </si>
  <si>
    <t>Függő, átfutó, kiegyenlítő bevételek forgalma</t>
  </si>
  <si>
    <t>Függő, átfutó, kiegyenlítő forgalom</t>
  </si>
  <si>
    <t>Működési célú pénzeszközátvételek államháztartáson kívülről</t>
  </si>
  <si>
    <t>Függő, átfutó, kiegyenlítő kiadások</t>
  </si>
  <si>
    <t>Szent-Györgyi A. 12.évf.Iskola  /Lónyay u. 4c-8./</t>
  </si>
  <si>
    <t>Függő, átfutó kiadások forgalma</t>
  </si>
  <si>
    <t>Függő, átfutó, kiegyenlítő bevételek</t>
  </si>
  <si>
    <t xml:space="preserve">   Felhalmozási kiadások -felújítás</t>
  </si>
  <si>
    <t xml:space="preserve">   Felhalmozási kiadások -beruházás</t>
  </si>
  <si>
    <t xml:space="preserve">  - ebből felújítás</t>
  </si>
  <si>
    <t xml:space="preserve">               dologi kiadás</t>
  </si>
  <si>
    <t xml:space="preserve">  - ebből felújítási kiadás</t>
  </si>
  <si>
    <t xml:space="preserve">                beruházási kiadás</t>
  </si>
  <si>
    <t xml:space="preserve">  - ebből dologi kiadás</t>
  </si>
  <si>
    <t>Óvodai karbantartási keret (dologi kiadások)</t>
  </si>
  <si>
    <t xml:space="preserve">  - ebből személyi juttatások</t>
  </si>
  <si>
    <t xml:space="preserve">                munkaadókat terhelő járulékok</t>
  </si>
  <si>
    <t xml:space="preserve">               felújítási kiadások</t>
  </si>
  <si>
    <t xml:space="preserve">  Munkaadókat terhelő járulékok</t>
  </si>
  <si>
    <t xml:space="preserve">     Munkáltatói kölcsön</t>
  </si>
  <si>
    <t>Egyéb befizetések, kifizetések, visszafizetések összesen</t>
  </si>
  <si>
    <r>
      <t xml:space="preserve">    Munkáltatói kölcsön kifizetések  -</t>
    </r>
    <r>
      <rPr>
        <sz val="9"/>
        <rFont val="Arial CE"/>
        <family val="0"/>
      </rPr>
      <t>felhalm.célú kölcsön nyújtás</t>
    </r>
  </si>
  <si>
    <t xml:space="preserve">   Egyéb felhalmozási kiadás</t>
  </si>
  <si>
    <t>Térfigyelőrendszer áthelyezés, kiépítés, kamera vásárlás</t>
  </si>
  <si>
    <t>Body Guard Szolgáltatási szerződés</t>
  </si>
  <si>
    <t>Intézményi érintésvédelem felülvizsgálat</t>
  </si>
  <si>
    <t xml:space="preserve">  Felhalmozási célú támogatásértékű bevételek</t>
  </si>
  <si>
    <t>Felhalmozási célú pénzeszközátvétel</t>
  </si>
  <si>
    <t xml:space="preserve">  Felhalmozási célú pénzeszközátvétel</t>
  </si>
  <si>
    <t xml:space="preserve">   Felhalmozási célú támogatásértékű bevételek</t>
  </si>
  <si>
    <t>Jogvita rendezése</t>
  </si>
  <si>
    <t>Intézményi ellátási díjak, egyéb bevételek</t>
  </si>
  <si>
    <t>Index            5./4.</t>
  </si>
  <si>
    <t>FEV IX. Zrt.</t>
  </si>
  <si>
    <t>Városfejlesztéssel kapcsolatos önkormányzati kiadások (FEV IX.Zrt.)</t>
  </si>
  <si>
    <r>
      <t xml:space="preserve">Előző évi kiutalatlan intézm támogatás kiutalása </t>
    </r>
    <r>
      <rPr>
        <sz val="9"/>
        <rFont val="Arial CE"/>
        <family val="0"/>
      </rPr>
      <t>-Dologi kiadások</t>
    </r>
  </si>
  <si>
    <t>Előző évi költségvetési kiegészítések, visszatérülések</t>
  </si>
  <si>
    <t>Informatikai fejlesztési feladatok intézményeknek</t>
  </si>
  <si>
    <r>
      <t xml:space="preserve">    Pályázati díj visszafizetések  </t>
    </r>
    <r>
      <rPr>
        <sz val="9"/>
        <rFont val="Arial CE"/>
        <family val="0"/>
      </rPr>
      <t>-Dologi kiadások</t>
    </r>
  </si>
  <si>
    <t>JAT</t>
  </si>
  <si>
    <t xml:space="preserve">FESZ kiemelkedően közhasznú Non-profit KFT </t>
  </si>
  <si>
    <t xml:space="preserve">FESZ kiemelkedően közhasznú Non-profit KFT kéményfelújítás támog. </t>
  </si>
  <si>
    <t>Csengettyű utcai orvosi rendelő tetőfelőjítás</t>
  </si>
  <si>
    <t>2012. évi előirányzat 32/2012.</t>
  </si>
  <si>
    <t>2012. év  32/2012.</t>
  </si>
  <si>
    <t>2012. I.-IX. hó teljesítés</t>
  </si>
  <si>
    <t xml:space="preserve">   Felújítási kiadások</t>
  </si>
  <si>
    <t xml:space="preserve">   Beruházási kiadások</t>
  </si>
  <si>
    <t>2012. I.-IX. teljesítés</t>
  </si>
  <si>
    <t>2012. I.-IX. Teljesítés</t>
  </si>
  <si>
    <t xml:space="preserve">  Függő, átfutó kiegyenlítő bevételek forgalma</t>
  </si>
  <si>
    <t>2012. évi I.-IX. teljesítés</t>
  </si>
  <si>
    <t>Függő, átfutó, kiegyenlítő bevételi forgalom</t>
  </si>
  <si>
    <t xml:space="preserve">  Felhalmozási célú pénzeszközátvételek államháztartáson kívülről</t>
  </si>
  <si>
    <t>Telepy Károly Ált.és Testnevelés Szak. Iskola /Telepy u 17./</t>
  </si>
  <si>
    <t>Oktatási intézmények összesen:</t>
  </si>
  <si>
    <t xml:space="preserve">Függő, átfutó, kiegyenlítő bevételek </t>
  </si>
  <si>
    <t>Függő, átfutó, kiegyenlítő kiadások összesen</t>
  </si>
  <si>
    <t>Lakóház felújítás Gát u. 3. -dologi kiadások</t>
  </si>
  <si>
    <t xml:space="preserve">                dologi kiadások</t>
  </si>
  <si>
    <t xml:space="preserve">  - ebből felújítási kiadások</t>
  </si>
  <si>
    <t xml:space="preserve">"Manó-lak" Bölcsöde felújítás, kapacitásbővítés  </t>
  </si>
  <si>
    <t>József Attila Általános Iskola átalakítása, felújítása (Dominó, Nev.Tan elhelyezése)</t>
  </si>
  <si>
    <t>Balatonlelle felújítás -dologi kiadások</t>
  </si>
  <si>
    <t>Ferencváros a korszerű természettudományos oktatásért (TÁMOP-3.1.3-10/1)</t>
  </si>
  <si>
    <t>2012. I.-IX. havi teljesítés</t>
  </si>
  <si>
    <t xml:space="preserve">        - FEV IX. Zrt. értékesítés</t>
  </si>
  <si>
    <t>FEV IX. Zrt. támogatása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</si>
</sst>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4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0"/>
    </font>
    <font>
      <i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4" borderId="7" applyNumberFormat="0" applyFont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1" applyNumberFormat="0" applyAlignment="0" applyProtection="0"/>
    <xf numFmtId="9" fontId="0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68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3" fontId="9" fillId="0" borderId="11" xfId="68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0" borderId="11" xfId="68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28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31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left"/>
    </xf>
    <xf numFmtId="3" fontId="2" fillId="0" borderId="3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9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60">
      <alignment/>
      <protection/>
    </xf>
    <xf numFmtId="0" fontId="15" fillId="0" borderId="0" xfId="60" applyFont="1" applyAlignment="1">
      <alignment horizontal="center"/>
      <protection/>
    </xf>
    <xf numFmtId="0" fontId="12" fillId="0" borderId="0" xfId="60" applyAlignment="1">
      <alignment/>
      <protection/>
    </xf>
    <xf numFmtId="0" fontId="1" fillId="0" borderId="15" xfId="60" applyFont="1" applyBorder="1" applyAlignment="1">
      <alignment horizontal="center"/>
      <protection/>
    </xf>
    <xf numFmtId="0" fontId="1" fillId="0" borderId="20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22" xfId="60" applyFont="1" applyBorder="1" applyAlignment="1">
      <alignment horizontal="center"/>
      <protection/>
    </xf>
    <xf numFmtId="0" fontId="1" fillId="0" borderId="16" xfId="60" applyFont="1" applyBorder="1" applyAlignment="1">
      <alignment horizontal="center"/>
      <protection/>
    </xf>
    <xf numFmtId="0" fontId="12" fillId="0" borderId="11" xfId="60" applyBorder="1">
      <alignment/>
      <protection/>
    </xf>
    <xf numFmtId="0" fontId="12" fillId="0" borderId="16" xfId="60" applyBorder="1">
      <alignment/>
      <protection/>
    </xf>
    <xf numFmtId="0" fontId="1" fillId="0" borderId="21" xfId="60" applyFont="1" applyBorder="1">
      <alignment/>
      <protection/>
    </xf>
    <xf numFmtId="0" fontId="12" fillId="0" borderId="14" xfId="60" applyBorder="1">
      <alignment/>
      <protection/>
    </xf>
    <xf numFmtId="0" fontId="1" fillId="0" borderId="22" xfId="60" applyFont="1" applyBorder="1">
      <alignment/>
      <protection/>
    </xf>
    <xf numFmtId="0" fontId="2" fillId="0" borderId="20" xfId="60" applyFont="1" applyBorder="1">
      <alignment/>
      <protection/>
    </xf>
    <xf numFmtId="3" fontId="2" fillId="0" borderId="20" xfId="60" applyNumberFormat="1" applyFont="1" applyBorder="1">
      <alignment/>
      <protection/>
    </xf>
    <xf numFmtId="0" fontId="12" fillId="0" borderId="10" xfId="60" applyBorder="1">
      <alignment/>
      <protection/>
    </xf>
    <xf numFmtId="0" fontId="12" fillId="0" borderId="12" xfId="60" applyBorder="1">
      <alignment/>
      <protection/>
    </xf>
    <xf numFmtId="0" fontId="15" fillId="0" borderId="11" xfId="60" applyFont="1" applyBorder="1">
      <alignment/>
      <protection/>
    </xf>
    <xf numFmtId="0" fontId="3" fillId="0" borderId="20" xfId="60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14" xfId="60" applyNumberFormat="1" applyBorder="1" applyAlignment="1">
      <alignment horizontal="right"/>
      <protection/>
    </xf>
    <xf numFmtId="3" fontId="15" fillId="0" borderId="14" xfId="60" applyNumberFormat="1" applyFont="1" applyBorder="1" applyAlignment="1">
      <alignment horizontal="right"/>
      <protection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9" fillId="0" borderId="11" xfId="60" applyNumberFormat="1" applyFont="1" applyBorder="1" applyAlignment="1">
      <alignment horizontal="right"/>
      <protection/>
    </xf>
    <xf numFmtId="3" fontId="9" fillId="0" borderId="16" xfId="60" applyNumberFormat="1" applyFont="1" applyBorder="1" applyAlignment="1">
      <alignment horizontal="right"/>
      <protection/>
    </xf>
    <xf numFmtId="0" fontId="12" fillId="0" borderId="13" xfId="60" applyBorder="1">
      <alignment/>
      <protection/>
    </xf>
    <xf numFmtId="3" fontId="11" fillId="0" borderId="13" xfId="60" applyNumberFormat="1" applyFont="1" applyBorder="1" applyAlignment="1">
      <alignment horizontal="right"/>
      <protection/>
    </xf>
    <xf numFmtId="3" fontId="9" fillId="0" borderId="12" xfId="60" applyNumberFormat="1" applyFont="1" applyBorder="1" applyAlignment="1">
      <alignment horizontal="right"/>
      <protection/>
    </xf>
    <xf numFmtId="3" fontId="9" fillId="0" borderId="13" xfId="60" applyNumberFormat="1" applyFont="1" applyBorder="1" applyAlignment="1">
      <alignment horizontal="right"/>
      <protection/>
    </xf>
    <xf numFmtId="3" fontId="15" fillId="0" borderId="16" xfId="60" applyNumberFormat="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1" fillId="0" borderId="10" xfId="60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2" fillId="0" borderId="0" xfId="57">
      <alignment/>
      <protection/>
    </xf>
    <xf numFmtId="3" fontId="2" fillId="0" borderId="11" xfId="60" applyNumberFormat="1" applyFont="1" applyBorder="1" applyAlignment="1">
      <alignment horizontal="right"/>
      <protection/>
    </xf>
    <xf numFmtId="0" fontId="15" fillId="0" borderId="13" xfId="60" applyFont="1" applyBorder="1">
      <alignment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58" applyFont="1" applyBorder="1" applyAlignment="1">
      <alignment horizontal="center"/>
      <protection/>
    </xf>
    <xf numFmtId="0" fontId="0" fillId="0" borderId="0" xfId="58" applyAlignment="1">
      <alignment/>
      <protection/>
    </xf>
    <xf numFmtId="3" fontId="13" fillId="0" borderId="11" xfId="0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/>
      <protection locked="0"/>
    </xf>
    <xf numFmtId="3" fontId="13" fillId="0" borderId="11" xfId="0" applyNumberFormat="1" applyFont="1" applyFill="1" applyBorder="1" applyAlignment="1" applyProtection="1">
      <alignment horizontal="center"/>
      <protection locked="0"/>
    </xf>
    <xf numFmtId="3" fontId="13" fillId="0" borderId="19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Border="1" applyAlignment="1">
      <alignment horizontal="right"/>
    </xf>
    <xf numFmtId="0" fontId="2" fillId="0" borderId="0" xfId="58" applyFont="1" applyAlignment="1">
      <alignment/>
      <protection/>
    </xf>
    <xf numFmtId="0" fontId="3" fillId="0" borderId="0" xfId="58" applyFont="1" applyBorder="1" applyAlignment="1">
      <alignment horizontal="right"/>
      <protection/>
    </xf>
    <xf numFmtId="0" fontId="1" fillId="0" borderId="0" xfId="58" applyFont="1" applyAlignment="1">
      <alignment/>
      <protection/>
    </xf>
    <xf numFmtId="3" fontId="1" fillId="0" borderId="13" xfId="58" applyNumberFormat="1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1" fillId="0" borderId="12" xfId="58" applyFont="1" applyBorder="1" applyAlignment="1">
      <alignment horizontal="center"/>
      <protection/>
    </xf>
    <xf numFmtId="3" fontId="0" fillId="0" borderId="13" xfId="58" applyNumberFormat="1" applyFont="1" applyBorder="1" applyAlignment="1">
      <alignment/>
      <protection/>
    </xf>
    <xf numFmtId="0" fontId="3" fillId="0" borderId="13" xfId="58" applyFont="1" applyBorder="1" applyAlignment="1">
      <alignment/>
      <protection/>
    </xf>
    <xf numFmtId="0" fontId="0" fillId="0" borderId="0" xfId="58" applyFont="1" applyAlignment="1">
      <alignment/>
      <protection/>
    </xf>
    <xf numFmtId="3" fontId="2" fillId="0" borderId="13" xfId="58" applyNumberFormat="1" applyFont="1" applyBorder="1" applyAlignment="1">
      <alignment/>
      <protection/>
    </xf>
    <xf numFmtId="0" fontId="2" fillId="0" borderId="13" xfId="58" applyFont="1" applyBorder="1" applyAlignment="1">
      <alignment/>
      <protection/>
    </xf>
    <xf numFmtId="3" fontId="1" fillId="0" borderId="13" xfId="58" applyNumberFormat="1" applyFont="1" applyBorder="1" applyAlignment="1">
      <alignment/>
      <protection/>
    </xf>
    <xf numFmtId="0" fontId="1" fillId="0" borderId="13" xfId="58" applyFont="1" applyBorder="1" applyAlignment="1">
      <alignment/>
      <protection/>
    </xf>
    <xf numFmtId="3" fontId="4" fillId="0" borderId="13" xfId="58" applyNumberFormat="1" applyFont="1" applyBorder="1" applyAlignment="1">
      <alignment/>
      <protection/>
    </xf>
    <xf numFmtId="0" fontId="4" fillId="0" borderId="13" xfId="58" applyFont="1" applyBorder="1" applyAlignment="1">
      <alignment/>
      <protection/>
    </xf>
    <xf numFmtId="3" fontId="4" fillId="0" borderId="13" xfId="58" applyNumberFormat="1" applyFont="1" applyBorder="1" applyAlignment="1">
      <alignment/>
      <protection/>
    </xf>
    <xf numFmtId="3" fontId="1" fillId="0" borderId="13" xfId="58" applyNumberFormat="1" applyFont="1" applyBorder="1" applyAlignment="1">
      <alignment/>
      <protection/>
    </xf>
    <xf numFmtId="0" fontId="4" fillId="0" borderId="12" xfId="58" applyFont="1" applyBorder="1" applyAlignment="1">
      <alignment/>
      <protection/>
    </xf>
    <xf numFmtId="3" fontId="4" fillId="0" borderId="12" xfId="58" applyNumberFormat="1" applyFont="1" applyBorder="1" applyAlignment="1">
      <alignment/>
      <protection/>
    </xf>
    <xf numFmtId="0" fontId="4" fillId="0" borderId="13" xfId="58" applyFont="1" applyBorder="1" applyAlignment="1">
      <alignment/>
      <protection/>
    </xf>
    <xf numFmtId="0" fontId="1" fillId="0" borderId="12" xfId="58" applyFont="1" applyBorder="1" applyAlignment="1">
      <alignment/>
      <protection/>
    </xf>
    <xf numFmtId="3" fontId="1" fillId="0" borderId="12" xfId="58" applyNumberFormat="1" applyFont="1" applyBorder="1" applyAlignment="1">
      <alignment/>
      <protection/>
    </xf>
    <xf numFmtId="3" fontId="1" fillId="0" borderId="12" xfId="58" applyNumberFormat="1" applyFont="1" applyBorder="1" applyAlignment="1">
      <alignment/>
      <protection/>
    </xf>
    <xf numFmtId="0" fontId="1" fillId="0" borderId="12" xfId="58" applyFont="1" applyBorder="1" applyAlignment="1">
      <alignment/>
      <protection/>
    </xf>
    <xf numFmtId="0" fontId="2" fillId="0" borderId="12" xfId="58" applyFont="1" applyBorder="1" applyAlignment="1">
      <alignment/>
      <protection/>
    </xf>
    <xf numFmtId="3" fontId="2" fillId="0" borderId="12" xfId="58" applyNumberFormat="1" applyFont="1" applyBorder="1" applyAlignment="1">
      <alignment/>
      <protection/>
    </xf>
    <xf numFmtId="0" fontId="2" fillId="0" borderId="13" xfId="58" applyFont="1" applyBorder="1" applyAlignment="1">
      <alignment/>
      <protection/>
    </xf>
    <xf numFmtId="3" fontId="4" fillId="0" borderId="14" xfId="58" applyNumberFormat="1" applyFont="1" applyBorder="1" applyAlignment="1">
      <alignment/>
      <protection/>
    </xf>
    <xf numFmtId="0" fontId="1" fillId="0" borderId="14" xfId="58" applyFont="1" applyBorder="1" applyAlignment="1">
      <alignment/>
      <protection/>
    </xf>
    <xf numFmtId="3" fontId="1" fillId="0" borderId="14" xfId="58" applyNumberFormat="1" applyFont="1" applyBorder="1" applyAlignment="1">
      <alignment/>
      <protection/>
    </xf>
    <xf numFmtId="3" fontId="2" fillId="0" borderId="13" xfId="58" applyNumberFormat="1" applyFont="1" applyBorder="1" applyAlignment="1">
      <alignment/>
      <protection/>
    </xf>
    <xf numFmtId="3" fontId="2" fillId="0" borderId="12" xfId="58" applyNumberFormat="1" applyFont="1" applyBorder="1" applyAlignment="1">
      <alignment/>
      <protection/>
    </xf>
    <xf numFmtId="0" fontId="2" fillId="0" borderId="12" xfId="58" applyFont="1" applyBorder="1" applyAlignment="1">
      <alignment/>
      <protection/>
    </xf>
    <xf numFmtId="0" fontId="1" fillId="0" borderId="13" xfId="58" applyFont="1" applyBorder="1" applyAlignment="1">
      <alignment/>
      <protection/>
    </xf>
    <xf numFmtId="3" fontId="2" fillId="0" borderId="11" xfId="58" applyNumberFormat="1" applyFont="1" applyBorder="1" applyAlignment="1">
      <alignment/>
      <protection/>
    </xf>
    <xf numFmtId="0" fontId="2" fillId="0" borderId="11" xfId="58" applyFont="1" applyBorder="1" applyAlignment="1">
      <alignment/>
      <protection/>
    </xf>
    <xf numFmtId="3" fontId="2" fillId="0" borderId="11" xfId="58" applyNumberFormat="1" applyFont="1" applyBorder="1" applyAlignment="1">
      <alignment/>
      <protection/>
    </xf>
    <xf numFmtId="0" fontId="4" fillId="0" borderId="12" xfId="58" applyFont="1" applyBorder="1" applyAlignment="1">
      <alignment/>
      <protection/>
    </xf>
    <xf numFmtId="3" fontId="2" fillId="0" borderId="18" xfId="58" applyNumberFormat="1" applyFont="1" applyBorder="1" applyAlignment="1">
      <alignment/>
      <protection/>
    </xf>
    <xf numFmtId="0" fontId="2" fillId="0" borderId="18" xfId="58" applyFont="1" applyBorder="1" applyAlignment="1">
      <alignment/>
      <protection/>
    </xf>
    <xf numFmtId="3" fontId="4" fillId="0" borderId="14" xfId="58" applyNumberFormat="1" applyFont="1" applyBorder="1" applyAlignment="1">
      <alignment/>
      <protection/>
    </xf>
    <xf numFmtId="0" fontId="1" fillId="0" borderId="14" xfId="58" applyFont="1" applyBorder="1" applyAlignment="1">
      <alignment/>
      <protection/>
    </xf>
    <xf numFmtId="3" fontId="1" fillId="0" borderId="14" xfId="58" applyNumberFormat="1" applyFont="1" applyBorder="1" applyAlignment="1">
      <alignment/>
      <protection/>
    </xf>
    <xf numFmtId="0" fontId="4" fillId="0" borderId="0" xfId="58" applyFont="1" applyAlignment="1">
      <alignment/>
      <protection/>
    </xf>
    <xf numFmtId="3" fontId="4" fillId="0" borderId="16" xfId="58" applyNumberFormat="1" applyFont="1" applyBorder="1" applyAlignment="1">
      <alignment/>
      <protection/>
    </xf>
    <xf numFmtId="0" fontId="1" fillId="0" borderId="16" xfId="58" applyFont="1" applyBorder="1" applyAlignment="1">
      <alignment/>
      <protection/>
    </xf>
    <xf numFmtId="0" fontId="2" fillId="0" borderId="14" xfId="58" applyFont="1" applyBorder="1" applyAlignment="1">
      <alignment/>
      <protection/>
    </xf>
    <xf numFmtId="3" fontId="4" fillId="0" borderId="13" xfId="58" applyNumberFormat="1" applyFont="1" applyBorder="1" applyAlignment="1">
      <alignment horizontal="right"/>
      <protection/>
    </xf>
    <xf numFmtId="0" fontId="1" fillId="0" borderId="10" xfId="58" applyFont="1" applyBorder="1" applyAlignment="1">
      <alignment/>
      <protection/>
    </xf>
    <xf numFmtId="0" fontId="2" fillId="0" borderId="10" xfId="58" applyFont="1" applyBorder="1" applyAlignment="1">
      <alignment/>
      <protection/>
    </xf>
    <xf numFmtId="0" fontId="1" fillId="0" borderId="11" xfId="58" applyFont="1" applyBorder="1" applyAlignment="1">
      <alignment/>
      <protection/>
    </xf>
    <xf numFmtId="3" fontId="2" fillId="0" borderId="18" xfId="58" applyNumberFormat="1" applyFont="1" applyBorder="1" applyAlignment="1">
      <alignment/>
      <protection/>
    </xf>
    <xf numFmtId="0" fontId="2" fillId="0" borderId="18" xfId="58" applyFont="1" applyBorder="1" applyAlignment="1">
      <alignment/>
      <protection/>
    </xf>
    <xf numFmtId="3" fontId="2" fillId="0" borderId="14" xfId="58" applyNumberFormat="1" applyFont="1" applyBorder="1" applyAlignment="1">
      <alignment/>
      <protection/>
    </xf>
    <xf numFmtId="3" fontId="1" fillId="0" borderId="18" xfId="58" applyNumberFormat="1" applyFont="1" applyBorder="1" applyAlignment="1">
      <alignment/>
      <protection/>
    </xf>
    <xf numFmtId="3" fontId="1" fillId="0" borderId="16" xfId="58" applyNumberFormat="1" applyFont="1" applyBorder="1" applyAlignment="1">
      <alignment/>
      <protection/>
    </xf>
    <xf numFmtId="0" fontId="1" fillId="0" borderId="16" xfId="58" applyFont="1" applyBorder="1" applyAlignment="1">
      <alignment/>
      <protection/>
    </xf>
    <xf numFmtId="0" fontId="3" fillId="0" borderId="14" xfId="58" applyFont="1" applyBorder="1" applyAlignment="1">
      <alignment/>
      <protection/>
    </xf>
    <xf numFmtId="3" fontId="2" fillId="0" borderId="17" xfId="58" applyNumberFormat="1" applyFont="1" applyBorder="1" applyAlignment="1">
      <alignment/>
      <protection/>
    </xf>
    <xf numFmtId="0" fontId="3" fillId="0" borderId="11" xfId="58" applyFont="1" applyBorder="1" applyAlignment="1">
      <alignment/>
      <protection/>
    </xf>
    <xf numFmtId="3" fontId="1" fillId="0" borderId="11" xfId="58" applyNumberFormat="1" applyFont="1" applyBorder="1" applyAlignment="1">
      <alignment/>
      <protection/>
    </xf>
    <xf numFmtId="0" fontId="3" fillId="0" borderId="13" xfId="58" applyFont="1" applyBorder="1" applyAlignment="1">
      <alignment/>
      <protection/>
    </xf>
    <xf numFmtId="0" fontId="3" fillId="0" borderId="12" xfId="58" applyFont="1" applyBorder="1" applyAlignment="1">
      <alignment/>
      <protection/>
    </xf>
    <xf numFmtId="3" fontId="3" fillId="0" borderId="14" xfId="58" applyNumberFormat="1" applyFont="1" applyBorder="1" applyAlignment="1">
      <alignment horizontal="right"/>
      <protection/>
    </xf>
    <xf numFmtId="0" fontId="3" fillId="0" borderId="14" xfId="58" applyFont="1" applyBorder="1" applyAlignment="1">
      <alignment/>
      <protection/>
    </xf>
    <xf numFmtId="3" fontId="3" fillId="0" borderId="14" xfId="58" applyNumberFormat="1" applyFont="1" applyBorder="1" applyAlignment="1">
      <alignment/>
      <protection/>
    </xf>
    <xf numFmtId="3" fontId="2" fillId="0" borderId="17" xfId="58" applyNumberFormat="1" applyFont="1" applyBorder="1" applyAlignment="1">
      <alignment/>
      <protection/>
    </xf>
    <xf numFmtId="0" fontId="2" fillId="0" borderId="17" xfId="58" applyFont="1" applyBorder="1" applyAlignment="1">
      <alignment/>
      <protection/>
    </xf>
    <xf numFmtId="3" fontId="1" fillId="0" borderId="17" xfId="58" applyNumberFormat="1" applyFont="1" applyBorder="1" applyAlignment="1">
      <alignment/>
      <protection/>
    </xf>
    <xf numFmtId="3" fontId="2" fillId="0" borderId="16" xfId="58" applyNumberFormat="1" applyFont="1" applyBorder="1" applyAlignment="1">
      <alignment/>
      <protection/>
    </xf>
    <xf numFmtId="3" fontId="1" fillId="0" borderId="16" xfId="58" applyNumberFormat="1" applyFont="1" applyBorder="1" applyAlignment="1">
      <alignment/>
      <protection/>
    </xf>
    <xf numFmtId="3" fontId="2" fillId="0" borderId="14" xfId="58" applyNumberFormat="1" applyFont="1" applyBorder="1" applyAlignment="1">
      <alignment/>
      <protection/>
    </xf>
    <xf numFmtId="3" fontId="2" fillId="0" borderId="19" xfId="58" applyNumberFormat="1" applyFont="1" applyBorder="1" applyAlignment="1">
      <alignment/>
      <protection/>
    </xf>
    <xf numFmtId="0" fontId="1" fillId="0" borderId="19" xfId="58" applyFont="1" applyBorder="1" applyAlignment="1">
      <alignment/>
      <protection/>
    </xf>
    <xf numFmtId="0" fontId="3" fillId="0" borderId="19" xfId="58" applyFont="1" applyBorder="1" applyAlignment="1">
      <alignment/>
      <protection/>
    </xf>
    <xf numFmtId="3" fontId="1" fillId="0" borderId="19" xfId="58" applyNumberFormat="1" applyFont="1" applyBorder="1" applyAlignment="1">
      <alignment/>
      <protection/>
    </xf>
    <xf numFmtId="3" fontId="2" fillId="0" borderId="16" xfId="58" applyNumberFormat="1" applyFont="1" applyBorder="1" applyAlignment="1">
      <alignment/>
      <protection/>
    </xf>
    <xf numFmtId="0" fontId="0" fillId="0" borderId="18" xfId="58" applyFont="1" applyBorder="1" applyAlignment="1">
      <alignment/>
      <protection/>
    </xf>
    <xf numFmtId="3" fontId="1" fillId="0" borderId="18" xfId="58" applyNumberFormat="1" applyFont="1" applyBorder="1" applyAlignment="1">
      <alignment/>
      <protection/>
    </xf>
    <xf numFmtId="3" fontId="3" fillId="0" borderId="11" xfId="58" applyNumberFormat="1" applyFont="1" applyBorder="1" applyAlignment="1">
      <alignment horizontal="right"/>
      <protection/>
    </xf>
    <xf numFmtId="0" fontId="13" fillId="0" borderId="11" xfId="58" applyFont="1" applyBorder="1" applyAlignment="1">
      <alignment/>
      <protection/>
    </xf>
    <xf numFmtId="3" fontId="3" fillId="0" borderId="17" xfId="58" applyNumberFormat="1" applyFont="1" applyBorder="1" applyAlignment="1">
      <alignment/>
      <protection/>
    </xf>
    <xf numFmtId="0" fontId="3" fillId="0" borderId="0" xfId="58" applyFont="1" applyAlignment="1">
      <alignment/>
      <protection/>
    </xf>
    <xf numFmtId="3" fontId="3" fillId="0" borderId="13" xfId="58" applyNumberFormat="1" applyFont="1" applyBorder="1" applyAlignment="1">
      <alignment/>
      <protection/>
    </xf>
    <xf numFmtId="3" fontId="1" fillId="0" borderId="12" xfId="58" applyNumberFormat="1" applyFont="1" applyBorder="1">
      <alignment/>
      <protection/>
    </xf>
    <xf numFmtId="3" fontId="2" fillId="0" borderId="13" xfId="58" applyNumberFormat="1" applyFont="1" applyBorder="1">
      <alignment/>
      <protection/>
    </xf>
    <xf numFmtId="3" fontId="1" fillId="0" borderId="14" xfId="58" applyNumberFormat="1" applyFont="1" applyBorder="1">
      <alignment/>
      <protection/>
    </xf>
    <xf numFmtId="3" fontId="1" fillId="0" borderId="11" xfId="58" applyNumberFormat="1" applyFont="1" applyBorder="1" applyAlignment="1">
      <alignment/>
      <protection/>
    </xf>
    <xf numFmtId="0" fontId="2" fillId="0" borderId="13" xfId="58" applyFont="1" applyBorder="1">
      <alignment/>
      <protection/>
    </xf>
    <xf numFmtId="0" fontId="2" fillId="0" borderId="18" xfId="58" applyFont="1" applyBorder="1">
      <alignment/>
      <protection/>
    </xf>
    <xf numFmtId="3" fontId="1" fillId="0" borderId="17" xfId="58" applyNumberFormat="1" applyFont="1" applyBorder="1" applyAlignment="1">
      <alignment/>
      <protection/>
    </xf>
    <xf numFmtId="0" fontId="4" fillId="0" borderId="18" xfId="58" applyFont="1" applyBorder="1" applyAlignment="1">
      <alignment/>
      <protection/>
    </xf>
    <xf numFmtId="3" fontId="1" fillId="0" borderId="16" xfId="58" applyNumberFormat="1" applyFont="1" applyBorder="1">
      <alignment/>
      <protection/>
    </xf>
    <xf numFmtId="0" fontId="2" fillId="0" borderId="16" xfId="58" applyFont="1" applyBorder="1" applyAlignment="1">
      <alignment/>
      <protection/>
    </xf>
    <xf numFmtId="3" fontId="6" fillId="0" borderId="14" xfId="58" applyNumberFormat="1" applyFont="1" applyBorder="1" applyAlignment="1">
      <alignment/>
      <protection/>
    </xf>
    <xf numFmtId="3" fontId="2" fillId="0" borderId="0" xfId="58" applyNumberFormat="1" applyFont="1" applyAlignment="1">
      <alignment/>
      <protection/>
    </xf>
    <xf numFmtId="3" fontId="2" fillId="0" borderId="0" xfId="58" applyNumberFormat="1" applyFont="1" applyBorder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3" fillId="0" borderId="14" xfId="58" applyNumberFormat="1" applyFont="1" applyBorder="1" applyAlignment="1">
      <alignment/>
      <protection/>
    </xf>
    <xf numFmtId="0" fontId="1" fillId="0" borderId="11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0" fontId="11" fillId="0" borderId="17" xfId="0" applyFont="1" applyBorder="1" applyAlignment="1">
      <alignment/>
    </xf>
    <xf numFmtId="0" fontId="38" fillId="0" borderId="0" xfId="57" applyFont="1">
      <alignment/>
      <protection/>
    </xf>
    <xf numFmtId="0" fontId="40" fillId="0" borderId="0" xfId="57" applyFont="1">
      <alignment/>
      <protection/>
    </xf>
    <xf numFmtId="0" fontId="9" fillId="0" borderId="0" xfId="57" applyFont="1">
      <alignment/>
      <protection/>
    </xf>
    <xf numFmtId="0" fontId="40" fillId="0" borderId="20" xfId="57" applyFont="1" applyBorder="1">
      <alignment/>
      <protection/>
    </xf>
    <xf numFmtId="0" fontId="39" fillId="0" borderId="34" xfId="57" applyFont="1" applyBorder="1">
      <alignment/>
      <protection/>
    </xf>
    <xf numFmtId="0" fontId="40" fillId="0" borderId="34" xfId="57" applyFont="1" applyBorder="1">
      <alignment/>
      <protection/>
    </xf>
    <xf numFmtId="0" fontId="35" fillId="0" borderId="35" xfId="57" applyFont="1" applyBorder="1">
      <alignment/>
      <protection/>
    </xf>
    <xf numFmtId="0" fontId="40" fillId="0" borderId="36" xfId="57" applyFont="1" applyBorder="1">
      <alignment/>
      <protection/>
    </xf>
    <xf numFmtId="0" fontId="39" fillId="0" borderId="36" xfId="57" applyFont="1" applyBorder="1">
      <alignment/>
      <protection/>
    </xf>
    <xf numFmtId="0" fontId="39" fillId="0" borderId="13" xfId="57" applyFont="1" applyBorder="1">
      <alignment/>
      <protection/>
    </xf>
    <xf numFmtId="0" fontId="40" fillId="0" borderId="13" xfId="57" applyFont="1" applyBorder="1">
      <alignment/>
      <protection/>
    </xf>
    <xf numFmtId="0" fontId="40" fillId="0" borderId="26" xfId="57" applyFont="1" applyBorder="1">
      <alignment/>
      <protection/>
    </xf>
    <xf numFmtId="0" fontId="41" fillId="0" borderId="13" xfId="57" applyFont="1" applyBorder="1">
      <alignment/>
      <protection/>
    </xf>
    <xf numFmtId="0" fontId="39" fillId="0" borderId="37" xfId="57" applyFont="1" applyBorder="1">
      <alignment/>
      <protection/>
    </xf>
    <xf numFmtId="0" fontId="40" fillId="0" borderId="37" xfId="57" applyFont="1" applyBorder="1">
      <alignment/>
      <protection/>
    </xf>
    <xf numFmtId="0" fontId="40" fillId="0" borderId="15" xfId="57" applyFont="1" applyBorder="1">
      <alignment/>
      <protection/>
    </xf>
    <xf numFmtId="0" fontId="40" fillId="0" borderId="38" xfId="57" applyFont="1" applyBorder="1">
      <alignment/>
      <protection/>
    </xf>
    <xf numFmtId="0" fontId="40" fillId="0" borderId="33" xfId="57" applyFont="1" applyBorder="1">
      <alignment/>
      <protection/>
    </xf>
    <xf numFmtId="0" fontId="40" fillId="0" borderId="39" xfId="57" applyFont="1" applyBorder="1">
      <alignment/>
      <protection/>
    </xf>
    <xf numFmtId="0" fontId="39" fillId="0" borderId="35" xfId="57" applyFont="1" applyBorder="1">
      <alignment/>
      <protection/>
    </xf>
    <xf numFmtId="0" fontId="40" fillId="0" borderId="40" xfId="57" applyFont="1" applyBorder="1">
      <alignment/>
      <protection/>
    </xf>
    <xf numFmtId="0" fontId="40" fillId="0" borderId="41" xfId="57" applyFont="1" applyBorder="1">
      <alignment/>
      <protection/>
    </xf>
    <xf numFmtId="0" fontId="39" fillId="0" borderId="41" xfId="57" applyFont="1" applyBorder="1">
      <alignment/>
      <protection/>
    </xf>
    <xf numFmtId="0" fontId="40" fillId="0" borderId="35" xfId="57" applyFont="1" applyBorder="1">
      <alignment/>
      <protection/>
    </xf>
    <xf numFmtId="0" fontId="39" fillId="0" borderId="20" xfId="57" applyFont="1" applyBorder="1">
      <alignment/>
      <protection/>
    </xf>
    <xf numFmtId="0" fontId="15" fillId="0" borderId="42" xfId="57" applyFont="1" applyBorder="1">
      <alignment/>
      <protection/>
    </xf>
    <xf numFmtId="0" fontId="39" fillId="0" borderId="26" xfId="57" applyFont="1" applyBorder="1">
      <alignment/>
      <protection/>
    </xf>
    <xf numFmtId="0" fontId="39" fillId="0" borderId="11" xfId="57" applyFont="1" applyBorder="1">
      <alignment/>
      <protection/>
    </xf>
    <xf numFmtId="0" fontId="40" fillId="0" borderId="11" xfId="57" applyFont="1" applyBorder="1">
      <alignment/>
      <protection/>
    </xf>
    <xf numFmtId="0" fontId="11" fillId="0" borderId="11" xfId="57" applyFont="1" applyBorder="1">
      <alignment/>
      <protection/>
    </xf>
    <xf numFmtId="0" fontId="11" fillId="0" borderId="35" xfId="57" applyFont="1" applyBorder="1">
      <alignment/>
      <protection/>
    </xf>
    <xf numFmtId="3" fontId="40" fillId="0" borderId="13" xfId="57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39" fillId="0" borderId="34" xfId="57" applyNumberFormat="1" applyFont="1" applyBorder="1">
      <alignment/>
      <protection/>
    </xf>
    <xf numFmtId="3" fontId="39" fillId="0" borderId="13" xfId="57" applyNumberFormat="1" applyFont="1" applyBorder="1">
      <alignment/>
      <protection/>
    </xf>
    <xf numFmtId="0" fontId="41" fillId="0" borderId="37" xfId="57" applyFont="1" applyBorder="1">
      <alignment/>
      <protection/>
    </xf>
    <xf numFmtId="3" fontId="40" fillId="0" borderId="37" xfId="57" applyNumberFormat="1" applyFont="1" applyBorder="1">
      <alignment/>
      <protection/>
    </xf>
    <xf numFmtId="3" fontId="40" fillId="0" borderId="35" xfId="57" applyNumberFormat="1" applyFont="1" applyBorder="1">
      <alignment/>
      <protection/>
    </xf>
    <xf numFmtId="0" fontId="39" fillId="0" borderId="15" xfId="57" applyFont="1" applyBorder="1">
      <alignment/>
      <protection/>
    </xf>
    <xf numFmtId="3" fontId="40" fillId="0" borderId="38" xfId="57" applyNumberFormat="1" applyFont="1" applyBorder="1">
      <alignment/>
      <protection/>
    </xf>
    <xf numFmtId="3" fontId="39" fillId="0" borderId="12" xfId="57" applyNumberFormat="1" applyFont="1" applyBorder="1">
      <alignment/>
      <protection/>
    </xf>
    <xf numFmtId="3" fontId="39" fillId="0" borderId="35" xfId="57" applyNumberFormat="1" applyFont="1" applyBorder="1">
      <alignment/>
      <protection/>
    </xf>
    <xf numFmtId="3" fontId="40" fillId="0" borderId="41" xfId="57" applyNumberFormat="1" applyFont="1" applyBorder="1">
      <alignment/>
      <protection/>
    </xf>
    <xf numFmtId="3" fontId="40" fillId="0" borderId="39" xfId="57" applyNumberFormat="1" applyFont="1" applyBorder="1">
      <alignment/>
      <protection/>
    </xf>
    <xf numFmtId="3" fontId="11" fillId="0" borderId="35" xfId="57" applyNumberFormat="1" applyFont="1" applyBorder="1">
      <alignment/>
      <protection/>
    </xf>
    <xf numFmtId="3" fontId="15" fillId="0" borderId="34" xfId="57" applyNumberFormat="1" applyFont="1" applyBorder="1">
      <alignment/>
      <protection/>
    </xf>
    <xf numFmtId="3" fontId="11" fillId="0" borderId="12" xfId="57" applyNumberFormat="1" applyFont="1" applyBorder="1">
      <alignment/>
      <protection/>
    </xf>
    <xf numFmtId="0" fontId="39" fillId="0" borderId="43" xfId="57" applyFont="1" applyBorder="1">
      <alignment/>
      <protection/>
    </xf>
    <xf numFmtId="0" fontId="36" fillId="0" borderId="34" xfId="57" applyFont="1" applyBorder="1">
      <alignment/>
      <protection/>
    </xf>
    <xf numFmtId="3" fontId="2" fillId="0" borderId="10" xfId="58" applyNumberFormat="1" applyFont="1" applyBorder="1" applyAlignment="1">
      <alignment/>
      <protection/>
    </xf>
    <xf numFmtId="3" fontId="2" fillId="0" borderId="44" xfId="58" applyNumberFormat="1" applyFont="1" applyBorder="1" applyAlignment="1">
      <alignment/>
      <protection/>
    </xf>
    <xf numFmtId="0" fontId="2" fillId="0" borderId="44" xfId="58" applyFont="1" applyBorder="1" applyAlignment="1">
      <alignment/>
      <protection/>
    </xf>
    <xf numFmtId="3" fontId="1" fillId="0" borderId="44" xfId="58" applyNumberFormat="1" applyFont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40" fillId="0" borderId="31" xfId="57" applyNumberFormat="1" applyFont="1" applyBorder="1">
      <alignment/>
      <protection/>
    </xf>
    <xf numFmtId="3" fontId="39" fillId="0" borderId="13" xfId="0" applyNumberFormat="1" applyFont="1" applyBorder="1" applyAlignment="1">
      <alignment/>
    </xf>
    <xf numFmtId="0" fontId="39" fillId="0" borderId="12" xfId="57" applyFont="1" applyBorder="1">
      <alignment/>
      <protection/>
    </xf>
    <xf numFmtId="3" fontId="40" fillId="0" borderId="12" xfId="57" applyNumberFormat="1" applyFont="1" applyBorder="1">
      <alignment/>
      <protection/>
    </xf>
    <xf numFmtId="0" fontId="42" fillId="0" borderId="11" xfId="58" applyFont="1" applyBorder="1" applyAlignment="1">
      <alignment/>
      <protection/>
    </xf>
    <xf numFmtId="0" fontId="2" fillId="0" borderId="16" xfId="0" applyFont="1" applyBorder="1" applyAlignment="1">
      <alignment horizontal="center"/>
    </xf>
    <xf numFmtId="0" fontId="13" fillId="0" borderId="14" xfId="58" applyFont="1" applyBorder="1" applyAlignment="1">
      <alignment/>
      <protection/>
    </xf>
    <xf numFmtId="0" fontId="4" fillId="0" borderId="33" xfId="0" applyFont="1" applyBorder="1" applyAlignment="1">
      <alignment/>
    </xf>
    <xf numFmtId="9" fontId="1" fillId="0" borderId="13" xfId="58" applyNumberFormat="1" applyFont="1" applyBorder="1" applyAlignment="1">
      <alignment/>
      <protection/>
    </xf>
    <xf numFmtId="9" fontId="4" fillId="0" borderId="13" xfId="58" applyNumberFormat="1" applyFont="1" applyBorder="1" applyAlignment="1">
      <alignment/>
      <protection/>
    </xf>
    <xf numFmtId="9" fontId="1" fillId="0" borderId="12" xfId="58" applyNumberFormat="1" applyFont="1" applyBorder="1" applyAlignment="1">
      <alignment/>
      <protection/>
    </xf>
    <xf numFmtId="9" fontId="1" fillId="0" borderId="13" xfId="58" applyNumberFormat="1" applyFont="1" applyBorder="1" applyAlignment="1">
      <alignment/>
      <protection/>
    </xf>
    <xf numFmtId="9" fontId="2" fillId="0" borderId="11" xfId="58" applyNumberFormat="1" applyFont="1" applyBorder="1" applyAlignment="1">
      <alignment/>
      <protection/>
    </xf>
    <xf numFmtId="9" fontId="2" fillId="0" borderId="12" xfId="58" applyNumberFormat="1" applyFont="1" applyBorder="1" applyAlignment="1">
      <alignment/>
      <protection/>
    </xf>
    <xf numFmtId="9" fontId="2" fillId="0" borderId="16" xfId="58" applyNumberFormat="1" applyFont="1" applyBorder="1" applyAlignment="1">
      <alignment/>
      <protection/>
    </xf>
    <xf numFmtId="164" fontId="1" fillId="0" borderId="2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3" fontId="4" fillId="0" borderId="12" xfId="58" applyNumberFormat="1" applyFont="1" applyBorder="1" applyAlignment="1">
      <alignment/>
      <protection/>
    </xf>
    <xf numFmtId="3" fontId="4" fillId="0" borderId="16" xfId="58" applyNumberFormat="1" applyFont="1" applyBorder="1" applyAlignment="1">
      <alignment/>
      <protection/>
    </xf>
    <xf numFmtId="0" fontId="15" fillId="0" borderId="14" xfId="60" applyFont="1" applyBorder="1" applyAlignment="1">
      <alignment horizontal="center"/>
      <protection/>
    </xf>
    <xf numFmtId="3" fontId="1" fillId="0" borderId="28" xfId="0" applyNumberFormat="1" applyFont="1" applyBorder="1" applyAlignment="1">
      <alignment horizontal="centerContinuous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2" fillId="0" borderId="18" xfId="58" applyNumberFormat="1" applyFont="1" applyBorder="1">
      <alignment/>
      <protection/>
    </xf>
    <xf numFmtId="0" fontId="15" fillId="0" borderId="12" xfId="60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0" applyNumberFormat="1" applyFont="1" applyBorder="1" applyAlignment="1">
      <alignment horizontal="right"/>
      <protection/>
    </xf>
    <xf numFmtId="0" fontId="3" fillId="0" borderId="23" xfId="60" applyFont="1" applyBorder="1" applyAlignment="1">
      <alignment horizontal="left"/>
      <protection/>
    </xf>
    <xf numFmtId="0" fontId="1" fillId="0" borderId="26" xfId="0" applyFont="1" applyBorder="1" applyAlignment="1" applyProtection="1">
      <alignment/>
      <protection locked="0"/>
    </xf>
    <xf numFmtId="3" fontId="2" fillId="0" borderId="13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2" fillId="0" borderId="23" xfId="60" applyFont="1" applyBorder="1" applyAlignment="1">
      <alignment horizontal="left"/>
      <protection/>
    </xf>
    <xf numFmtId="0" fontId="1" fillId="0" borderId="26" xfId="60" applyFont="1" applyBorder="1" applyAlignment="1">
      <alignment horizontal="left"/>
      <protection/>
    </xf>
    <xf numFmtId="0" fontId="1" fillId="0" borderId="44" xfId="58" applyFont="1" applyBorder="1" applyAlignment="1">
      <alignment/>
      <protection/>
    </xf>
    <xf numFmtId="3" fontId="1" fillId="0" borderId="44" xfId="58" applyNumberFormat="1" applyFont="1" applyBorder="1" applyAlignment="1">
      <alignment/>
      <protection/>
    </xf>
    <xf numFmtId="3" fontId="1" fillId="0" borderId="44" xfId="58" applyNumberFormat="1" applyFont="1" applyBorder="1">
      <alignment/>
      <protection/>
    </xf>
    <xf numFmtId="3" fontId="1" fillId="0" borderId="13" xfId="58" applyNumberFormat="1" applyFont="1" applyBorder="1">
      <alignment/>
      <protection/>
    </xf>
    <xf numFmtId="0" fontId="3" fillId="0" borderId="44" xfId="58" applyFont="1" applyBorder="1" applyAlignment="1">
      <alignment/>
      <protection/>
    </xf>
    <xf numFmtId="0" fontId="11" fillId="0" borderId="16" xfId="60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right"/>
      <protection/>
    </xf>
    <xf numFmtId="3" fontId="39" fillId="0" borderId="11" xfId="57" applyNumberFormat="1" applyFont="1" applyBorder="1">
      <alignment/>
      <protection/>
    </xf>
    <xf numFmtId="3" fontId="39" fillId="0" borderId="41" xfId="57" applyNumberFormat="1" applyFont="1" applyBorder="1">
      <alignment/>
      <protection/>
    </xf>
    <xf numFmtId="3" fontId="1" fillId="0" borderId="11" xfId="0" applyNumberFormat="1" applyFont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3" fillId="0" borderId="16" xfId="58" applyFont="1" applyBorder="1" applyAlignment="1">
      <alignment/>
      <protection/>
    </xf>
    <xf numFmtId="3" fontId="1" fillId="0" borderId="10" xfId="58" applyNumberFormat="1" applyFont="1" applyBorder="1" applyAlignment="1">
      <alignment/>
      <protection/>
    </xf>
    <xf numFmtId="0" fontId="4" fillId="0" borderId="11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 applyProtection="1">
      <alignment/>
      <protection locked="0"/>
    </xf>
    <xf numFmtId="0" fontId="15" fillId="0" borderId="0" xfId="57" applyFont="1" applyBorder="1" applyAlignment="1">
      <alignment horizontal="center" vertical="center" wrapText="1"/>
      <protection/>
    </xf>
    <xf numFmtId="3" fontId="1" fillId="0" borderId="17" xfId="58" applyNumberFormat="1" applyFont="1" applyBorder="1">
      <alignment/>
      <protection/>
    </xf>
    <xf numFmtId="0" fontId="0" fillId="0" borderId="0" xfId="0" applyAlignment="1">
      <alignment vertical="center"/>
    </xf>
    <xf numFmtId="3" fontId="2" fillId="0" borderId="17" xfId="58" applyNumberFormat="1" applyFont="1" applyBorder="1">
      <alignment/>
      <protection/>
    </xf>
    <xf numFmtId="3" fontId="2" fillId="0" borderId="16" xfId="58" applyNumberFormat="1" applyFont="1" applyBorder="1">
      <alignment/>
      <protection/>
    </xf>
    <xf numFmtId="3" fontId="39" fillId="0" borderId="37" xfId="57" applyNumberFormat="1" applyFont="1" applyBorder="1">
      <alignment/>
      <protection/>
    </xf>
    <xf numFmtId="0" fontId="2" fillId="0" borderId="31" xfId="58" applyFont="1" applyBorder="1" applyAlignment="1">
      <alignment/>
      <protection/>
    </xf>
    <xf numFmtId="0" fontId="2" fillId="0" borderId="45" xfId="58" applyFont="1" applyBorder="1" applyAlignment="1">
      <alignment/>
      <protection/>
    </xf>
    <xf numFmtId="0" fontId="3" fillId="0" borderId="47" xfId="58" applyFont="1" applyBorder="1" applyAlignment="1">
      <alignment/>
      <protection/>
    </xf>
    <xf numFmtId="0" fontId="1" fillId="0" borderId="48" xfId="58" applyFont="1" applyBorder="1" applyAlignment="1">
      <alignment/>
      <protection/>
    </xf>
    <xf numFmtId="0" fontId="1" fillId="0" borderId="0" xfId="58" applyFont="1" applyBorder="1" applyAlignment="1">
      <alignment/>
      <protection/>
    </xf>
    <xf numFmtId="3" fontId="3" fillId="0" borderId="18" xfId="58" applyNumberFormat="1" applyFont="1" applyBorder="1" applyAlignment="1">
      <alignment horizontal="right"/>
      <protection/>
    </xf>
    <xf numFmtId="0" fontId="3" fillId="0" borderId="18" xfId="58" applyFont="1" applyBorder="1" applyAlignment="1">
      <alignment/>
      <protection/>
    </xf>
    <xf numFmtId="3" fontId="3" fillId="0" borderId="18" xfId="58" applyNumberFormat="1" applyFont="1" applyBorder="1" applyAlignment="1">
      <alignment/>
      <protection/>
    </xf>
    <xf numFmtId="3" fontId="1" fillId="0" borderId="44" xfId="0" applyNumberFormat="1" applyFont="1" applyBorder="1" applyAlignment="1">
      <alignment/>
    </xf>
    <xf numFmtId="3" fontId="3" fillId="0" borderId="44" xfId="58" applyNumberFormat="1" applyFont="1" applyBorder="1" applyAlignment="1">
      <alignment horizontal="right"/>
      <protection/>
    </xf>
    <xf numFmtId="3" fontId="3" fillId="0" borderId="44" xfId="58" applyNumberFormat="1" applyFont="1" applyBorder="1" applyAlignment="1">
      <alignment/>
      <protection/>
    </xf>
    <xf numFmtId="0" fontId="1" fillId="0" borderId="17" xfId="58" applyFont="1" applyBorder="1" applyAlignment="1">
      <alignment/>
      <protection/>
    </xf>
    <xf numFmtId="0" fontId="3" fillId="0" borderId="17" xfId="58" applyFont="1" applyBorder="1" applyAlignment="1">
      <alignment/>
      <protection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1" fillId="0" borderId="11" xfId="60" applyNumberFormat="1" applyFont="1" applyBorder="1" applyAlignment="1">
      <alignment horizontal="right"/>
      <protection/>
    </xf>
    <xf numFmtId="3" fontId="3" fillId="0" borderId="12" xfId="58" applyNumberFormat="1" applyFont="1" applyBorder="1" applyAlignment="1">
      <alignment/>
      <protection/>
    </xf>
    <xf numFmtId="9" fontId="2" fillId="0" borderId="13" xfId="58" applyNumberFormat="1" applyFont="1" applyBorder="1" applyAlignment="1">
      <alignment/>
      <protection/>
    </xf>
    <xf numFmtId="9" fontId="1" fillId="0" borderId="12" xfId="58" applyNumberFormat="1" applyFont="1" applyBorder="1" applyAlignment="1">
      <alignment/>
      <protection/>
    </xf>
    <xf numFmtId="9" fontId="1" fillId="0" borderId="11" xfId="58" applyNumberFormat="1" applyFont="1" applyBorder="1" applyAlignment="1">
      <alignment/>
      <protection/>
    </xf>
    <xf numFmtId="3" fontId="43" fillId="0" borderId="11" xfId="68" applyNumberFormat="1" applyFont="1" applyBorder="1" applyAlignment="1">
      <alignment horizontal="right"/>
    </xf>
    <xf numFmtId="9" fontId="2" fillId="0" borderId="18" xfId="58" applyNumberFormat="1" applyFont="1" applyBorder="1" applyAlignment="1">
      <alignment/>
      <protection/>
    </xf>
    <xf numFmtId="9" fontId="1" fillId="0" borderId="14" xfId="58" applyNumberFormat="1" applyFont="1" applyBorder="1" applyAlignment="1">
      <alignment/>
      <protection/>
    </xf>
    <xf numFmtId="9" fontId="4" fillId="0" borderId="12" xfId="58" applyNumberFormat="1" applyFont="1" applyBorder="1" applyAlignment="1">
      <alignment/>
      <protection/>
    </xf>
    <xf numFmtId="9" fontId="4" fillId="0" borderId="18" xfId="58" applyNumberFormat="1" applyFont="1" applyBorder="1" applyAlignment="1">
      <alignment/>
      <protection/>
    </xf>
    <xf numFmtId="9" fontId="1" fillId="0" borderId="18" xfId="58" applyNumberFormat="1" applyFont="1" applyBorder="1" applyAlignment="1">
      <alignment/>
      <protection/>
    </xf>
    <xf numFmtId="9" fontId="1" fillId="0" borderId="14" xfId="58" applyNumberFormat="1" applyFont="1" applyBorder="1" applyAlignment="1">
      <alignment/>
      <protection/>
    </xf>
    <xf numFmtId="9" fontId="4" fillId="0" borderId="14" xfId="58" applyNumberFormat="1" applyFont="1" applyBorder="1" applyAlignment="1">
      <alignment/>
      <protection/>
    </xf>
    <xf numFmtId="9" fontId="1" fillId="0" borderId="16" xfId="58" applyNumberFormat="1" applyFont="1" applyBorder="1" applyAlignment="1">
      <alignment/>
      <protection/>
    </xf>
    <xf numFmtId="9" fontId="2" fillId="0" borderId="10" xfId="58" applyNumberFormat="1" applyFont="1" applyBorder="1" applyAlignment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9" fillId="0" borderId="14" xfId="60" applyNumberFormat="1" applyFont="1" applyBorder="1" applyAlignment="1">
      <alignment horizontal="right"/>
      <protection/>
    </xf>
    <xf numFmtId="9" fontId="2" fillId="0" borderId="14" xfId="58" applyNumberFormat="1" applyFont="1" applyBorder="1" applyAlignment="1">
      <alignment/>
      <protection/>
    </xf>
    <xf numFmtId="9" fontId="1" fillId="0" borderId="18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58" applyNumberFormat="1" applyFont="1" applyFill="1" applyBorder="1" applyAlignment="1">
      <alignment/>
      <protection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9" fontId="2" fillId="0" borderId="16" xfId="58" applyNumberFormat="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9" fontId="1" fillId="0" borderId="14" xfId="58" applyNumberFormat="1" applyFont="1" applyFill="1" applyBorder="1" applyAlignment="1">
      <alignment/>
      <protection/>
    </xf>
    <xf numFmtId="3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9" fontId="2" fillId="0" borderId="14" xfId="58" applyNumberFormat="1" applyFont="1" applyFill="1" applyBorder="1" applyAlignment="1">
      <alignment/>
      <protection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3" fontId="13" fillId="0" borderId="14" xfId="0" applyNumberFormat="1" applyFont="1" applyFill="1" applyBorder="1" applyAlignment="1">
      <alignment horizontal="right"/>
    </xf>
    <xf numFmtId="9" fontId="13" fillId="0" borderId="14" xfId="58" applyNumberFormat="1" applyFont="1" applyFill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21" xfId="0" applyFont="1" applyFill="1" applyBorder="1" applyAlignment="1" applyProtection="1">
      <alignment horizontal="left"/>
      <protection locked="0"/>
    </xf>
    <xf numFmtId="0" fontId="13" fillId="0" borderId="21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" fillId="0" borderId="22" xfId="0" applyFont="1" applyFill="1" applyBorder="1" applyAlignment="1" applyProtection="1">
      <alignment/>
      <protection locked="0"/>
    </xf>
    <xf numFmtId="9" fontId="1" fillId="0" borderId="16" xfId="58" applyNumberFormat="1" applyFont="1" applyFill="1" applyBorder="1" applyAlignment="1">
      <alignment/>
      <protection/>
    </xf>
    <xf numFmtId="9" fontId="13" fillId="0" borderId="16" xfId="58" applyNumberFormat="1" applyFont="1" applyFill="1" applyBorder="1" applyAlignment="1">
      <alignment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0" fontId="13" fillId="0" borderId="19" xfId="0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13" fillId="0" borderId="2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3" fillId="0" borderId="20" xfId="0" applyFont="1" applyFill="1" applyBorder="1" applyAlignment="1" applyProtection="1">
      <alignment/>
      <protection locked="0"/>
    </xf>
    <xf numFmtId="3" fontId="13" fillId="0" borderId="19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3" fontId="4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16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3" fillId="0" borderId="14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9" fontId="1" fillId="0" borderId="19" xfId="58" applyNumberFormat="1" applyFont="1" applyFill="1" applyBorder="1" applyAlignment="1">
      <alignment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3" fontId="0" fillId="0" borderId="20" xfId="0" applyNumberFormat="1" applyFill="1" applyBorder="1" applyAlignment="1">
      <alignment/>
    </xf>
    <xf numFmtId="0" fontId="13" fillId="0" borderId="24" xfId="0" applyFont="1" applyFill="1" applyBorder="1" applyAlignment="1" applyProtection="1">
      <alignment/>
      <protection locked="0"/>
    </xf>
    <xf numFmtId="3" fontId="2" fillId="0" borderId="2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13" fillId="0" borderId="20" xfId="0" applyFont="1" applyFill="1" applyBorder="1" applyAlignment="1" applyProtection="1">
      <alignment horizontal="left"/>
      <protection locked="0"/>
    </xf>
    <xf numFmtId="3" fontId="13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13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/>
    </xf>
    <xf numFmtId="9" fontId="2" fillId="0" borderId="17" xfId="58" applyNumberFormat="1" applyFont="1" applyBorder="1" applyAlignment="1">
      <alignment/>
      <protection/>
    </xf>
    <xf numFmtId="0" fontId="3" fillId="0" borderId="11" xfId="58" applyFont="1" applyBorder="1" applyAlignment="1">
      <alignment/>
      <protection/>
    </xf>
    <xf numFmtId="9" fontId="4" fillId="0" borderId="16" xfId="58" applyNumberFormat="1" applyFont="1" applyBorder="1" applyAlignment="1">
      <alignment/>
      <protection/>
    </xf>
    <xf numFmtId="9" fontId="4" fillId="0" borderId="10" xfId="58" applyNumberFormat="1" applyFont="1" applyBorder="1" applyAlignment="1">
      <alignment/>
      <protection/>
    </xf>
    <xf numFmtId="0" fontId="1" fillId="0" borderId="22" xfId="0" applyFont="1" applyBorder="1" applyAlignment="1" applyProtection="1">
      <alignment/>
      <protection locked="0"/>
    </xf>
    <xf numFmtId="9" fontId="1" fillId="0" borderId="10" xfId="58" applyNumberFormat="1" applyFont="1" applyBorder="1" applyAlignment="1">
      <alignment/>
      <protection/>
    </xf>
    <xf numFmtId="3" fontId="40" fillId="0" borderId="34" xfId="57" applyNumberFormat="1" applyFont="1" applyBorder="1">
      <alignment/>
      <protection/>
    </xf>
    <xf numFmtId="0" fontId="35" fillId="0" borderId="50" xfId="57" applyFont="1" applyBorder="1">
      <alignment/>
      <protection/>
    </xf>
    <xf numFmtId="0" fontId="3" fillId="0" borderId="35" xfId="58" applyFont="1" applyBorder="1" applyAlignment="1">
      <alignment/>
      <protection/>
    </xf>
    <xf numFmtId="3" fontId="11" fillId="0" borderId="35" xfId="57" applyNumberFormat="1" applyFont="1" applyBorder="1">
      <alignment/>
      <protection/>
    </xf>
    <xf numFmtId="0" fontId="1" fillId="0" borderId="49" xfId="58" applyFont="1" applyBorder="1" applyAlignment="1">
      <alignment/>
      <protection/>
    </xf>
    <xf numFmtId="0" fontId="0" fillId="0" borderId="0" xfId="0" applyFill="1" applyAlignment="1">
      <alignment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0" fillId="0" borderId="11" xfId="58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2" fillId="0" borderId="32" xfId="0" applyFont="1" applyBorder="1" applyAlignment="1">
      <alignment/>
    </xf>
    <xf numFmtId="0" fontId="3" fillId="0" borderId="11" xfId="0" applyFont="1" applyFill="1" applyBorder="1" applyAlignment="1" applyProtection="1">
      <alignment horizontal="center"/>
      <protection locked="0"/>
    </xf>
    <xf numFmtId="49" fontId="1" fillId="0" borderId="10" xfId="58" applyNumberFormat="1" applyFont="1" applyBorder="1" applyAlignment="1">
      <alignment horizontal="center" vertical="center" wrapText="1"/>
      <protection/>
    </xf>
    <xf numFmtId="0" fontId="0" fillId="0" borderId="34" xfId="58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1" fillId="0" borderId="0" xfId="58" applyFont="1" applyBorder="1" applyAlignment="1">
      <alignment horizontal="center"/>
      <protection/>
    </xf>
    <xf numFmtId="0" fontId="0" fillId="0" borderId="0" xfId="58" applyAlignment="1">
      <alignment/>
      <protection/>
    </xf>
    <xf numFmtId="0" fontId="0" fillId="0" borderId="0" xfId="0" applyAlignment="1">
      <alignment/>
    </xf>
    <xf numFmtId="0" fontId="0" fillId="0" borderId="12" xfId="58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/>
      <protection/>
    </xf>
    <xf numFmtId="0" fontId="0" fillId="0" borderId="12" xfId="58" applyBorder="1" applyAlignment="1">
      <alignment horizontal="center" vertical="center"/>
      <protection/>
    </xf>
    <xf numFmtId="3" fontId="1" fillId="0" borderId="10" xfId="5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58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60" applyFont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0" fontId="1" fillId="0" borderId="35" xfId="58" applyFont="1" applyBorder="1" applyAlignme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1müködésifelhalmérlegfebr17" xfId="57"/>
    <cellStyle name="Normál_2012éviköltségvetésjan19este" xfId="58"/>
    <cellStyle name="Normal_KARSZJ3" xfId="59"/>
    <cellStyle name="Normál_közterület" xfId="60"/>
    <cellStyle name="Normal_KTRSZJ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4">
      <selection activeCell="A23" sqref="A23"/>
    </sheetView>
  </sheetViews>
  <sheetFormatPr defaultColWidth="9.00390625" defaultRowHeight="12.75"/>
  <cols>
    <col min="1" max="1" width="49.25390625" style="297" customWidth="1"/>
    <col min="2" max="2" width="10.125" style="297" bestFit="1" customWidth="1"/>
    <col min="3" max="4" width="11.00390625" style="297" customWidth="1"/>
    <col min="5" max="5" width="48.375" style="297" customWidth="1"/>
    <col min="6" max="6" width="10.375" style="297" customWidth="1"/>
    <col min="7" max="7" width="10.625" style="297" customWidth="1"/>
    <col min="8" max="8" width="10.25390625" style="297" customWidth="1"/>
    <col min="9" max="16384" width="9.125" style="297" customWidth="1"/>
  </cols>
  <sheetData>
    <row r="1" spans="1:6" ht="12.75">
      <c r="A1" s="705" t="s">
        <v>0</v>
      </c>
      <c r="B1" s="705"/>
      <c r="C1" s="705"/>
      <c r="D1" s="705"/>
      <c r="E1" s="705"/>
      <c r="F1" s="705"/>
    </row>
    <row r="2" spans="1:6" ht="12.75">
      <c r="A2" s="705"/>
      <c r="B2" s="705"/>
      <c r="C2" s="705"/>
      <c r="D2" s="705"/>
      <c r="E2" s="705"/>
      <c r="F2" s="705"/>
    </row>
    <row r="3" spans="1:6" ht="12.75">
      <c r="A3" s="705"/>
      <c r="B3" s="705"/>
      <c r="C3" s="705"/>
      <c r="D3" s="705"/>
      <c r="E3" s="705"/>
      <c r="F3" s="705"/>
    </row>
    <row r="4" spans="1:6" ht="12.75">
      <c r="A4" s="542"/>
      <c r="B4" s="542"/>
      <c r="C4" s="542"/>
      <c r="D4" s="542"/>
      <c r="E4" s="542"/>
      <c r="F4" s="542"/>
    </row>
    <row r="5" spans="1:6" ht="12.75">
      <c r="A5" s="542"/>
      <c r="B5" s="542"/>
      <c r="C5" s="542"/>
      <c r="D5" s="542"/>
      <c r="E5" s="542"/>
      <c r="F5" s="542"/>
    </row>
    <row r="6" spans="1:8" ht="20.25" customHeight="1">
      <c r="A6" s="706" t="s">
        <v>287</v>
      </c>
      <c r="B6" s="706" t="s">
        <v>554</v>
      </c>
      <c r="C6" s="703" t="s">
        <v>644</v>
      </c>
      <c r="D6" s="703" t="s">
        <v>665</v>
      </c>
      <c r="E6" s="706" t="s">
        <v>288</v>
      </c>
      <c r="F6" s="706" t="s">
        <v>555</v>
      </c>
      <c r="G6" s="703" t="s">
        <v>644</v>
      </c>
      <c r="H6" s="703" t="s">
        <v>665</v>
      </c>
    </row>
    <row r="7" spans="1:8" ht="20.25" customHeight="1" thickBot="1">
      <c r="A7" s="707"/>
      <c r="B7" s="707"/>
      <c r="C7" s="704"/>
      <c r="D7" s="704"/>
      <c r="E7" s="707"/>
      <c r="F7" s="707"/>
      <c r="G7" s="704"/>
      <c r="H7" s="704"/>
    </row>
    <row r="8" spans="1:10" s="421" customFormat="1" ht="12.75" thickTop="1">
      <c r="A8" s="483" t="s">
        <v>465</v>
      </c>
      <c r="B8" s="460">
        <f>SUM(B9:B10)</f>
        <v>2031075</v>
      </c>
      <c r="C8" s="460">
        <f>SUM(C9:C10)</f>
        <v>2510986</v>
      </c>
      <c r="D8" s="460">
        <f>SUM(D9:D10)</f>
        <v>2039160</v>
      </c>
      <c r="E8" s="483" t="s">
        <v>289</v>
      </c>
      <c r="F8" s="484">
        <f>SUM('1c.mell '!C170)</f>
        <v>4268477</v>
      </c>
      <c r="G8" s="484">
        <f>SUM('1c.mell '!D170)</f>
        <v>4474030</v>
      </c>
      <c r="H8" s="484">
        <f>SUM('1c.mell '!E170)</f>
        <v>3193223</v>
      </c>
      <c r="I8" s="420"/>
      <c r="J8" s="420"/>
    </row>
    <row r="9" spans="1:10" s="421" customFormat="1" ht="12">
      <c r="A9" s="431" t="s">
        <v>423</v>
      </c>
      <c r="B9" s="450">
        <f>SUM('1b.mell '!C223)</f>
        <v>2031075</v>
      </c>
      <c r="C9" s="450">
        <f>SUM('1b.mell '!D223)</f>
        <v>2510986</v>
      </c>
      <c r="D9" s="450">
        <f>SUM('1b.mell '!E223)</f>
        <v>2039160</v>
      </c>
      <c r="E9" s="482" t="s">
        <v>474</v>
      </c>
      <c r="F9" s="450">
        <f>SUM('1c.mell '!C171)</f>
        <v>1111992</v>
      </c>
      <c r="G9" s="450">
        <f>SUM('1c.mell '!D171)</f>
        <v>1176770</v>
      </c>
      <c r="H9" s="450">
        <f>SUM('1c.mell '!E171)</f>
        <v>865718</v>
      </c>
      <c r="I9" s="420"/>
      <c r="J9" s="420"/>
    </row>
    <row r="10" spans="1:10" s="421" customFormat="1" ht="12">
      <c r="A10" s="431" t="s">
        <v>424</v>
      </c>
      <c r="B10" s="429"/>
      <c r="C10" s="429"/>
      <c r="D10" s="429"/>
      <c r="E10" s="445" t="s">
        <v>290</v>
      </c>
      <c r="F10" s="450">
        <f>SUM('1c.mell '!C172)</f>
        <v>5786504</v>
      </c>
      <c r="G10" s="450">
        <f>SUM('1c.mell '!D172)</f>
        <v>6197513</v>
      </c>
      <c r="H10" s="450">
        <f>SUM('1c.mell '!E172)</f>
        <v>3901453</v>
      </c>
      <c r="I10" s="420"/>
      <c r="J10" s="420"/>
    </row>
    <row r="11" spans="1:10" s="421" customFormat="1" ht="12">
      <c r="A11" s="428" t="s">
        <v>428</v>
      </c>
      <c r="B11" s="454">
        <f>SUM('1b.mell '!C225)</f>
        <v>1400</v>
      </c>
      <c r="C11" s="454">
        <f>SUM('1b.mell '!D225)</f>
        <v>41643</v>
      </c>
      <c r="D11" s="454">
        <f>SUM('1b.mell '!E225)</f>
        <v>95274</v>
      </c>
      <c r="E11" s="445" t="s">
        <v>540</v>
      </c>
      <c r="F11" s="450">
        <f>SUM('1c.mell '!C173)</f>
        <v>1050544</v>
      </c>
      <c r="G11" s="450">
        <f>SUM('1c.mell '!D173)</f>
        <v>979680</v>
      </c>
      <c r="H11" s="450">
        <f>SUM('1c.mell '!E173)</f>
        <v>736614</v>
      </c>
      <c r="I11" s="420"/>
      <c r="J11" s="420"/>
    </row>
    <row r="12" spans="1:10" s="421" customFormat="1" ht="12">
      <c r="A12" s="428" t="s">
        <v>541</v>
      </c>
      <c r="B12" s="454">
        <f>SUM(B13:B17)</f>
        <v>8278993</v>
      </c>
      <c r="C12" s="454">
        <f>SUM(C13:C17)</f>
        <v>8322598</v>
      </c>
      <c r="D12" s="454">
        <f>SUM(D13:D17)</f>
        <v>6164802</v>
      </c>
      <c r="E12" s="445" t="s">
        <v>291</v>
      </c>
      <c r="F12" s="450">
        <f>SUM('1c.mell '!C174)</f>
        <v>3500</v>
      </c>
      <c r="G12" s="450">
        <f>SUM('1c.mell '!D174)</f>
        <v>12641</v>
      </c>
      <c r="H12" s="450">
        <f>SUM('1c.mell '!E174)</f>
        <v>12933</v>
      </c>
      <c r="I12" s="420"/>
      <c r="J12" s="420"/>
    </row>
    <row r="13" spans="1:10" s="421" customFormat="1" ht="12">
      <c r="A13" s="431" t="s">
        <v>413</v>
      </c>
      <c r="B13" s="450">
        <f>SUM('1b.mell '!C217)</f>
        <v>6231843</v>
      </c>
      <c r="C13" s="450">
        <f>SUM('1b.mell '!D217)</f>
        <v>6331843</v>
      </c>
      <c r="D13" s="450">
        <f>SUM('1b.mell '!E217)</f>
        <v>4688539</v>
      </c>
      <c r="E13" s="445" t="s">
        <v>473</v>
      </c>
      <c r="F13" s="450">
        <f>SUM('1c.mell '!C175)</f>
        <v>172860</v>
      </c>
      <c r="G13" s="450">
        <f>SUM('1c.mell '!D175)</f>
        <v>462564</v>
      </c>
      <c r="H13" s="450">
        <f>SUM('1c.mell '!E175)</f>
        <v>326811</v>
      </c>
      <c r="I13" s="420"/>
      <c r="J13" s="420"/>
    </row>
    <row r="14" spans="1:10" s="421" customFormat="1" ht="12">
      <c r="A14" s="431" t="s">
        <v>301</v>
      </c>
      <c r="B14" s="450">
        <f>SUM('1b.mell '!C218)</f>
        <v>636680</v>
      </c>
      <c r="C14" s="450">
        <f>SUM('1b.mell '!D218)</f>
        <v>636680</v>
      </c>
      <c r="D14" s="450">
        <f>SUM('1b.mell '!E218)</f>
        <v>562950</v>
      </c>
      <c r="E14" s="458"/>
      <c r="F14" s="459"/>
      <c r="G14" s="459"/>
      <c r="H14" s="459"/>
      <c r="I14" s="420"/>
      <c r="J14" s="420"/>
    </row>
    <row r="15" spans="1:10" s="421" customFormat="1" ht="12">
      <c r="A15" s="431" t="s">
        <v>490</v>
      </c>
      <c r="B15" s="481">
        <f>SUM('1b.mell '!C220)</f>
        <v>1021000</v>
      </c>
      <c r="C15" s="450">
        <f>SUM('1b.mell '!D220)</f>
        <v>1021000</v>
      </c>
      <c r="D15" s="450">
        <f>SUM('1b.mell '!E220)</f>
        <v>684373</v>
      </c>
      <c r="E15" s="458"/>
      <c r="F15" s="459"/>
      <c r="G15" s="459"/>
      <c r="H15" s="459"/>
      <c r="I15" s="420"/>
      <c r="J15" s="420"/>
    </row>
    <row r="16" spans="1:10" s="421" customFormat="1" ht="12">
      <c r="A16" s="431" t="s">
        <v>466</v>
      </c>
      <c r="B16" s="481">
        <f>SUM('1b.mell '!C57)</f>
        <v>8428</v>
      </c>
      <c r="C16" s="450">
        <f>SUM('1b.mell '!D57)</f>
        <v>5641</v>
      </c>
      <c r="D16" s="450">
        <f>SUM('1b.mell '!E57)</f>
        <v>3603</v>
      </c>
      <c r="E16" s="434"/>
      <c r="F16" s="435"/>
      <c r="G16" s="435"/>
      <c r="H16" s="435"/>
      <c r="I16" s="420"/>
      <c r="J16" s="420"/>
    </row>
    <row r="17" spans="1:10" s="421" customFormat="1" ht="12">
      <c r="A17" s="431" t="s">
        <v>415</v>
      </c>
      <c r="B17" s="450">
        <f>SUM('1b.mell '!C219)</f>
        <v>381042</v>
      </c>
      <c r="C17" s="450">
        <f>SUM('1b.mell '!D219)</f>
        <v>327434</v>
      </c>
      <c r="D17" s="450">
        <f>SUM('1b.mell '!E219)</f>
        <v>225337</v>
      </c>
      <c r="E17" s="422"/>
      <c r="F17" s="436"/>
      <c r="G17" s="436"/>
      <c r="H17" s="436"/>
      <c r="I17" s="420"/>
      <c r="J17" s="420"/>
    </row>
    <row r="18" spans="1:10" s="421" customFormat="1" ht="12">
      <c r="A18" s="428" t="s">
        <v>184</v>
      </c>
      <c r="B18" s="454">
        <f>SUM(B19:B24)</f>
        <v>2580967</v>
      </c>
      <c r="C18" s="454">
        <f>SUM(C19:C24)</f>
        <v>2566424</v>
      </c>
      <c r="D18" s="454">
        <f>SUM(D19:D24)</f>
        <v>1607983</v>
      </c>
      <c r="E18" s="422"/>
      <c r="F18" s="436"/>
      <c r="G18" s="436"/>
      <c r="H18" s="436"/>
      <c r="I18" s="420"/>
      <c r="J18" s="420"/>
    </row>
    <row r="19" spans="1:10" s="421" customFormat="1" ht="12">
      <c r="A19" s="431" t="s">
        <v>352</v>
      </c>
      <c r="B19" s="450">
        <f>SUM('1b.mell '!C210)</f>
        <v>832116</v>
      </c>
      <c r="C19" s="450">
        <f>SUM('1b.mell '!D210)</f>
        <v>733868</v>
      </c>
      <c r="D19" s="450">
        <f>SUM('1b.mell '!E210)</f>
        <v>555470</v>
      </c>
      <c r="E19" s="422"/>
      <c r="F19" s="436"/>
      <c r="G19" s="436"/>
      <c r="H19" s="436"/>
      <c r="I19" s="420"/>
      <c r="J19" s="420"/>
    </row>
    <row r="20" spans="1:10" s="421" customFormat="1" ht="12">
      <c r="A20" s="431" t="s">
        <v>467</v>
      </c>
      <c r="B20" s="450">
        <f>SUM('1b.mell '!C211)</f>
        <v>261817</v>
      </c>
      <c r="C20" s="450">
        <f>SUM('1b.mell '!D211)</f>
        <v>272681</v>
      </c>
      <c r="D20" s="450">
        <f>SUM('1b.mell '!E211)</f>
        <v>177997</v>
      </c>
      <c r="E20" s="422"/>
      <c r="F20" s="436"/>
      <c r="G20" s="436"/>
      <c r="H20" s="436"/>
      <c r="I20" s="420"/>
      <c r="J20" s="420"/>
    </row>
    <row r="21" spans="1:10" s="421" customFormat="1" ht="12">
      <c r="A21" s="431" t="s">
        <v>353</v>
      </c>
      <c r="B21" s="450">
        <f>SUM('1b.mell '!C212)</f>
        <v>54332</v>
      </c>
      <c r="C21" s="450">
        <f>SUM('1b.mell '!D212)</f>
        <v>139568</v>
      </c>
      <c r="D21" s="450">
        <f>SUM('1b.mell '!E212)</f>
        <v>108433</v>
      </c>
      <c r="E21" s="422"/>
      <c r="F21" s="436"/>
      <c r="G21" s="436"/>
      <c r="H21" s="436"/>
      <c r="I21" s="420"/>
      <c r="J21" s="420"/>
    </row>
    <row r="22" spans="1:10" s="421" customFormat="1" ht="12">
      <c r="A22" s="431" t="s">
        <v>449</v>
      </c>
      <c r="B22" s="450">
        <f>SUM('1b.mell '!C213)</f>
        <v>262093</v>
      </c>
      <c r="C22" s="450">
        <f>SUM('1b.mell '!D213)</f>
        <v>259495</v>
      </c>
      <c r="D22" s="450">
        <f>SUM('1b.mell '!E213)</f>
        <v>187280</v>
      </c>
      <c r="E22" s="422"/>
      <c r="F22" s="436"/>
      <c r="G22" s="436"/>
      <c r="H22" s="436"/>
      <c r="I22" s="420"/>
      <c r="J22" s="420"/>
    </row>
    <row r="23" spans="1:10" s="421" customFormat="1" ht="12">
      <c r="A23" s="431" t="s">
        <v>354</v>
      </c>
      <c r="B23" s="450">
        <f>SUM('1b.mell '!C214)</f>
        <v>1140609</v>
      </c>
      <c r="C23" s="450">
        <f>SUM('1b.mell '!D214)</f>
        <v>1130777</v>
      </c>
      <c r="D23" s="450">
        <f>SUM('1b.mell '!E214)</f>
        <v>557526</v>
      </c>
      <c r="E23" s="422"/>
      <c r="F23" s="436"/>
      <c r="G23" s="436"/>
      <c r="H23" s="436"/>
      <c r="I23" s="420"/>
      <c r="J23" s="420"/>
    </row>
    <row r="24" spans="1:10" s="421" customFormat="1" ht="12.75" thickBot="1">
      <c r="A24" s="455" t="s">
        <v>468</v>
      </c>
      <c r="B24" s="456">
        <f>SUM('1b.mell '!C215)</f>
        <v>30000</v>
      </c>
      <c r="C24" s="456">
        <f>SUM('1b.mell '!D215)</f>
        <v>30035</v>
      </c>
      <c r="D24" s="456">
        <f>SUM('1b.mell '!E215)</f>
        <v>21277</v>
      </c>
      <c r="E24" s="422"/>
      <c r="F24" s="436"/>
      <c r="G24" s="436"/>
      <c r="H24" s="436"/>
      <c r="I24" s="420"/>
      <c r="J24" s="420"/>
    </row>
    <row r="25" spans="1:10" s="421" customFormat="1" ht="13.5" thickBot="1" thickTop="1">
      <c r="A25" s="423" t="s">
        <v>458</v>
      </c>
      <c r="B25" s="457"/>
      <c r="C25" s="461">
        <f>SUM('1b.mell '!D226)</f>
        <v>4566</v>
      </c>
      <c r="D25" s="461">
        <f>SUM('1b.mell '!E226)</f>
        <v>6076</v>
      </c>
      <c r="E25" s="426"/>
      <c r="F25" s="437"/>
      <c r="G25" s="437"/>
      <c r="H25" s="437"/>
      <c r="I25" s="420"/>
      <c r="J25" s="420"/>
    </row>
    <row r="26" spans="1:10" s="421" customFormat="1" ht="13.5" thickBot="1" thickTop="1">
      <c r="A26" s="423" t="s">
        <v>469</v>
      </c>
      <c r="B26" s="453">
        <f>SUM(B8+B12+B18+B11)</f>
        <v>12892435</v>
      </c>
      <c r="C26" s="453">
        <f>SUM(C8+C12+C18+C11+C25)</f>
        <v>13446217</v>
      </c>
      <c r="D26" s="453">
        <f>SUM(D8+D12+D18+D11+D25)</f>
        <v>9913295</v>
      </c>
      <c r="E26" s="427" t="s">
        <v>475</v>
      </c>
      <c r="F26" s="453">
        <f>SUM(F8:F25)</f>
        <v>12393877</v>
      </c>
      <c r="G26" s="453">
        <f>SUM(G8:G25)</f>
        <v>13303198</v>
      </c>
      <c r="H26" s="453">
        <f>SUM(H8:H25)</f>
        <v>9036752</v>
      </c>
      <c r="I26" s="420"/>
      <c r="J26" s="420"/>
    </row>
    <row r="27" spans="1:10" s="421" customFormat="1" ht="13.5" thickBot="1" thickTop="1">
      <c r="A27" s="438" t="s">
        <v>479</v>
      </c>
      <c r="B27" s="424"/>
      <c r="C27" s="424"/>
      <c r="D27" s="424"/>
      <c r="E27" s="423" t="s">
        <v>480</v>
      </c>
      <c r="F27" s="437"/>
      <c r="G27" s="437"/>
      <c r="H27" s="437"/>
      <c r="I27" s="420"/>
      <c r="J27" s="420"/>
    </row>
    <row r="28" spans="1:10" s="421" customFormat="1" ht="13.5" thickBot="1" thickTop="1">
      <c r="A28" s="432" t="s">
        <v>485</v>
      </c>
      <c r="B28" s="433"/>
      <c r="C28" s="547">
        <f>SUM('1b.mell '!D243)</f>
        <v>387331</v>
      </c>
      <c r="D28" s="547">
        <f>SUM('1b.mell '!E243)</f>
        <v>385135</v>
      </c>
      <c r="E28" s="440" t="s">
        <v>492</v>
      </c>
      <c r="F28" s="462">
        <f>SUM('6.mell. '!C12)</f>
        <v>40591</v>
      </c>
      <c r="G28" s="462">
        <f>SUM('1c.mell '!D186)</f>
        <v>30503</v>
      </c>
      <c r="H28" s="462">
        <f>SUM('1c.mell '!E186)</f>
        <v>0</v>
      </c>
      <c r="I28" s="420"/>
      <c r="J28" s="420"/>
    </row>
    <row r="29" spans="1:10" s="421" customFormat="1" ht="13.5" thickBot="1" thickTop="1">
      <c r="A29" s="742" t="s">
        <v>636</v>
      </c>
      <c r="B29" s="424"/>
      <c r="C29" s="424"/>
      <c r="D29" s="689">
        <f>SUM('1b.mell '!E227)</f>
        <v>184105</v>
      </c>
      <c r="E29" s="426" t="s">
        <v>493</v>
      </c>
      <c r="F29" s="463">
        <f>SUM('6.mell. '!C23)-'6.mell. '!C12</f>
        <v>167268</v>
      </c>
      <c r="G29" s="463">
        <f>SUM('1c.mell '!D188)</f>
        <v>42</v>
      </c>
      <c r="H29" s="463">
        <f>SUM('1c.mell '!E188)</f>
        <v>0</v>
      </c>
      <c r="I29" s="420"/>
      <c r="J29" s="420"/>
    </row>
    <row r="30" spans="1:10" s="421" customFormat="1" ht="13.5" thickBot="1" thickTop="1">
      <c r="A30" s="423" t="s">
        <v>542</v>
      </c>
      <c r="B30" s="453">
        <f>SUM(B26)</f>
        <v>12892435</v>
      </c>
      <c r="C30" s="453">
        <f>SUM(C26+C28)</f>
        <v>13833548</v>
      </c>
      <c r="D30" s="453">
        <f>SUM(D26+D28+D29)</f>
        <v>10482535</v>
      </c>
      <c r="E30" s="427" t="s">
        <v>543</v>
      </c>
      <c r="F30" s="453">
        <f>SUM(F26+F28+F29)</f>
        <v>12601736</v>
      </c>
      <c r="G30" s="453">
        <f>SUM(G26+G28+G29)</f>
        <v>13333743</v>
      </c>
      <c r="H30" s="453">
        <f>SUM(H26+H28+H29)</f>
        <v>9036752</v>
      </c>
      <c r="I30" s="420"/>
      <c r="J30" s="420"/>
    </row>
    <row r="31" spans="1:10" s="421" customFormat="1" ht="13.5" thickBot="1" thickTop="1">
      <c r="A31" s="467"/>
      <c r="B31" s="442"/>
      <c r="C31" s="442"/>
      <c r="D31" s="442"/>
      <c r="E31" s="443"/>
      <c r="F31" s="447"/>
      <c r="G31" s="447"/>
      <c r="H31" s="447"/>
      <c r="I31" s="420"/>
      <c r="J31" s="420"/>
    </row>
    <row r="32" spans="1:10" s="421" customFormat="1" ht="12.75" thickTop="1">
      <c r="A32" s="441" t="s">
        <v>431</v>
      </c>
      <c r="B32" s="460">
        <f>SUM('1b.mell '!C231)</f>
        <v>1410000</v>
      </c>
      <c r="C32" s="460">
        <f>SUM('1b.mell '!D231)</f>
        <v>1410039</v>
      </c>
      <c r="D32" s="460">
        <f>SUM('1b.mell '!E231)</f>
        <v>574706</v>
      </c>
      <c r="E32" s="439" t="s">
        <v>476</v>
      </c>
      <c r="F32" s="462">
        <f>SUM('1c.mell '!C178)</f>
        <v>2210792</v>
      </c>
      <c r="G32" s="462">
        <f>SUM('1c.mell '!D178)</f>
        <v>2513435</v>
      </c>
      <c r="H32" s="462">
        <f>SUM('1c.mell '!E178)</f>
        <v>839978</v>
      </c>
      <c r="I32" s="420"/>
      <c r="J32" s="420"/>
    </row>
    <row r="33" spans="1:10" s="421" customFormat="1" ht="12">
      <c r="A33" s="428" t="s">
        <v>470</v>
      </c>
      <c r="B33" s="460">
        <f>SUM('1b.mell '!C235)</f>
        <v>1301002</v>
      </c>
      <c r="C33" s="460">
        <f>SUM('1b.mell '!D235)</f>
        <v>1362366</v>
      </c>
      <c r="D33" s="460">
        <f>SUM('1b.mell '!E235)</f>
        <v>480239</v>
      </c>
      <c r="E33" s="430" t="s">
        <v>477</v>
      </c>
      <c r="F33" s="450">
        <f>SUM('1c.mell '!C179)</f>
        <v>695186</v>
      </c>
      <c r="G33" s="450">
        <f>SUM('1c.mell '!D179)</f>
        <v>897693</v>
      </c>
      <c r="H33" s="450">
        <f>SUM('1c.mell '!E179)</f>
        <v>141052</v>
      </c>
      <c r="I33" s="420"/>
      <c r="J33" s="420"/>
    </row>
    <row r="34" spans="1:10" s="421" customFormat="1" ht="12">
      <c r="A34" s="428" t="s">
        <v>471</v>
      </c>
      <c r="B34" s="429"/>
      <c r="C34" s="454">
        <f>SUM('1b.mell '!D236)</f>
        <v>6506</v>
      </c>
      <c r="D34" s="454">
        <f>SUM('1b.mell '!E236)</f>
        <v>6506</v>
      </c>
      <c r="E34" s="429" t="s">
        <v>293</v>
      </c>
      <c r="F34" s="450">
        <f>SUM('1c.mell '!C180)</f>
        <v>720000</v>
      </c>
      <c r="G34" s="450">
        <f>SUM('1c.mell '!D180)</f>
        <v>715752</v>
      </c>
      <c r="H34" s="450">
        <f>SUM('1c.mell '!E180)</f>
        <v>349744</v>
      </c>
      <c r="I34" s="420"/>
      <c r="J34" s="420"/>
    </row>
    <row r="35" spans="1:10" s="421" customFormat="1" ht="12.75" thickBot="1">
      <c r="A35" s="432" t="s">
        <v>491</v>
      </c>
      <c r="B35" s="460">
        <f>SUM('1b.mell '!C244)</f>
        <v>400000</v>
      </c>
      <c r="C35" s="460">
        <f>SUM('1b.mell '!D244)</f>
        <v>632303</v>
      </c>
      <c r="D35" s="460">
        <f>SUM('1b.mell '!E244)</f>
        <v>259404</v>
      </c>
      <c r="E35" s="420"/>
      <c r="F35" s="435"/>
      <c r="G35" s="435"/>
      <c r="H35" s="435"/>
      <c r="I35" s="420"/>
      <c r="J35" s="420"/>
    </row>
    <row r="36" spans="1:10" s="421" customFormat="1" ht="13.5" thickBot="1" thickTop="1">
      <c r="A36" s="423" t="s">
        <v>472</v>
      </c>
      <c r="B36" s="461">
        <f>SUM(B32:B35)</f>
        <v>3111002</v>
      </c>
      <c r="C36" s="461">
        <f>SUM(C32:C35)</f>
        <v>3411214</v>
      </c>
      <c r="D36" s="461">
        <f>SUM(D32:D35)</f>
        <v>1320855</v>
      </c>
      <c r="E36" s="438" t="s">
        <v>478</v>
      </c>
      <c r="F36" s="461">
        <f>SUM(F32:F34)</f>
        <v>3625978</v>
      </c>
      <c r="G36" s="461">
        <f>SUM(G32:G34)</f>
        <v>4126880</v>
      </c>
      <c r="H36" s="461">
        <f>SUM(H32:H34)</f>
        <v>1330774</v>
      </c>
      <c r="I36" s="420"/>
      <c r="J36" s="420"/>
    </row>
    <row r="37" spans="1:10" s="421" customFormat="1" ht="13.5" thickBot="1" thickTop="1">
      <c r="A37" s="438" t="s">
        <v>483</v>
      </c>
      <c r="B37" s="453">
        <f>SUM('1b.mell '!C240)</f>
        <v>65000</v>
      </c>
      <c r="C37" s="453">
        <f>SUM('1b.mell '!D240)</f>
        <v>65069</v>
      </c>
      <c r="D37" s="453">
        <f>SUM('1b.mell '!E240)</f>
        <v>40982</v>
      </c>
      <c r="E37" s="423" t="s">
        <v>481</v>
      </c>
      <c r="F37" s="461">
        <f>SUM('1c.mell '!C185)</f>
        <v>82057</v>
      </c>
      <c r="G37" s="461">
        <f>SUM('1c.mell '!D185)</f>
        <v>84498</v>
      </c>
      <c r="H37" s="461">
        <f>SUM('1c.mell '!E185)</f>
        <v>29234</v>
      </c>
      <c r="I37" s="420"/>
      <c r="J37" s="420"/>
    </row>
    <row r="38" spans="1:10" s="421" customFormat="1" ht="12.75" thickTop="1">
      <c r="A38" s="446"/>
      <c r="B38" s="527"/>
      <c r="C38" s="527"/>
      <c r="D38" s="527"/>
      <c r="E38" s="446" t="s">
        <v>591</v>
      </c>
      <c r="F38" s="528"/>
      <c r="G38" s="528">
        <f>SUM('1c.mell '!D189)</f>
        <v>6044</v>
      </c>
      <c r="H38" s="528">
        <f>SUM('1c.mell '!E189)</f>
        <v>0</v>
      </c>
      <c r="I38" s="420"/>
      <c r="J38" s="420"/>
    </row>
    <row r="39" spans="1:8" ht="12.75">
      <c r="A39" s="428" t="s">
        <v>486</v>
      </c>
      <c r="B39" s="454">
        <f>SUM('1b.mell '!C246)</f>
        <v>870000</v>
      </c>
      <c r="C39" s="454">
        <f>SUM('1b.mell '!D246)</f>
        <v>870000</v>
      </c>
      <c r="D39" s="454">
        <f>SUM('1b.mell '!E246)</f>
        <v>0</v>
      </c>
      <c r="E39" s="428" t="s">
        <v>494</v>
      </c>
      <c r="F39" s="466">
        <f>SUM('1c.mell '!C192)</f>
        <v>628666</v>
      </c>
      <c r="G39" s="466">
        <f>SUM('1c.mell '!D192)</f>
        <v>628666</v>
      </c>
      <c r="H39" s="466">
        <f>SUM('1c.mell '!E192)</f>
        <v>299263</v>
      </c>
    </row>
    <row r="40" spans="1:8" ht="13.5" thickBot="1">
      <c r="A40" s="446"/>
      <c r="B40" s="448"/>
      <c r="C40" s="448"/>
      <c r="D40" s="448"/>
      <c r="E40" s="446"/>
      <c r="F40" s="448"/>
      <c r="G40" s="448"/>
      <c r="H40" s="448"/>
    </row>
    <row r="41" spans="1:8" ht="14.25" thickBot="1" thickTop="1">
      <c r="A41" s="425" t="s">
        <v>544</v>
      </c>
      <c r="B41" s="464">
        <f>SUM(B36+B37+B39)</f>
        <v>4046002</v>
      </c>
      <c r="C41" s="464">
        <f>SUM(C36+C37+C39)</f>
        <v>4346283</v>
      </c>
      <c r="D41" s="464">
        <f>SUM(D36+D37+D39)</f>
        <v>1361837</v>
      </c>
      <c r="E41" s="425" t="s">
        <v>545</v>
      </c>
      <c r="F41" s="464">
        <f>SUM(F36+F37+F39)</f>
        <v>4336701</v>
      </c>
      <c r="G41" s="464">
        <f>SUM(G36+G37+G39+G38)</f>
        <v>4846088</v>
      </c>
      <c r="H41" s="464">
        <f>SUM(H36+H37+H39+H38)</f>
        <v>1659271</v>
      </c>
    </row>
    <row r="42" spans="1:8" ht="14.25" thickBot="1" thickTop="1">
      <c r="A42" s="425"/>
      <c r="B42" s="464"/>
      <c r="C42" s="464"/>
      <c r="D42" s="464"/>
      <c r="E42" s="690"/>
      <c r="F42" s="464"/>
      <c r="G42" s="464"/>
      <c r="H42" s="464"/>
    </row>
    <row r="43" spans="1:8" ht="14.25" thickBot="1" thickTop="1">
      <c r="A43" s="691" t="s">
        <v>656</v>
      </c>
      <c r="B43" s="449"/>
      <c r="C43" s="449"/>
      <c r="D43" s="692">
        <f>SUM('1b.mell '!E250)</f>
        <v>2448</v>
      </c>
      <c r="E43" s="163" t="s">
        <v>657</v>
      </c>
      <c r="F43" s="449"/>
      <c r="G43" s="449"/>
      <c r="H43" s="692">
        <f>SUM('1c.mell '!E193)</f>
        <v>217336</v>
      </c>
    </row>
    <row r="44" spans="1:8" ht="15.75" thickBot="1" thickTop="1">
      <c r="A44" s="468" t="s">
        <v>138</v>
      </c>
      <c r="B44" s="465">
        <f>SUM(B41+B26)</f>
        <v>16938437</v>
      </c>
      <c r="C44" s="465">
        <f>SUM(C41+C30)</f>
        <v>18179831</v>
      </c>
      <c r="D44" s="465">
        <f>SUM(D41+D30+D43)</f>
        <v>11846820</v>
      </c>
      <c r="E44" s="444" t="s">
        <v>138</v>
      </c>
      <c r="F44" s="465">
        <f>SUM(F41+F30)</f>
        <v>16938437</v>
      </c>
      <c r="G44" s="465">
        <f>SUM(G41+G30)</f>
        <v>18179831</v>
      </c>
      <c r="H44" s="465">
        <f>SUM(H41+H30+H43)</f>
        <v>10913359</v>
      </c>
    </row>
    <row r="45" ht="15.75" thickTop="1">
      <c r="A45" s="419"/>
    </row>
    <row r="46" ht="15">
      <c r="A46" s="419"/>
    </row>
    <row r="47" ht="15">
      <c r="A47" s="419"/>
    </row>
  </sheetData>
  <sheetProtection/>
  <mergeCells count="9">
    <mergeCell ref="H6:H7"/>
    <mergeCell ref="C6:C7"/>
    <mergeCell ref="G6:G7"/>
    <mergeCell ref="A1:F3"/>
    <mergeCell ref="A6:A7"/>
    <mergeCell ref="B6:B7"/>
    <mergeCell ref="E6:E7"/>
    <mergeCell ref="F6:F7"/>
    <mergeCell ref="D6:D7"/>
  </mergeCells>
  <printOptions/>
  <pageMargins left="0.79" right="0.57" top="0.3937007874015748" bottom="0.5905511811023623" header="0.5118110236220472" footer="0.5118110236220472"/>
  <pageSetup firstPageNumber="1" useFirstPageNumber="1" horizontalDpi="600" verticalDpi="600" orientation="landscape" paperSize="9" scale="7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22">
      <selection activeCell="E25" sqref="E25"/>
    </sheetView>
  </sheetViews>
  <sheetFormatPr defaultColWidth="9.00390625" defaultRowHeight="12.75"/>
  <cols>
    <col min="1" max="1" width="6.125" style="66" customWidth="1"/>
    <col min="2" max="2" width="52.00390625" style="66" customWidth="1"/>
    <col min="3" max="3" width="13.125" style="28" customWidth="1"/>
    <col min="4" max="5" width="12.375" style="28" customWidth="1"/>
    <col min="6" max="6" width="10.625" style="28" customWidth="1"/>
    <col min="7" max="7" width="28.00390625" style="66" customWidth="1"/>
    <col min="8" max="16384" width="9.125" style="66" customWidth="1"/>
  </cols>
  <sheetData>
    <row r="1" spans="1:8" s="64" customFormat="1" ht="12.75">
      <c r="A1" s="737" t="s">
        <v>135</v>
      </c>
      <c r="B1" s="710"/>
      <c r="C1" s="710"/>
      <c r="D1" s="710"/>
      <c r="E1" s="710"/>
      <c r="F1" s="710"/>
      <c r="G1" s="710"/>
      <c r="H1" s="208"/>
    </row>
    <row r="2" spans="1:8" s="64" customFormat="1" ht="12.75">
      <c r="A2" s="731" t="s">
        <v>349</v>
      </c>
      <c r="B2" s="732"/>
      <c r="C2" s="732"/>
      <c r="D2" s="732"/>
      <c r="E2" s="732"/>
      <c r="F2" s="732"/>
      <c r="G2" s="732"/>
      <c r="H2" s="147"/>
    </row>
    <row r="3" spans="1:6" s="64" customFormat="1" ht="9.75" customHeight="1">
      <c r="A3" s="48"/>
      <c r="B3" s="48"/>
      <c r="C3" s="151"/>
      <c r="D3" s="151"/>
      <c r="E3" s="151"/>
      <c r="F3" s="151"/>
    </row>
    <row r="4" spans="1:7" s="64" customFormat="1" ht="12">
      <c r="A4" s="133"/>
      <c r="B4" s="133"/>
      <c r="C4" s="151"/>
      <c r="D4" s="502"/>
      <c r="E4" s="502"/>
      <c r="F4" s="502"/>
      <c r="G4" s="205" t="s">
        <v>209</v>
      </c>
    </row>
    <row r="5" spans="1:7" ht="12" customHeight="1">
      <c r="A5" s="51"/>
      <c r="B5" s="125"/>
      <c r="C5" s="203" t="s">
        <v>79</v>
      </c>
      <c r="D5" s="703" t="s">
        <v>643</v>
      </c>
      <c r="E5" s="703" t="s">
        <v>649</v>
      </c>
      <c r="F5" s="703" t="s">
        <v>632</v>
      </c>
      <c r="G5" s="3" t="s">
        <v>130</v>
      </c>
    </row>
    <row r="6" spans="1:7" ht="12" customHeight="1">
      <c r="A6" s="15" t="s">
        <v>247</v>
      </c>
      <c r="B6" s="126" t="s">
        <v>128</v>
      </c>
      <c r="C6" s="15" t="s">
        <v>556</v>
      </c>
      <c r="D6" s="717"/>
      <c r="E6" s="717"/>
      <c r="F6" s="717"/>
      <c r="G6" s="15" t="s">
        <v>131</v>
      </c>
    </row>
    <row r="7" spans="1:7" s="64" customFormat="1" ht="12.75" customHeight="1" thickBot="1">
      <c r="A7" s="15"/>
      <c r="B7" s="52"/>
      <c r="C7" s="52" t="s">
        <v>557</v>
      </c>
      <c r="D7" s="718"/>
      <c r="E7" s="718"/>
      <c r="F7" s="700"/>
      <c r="G7" s="52"/>
    </row>
    <row r="8" spans="1:7" s="64" customFormat="1" ht="12">
      <c r="A8" s="67" t="s">
        <v>164</v>
      </c>
      <c r="B8" s="67" t="s">
        <v>165</v>
      </c>
      <c r="C8" s="3" t="s">
        <v>166</v>
      </c>
      <c r="D8" s="3" t="s">
        <v>167</v>
      </c>
      <c r="E8" s="3" t="s">
        <v>168</v>
      </c>
      <c r="F8" s="3" t="s">
        <v>292</v>
      </c>
      <c r="G8" s="15" t="s">
        <v>593</v>
      </c>
    </row>
    <row r="9" spans="1:7" s="64" customFormat="1" ht="12.75">
      <c r="A9" s="21"/>
      <c r="B9" s="307" t="s">
        <v>336</v>
      </c>
      <c r="C9" s="5"/>
      <c r="D9" s="5"/>
      <c r="E9" s="5"/>
      <c r="F9" s="5"/>
      <c r="G9" s="104"/>
    </row>
    <row r="10" spans="1:7" ht="12">
      <c r="A10" s="15"/>
      <c r="B10" s="77" t="s">
        <v>136</v>
      </c>
      <c r="C10" s="150"/>
      <c r="D10" s="150"/>
      <c r="E10" s="150"/>
      <c r="F10" s="150"/>
      <c r="G10" s="57"/>
    </row>
    <row r="11" spans="1:7" ht="12">
      <c r="A11" s="152">
        <v>5011</v>
      </c>
      <c r="B11" s="153" t="s">
        <v>194</v>
      </c>
      <c r="C11" s="171"/>
      <c r="D11" s="171">
        <v>5866</v>
      </c>
      <c r="E11" s="171"/>
      <c r="F11" s="493">
        <f>SUM(E11/D11)</f>
        <v>0</v>
      </c>
      <c r="G11" s="57"/>
    </row>
    <row r="12" spans="1:7" ht="12">
      <c r="A12" s="21">
        <v>5010</v>
      </c>
      <c r="B12" s="144" t="s">
        <v>195</v>
      </c>
      <c r="C12" s="6">
        <f>SUM(C11:C11)</f>
        <v>0</v>
      </c>
      <c r="D12" s="6">
        <f>SUM(D11:D11)</f>
        <v>5866</v>
      </c>
      <c r="E12" s="6">
        <f>SUM(E11:E11)</f>
        <v>0</v>
      </c>
      <c r="F12" s="6">
        <f>SUM(F11:F11)</f>
        <v>0</v>
      </c>
      <c r="G12" s="72"/>
    </row>
    <row r="13" spans="1:7" s="64" customFormat="1" ht="12">
      <c r="A13" s="15"/>
      <c r="B13" s="77" t="s">
        <v>67</v>
      </c>
      <c r="C13" s="143"/>
      <c r="D13" s="143"/>
      <c r="E13" s="143"/>
      <c r="F13" s="493"/>
      <c r="G13" s="63"/>
    </row>
    <row r="14" spans="1:7" ht="12">
      <c r="A14" s="152">
        <v>5021</v>
      </c>
      <c r="B14" s="153" t="s">
        <v>326</v>
      </c>
      <c r="C14" s="154">
        <v>15000</v>
      </c>
      <c r="D14" s="154">
        <v>9045</v>
      </c>
      <c r="E14" s="154">
        <v>8880</v>
      </c>
      <c r="F14" s="493">
        <f>SUM(E14/D14)</f>
        <v>0.9817578772802653</v>
      </c>
      <c r="G14" s="57"/>
    </row>
    <row r="15" spans="1:7" ht="12">
      <c r="A15" s="152">
        <v>5022</v>
      </c>
      <c r="B15" s="153" t="s">
        <v>226</v>
      </c>
      <c r="C15" s="154"/>
      <c r="D15" s="154"/>
      <c r="E15" s="154"/>
      <c r="F15" s="493"/>
      <c r="G15" s="57"/>
    </row>
    <row r="16" spans="1:7" s="64" customFormat="1" ht="12">
      <c r="A16" s="21">
        <v>5020</v>
      </c>
      <c r="B16" s="144" t="s">
        <v>195</v>
      </c>
      <c r="C16" s="6">
        <f>SUM(C14:C15)</f>
        <v>15000</v>
      </c>
      <c r="D16" s="6">
        <f>SUM(D14:D15)</f>
        <v>9045</v>
      </c>
      <c r="E16" s="6">
        <f>SUM(E14:E15)</f>
        <v>8880</v>
      </c>
      <c r="F16" s="492">
        <f>SUM(E16/D16)</f>
        <v>0.9817578772802653</v>
      </c>
      <c r="G16" s="199"/>
    </row>
    <row r="17" spans="1:7" s="64" customFormat="1" ht="12" customHeight="1">
      <c r="A17" s="15"/>
      <c r="B17" s="77" t="s">
        <v>75</v>
      </c>
      <c r="C17" s="143"/>
      <c r="D17" s="143"/>
      <c r="E17" s="143"/>
      <c r="F17" s="493"/>
      <c r="G17" s="63"/>
    </row>
    <row r="18" spans="1:7" ht="12">
      <c r="A18" s="152">
        <v>5032</v>
      </c>
      <c r="B18" s="153" t="s">
        <v>143</v>
      </c>
      <c r="C18" s="154">
        <v>5000</v>
      </c>
      <c r="D18" s="154">
        <v>13417</v>
      </c>
      <c r="E18" s="154"/>
      <c r="F18" s="493">
        <f>SUM(E18/D18)</f>
        <v>0</v>
      </c>
      <c r="G18" s="57"/>
    </row>
    <row r="19" spans="1:7" ht="12">
      <c r="A19" s="152">
        <v>5033</v>
      </c>
      <c r="B19" s="153" t="s">
        <v>623</v>
      </c>
      <c r="C19" s="154"/>
      <c r="D19" s="154">
        <v>38362</v>
      </c>
      <c r="E19" s="154"/>
      <c r="F19" s="493">
        <f>SUM(E19/D19)</f>
        <v>0</v>
      </c>
      <c r="G19" s="57"/>
    </row>
    <row r="20" spans="1:7" ht="12">
      <c r="A20" s="152">
        <v>5036</v>
      </c>
      <c r="B20" s="153" t="s">
        <v>178</v>
      </c>
      <c r="C20" s="154">
        <v>6000</v>
      </c>
      <c r="D20" s="154">
        <v>6000</v>
      </c>
      <c r="E20" s="154">
        <v>5358</v>
      </c>
      <c r="F20" s="493">
        <f>SUM(E20/D20)</f>
        <v>0.893</v>
      </c>
      <c r="G20" s="57"/>
    </row>
    <row r="21" spans="1:7" ht="12" customHeight="1">
      <c r="A21" s="21">
        <v>5030</v>
      </c>
      <c r="B21" s="144" t="s">
        <v>195</v>
      </c>
      <c r="C21" s="6">
        <f>SUM(C18:C20)</f>
        <v>11000</v>
      </c>
      <c r="D21" s="6">
        <f>SUM(D18:D20)</f>
        <v>57779</v>
      </c>
      <c r="E21" s="6">
        <f>SUM(E18:E20)</f>
        <v>5358</v>
      </c>
      <c r="F21" s="492">
        <f>SUM(E21/D21)</f>
        <v>0.0927326537323249</v>
      </c>
      <c r="G21" s="199"/>
    </row>
    <row r="22" spans="1:7" ht="12" customHeight="1">
      <c r="A22" s="51"/>
      <c r="B22" s="142" t="s">
        <v>568</v>
      </c>
      <c r="C22" s="143"/>
      <c r="D22" s="143"/>
      <c r="E22" s="143"/>
      <c r="F22" s="493"/>
      <c r="G22" s="57"/>
    </row>
    <row r="23" spans="1:7" ht="12" customHeight="1">
      <c r="A23" s="159">
        <v>5041</v>
      </c>
      <c r="B23" s="161" t="s">
        <v>269</v>
      </c>
      <c r="C23" s="143">
        <v>462663</v>
      </c>
      <c r="D23" s="143">
        <v>515059</v>
      </c>
      <c r="E23" s="143"/>
      <c r="F23" s="493">
        <f>SUM(E23/D23)</f>
        <v>0</v>
      </c>
      <c r="G23" s="57"/>
    </row>
    <row r="24" spans="1:7" ht="12">
      <c r="A24" s="152">
        <v>5042</v>
      </c>
      <c r="B24" s="153" t="s">
        <v>177</v>
      </c>
      <c r="C24" s="154">
        <v>60000</v>
      </c>
      <c r="D24" s="154">
        <v>43640</v>
      </c>
      <c r="E24" s="154">
        <v>43639</v>
      </c>
      <c r="F24" s="493">
        <f>SUM(E24/D24)</f>
        <v>0.9999770852428964</v>
      </c>
      <c r="G24" s="57"/>
    </row>
    <row r="25" spans="1:7" ht="12">
      <c r="A25" s="152"/>
      <c r="B25" s="533" t="s">
        <v>611</v>
      </c>
      <c r="C25" s="154"/>
      <c r="D25" s="154"/>
      <c r="E25" s="575">
        <v>28849</v>
      </c>
      <c r="F25" s="493"/>
      <c r="G25" s="57"/>
    </row>
    <row r="26" spans="1:7" ht="12">
      <c r="A26" s="152"/>
      <c r="B26" s="533" t="s">
        <v>612</v>
      </c>
      <c r="C26" s="154"/>
      <c r="D26" s="154"/>
      <c r="E26" s="575">
        <v>13135</v>
      </c>
      <c r="F26" s="493"/>
      <c r="G26" s="57"/>
    </row>
    <row r="27" spans="1:7" ht="12">
      <c r="A27" s="152"/>
      <c r="B27" s="533" t="s">
        <v>610</v>
      </c>
      <c r="C27" s="154"/>
      <c r="D27" s="154"/>
      <c r="E27" s="575">
        <v>1655</v>
      </c>
      <c r="F27" s="493"/>
      <c r="G27" s="57"/>
    </row>
    <row r="28" spans="1:7" ht="12">
      <c r="A28" s="152">
        <v>5043</v>
      </c>
      <c r="B28" s="153" t="s">
        <v>574</v>
      </c>
      <c r="C28" s="154"/>
      <c r="D28" s="154">
        <v>2000</v>
      </c>
      <c r="E28" s="154"/>
      <c r="F28" s="493">
        <f>SUM(E28/D28)</f>
        <v>0</v>
      </c>
      <c r="G28" s="57"/>
    </row>
    <row r="29" spans="1:7" ht="12">
      <c r="A29" s="152">
        <v>5044</v>
      </c>
      <c r="B29" s="153" t="s">
        <v>637</v>
      </c>
      <c r="C29" s="154"/>
      <c r="D29" s="154">
        <v>7402</v>
      </c>
      <c r="E29" s="154"/>
      <c r="F29" s="493">
        <f>SUM(E29/D29)</f>
        <v>0</v>
      </c>
      <c r="G29" s="57"/>
    </row>
    <row r="30" spans="1:7" ht="12">
      <c r="A30" s="152">
        <v>5046</v>
      </c>
      <c r="B30" s="153" t="s">
        <v>569</v>
      </c>
      <c r="C30" s="154"/>
      <c r="D30" s="154">
        <v>628</v>
      </c>
      <c r="E30" s="154"/>
      <c r="F30" s="493">
        <f>SUM(E30/D30)</f>
        <v>0</v>
      </c>
      <c r="G30" s="57"/>
    </row>
    <row r="31" spans="1:7" ht="12">
      <c r="A31" s="21">
        <v>5040</v>
      </c>
      <c r="B31" s="144" t="s">
        <v>195</v>
      </c>
      <c r="C31" s="6">
        <f>SUM(C23:C24)</f>
        <v>522663</v>
      </c>
      <c r="D31" s="6">
        <f>SUM(D23:D30)</f>
        <v>568729</v>
      </c>
      <c r="E31" s="6">
        <f>SUM(E23+E24+E28+E29+E30)</f>
        <v>43639</v>
      </c>
      <c r="F31" s="492">
        <f>SUM(E31/D31)</f>
        <v>0.07673074522312033</v>
      </c>
      <c r="G31" s="199"/>
    </row>
    <row r="32" spans="1:7" ht="12.75">
      <c r="A32" s="21"/>
      <c r="B32" s="307" t="s">
        <v>337</v>
      </c>
      <c r="C32" s="5"/>
      <c r="D32" s="5"/>
      <c r="E32" s="5"/>
      <c r="F32" s="572"/>
      <c r="G32" s="104"/>
    </row>
    <row r="33" spans="1:7" ht="12">
      <c r="A33" s="15"/>
      <c r="B33" s="77" t="s">
        <v>75</v>
      </c>
      <c r="C33" s="34"/>
      <c r="D33" s="34"/>
      <c r="E33" s="34"/>
      <c r="F33" s="493"/>
      <c r="G33" s="232"/>
    </row>
    <row r="34" spans="1:7" ht="12">
      <c r="A34" s="152">
        <v>5051</v>
      </c>
      <c r="B34" s="153" t="s">
        <v>175</v>
      </c>
      <c r="C34" s="154">
        <v>20000</v>
      </c>
      <c r="D34" s="154">
        <v>0</v>
      </c>
      <c r="E34" s="154"/>
      <c r="F34" s="493"/>
      <c r="G34" s="232"/>
    </row>
    <row r="35" spans="1:7" ht="12">
      <c r="A35" s="152">
        <v>5052</v>
      </c>
      <c r="B35" s="153" t="s">
        <v>338</v>
      </c>
      <c r="C35" s="154">
        <v>22500</v>
      </c>
      <c r="D35" s="154"/>
      <c r="E35" s="154"/>
      <c r="F35" s="493"/>
      <c r="G35" s="232"/>
    </row>
    <row r="36" spans="1:7" ht="12">
      <c r="A36" s="152">
        <v>5053</v>
      </c>
      <c r="B36" s="153" t="s">
        <v>176</v>
      </c>
      <c r="C36" s="154">
        <v>2500</v>
      </c>
      <c r="D36" s="154">
        <v>10160</v>
      </c>
      <c r="E36" s="154">
        <v>7447</v>
      </c>
      <c r="F36" s="493">
        <f>SUM(E36/D36)</f>
        <v>0.7329724409448819</v>
      </c>
      <c r="G36" s="232"/>
    </row>
    <row r="37" spans="1:7" ht="12">
      <c r="A37" s="152">
        <v>5054</v>
      </c>
      <c r="B37" s="153" t="s">
        <v>571</v>
      </c>
      <c r="C37" s="154"/>
      <c r="D37" s="154">
        <v>34840</v>
      </c>
      <c r="E37" s="154">
        <v>559</v>
      </c>
      <c r="F37" s="493">
        <f>SUM(E37/D37)</f>
        <v>0.016044776119402984</v>
      </c>
      <c r="G37" s="232"/>
    </row>
    <row r="38" spans="1:7" ht="12">
      <c r="A38" s="152"/>
      <c r="B38" s="533" t="s">
        <v>613</v>
      </c>
      <c r="C38" s="154"/>
      <c r="D38" s="154"/>
      <c r="E38" s="575">
        <v>559</v>
      </c>
      <c r="F38" s="493"/>
      <c r="G38" s="232"/>
    </row>
    <row r="39" spans="1:7" ht="12">
      <c r="A39" s="21">
        <v>5050</v>
      </c>
      <c r="B39" s="144" t="s">
        <v>195</v>
      </c>
      <c r="C39" s="6">
        <f>SUM(C34:C36)</f>
        <v>45000</v>
      </c>
      <c r="D39" s="6">
        <f>SUM(D36:D37)</f>
        <v>45000</v>
      </c>
      <c r="E39" s="6">
        <f>SUM(E36:E37)</f>
        <v>8006</v>
      </c>
      <c r="F39" s="492">
        <f>SUM(E39/D39)</f>
        <v>0.1779111111111111</v>
      </c>
      <c r="G39" s="199"/>
    </row>
    <row r="40" spans="1:7" ht="12">
      <c r="A40" s="15"/>
      <c r="B40" s="269" t="s">
        <v>16</v>
      </c>
      <c r="C40" s="34"/>
      <c r="D40" s="34"/>
      <c r="E40" s="34"/>
      <c r="F40" s="493"/>
      <c r="G40" s="57"/>
    </row>
    <row r="41" spans="1:7" ht="12">
      <c r="A41" s="15"/>
      <c r="B41" s="57" t="s">
        <v>43</v>
      </c>
      <c r="C41" s="34"/>
      <c r="D41" s="34"/>
      <c r="E41" s="34"/>
      <c r="F41" s="493"/>
      <c r="G41" s="57"/>
    </row>
    <row r="42" spans="1:7" ht="12">
      <c r="A42" s="15"/>
      <c r="B42" s="35" t="s">
        <v>14</v>
      </c>
      <c r="C42" s="34"/>
      <c r="D42" s="34"/>
      <c r="E42" s="34"/>
      <c r="F42" s="493"/>
      <c r="G42" s="57"/>
    </row>
    <row r="43" spans="1:7" ht="12" customHeight="1">
      <c r="A43" s="68"/>
      <c r="B43" s="35" t="s">
        <v>15</v>
      </c>
      <c r="C43" s="35"/>
      <c r="D43" s="35">
        <f>SUM(D27)</f>
        <v>0</v>
      </c>
      <c r="E43" s="35">
        <f>SUM(E38+E27)</f>
        <v>2214</v>
      </c>
      <c r="F43" s="493"/>
      <c r="G43" s="57"/>
    </row>
    <row r="44" spans="1:7" ht="12" customHeight="1">
      <c r="A44" s="68"/>
      <c r="B44" s="35" t="s">
        <v>265</v>
      </c>
      <c r="C44" s="76"/>
      <c r="D44" s="76"/>
      <c r="E44" s="76"/>
      <c r="F44" s="493"/>
      <c r="G44" s="57"/>
    </row>
    <row r="45" spans="1:7" ht="12" customHeight="1">
      <c r="A45" s="68"/>
      <c r="B45" s="241" t="s">
        <v>17</v>
      </c>
      <c r="C45" s="76">
        <f>SUM(C41:C44)</f>
        <v>0</v>
      </c>
      <c r="D45" s="529">
        <f>SUM(D41:D44)</f>
        <v>0</v>
      </c>
      <c r="E45" s="529">
        <f>SUM(E41:E44)</f>
        <v>2214</v>
      </c>
      <c r="F45" s="493"/>
      <c r="G45" s="57"/>
    </row>
    <row r="46" spans="1:7" ht="12" customHeight="1">
      <c r="A46" s="68"/>
      <c r="B46" s="272" t="s">
        <v>18</v>
      </c>
      <c r="C46" s="76"/>
      <c r="D46" s="76"/>
      <c r="E46" s="76"/>
      <c r="F46" s="493"/>
      <c r="G46" s="57"/>
    </row>
    <row r="47" spans="1:7" ht="12" customHeight="1">
      <c r="A47" s="68"/>
      <c r="B47" s="35" t="s">
        <v>19</v>
      </c>
      <c r="C47" s="76"/>
      <c r="D47" s="76">
        <f>SUM(D25)</f>
        <v>0</v>
      </c>
      <c r="E47" s="76">
        <f>SUM(E25)</f>
        <v>28849</v>
      </c>
      <c r="F47" s="493"/>
      <c r="G47" s="57"/>
    </row>
    <row r="48" spans="1:7" ht="12" customHeight="1">
      <c r="A48" s="68"/>
      <c r="B48" s="35" t="s">
        <v>553</v>
      </c>
      <c r="C48" s="76">
        <f>SUM(C31+C21+C16+C39)</f>
        <v>593663</v>
      </c>
      <c r="D48" s="76">
        <f>SUM(D31+D21+D16+D39+D12)</f>
        <v>686419</v>
      </c>
      <c r="E48" s="76">
        <f>SUM(E14+E20+E26+E36)</f>
        <v>34820</v>
      </c>
      <c r="F48" s="493">
        <f>SUM(E48/D48)</f>
        <v>0.05072703407102659</v>
      </c>
      <c r="G48" s="57"/>
    </row>
    <row r="49" spans="1:7" ht="12" customHeight="1">
      <c r="A49" s="68"/>
      <c r="B49" s="35" t="s">
        <v>21</v>
      </c>
      <c r="C49" s="76"/>
      <c r="D49" s="76"/>
      <c r="E49" s="76"/>
      <c r="F49" s="493"/>
      <c r="G49" s="57"/>
    </row>
    <row r="50" spans="1:7" ht="12" customHeight="1">
      <c r="A50" s="73"/>
      <c r="B50" s="169" t="s">
        <v>23</v>
      </c>
      <c r="C50" s="281">
        <f>SUM(C47:C49)</f>
        <v>593663</v>
      </c>
      <c r="D50" s="281">
        <f>SUM(D47:D49)</f>
        <v>686419</v>
      </c>
      <c r="E50" s="281">
        <f>SUM(E47:E49)</f>
        <v>63669</v>
      </c>
      <c r="F50" s="574">
        <f>SUM(E50/D50)</f>
        <v>0.09275529960563446</v>
      </c>
      <c r="G50" s="69"/>
    </row>
    <row r="51" spans="1:7" ht="12" customHeight="1">
      <c r="A51" s="131"/>
      <c r="B51" s="199" t="s">
        <v>39</v>
      </c>
      <c r="C51" s="292">
        <f>SUM(C21+C31+C16+C39)</f>
        <v>593663</v>
      </c>
      <c r="D51" s="292">
        <f>SUM(D21+D31+D16+D39+D12)</f>
        <v>686419</v>
      </c>
      <c r="E51" s="292">
        <f>SUM(E21+E31+E16+E39+E12)</f>
        <v>65883</v>
      </c>
      <c r="F51" s="492">
        <f>SUM(E51/D51)</f>
        <v>0.09598073479900761</v>
      </c>
      <c r="G51" s="72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4724409448818898" header="0.17" footer="0.19"/>
  <pageSetup firstPageNumber="53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D11" sqref="D11"/>
    </sheetView>
  </sheetViews>
  <sheetFormatPr defaultColWidth="9.00390625" defaultRowHeight="12.75"/>
  <cols>
    <col min="1" max="1" width="10.25390625" style="138" customWidth="1"/>
    <col min="2" max="2" width="52.375" style="137" customWidth="1"/>
    <col min="3" max="3" width="14.125" style="137" customWidth="1"/>
    <col min="4" max="4" width="12.75390625" style="137" customWidth="1"/>
    <col min="5" max="16384" width="9.125" style="137" customWidth="1"/>
  </cols>
  <sheetData>
    <row r="1" spans="1:3" ht="12.75">
      <c r="A1" s="738" t="s">
        <v>38</v>
      </c>
      <c r="B1" s="738"/>
      <c r="C1" s="739"/>
    </row>
    <row r="2" spans="2:3" ht="12.75">
      <c r="B2" s="138"/>
      <c r="C2" s="145"/>
    </row>
    <row r="3" spans="1:3" s="134" customFormat="1" ht="12.75">
      <c r="A3" s="741" t="s">
        <v>321</v>
      </c>
      <c r="B3" s="741"/>
      <c r="C3" s="732"/>
    </row>
    <row r="4" s="134" customFormat="1" ht="12.75"/>
    <row r="5" s="134" customFormat="1" ht="12.75"/>
    <row r="6" spans="3:4" s="134" customFormat="1" ht="12.75">
      <c r="C6" s="176"/>
      <c r="D6" s="176" t="s">
        <v>209</v>
      </c>
    </row>
    <row r="7" spans="1:4" s="134" customFormat="1" ht="12.75" customHeight="1">
      <c r="A7" s="2" t="s">
        <v>247</v>
      </c>
      <c r="B7" s="2" t="s">
        <v>163</v>
      </c>
      <c r="C7" s="203" t="s">
        <v>79</v>
      </c>
      <c r="D7" s="703" t="s">
        <v>643</v>
      </c>
    </row>
    <row r="8" spans="1:4" s="134" customFormat="1" ht="12.75">
      <c r="A8" s="3"/>
      <c r="B8" s="3"/>
      <c r="C8" s="15" t="s">
        <v>556</v>
      </c>
      <c r="D8" s="717"/>
    </row>
    <row r="9" spans="1:4" s="134" customFormat="1" ht="12.75">
      <c r="A9" s="4"/>
      <c r="B9" s="4"/>
      <c r="C9" s="18" t="s">
        <v>557</v>
      </c>
      <c r="D9" s="740"/>
    </row>
    <row r="10" spans="1:4" s="134" customFormat="1" ht="12.75">
      <c r="A10" s="16" t="s">
        <v>164</v>
      </c>
      <c r="B10" s="16" t="s">
        <v>165</v>
      </c>
      <c r="C10" s="165" t="s">
        <v>166</v>
      </c>
      <c r="D10" s="165" t="s">
        <v>167</v>
      </c>
    </row>
    <row r="11" spans="1:4" s="134" customFormat="1" ht="12.75">
      <c r="A11" s="16"/>
      <c r="B11" s="16"/>
      <c r="C11" s="157"/>
      <c r="D11" s="157"/>
    </row>
    <row r="12" spans="1:4" s="42" customFormat="1" ht="12.75">
      <c r="A12" s="24">
        <v>6110</v>
      </c>
      <c r="B12" s="19" t="s">
        <v>199</v>
      </c>
      <c r="C12" s="19">
        <v>40591</v>
      </c>
      <c r="D12" s="19">
        <v>30503</v>
      </c>
    </row>
    <row r="13" spans="1:4" ht="12.75">
      <c r="A13" s="135"/>
      <c r="B13" s="136"/>
      <c r="C13" s="136"/>
      <c r="D13" s="136"/>
    </row>
    <row r="14" spans="1:4" s="42" customFormat="1" ht="12.75">
      <c r="A14" s="24">
        <v>6120</v>
      </c>
      <c r="B14" s="19" t="s">
        <v>201</v>
      </c>
      <c r="C14" s="19">
        <f>SUM(C15:C19)</f>
        <v>167268</v>
      </c>
      <c r="D14" s="19">
        <f>SUM(D15:D19)</f>
        <v>42</v>
      </c>
    </row>
    <row r="15" spans="1:4" s="42" customFormat="1" ht="12.75">
      <c r="A15" s="135">
        <v>6123</v>
      </c>
      <c r="B15" s="136" t="s">
        <v>91</v>
      </c>
      <c r="C15" s="136">
        <v>6000</v>
      </c>
      <c r="D15" s="136"/>
    </row>
    <row r="16" spans="1:4" ht="12.75">
      <c r="A16" s="135">
        <v>6124</v>
      </c>
      <c r="B16" s="136" t="s">
        <v>456</v>
      </c>
      <c r="C16" s="136">
        <v>4500</v>
      </c>
      <c r="D16" s="136">
        <v>42</v>
      </c>
    </row>
    <row r="17" spans="1:4" ht="12.75">
      <c r="A17" s="413">
        <v>6125</v>
      </c>
      <c r="B17" s="414" t="s">
        <v>457</v>
      </c>
      <c r="C17" s="414">
        <v>7402</v>
      </c>
      <c r="D17" s="414">
        <v>0</v>
      </c>
    </row>
    <row r="18" spans="1:4" ht="12.75">
      <c r="A18" s="413">
        <v>6126</v>
      </c>
      <c r="B18" s="414" t="s">
        <v>538</v>
      </c>
      <c r="C18" s="414">
        <v>99320</v>
      </c>
      <c r="D18" s="414"/>
    </row>
    <row r="19" spans="1:4" ht="12.75">
      <c r="A19" s="413">
        <v>6127</v>
      </c>
      <c r="B19" s="414" t="s">
        <v>482</v>
      </c>
      <c r="C19" s="414">
        <v>50046</v>
      </c>
      <c r="D19" s="414"/>
    </row>
    <row r="20" spans="1:4" ht="12.75">
      <c r="A20" s="413"/>
      <c r="B20" s="414"/>
      <c r="C20" s="414"/>
      <c r="D20" s="414"/>
    </row>
    <row r="21" spans="1:4" ht="12.75">
      <c r="A21" s="507">
        <v>6130</v>
      </c>
      <c r="B21" s="508" t="s">
        <v>575</v>
      </c>
      <c r="C21" s="414"/>
      <c r="D21" s="508">
        <v>6044</v>
      </c>
    </row>
    <row r="22" spans="1:4" ht="12.75">
      <c r="A22" s="135"/>
      <c r="B22" s="136"/>
      <c r="C22" s="136"/>
      <c r="D22" s="136"/>
    </row>
    <row r="23" spans="1:4" s="42" customFormat="1" ht="12.75">
      <c r="A23" s="24">
        <v>6100</v>
      </c>
      <c r="B23" s="19" t="s">
        <v>138</v>
      </c>
      <c r="C23" s="19">
        <f>SUM(C12+C14)</f>
        <v>207859</v>
      </c>
      <c r="D23" s="19">
        <f>SUM(D12+D14+D21)</f>
        <v>36589</v>
      </c>
    </row>
  </sheetData>
  <sheetProtection/>
  <mergeCells count="3">
    <mergeCell ref="A1:C1"/>
    <mergeCell ref="D7:D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showZeros="0" zoomScalePageLayoutView="0" workbookViewId="0" topLeftCell="A136">
      <selection activeCell="B162" sqref="B162"/>
    </sheetView>
  </sheetViews>
  <sheetFormatPr defaultColWidth="9.00390625" defaultRowHeight="12.75"/>
  <cols>
    <col min="1" max="1" width="8.375" style="411" customWidth="1"/>
    <col min="2" max="2" width="68.75390625" style="316" customWidth="1"/>
    <col min="3" max="3" width="14.125" style="411" customWidth="1"/>
    <col min="4" max="5" width="12.75390625" style="316" customWidth="1"/>
    <col min="6" max="6" width="9.75390625" style="316" customWidth="1"/>
    <col min="7" max="16384" width="9.125" style="316" customWidth="1"/>
  </cols>
  <sheetData>
    <row r="1" spans="1:6" ht="12.75">
      <c r="A1" s="708" t="s">
        <v>208</v>
      </c>
      <c r="B1" s="708"/>
      <c r="C1" s="709"/>
      <c r="D1" s="710"/>
      <c r="E1" s="710"/>
      <c r="F1" s="710"/>
    </row>
    <row r="2" spans="1:6" ht="12.75">
      <c r="A2" s="708" t="s">
        <v>285</v>
      </c>
      <c r="B2" s="708"/>
      <c r="C2" s="709"/>
      <c r="D2" s="710"/>
      <c r="E2" s="710"/>
      <c r="F2" s="710"/>
    </row>
    <row r="3" spans="1:3" ht="12.75">
      <c r="A3" s="309"/>
      <c r="B3" s="310"/>
      <c r="C3" s="310"/>
    </row>
    <row r="4" spans="1:6" ht="9" customHeight="1">
      <c r="A4" s="309"/>
      <c r="B4" s="309"/>
      <c r="C4" s="317"/>
      <c r="F4" s="317" t="s">
        <v>209</v>
      </c>
    </row>
    <row r="5" spans="1:6" s="318" customFormat="1" ht="16.5" customHeight="1">
      <c r="A5" s="714" t="s">
        <v>229</v>
      </c>
      <c r="B5" s="712" t="s">
        <v>197</v>
      </c>
      <c r="C5" s="703" t="s">
        <v>558</v>
      </c>
      <c r="D5" s="703" t="s">
        <v>643</v>
      </c>
      <c r="E5" s="703" t="s">
        <v>645</v>
      </c>
      <c r="F5" s="703" t="s">
        <v>596</v>
      </c>
    </row>
    <row r="6" spans="1:6" s="318" customFormat="1" ht="18.75" customHeight="1">
      <c r="A6" s="713"/>
      <c r="B6" s="713"/>
      <c r="C6" s="711"/>
      <c r="D6" s="711"/>
      <c r="E6" s="711"/>
      <c r="F6" s="711"/>
    </row>
    <row r="7" spans="1:6" s="318" customFormat="1" ht="11.25" customHeight="1">
      <c r="A7" s="319" t="s">
        <v>164</v>
      </c>
      <c r="B7" s="320" t="s">
        <v>165</v>
      </c>
      <c r="C7" s="321" t="s">
        <v>166</v>
      </c>
      <c r="D7" s="321" t="s">
        <v>167</v>
      </c>
      <c r="E7" s="321" t="s">
        <v>168</v>
      </c>
      <c r="F7" s="321" t="s">
        <v>292</v>
      </c>
    </row>
    <row r="8" spans="1:6" s="324" customFormat="1" ht="12.75">
      <c r="A8" s="322"/>
      <c r="B8" s="323" t="s">
        <v>409</v>
      </c>
      <c r="C8" s="323"/>
      <c r="D8" s="323"/>
      <c r="E8" s="323"/>
      <c r="F8" s="323"/>
    </row>
    <row r="9" spans="1:6" ht="8.25" customHeight="1">
      <c r="A9" s="325"/>
      <c r="B9" s="326"/>
      <c r="C9" s="326"/>
      <c r="D9" s="326"/>
      <c r="E9" s="326"/>
      <c r="F9" s="326"/>
    </row>
    <row r="10" spans="1:6" s="318" customFormat="1" ht="12">
      <c r="A10" s="327">
        <v>1010</v>
      </c>
      <c r="B10" s="328" t="s">
        <v>352</v>
      </c>
      <c r="C10" s="327">
        <f>SUM(C11:C16)</f>
        <v>761696</v>
      </c>
      <c r="D10" s="327">
        <f>SUM(D11:D16)</f>
        <v>676179</v>
      </c>
      <c r="E10" s="327">
        <f>SUM(E11:E16)</f>
        <v>499382</v>
      </c>
      <c r="F10" s="489">
        <f>SUM(E10/D10)</f>
        <v>0.7385352103511053</v>
      </c>
    </row>
    <row r="11" spans="1:6" s="318" customFormat="1" ht="12">
      <c r="A11" s="329">
        <v>1011</v>
      </c>
      <c r="B11" s="330" t="s">
        <v>410</v>
      </c>
      <c r="C11" s="331">
        <v>1000</v>
      </c>
      <c r="D11" s="331">
        <v>1000</v>
      </c>
      <c r="E11" s="331">
        <v>131</v>
      </c>
      <c r="F11" s="490">
        <f>SUM(E11/D11)</f>
        <v>0.131</v>
      </c>
    </row>
    <row r="12" spans="1:6" s="318" customFormat="1" ht="12">
      <c r="A12" s="329">
        <v>1012</v>
      </c>
      <c r="B12" s="330" t="s">
        <v>196</v>
      </c>
      <c r="C12" s="331">
        <v>6500</v>
      </c>
      <c r="D12" s="331">
        <v>6500</v>
      </c>
      <c r="E12" s="331">
        <v>6608</v>
      </c>
      <c r="F12" s="490">
        <f aca="true" t="shared" si="0" ref="F12:F31">SUM(E12/D12)</f>
        <v>1.0166153846153847</v>
      </c>
    </row>
    <row r="13" spans="1:6" s="318" customFormat="1" ht="12">
      <c r="A13" s="329">
        <v>1013</v>
      </c>
      <c r="B13" s="330" t="s">
        <v>411</v>
      </c>
      <c r="C13" s="331">
        <v>30643</v>
      </c>
      <c r="D13" s="331">
        <v>15643</v>
      </c>
      <c r="E13" s="331">
        <v>2172</v>
      </c>
      <c r="F13" s="490">
        <f t="shared" si="0"/>
        <v>0.13884804704979864</v>
      </c>
    </row>
    <row r="14" spans="1:6" s="318" customFormat="1" ht="12">
      <c r="A14" s="329">
        <v>1014</v>
      </c>
      <c r="B14" s="330" t="s">
        <v>505</v>
      </c>
      <c r="C14" s="329">
        <v>130000</v>
      </c>
      <c r="D14" s="329">
        <v>130000</v>
      </c>
      <c r="E14" s="329">
        <v>102959</v>
      </c>
      <c r="F14" s="490">
        <f t="shared" si="0"/>
        <v>0.7919923076923077</v>
      </c>
    </row>
    <row r="15" spans="1:6" s="318" customFormat="1" ht="12">
      <c r="A15" s="329">
        <v>1015</v>
      </c>
      <c r="B15" s="330" t="s">
        <v>506</v>
      </c>
      <c r="C15" s="329">
        <v>583253</v>
      </c>
      <c r="D15" s="329">
        <v>509409</v>
      </c>
      <c r="E15" s="329">
        <v>373807</v>
      </c>
      <c r="F15" s="490">
        <f t="shared" si="0"/>
        <v>0.7338052527536812</v>
      </c>
    </row>
    <row r="16" spans="1:6" s="318" customFormat="1" ht="12">
      <c r="A16" s="329">
        <v>1016</v>
      </c>
      <c r="B16" s="330" t="s">
        <v>412</v>
      </c>
      <c r="C16" s="331">
        <v>10300</v>
      </c>
      <c r="D16" s="331">
        <v>13627</v>
      </c>
      <c r="E16" s="331">
        <v>13705</v>
      </c>
      <c r="F16" s="490">
        <f t="shared" si="0"/>
        <v>1.00572393043223</v>
      </c>
    </row>
    <row r="17" spans="1:6" s="318" customFormat="1" ht="12">
      <c r="A17" s="332">
        <v>1020</v>
      </c>
      <c r="B17" s="328" t="s">
        <v>294</v>
      </c>
      <c r="C17" s="327">
        <f>SUM(C18:C20)</f>
        <v>222209</v>
      </c>
      <c r="D17" s="327">
        <f>SUM(D18:D20)</f>
        <v>231850</v>
      </c>
      <c r="E17" s="327">
        <f>SUM(E18:E20)</f>
        <v>150430</v>
      </c>
      <c r="F17" s="492">
        <f t="shared" si="0"/>
        <v>0.6488246711235712</v>
      </c>
    </row>
    <row r="18" spans="1:6" s="318" customFormat="1" ht="12">
      <c r="A18" s="329">
        <v>1021</v>
      </c>
      <c r="B18" s="333" t="s">
        <v>295</v>
      </c>
      <c r="C18" s="334">
        <v>4000</v>
      </c>
      <c r="D18" s="334">
        <v>6500</v>
      </c>
      <c r="E18" s="334">
        <v>8143</v>
      </c>
      <c r="F18" s="490">
        <f t="shared" si="0"/>
        <v>1.2527692307692309</v>
      </c>
    </row>
    <row r="19" spans="1:6" s="318" customFormat="1" ht="12">
      <c r="A19" s="329">
        <v>1022</v>
      </c>
      <c r="B19" s="335" t="s">
        <v>539</v>
      </c>
      <c r="C19" s="331">
        <v>190600</v>
      </c>
      <c r="D19" s="331">
        <v>190600</v>
      </c>
      <c r="E19" s="331">
        <v>115715</v>
      </c>
      <c r="F19" s="490">
        <f t="shared" si="0"/>
        <v>0.607109129066107</v>
      </c>
    </row>
    <row r="20" spans="1:6" s="318" customFormat="1" ht="12">
      <c r="A20" s="329">
        <v>1023</v>
      </c>
      <c r="B20" s="330" t="s">
        <v>314</v>
      </c>
      <c r="C20" s="329">
        <v>27609</v>
      </c>
      <c r="D20" s="329">
        <v>34750</v>
      </c>
      <c r="E20" s="329">
        <v>26572</v>
      </c>
      <c r="F20" s="490">
        <f t="shared" si="0"/>
        <v>0.7646618705035971</v>
      </c>
    </row>
    <row r="21" spans="1:6" s="318" customFormat="1" ht="12">
      <c r="A21" s="332">
        <v>1030</v>
      </c>
      <c r="B21" s="336" t="s">
        <v>560</v>
      </c>
      <c r="C21" s="337">
        <f>SUM(C22:C22)</f>
        <v>15000</v>
      </c>
      <c r="D21" s="337">
        <f>SUM(D22:D23)</f>
        <v>77830</v>
      </c>
      <c r="E21" s="337">
        <f>SUM(E22:E23)</f>
        <v>43625</v>
      </c>
      <c r="F21" s="492">
        <f t="shared" si="0"/>
        <v>0.5605165103430554</v>
      </c>
    </row>
    <row r="22" spans="1:6" s="318" customFormat="1" ht="12">
      <c r="A22" s="329">
        <v>1031</v>
      </c>
      <c r="B22" s="335" t="s">
        <v>202</v>
      </c>
      <c r="C22" s="331">
        <v>15000</v>
      </c>
      <c r="D22" s="331">
        <v>15000</v>
      </c>
      <c r="E22" s="331">
        <v>11254</v>
      </c>
      <c r="F22" s="490">
        <f t="shared" si="0"/>
        <v>0.7502666666666666</v>
      </c>
    </row>
    <row r="23" spans="1:6" s="318" customFormat="1" ht="12">
      <c r="A23" s="499">
        <v>1037</v>
      </c>
      <c r="B23" s="333" t="s">
        <v>561</v>
      </c>
      <c r="C23" s="334"/>
      <c r="D23" s="334">
        <v>62830</v>
      </c>
      <c r="E23" s="334">
        <v>32371</v>
      </c>
      <c r="F23" s="490">
        <f t="shared" si="0"/>
        <v>0.5152156613082922</v>
      </c>
    </row>
    <row r="24" spans="1:6" s="318" customFormat="1" ht="12">
      <c r="A24" s="338">
        <v>1040</v>
      </c>
      <c r="B24" s="339" t="s">
        <v>354</v>
      </c>
      <c r="C24" s="338">
        <f>SUM(C25:C29)</f>
        <v>1064086</v>
      </c>
      <c r="D24" s="338">
        <f>SUM(D25:D29)</f>
        <v>1047486</v>
      </c>
      <c r="E24" s="338">
        <f>SUM(E25:E29)</f>
        <v>492013</v>
      </c>
      <c r="F24" s="489">
        <f>SUM(E24/D24)</f>
        <v>0.4697084256973363</v>
      </c>
    </row>
    <row r="25" spans="1:6" s="318" customFormat="1" ht="12">
      <c r="A25" s="331">
        <v>1041</v>
      </c>
      <c r="B25" s="326" t="s">
        <v>296</v>
      </c>
      <c r="C25" s="325">
        <v>193320</v>
      </c>
      <c r="D25" s="325">
        <v>193320</v>
      </c>
      <c r="E25" s="325">
        <v>40434</v>
      </c>
      <c r="F25" s="572">
        <f t="shared" si="0"/>
        <v>0.20915580384854127</v>
      </c>
    </row>
    <row r="26" spans="1:6" s="318" customFormat="1" ht="12">
      <c r="A26" s="334">
        <v>1042</v>
      </c>
      <c r="B26" s="340" t="s">
        <v>297</v>
      </c>
      <c r="C26" s="325">
        <v>333350</v>
      </c>
      <c r="D26" s="325">
        <v>333350</v>
      </c>
      <c r="E26" s="325">
        <v>125285</v>
      </c>
      <c r="F26" s="572">
        <f t="shared" si="0"/>
        <v>0.3758362081895905</v>
      </c>
    </row>
    <row r="27" spans="1:6" s="318" customFormat="1" ht="12">
      <c r="A27" s="331">
        <v>1043</v>
      </c>
      <c r="B27" s="326" t="s">
        <v>315</v>
      </c>
      <c r="C27" s="325">
        <v>364200</v>
      </c>
      <c r="D27" s="325">
        <v>364200</v>
      </c>
      <c r="E27" s="325">
        <v>218172</v>
      </c>
      <c r="F27" s="572">
        <f t="shared" si="0"/>
        <v>0.5990444810543657</v>
      </c>
    </row>
    <row r="28" spans="1:6" s="318" customFormat="1" ht="12">
      <c r="A28" s="334">
        <v>1044</v>
      </c>
      <c r="B28" s="340" t="s">
        <v>325</v>
      </c>
      <c r="C28" s="341">
        <v>164933</v>
      </c>
      <c r="D28" s="341">
        <v>148333</v>
      </c>
      <c r="E28" s="341">
        <v>107562</v>
      </c>
      <c r="F28" s="572">
        <f t="shared" si="0"/>
        <v>0.7251387081768723</v>
      </c>
    </row>
    <row r="29" spans="1:6" s="318" customFormat="1" ht="12">
      <c r="A29" s="334">
        <v>1045</v>
      </c>
      <c r="B29" s="340" t="s">
        <v>316</v>
      </c>
      <c r="C29" s="341">
        <v>8283</v>
      </c>
      <c r="D29" s="341">
        <v>8283</v>
      </c>
      <c r="E29" s="341">
        <v>560</v>
      </c>
      <c r="F29" s="572">
        <f t="shared" si="0"/>
        <v>0.0676083544609441</v>
      </c>
    </row>
    <row r="30" spans="1:6" s="318" customFormat="1" ht="12">
      <c r="A30" s="338">
        <v>1050</v>
      </c>
      <c r="B30" s="339" t="s">
        <v>355</v>
      </c>
      <c r="C30" s="338">
        <f>SUM(C31:C31)</f>
        <v>30000</v>
      </c>
      <c r="D30" s="338">
        <f>SUM(D31:D31)</f>
        <v>30000</v>
      </c>
      <c r="E30" s="338">
        <f>SUM(E31:E31)</f>
        <v>21179</v>
      </c>
      <c r="F30" s="492">
        <f t="shared" si="0"/>
        <v>0.7059666666666666</v>
      </c>
    </row>
    <row r="31" spans="1:6" s="318" customFormat="1" ht="12.75" thickBot="1">
      <c r="A31" s="331">
        <v>1051</v>
      </c>
      <c r="B31" s="342" t="s">
        <v>298</v>
      </c>
      <c r="C31" s="346">
        <v>30000</v>
      </c>
      <c r="D31" s="346">
        <v>30000</v>
      </c>
      <c r="E31" s="469">
        <v>21179</v>
      </c>
      <c r="F31" s="576">
        <f t="shared" si="0"/>
        <v>0.7059666666666666</v>
      </c>
    </row>
    <row r="32" spans="1:6" s="318" customFormat="1" ht="12.75" thickBot="1">
      <c r="A32" s="343"/>
      <c r="B32" s="344" t="s">
        <v>356</v>
      </c>
      <c r="C32" s="345">
        <f>SUM(C30+C24+C17+C10+C21)</f>
        <v>2092991</v>
      </c>
      <c r="D32" s="345">
        <f>SUM(D30+D24+D17+D10+D21)</f>
        <v>2063345</v>
      </c>
      <c r="E32" s="345">
        <f>SUM(E30+E24+E17+E10+E21)</f>
        <v>1206629</v>
      </c>
      <c r="F32" s="581">
        <f>SUM(E32/D32)</f>
        <v>0.584792654645733</v>
      </c>
    </row>
    <row r="33" spans="1:6" s="318" customFormat="1" ht="12">
      <c r="A33" s="338"/>
      <c r="B33" s="339"/>
      <c r="C33" s="338"/>
      <c r="D33" s="338"/>
      <c r="E33" s="338"/>
      <c r="F33" s="491"/>
    </row>
    <row r="34" spans="1:6" s="318" customFormat="1" ht="12">
      <c r="A34" s="327">
        <v>1060</v>
      </c>
      <c r="B34" s="328" t="s">
        <v>413</v>
      </c>
      <c r="C34" s="327">
        <f>SUM(C35:C40)</f>
        <v>6231843</v>
      </c>
      <c r="D34" s="327">
        <f>SUM(D35:D40)</f>
        <v>6331843</v>
      </c>
      <c r="E34" s="327">
        <f>SUM(E35:E40)</f>
        <v>4688539</v>
      </c>
      <c r="F34" s="492">
        <f aca="true" t="shared" si="1" ref="F34:F98">SUM(E34/D34)</f>
        <v>0.7404698758323603</v>
      </c>
    </row>
    <row r="35" spans="1:6" s="318" customFormat="1" ht="12">
      <c r="A35" s="346">
        <v>1061</v>
      </c>
      <c r="B35" s="342" t="s">
        <v>188</v>
      </c>
      <c r="C35" s="346">
        <v>2350000</v>
      </c>
      <c r="D35" s="346">
        <v>2350000</v>
      </c>
      <c r="E35" s="346">
        <v>2415576</v>
      </c>
      <c r="F35" s="572">
        <f t="shared" si="1"/>
        <v>1.027904680851064</v>
      </c>
    </row>
    <row r="36" spans="1:6" s="318" customFormat="1" ht="12">
      <c r="A36" s="346">
        <v>1062</v>
      </c>
      <c r="B36" s="342" t="s">
        <v>272</v>
      </c>
      <c r="C36" s="346">
        <v>250000</v>
      </c>
      <c r="D36" s="346">
        <v>350000</v>
      </c>
      <c r="E36" s="346">
        <v>420758</v>
      </c>
      <c r="F36" s="572">
        <f t="shared" si="1"/>
        <v>1.2021657142857143</v>
      </c>
    </row>
    <row r="37" spans="1:6" s="318" customFormat="1" ht="12">
      <c r="A37" s="341">
        <v>1063</v>
      </c>
      <c r="B37" s="340" t="s">
        <v>203</v>
      </c>
      <c r="C37" s="341">
        <v>55000</v>
      </c>
      <c r="D37" s="341">
        <v>55000</v>
      </c>
      <c r="E37" s="341">
        <v>61350</v>
      </c>
      <c r="F37" s="572">
        <f t="shared" si="1"/>
        <v>1.1154545454545455</v>
      </c>
    </row>
    <row r="38" spans="1:6" s="318" customFormat="1" ht="12">
      <c r="A38" s="341">
        <v>1064</v>
      </c>
      <c r="B38" s="340" t="s">
        <v>65</v>
      </c>
      <c r="C38" s="341"/>
      <c r="D38" s="341"/>
      <c r="E38" s="341">
        <v>17533</v>
      </c>
      <c r="F38" s="572"/>
    </row>
    <row r="39" spans="1:6" s="318" customFormat="1" ht="12">
      <c r="A39" s="341">
        <v>1065</v>
      </c>
      <c r="B39" s="326" t="s">
        <v>213</v>
      </c>
      <c r="C39" s="325">
        <v>3576843</v>
      </c>
      <c r="D39" s="325">
        <v>3576843</v>
      </c>
      <c r="E39" s="325">
        <v>1761069</v>
      </c>
      <c r="F39" s="572">
        <f t="shared" si="1"/>
        <v>0.49235289331961174</v>
      </c>
    </row>
    <row r="40" spans="1:6" s="318" customFormat="1" ht="12">
      <c r="A40" s="341">
        <v>1066</v>
      </c>
      <c r="B40" s="326" t="s">
        <v>183</v>
      </c>
      <c r="C40" s="325"/>
      <c r="D40" s="325"/>
      <c r="E40" s="325">
        <v>12253</v>
      </c>
      <c r="F40" s="490"/>
    </row>
    <row r="41" spans="1:6" s="318" customFormat="1" ht="12">
      <c r="A41" s="337">
        <v>1070</v>
      </c>
      <c r="B41" s="336" t="s">
        <v>301</v>
      </c>
      <c r="C41" s="337">
        <f>SUM(C42:C43)</f>
        <v>636680</v>
      </c>
      <c r="D41" s="337">
        <f>SUM(D42:D43)</f>
        <v>636680</v>
      </c>
      <c r="E41" s="337">
        <f>SUM(E42:E43)</f>
        <v>562950</v>
      </c>
      <c r="F41" s="492">
        <f t="shared" si="1"/>
        <v>0.8841961424891626</v>
      </c>
    </row>
    <row r="42" spans="1:6" s="318" customFormat="1" ht="12">
      <c r="A42" s="325">
        <v>1071</v>
      </c>
      <c r="B42" s="326" t="s">
        <v>414</v>
      </c>
      <c r="C42" s="325">
        <v>206680</v>
      </c>
      <c r="D42" s="325">
        <v>206680</v>
      </c>
      <c r="E42" s="325">
        <v>156457</v>
      </c>
      <c r="F42" s="572">
        <f t="shared" si="1"/>
        <v>0.7570011612154055</v>
      </c>
    </row>
    <row r="43" spans="1:6" s="318" customFormat="1" ht="12">
      <c r="A43" s="325">
        <v>1072</v>
      </c>
      <c r="B43" s="326" t="s">
        <v>210</v>
      </c>
      <c r="C43" s="325">
        <v>430000</v>
      </c>
      <c r="D43" s="325">
        <v>430000</v>
      </c>
      <c r="E43" s="325">
        <v>406493</v>
      </c>
      <c r="F43" s="572">
        <f t="shared" si="1"/>
        <v>0.9453325581395349</v>
      </c>
    </row>
    <row r="44" spans="1:6" s="318" customFormat="1" ht="12">
      <c r="A44" s="332">
        <v>1080</v>
      </c>
      <c r="B44" s="349" t="s">
        <v>484</v>
      </c>
      <c r="C44" s="332">
        <f>SUM(C45:C48)</f>
        <v>1021000</v>
      </c>
      <c r="D44" s="332">
        <f>SUM(D45:D48)</f>
        <v>1021000</v>
      </c>
      <c r="E44" s="332">
        <f>SUM(E45:E48)</f>
        <v>684373</v>
      </c>
      <c r="F44" s="492">
        <f t="shared" si="1"/>
        <v>0.6702967678746327</v>
      </c>
    </row>
    <row r="45" spans="1:6" s="318" customFormat="1" ht="12">
      <c r="A45" s="325">
        <v>1081</v>
      </c>
      <c r="B45" s="342" t="s">
        <v>499</v>
      </c>
      <c r="C45" s="346">
        <v>557000</v>
      </c>
      <c r="D45" s="346">
        <v>552017</v>
      </c>
      <c r="E45" s="346">
        <v>374043</v>
      </c>
      <c r="F45" s="572">
        <f t="shared" si="1"/>
        <v>0.6775932625263352</v>
      </c>
    </row>
    <row r="46" spans="1:6" s="318" customFormat="1" ht="12">
      <c r="A46" s="325">
        <v>1082</v>
      </c>
      <c r="B46" s="342" t="s">
        <v>500</v>
      </c>
      <c r="C46" s="346">
        <v>454000</v>
      </c>
      <c r="D46" s="346">
        <v>454000</v>
      </c>
      <c r="E46" s="346">
        <v>301794</v>
      </c>
      <c r="F46" s="572">
        <f t="shared" si="1"/>
        <v>0.6647444933920705</v>
      </c>
    </row>
    <row r="47" spans="1:6" s="318" customFormat="1" ht="12">
      <c r="A47" s="325">
        <v>1083</v>
      </c>
      <c r="B47" s="342" t="s">
        <v>501</v>
      </c>
      <c r="C47" s="329"/>
      <c r="D47" s="346">
        <v>4983</v>
      </c>
      <c r="E47" s="346">
        <v>4522</v>
      </c>
      <c r="F47" s="572">
        <f t="shared" si="1"/>
        <v>0.9074854505318082</v>
      </c>
    </row>
    <row r="48" spans="1:6" s="318" customFormat="1" ht="12">
      <c r="A48" s="325">
        <v>1084</v>
      </c>
      <c r="B48" s="342" t="s">
        <v>502</v>
      </c>
      <c r="C48" s="346">
        <v>10000</v>
      </c>
      <c r="D48" s="346">
        <v>10000</v>
      </c>
      <c r="E48" s="346">
        <v>4014</v>
      </c>
      <c r="F48" s="572">
        <f t="shared" si="1"/>
        <v>0.4014</v>
      </c>
    </row>
    <row r="49" spans="1:6" s="318" customFormat="1" ht="12">
      <c r="A49" s="332">
        <v>1090</v>
      </c>
      <c r="B49" s="328" t="s">
        <v>415</v>
      </c>
      <c r="C49" s="327">
        <f>SUM(C50:C56)</f>
        <v>381042</v>
      </c>
      <c r="D49" s="327">
        <f>SUM(D50:D56)</f>
        <v>327434</v>
      </c>
      <c r="E49" s="327">
        <f>SUM(E50:E56)</f>
        <v>225337</v>
      </c>
      <c r="F49" s="492">
        <f t="shared" si="1"/>
        <v>0.6881905971890518</v>
      </c>
    </row>
    <row r="50" spans="1:6" s="318" customFormat="1" ht="12">
      <c r="A50" s="325">
        <v>1091</v>
      </c>
      <c r="B50" s="326" t="s">
        <v>60</v>
      </c>
      <c r="C50" s="325">
        <v>4000</v>
      </c>
      <c r="D50" s="325">
        <v>4000</v>
      </c>
      <c r="E50" s="325">
        <v>3951</v>
      </c>
      <c r="F50" s="572">
        <f t="shared" si="1"/>
        <v>0.98775</v>
      </c>
    </row>
    <row r="51" spans="1:6" s="318" customFormat="1" ht="12">
      <c r="A51" s="325">
        <v>1092</v>
      </c>
      <c r="B51" s="326" t="s">
        <v>205</v>
      </c>
      <c r="C51" s="346"/>
      <c r="D51" s="346"/>
      <c r="E51" s="346">
        <v>50</v>
      </c>
      <c r="F51" s="572"/>
    </row>
    <row r="52" spans="1:6" s="318" customFormat="1" ht="12">
      <c r="A52" s="325">
        <v>1093</v>
      </c>
      <c r="B52" s="342" t="s">
        <v>416</v>
      </c>
      <c r="C52" s="346">
        <v>20000</v>
      </c>
      <c r="D52" s="346">
        <v>12392</v>
      </c>
      <c r="E52" s="346">
        <v>1913</v>
      </c>
      <c r="F52" s="572">
        <f t="shared" si="1"/>
        <v>0.15437378954163977</v>
      </c>
    </row>
    <row r="53" spans="1:6" s="318" customFormat="1" ht="12">
      <c r="A53" s="325">
        <v>1094</v>
      </c>
      <c r="B53" s="342" t="s">
        <v>417</v>
      </c>
      <c r="C53" s="346">
        <v>1000</v>
      </c>
      <c r="D53" s="346">
        <v>1000</v>
      </c>
      <c r="E53" s="346">
        <v>87</v>
      </c>
      <c r="F53" s="572">
        <f t="shared" si="1"/>
        <v>0.087</v>
      </c>
    </row>
    <row r="54" spans="1:6" s="318" customFormat="1" ht="12">
      <c r="A54" s="325">
        <v>1095</v>
      </c>
      <c r="B54" s="348" t="s">
        <v>418</v>
      </c>
      <c r="C54" s="346">
        <v>278042</v>
      </c>
      <c r="D54" s="346">
        <v>278042</v>
      </c>
      <c r="E54" s="346">
        <v>193003</v>
      </c>
      <c r="F54" s="572">
        <f t="shared" si="1"/>
        <v>0.6941505240215508</v>
      </c>
    </row>
    <row r="55" spans="1:6" s="318" customFormat="1" ht="12">
      <c r="A55" s="325">
        <v>1096</v>
      </c>
      <c r="B55" s="342" t="s">
        <v>419</v>
      </c>
      <c r="C55" s="346">
        <v>3000</v>
      </c>
      <c r="D55" s="346">
        <v>7000</v>
      </c>
      <c r="E55" s="346">
        <v>7546</v>
      </c>
      <c r="F55" s="572">
        <f t="shared" si="1"/>
        <v>1.078</v>
      </c>
    </row>
    <row r="56" spans="1:6" s="318" customFormat="1" ht="12">
      <c r="A56" s="325">
        <v>1097</v>
      </c>
      <c r="B56" s="342" t="s">
        <v>420</v>
      </c>
      <c r="C56" s="346">
        <v>75000</v>
      </c>
      <c r="D56" s="346">
        <v>25000</v>
      </c>
      <c r="E56" s="346">
        <v>18787</v>
      </c>
      <c r="F56" s="572">
        <f t="shared" si="1"/>
        <v>0.75148</v>
      </c>
    </row>
    <row r="57" spans="1:6" s="318" customFormat="1" ht="12">
      <c r="A57" s="332">
        <v>1110</v>
      </c>
      <c r="B57" s="349" t="s">
        <v>421</v>
      </c>
      <c r="C57" s="332">
        <f>SUM(C58)</f>
        <v>8428</v>
      </c>
      <c r="D57" s="332">
        <f>SUM(D58)</f>
        <v>5641</v>
      </c>
      <c r="E57" s="332">
        <f>SUM(E58)</f>
        <v>3603</v>
      </c>
      <c r="F57" s="492">
        <f t="shared" si="1"/>
        <v>0.6387165396206347</v>
      </c>
    </row>
    <row r="58" spans="1:6" s="318" customFormat="1" ht="12.75" thickBot="1">
      <c r="A58" s="350">
        <v>1111</v>
      </c>
      <c r="B58" s="351" t="s">
        <v>422</v>
      </c>
      <c r="C58" s="352">
        <v>8428</v>
      </c>
      <c r="D58" s="352">
        <v>5641</v>
      </c>
      <c r="E58" s="352">
        <v>3603</v>
      </c>
      <c r="F58" s="576">
        <f t="shared" si="1"/>
        <v>0.6387165396206347</v>
      </c>
    </row>
    <row r="59" spans="1:6" s="318" customFormat="1" ht="12.75" thickBot="1">
      <c r="A59" s="345"/>
      <c r="B59" s="344" t="s">
        <v>509</v>
      </c>
      <c r="C59" s="345">
        <f>SUM(C49+C41+C34+C57+C44)</f>
        <v>8278993</v>
      </c>
      <c r="D59" s="345">
        <f>SUM(D49+D41+D34+D57+D44)</f>
        <v>8322598</v>
      </c>
      <c r="E59" s="345">
        <f>SUM(E49+E41+E34+E57+E44)</f>
        <v>6164802</v>
      </c>
      <c r="F59" s="577">
        <f t="shared" si="1"/>
        <v>0.7407304786317926</v>
      </c>
    </row>
    <row r="60" spans="1:6" s="318" customFormat="1" ht="8.25" customHeight="1">
      <c r="A60" s="329"/>
      <c r="B60" s="353"/>
      <c r="C60" s="329"/>
      <c r="D60" s="329"/>
      <c r="E60" s="499"/>
      <c r="F60" s="578"/>
    </row>
    <row r="61" spans="1:6" s="318" customFormat="1" ht="12">
      <c r="A61" s="346">
        <v>1121</v>
      </c>
      <c r="B61" s="348" t="s">
        <v>496</v>
      </c>
      <c r="C61" s="346">
        <v>1869870</v>
      </c>
      <c r="D61" s="346">
        <v>1869870</v>
      </c>
      <c r="E61" s="346">
        <v>1420044</v>
      </c>
      <c r="F61" s="572">
        <f t="shared" si="1"/>
        <v>0.7594346131014456</v>
      </c>
    </row>
    <row r="62" spans="1:6" s="318" customFormat="1" ht="12">
      <c r="A62" s="469">
        <v>1122</v>
      </c>
      <c r="B62" s="348" t="s">
        <v>497</v>
      </c>
      <c r="C62" s="469">
        <v>161205</v>
      </c>
      <c r="D62" s="469">
        <v>208305</v>
      </c>
      <c r="E62" s="469">
        <v>338813</v>
      </c>
      <c r="F62" s="572">
        <f t="shared" si="1"/>
        <v>1.6265236072105806</v>
      </c>
    </row>
    <row r="63" spans="1:6" s="318" customFormat="1" ht="12">
      <c r="A63" s="346">
        <v>1123</v>
      </c>
      <c r="B63" s="342" t="s">
        <v>424</v>
      </c>
      <c r="C63" s="329"/>
      <c r="D63" s="329"/>
      <c r="E63" s="329"/>
      <c r="F63" s="572"/>
    </row>
    <row r="64" spans="1:6" s="318" customFormat="1" ht="12.75" thickBot="1">
      <c r="A64" s="385">
        <v>1124</v>
      </c>
      <c r="B64" s="409" t="s">
        <v>562</v>
      </c>
      <c r="C64" s="500"/>
      <c r="D64" s="385">
        <v>432811</v>
      </c>
      <c r="E64" s="385">
        <v>280303</v>
      </c>
      <c r="F64" s="576">
        <f t="shared" si="1"/>
        <v>0.6476337246511756</v>
      </c>
    </row>
    <row r="65" spans="1:6" s="318" customFormat="1" ht="12.75" thickBot="1">
      <c r="A65" s="356"/>
      <c r="B65" s="357" t="s">
        <v>425</v>
      </c>
      <c r="C65" s="358">
        <f>SUM(C61:C63)</f>
        <v>2031075</v>
      </c>
      <c r="D65" s="358">
        <f>SUM(D61:D64)</f>
        <v>2510986</v>
      </c>
      <c r="E65" s="358">
        <f>SUM(E61:E64)</f>
        <v>2039160</v>
      </c>
      <c r="F65" s="577">
        <f t="shared" si="1"/>
        <v>0.8120953282893653</v>
      </c>
    </row>
    <row r="66" spans="1:6" s="318" customFormat="1" ht="7.5" customHeight="1">
      <c r="A66" s="338"/>
      <c r="B66" s="339"/>
      <c r="C66" s="338"/>
      <c r="D66" s="338"/>
      <c r="E66" s="338"/>
      <c r="F66" s="578"/>
    </row>
    <row r="67" spans="1:6" s="318" customFormat="1" ht="12">
      <c r="A67" s="346">
        <v>1131</v>
      </c>
      <c r="B67" s="348" t="s">
        <v>426</v>
      </c>
      <c r="C67" s="346">
        <v>1400</v>
      </c>
      <c r="D67" s="346">
        <v>22112</v>
      </c>
      <c r="E67" s="346">
        <v>33827</v>
      </c>
      <c r="F67" s="572">
        <f t="shared" si="1"/>
        <v>1.5298028219971056</v>
      </c>
    </row>
    <row r="68" spans="1:6" s="359" customFormat="1" ht="12">
      <c r="A68" s="346">
        <v>1132</v>
      </c>
      <c r="B68" s="342" t="s">
        <v>427</v>
      </c>
      <c r="C68" s="331"/>
      <c r="D68" s="346">
        <v>2112</v>
      </c>
      <c r="E68" s="346">
        <v>2112</v>
      </c>
      <c r="F68" s="572">
        <f t="shared" si="1"/>
        <v>1</v>
      </c>
    </row>
    <row r="69" spans="1:6" s="359" customFormat="1" ht="12">
      <c r="A69" s="346">
        <v>1133</v>
      </c>
      <c r="B69" s="342" t="s">
        <v>664</v>
      </c>
      <c r="C69" s="331"/>
      <c r="D69" s="346"/>
      <c r="E69" s="346">
        <v>31382</v>
      </c>
      <c r="F69" s="572"/>
    </row>
    <row r="70" spans="1:6" s="359" customFormat="1" ht="12.75" thickBot="1">
      <c r="A70" s="360"/>
      <c r="B70" s="361" t="s">
        <v>428</v>
      </c>
      <c r="C70" s="386">
        <f>SUM(C67:C68)</f>
        <v>1400</v>
      </c>
      <c r="D70" s="386">
        <f>SUM(D67:D68)</f>
        <v>24224</v>
      </c>
      <c r="E70" s="386">
        <f>SUM(E67:E69)</f>
        <v>67321</v>
      </c>
      <c r="F70" s="583">
        <f t="shared" si="1"/>
        <v>2.7791033685601056</v>
      </c>
    </row>
    <row r="71" spans="1:6" s="359" customFormat="1" ht="8.25" customHeight="1" thickBot="1">
      <c r="A71" s="360"/>
      <c r="B71" s="361"/>
      <c r="C71" s="360"/>
      <c r="D71" s="360"/>
      <c r="E71" s="360"/>
      <c r="F71" s="582"/>
    </row>
    <row r="72" spans="1:6" s="359" customFormat="1" ht="12.75" thickBot="1">
      <c r="A72" s="386">
        <v>1134</v>
      </c>
      <c r="B72" s="361" t="s">
        <v>458</v>
      </c>
      <c r="C72" s="360"/>
      <c r="D72" s="360"/>
      <c r="E72" s="386">
        <v>1000</v>
      </c>
      <c r="F72" s="582"/>
    </row>
    <row r="73" spans="1:6" s="359" customFormat="1" ht="7.5" customHeight="1" thickBot="1">
      <c r="A73" s="360"/>
      <c r="B73" s="361"/>
      <c r="C73" s="360"/>
      <c r="D73" s="360"/>
      <c r="E73" s="360"/>
      <c r="F73" s="582"/>
    </row>
    <row r="74" spans="1:6" s="359" customFormat="1" ht="12.75" thickBot="1">
      <c r="A74" s="386">
        <v>1135</v>
      </c>
      <c r="B74" s="361" t="s">
        <v>636</v>
      </c>
      <c r="C74" s="360"/>
      <c r="D74" s="360"/>
      <c r="E74" s="386">
        <v>132732</v>
      </c>
      <c r="F74" s="582"/>
    </row>
    <row r="75" spans="1:6" s="359" customFormat="1" ht="8.25" customHeight="1" thickBot="1">
      <c r="A75" s="343"/>
      <c r="B75" s="362"/>
      <c r="C75" s="343"/>
      <c r="D75" s="343"/>
      <c r="E75" s="343"/>
      <c r="F75" s="582"/>
    </row>
    <row r="76" spans="1:6" s="359" customFormat="1" ht="15" customHeight="1" thickBot="1">
      <c r="A76" s="343"/>
      <c r="B76" s="373" t="s">
        <v>429</v>
      </c>
      <c r="C76" s="415">
        <f>SUM(C65+C70+C59+C32+C72+C74)</f>
        <v>12404459</v>
      </c>
      <c r="D76" s="415">
        <f>SUM(D65+D70+D59+D32+D72+D74)</f>
        <v>12921153</v>
      </c>
      <c r="E76" s="415">
        <f>SUM(E65+E70+E59+E32+E72+E74)</f>
        <v>9611644</v>
      </c>
      <c r="F76" s="577">
        <f t="shared" si="1"/>
        <v>0.7438689101506654</v>
      </c>
    </row>
    <row r="77" spans="1:6" s="359" customFormat="1" ht="8.25" customHeight="1">
      <c r="A77" s="334"/>
      <c r="B77" s="348"/>
      <c r="C77" s="334"/>
      <c r="D77" s="334"/>
      <c r="E77" s="334"/>
      <c r="F77" s="578"/>
    </row>
    <row r="78" spans="1:6" s="359" customFormat="1" ht="12">
      <c r="A78" s="338">
        <v>1140</v>
      </c>
      <c r="B78" s="339" t="s">
        <v>430</v>
      </c>
      <c r="C78" s="338">
        <f>SUM(C79+C82)</f>
        <v>1160000</v>
      </c>
      <c r="D78" s="338">
        <f>SUM(D79+D82+D83)</f>
        <v>1160039</v>
      </c>
      <c r="E78" s="338">
        <f>SUM(E79+E82+E83)</f>
        <v>372612</v>
      </c>
      <c r="F78" s="492">
        <f t="shared" si="1"/>
        <v>0.321206442197202</v>
      </c>
    </row>
    <row r="79" spans="1:6" s="359" customFormat="1" ht="12">
      <c r="A79" s="325">
        <v>1141</v>
      </c>
      <c r="B79" s="326" t="s">
        <v>215</v>
      </c>
      <c r="C79" s="325">
        <f>SUM(C80:C81)</f>
        <v>790000</v>
      </c>
      <c r="D79" s="325">
        <f>SUM(D80:D81)</f>
        <v>790000</v>
      </c>
      <c r="E79" s="325">
        <f>SUM(E80:E81)</f>
        <v>155000</v>
      </c>
      <c r="F79" s="572">
        <f t="shared" si="1"/>
        <v>0.1962025316455696</v>
      </c>
    </row>
    <row r="80" spans="1:6" s="359" customFormat="1" ht="12">
      <c r="A80" s="363">
        <v>1142</v>
      </c>
      <c r="B80" s="335" t="s">
        <v>666</v>
      </c>
      <c r="C80" s="331">
        <v>150000</v>
      </c>
      <c r="D80" s="331">
        <v>150000</v>
      </c>
      <c r="E80" s="331">
        <v>20000</v>
      </c>
      <c r="F80" s="490">
        <f t="shared" si="1"/>
        <v>0.13333333333333333</v>
      </c>
    </row>
    <row r="81" spans="1:6" s="359" customFormat="1" ht="12">
      <c r="A81" s="363">
        <v>1143</v>
      </c>
      <c r="B81" s="335" t="s">
        <v>299</v>
      </c>
      <c r="C81" s="329">
        <v>640000</v>
      </c>
      <c r="D81" s="329">
        <v>640000</v>
      </c>
      <c r="E81" s="329">
        <v>135000</v>
      </c>
      <c r="F81" s="490">
        <f t="shared" si="1"/>
        <v>0.2109375</v>
      </c>
    </row>
    <row r="82" spans="1:6" s="359" customFormat="1" ht="12">
      <c r="A82" s="325">
        <v>1144</v>
      </c>
      <c r="B82" s="326" t="s">
        <v>216</v>
      </c>
      <c r="C82" s="325">
        <v>370000</v>
      </c>
      <c r="D82" s="325">
        <v>370000</v>
      </c>
      <c r="E82" s="325">
        <v>217573</v>
      </c>
      <c r="F82" s="572">
        <f t="shared" si="1"/>
        <v>0.5880351351351352</v>
      </c>
    </row>
    <row r="83" spans="1:6" s="359" customFormat="1" ht="12">
      <c r="A83" s="325">
        <v>1145</v>
      </c>
      <c r="B83" s="326" t="s">
        <v>592</v>
      </c>
      <c r="C83" s="325"/>
      <c r="D83" s="325">
        <v>39</v>
      </c>
      <c r="E83" s="325">
        <v>39</v>
      </c>
      <c r="F83" s="572">
        <f t="shared" si="1"/>
        <v>1</v>
      </c>
    </row>
    <row r="84" spans="1:6" s="359" customFormat="1" ht="12">
      <c r="A84" s="327">
        <v>1150</v>
      </c>
      <c r="B84" s="328" t="s">
        <v>504</v>
      </c>
      <c r="C84" s="327">
        <f>SUM(C85:C85)</f>
        <v>250000</v>
      </c>
      <c r="D84" s="327">
        <f>SUM(D85:D85)</f>
        <v>250000</v>
      </c>
      <c r="E84" s="327">
        <f>SUM(E85:E85)</f>
        <v>202094</v>
      </c>
      <c r="F84" s="492">
        <f t="shared" si="1"/>
        <v>0.808376</v>
      </c>
    </row>
    <row r="85" spans="1:6" s="359" customFormat="1" ht="12.75" thickBot="1">
      <c r="A85" s="325">
        <v>1151</v>
      </c>
      <c r="B85" s="326" t="s">
        <v>255</v>
      </c>
      <c r="C85" s="346">
        <v>250000</v>
      </c>
      <c r="D85" s="346">
        <v>250000</v>
      </c>
      <c r="E85" s="469">
        <v>202094</v>
      </c>
      <c r="F85" s="576">
        <f t="shared" si="1"/>
        <v>0.808376</v>
      </c>
    </row>
    <row r="86" spans="1:6" s="359" customFormat="1" ht="12.75" thickBot="1">
      <c r="A86" s="345"/>
      <c r="B86" s="344" t="s">
        <v>431</v>
      </c>
      <c r="C86" s="345">
        <f>SUM(C78+C84)</f>
        <v>1410000</v>
      </c>
      <c r="D86" s="345">
        <f>SUM(D78+D84)</f>
        <v>1410039</v>
      </c>
      <c r="E86" s="345">
        <f>SUM(E78+E84)</f>
        <v>574706</v>
      </c>
      <c r="F86" s="577">
        <f t="shared" si="1"/>
        <v>0.4075816342668536</v>
      </c>
    </row>
    <row r="87" spans="1:6" ht="9" customHeight="1">
      <c r="A87" s="341"/>
      <c r="B87" s="340"/>
      <c r="C87" s="325"/>
      <c r="D87" s="325"/>
      <c r="E87" s="341"/>
      <c r="F87" s="578"/>
    </row>
    <row r="88" spans="1:6" ht="12" customHeight="1">
      <c r="A88" s="337">
        <v>1160</v>
      </c>
      <c r="B88" s="364" t="s">
        <v>432</v>
      </c>
      <c r="C88" s="332">
        <f>SUM(C89:C91)</f>
        <v>363209</v>
      </c>
      <c r="D88" s="332">
        <f>SUM(D89:D91)</f>
        <v>447845</v>
      </c>
      <c r="E88" s="332">
        <f>SUM(E89:E91)</f>
        <v>84818</v>
      </c>
      <c r="F88" s="492">
        <f t="shared" si="1"/>
        <v>0.18939141890609473</v>
      </c>
    </row>
    <row r="89" spans="1:6" ht="12" customHeight="1">
      <c r="A89" s="341">
        <v>1161</v>
      </c>
      <c r="B89" s="365" t="s">
        <v>73</v>
      </c>
      <c r="C89" s="346">
        <v>199938</v>
      </c>
      <c r="D89" s="346">
        <v>199938</v>
      </c>
      <c r="E89" s="346">
        <v>61744</v>
      </c>
      <c r="F89" s="572">
        <f t="shared" si="1"/>
        <v>0.30881573287719194</v>
      </c>
    </row>
    <row r="90" spans="1:6" ht="12" customHeight="1">
      <c r="A90" s="341">
        <v>1162</v>
      </c>
      <c r="B90" s="365" t="s">
        <v>268</v>
      </c>
      <c r="C90" s="346">
        <v>145835</v>
      </c>
      <c r="D90" s="346">
        <v>145835</v>
      </c>
      <c r="E90" s="346"/>
      <c r="F90" s="572">
        <f t="shared" si="1"/>
        <v>0</v>
      </c>
    </row>
    <row r="91" spans="1:6" ht="12" customHeight="1">
      <c r="A91" s="341">
        <v>1163</v>
      </c>
      <c r="B91" s="342" t="s">
        <v>342</v>
      </c>
      <c r="C91" s="346">
        <v>17436</v>
      </c>
      <c r="D91" s="346">
        <v>102072</v>
      </c>
      <c r="E91" s="346">
        <v>23074</v>
      </c>
      <c r="F91" s="572">
        <f t="shared" si="1"/>
        <v>0.22605611725056823</v>
      </c>
    </row>
    <row r="92" spans="1:6" ht="12" customHeight="1">
      <c r="A92" s="337">
        <v>1170</v>
      </c>
      <c r="B92" s="366" t="s">
        <v>433</v>
      </c>
      <c r="C92" s="332">
        <f>SUM(C93)</f>
        <v>60000</v>
      </c>
      <c r="D92" s="332">
        <f>SUM(D93:D94)</f>
        <v>68817</v>
      </c>
      <c r="E92" s="332">
        <f>SUM(E93:E94)</f>
        <v>68817</v>
      </c>
      <c r="F92" s="492">
        <f t="shared" si="1"/>
        <v>1</v>
      </c>
    </row>
    <row r="93" spans="1:6" ht="12" customHeight="1">
      <c r="A93" s="341">
        <v>1171</v>
      </c>
      <c r="B93" s="342" t="s">
        <v>13</v>
      </c>
      <c r="C93" s="346">
        <v>60000</v>
      </c>
      <c r="D93" s="346">
        <v>60000</v>
      </c>
      <c r="E93" s="346">
        <v>60000</v>
      </c>
      <c r="F93" s="572">
        <f t="shared" si="1"/>
        <v>1</v>
      </c>
    </row>
    <row r="94" spans="1:6" ht="12" customHeight="1">
      <c r="A94" s="341">
        <v>1172</v>
      </c>
      <c r="B94" s="365" t="s">
        <v>587</v>
      </c>
      <c r="C94" s="346"/>
      <c r="D94" s="346">
        <v>8817</v>
      </c>
      <c r="E94" s="346">
        <v>8817</v>
      </c>
      <c r="F94" s="572">
        <f t="shared" si="1"/>
        <v>1</v>
      </c>
    </row>
    <row r="95" spans="1:6" ht="12" customHeight="1">
      <c r="A95" s="337">
        <v>1180</v>
      </c>
      <c r="B95" s="364" t="s">
        <v>434</v>
      </c>
      <c r="C95" s="332">
        <f>SUM(C96:C97)</f>
        <v>877793</v>
      </c>
      <c r="D95" s="332">
        <f>SUM(D96:D97)</f>
        <v>842793</v>
      </c>
      <c r="E95" s="332">
        <f>SUM(E96:E97)</f>
        <v>326604</v>
      </c>
      <c r="F95" s="492">
        <f t="shared" si="1"/>
        <v>0.38752576255379434</v>
      </c>
    </row>
    <row r="96" spans="1:6" ht="12" customHeight="1">
      <c r="A96" s="341">
        <v>1181</v>
      </c>
      <c r="B96" s="365" t="s">
        <v>270</v>
      </c>
      <c r="C96" s="346">
        <v>64031</v>
      </c>
      <c r="D96" s="346">
        <v>64031</v>
      </c>
      <c r="E96" s="346">
        <v>60235</v>
      </c>
      <c r="F96" s="492">
        <f t="shared" si="1"/>
        <v>0.9407162155830769</v>
      </c>
    </row>
    <row r="97" spans="1:6" ht="12" customHeight="1" thickBot="1">
      <c r="A97" s="367">
        <v>1182</v>
      </c>
      <c r="B97" s="368" t="s">
        <v>185</v>
      </c>
      <c r="C97" s="354">
        <v>813762</v>
      </c>
      <c r="D97" s="354">
        <v>778762</v>
      </c>
      <c r="E97" s="354">
        <v>266369</v>
      </c>
      <c r="F97" s="580">
        <f t="shared" si="1"/>
        <v>0.3420415993589826</v>
      </c>
    </row>
    <row r="98" spans="1:6" ht="12" customHeight="1" thickBot="1">
      <c r="A98" s="369"/>
      <c r="B98" s="357" t="s">
        <v>435</v>
      </c>
      <c r="C98" s="358">
        <f>SUM(C88+C92+C95)</f>
        <v>1301002</v>
      </c>
      <c r="D98" s="358">
        <f>SUM(D88+D92+D95)</f>
        <v>1359455</v>
      </c>
      <c r="E98" s="358">
        <f>SUM(E88+E92+E95)</f>
        <v>480239</v>
      </c>
      <c r="F98" s="577">
        <f t="shared" si="1"/>
        <v>0.3532584749035459</v>
      </c>
    </row>
    <row r="99" spans="1:6" ht="9" customHeight="1">
      <c r="A99" s="341"/>
      <c r="B99" s="340"/>
      <c r="C99" s="341"/>
      <c r="D99" s="341"/>
      <c r="E99" s="341"/>
      <c r="F99" s="578"/>
    </row>
    <row r="100" spans="1:6" ht="12" customHeight="1" thickBot="1">
      <c r="A100" s="354">
        <v>1191</v>
      </c>
      <c r="B100" s="355" t="s">
        <v>228</v>
      </c>
      <c r="C100" s="370"/>
      <c r="D100" s="370">
        <v>1158</v>
      </c>
      <c r="E100" s="370">
        <v>1158</v>
      </c>
      <c r="F100" s="580">
        <f aca="true" t="shared" si="2" ref="F100:F162">SUM(E100/D100)</f>
        <v>1</v>
      </c>
    </row>
    <row r="101" spans="1:6" s="318" customFormat="1" ht="12.75" thickBot="1">
      <c r="A101" s="345"/>
      <c r="B101" s="693" t="s">
        <v>471</v>
      </c>
      <c r="C101" s="345">
        <f>SUM(C100)</f>
        <v>0</v>
      </c>
      <c r="D101" s="345">
        <f>SUM(D100)</f>
        <v>1158</v>
      </c>
      <c r="E101" s="345">
        <f>SUM(E100)</f>
        <v>1158</v>
      </c>
      <c r="F101" s="577">
        <f t="shared" si="2"/>
        <v>1</v>
      </c>
    </row>
    <row r="102" spans="1:6" s="318" customFormat="1" ht="12.75" thickBot="1">
      <c r="A102" s="385">
        <v>1195</v>
      </c>
      <c r="B102" s="361" t="s">
        <v>507</v>
      </c>
      <c r="C102" s="338"/>
      <c r="D102" s="338"/>
      <c r="E102" s="338"/>
      <c r="F102" s="578"/>
    </row>
    <row r="103" spans="1:6" s="318" customFormat="1" ht="9" customHeight="1">
      <c r="A103" s="403"/>
      <c r="B103" s="552"/>
      <c r="C103" s="403"/>
      <c r="D103" s="403"/>
      <c r="E103" s="403"/>
      <c r="F103" s="490"/>
    </row>
    <row r="104" spans="1:6" ht="13.5" thickBot="1">
      <c r="A104" s="367"/>
      <c r="B104" s="550" t="s">
        <v>436</v>
      </c>
      <c r="C104" s="394">
        <f>SUM(C101+C98+C86)</f>
        <v>2711002</v>
      </c>
      <c r="D104" s="394">
        <f>SUM(D101+D98+D86)</f>
        <v>2770652</v>
      </c>
      <c r="E104" s="394">
        <f>SUM(E101+E98+E86)</f>
        <v>1056103</v>
      </c>
      <c r="F104" s="580">
        <f t="shared" si="2"/>
        <v>0.38117490034836565</v>
      </c>
    </row>
    <row r="105" spans="1:6" ht="12">
      <c r="A105" s="374"/>
      <c r="B105" s="551" t="s">
        <v>460</v>
      </c>
      <c r="C105" s="384"/>
      <c r="D105" s="384"/>
      <c r="E105" s="337"/>
      <c r="F105" s="578"/>
    </row>
    <row r="106" spans="1:6" ht="12">
      <c r="A106" s="346">
        <v>1201</v>
      </c>
      <c r="B106" s="548" t="s">
        <v>344</v>
      </c>
      <c r="C106" s="327"/>
      <c r="D106" s="346">
        <v>69</v>
      </c>
      <c r="E106" s="346">
        <v>76</v>
      </c>
      <c r="F106" s="572">
        <f t="shared" si="2"/>
        <v>1.1014492753623188</v>
      </c>
    </row>
    <row r="107" spans="1:6" ht="12">
      <c r="A107" s="325">
        <v>1202</v>
      </c>
      <c r="B107" s="548" t="s">
        <v>345</v>
      </c>
      <c r="C107" s="346">
        <v>40000</v>
      </c>
      <c r="D107" s="346">
        <v>40000</v>
      </c>
      <c r="E107" s="346">
        <v>25113</v>
      </c>
      <c r="F107" s="572">
        <f t="shared" si="2"/>
        <v>0.627825</v>
      </c>
    </row>
    <row r="108" spans="1:6" ht="12.75" thickBot="1">
      <c r="A108" s="392">
        <v>1203</v>
      </c>
      <c r="B108" s="549" t="s">
        <v>619</v>
      </c>
      <c r="C108" s="385"/>
      <c r="D108" s="385">
        <v>25000</v>
      </c>
      <c r="E108" s="385">
        <v>15793</v>
      </c>
      <c r="F108" s="576">
        <f t="shared" si="2"/>
        <v>0.63172</v>
      </c>
    </row>
    <row r="109" spans="1:6" ht="12.75" thickBot="1">
      <c r="A109" s="371"/>
      <c r="B109" s="372" t="s">
        <v>459</v>
      </c>
      <c r="C109" s="371">
        <f>SUM(C106:C107)</f>
        <v>40000</v>
      </c>
      <c r="D109" s="371">
        <f>SUM(D106:D108)</f>
        <v>65069</v>
      </c>
      <c r="E109" s="371">
        <f>SUM(E106:E108)</f>
        <v>40982</v>
      </c>
      <c r="F109" s="577">
        <f t="shared" si="2"/>
        <v>0.6298237255836112</v>
      </c>
    </row>
    <row r="110" spans="1:6" ht="9.75" customHeight="1">
      <c r="A110" s="341"/>
      <c r="B110" s="375"/>
      <c r="C110" s="376"/>
      <c r="D110" s="376"/>
      <c r="E110" s="376"/>
      <c r="F110" s="578"/>
    </row>
    <row r="111" spans="1:6" ht="12">
      <c r="A111" s="325">
        <v>1211</v>
      </c>
      <c r="B111" s="330" t="s">
        <v>346</v>
      </c>
      <c r="C111" s="346"/>
      <c r="D111" s="346">
        <v>160502</v>
      </c>
      <c r="E111" s="346">
        <v>158306</v>
      </c>
      <c r="F111" s="572">
        <f t="shared" si="2"/>
        <v>0.9863179275024611</v>
      </c>
    </row>
    <row r="112" spans="1:6" ht="12">
      <c r="A112" s="341">
        <v>1212</v>
      </c>
      <c r="B112" s="330" t="s">
        <v>347</v>
      </c>
      <c r="C112" s="346">
        <v>400000</v>
      </c>
      <c r="D112" s="346">
        <v>611836</v>
      </c>
      <c r="E112" s="346">
        <v>258427</v>
      </c>
      <c r="F112" s="572">
        <f t="shared" si="2"/>
        <v>0.4223795265397917</v>
      </c>
    </row>
    <row r="113" spans="1:6" ht="12.75">
      <c r="A113" s="341"/>
      <c r="B113" s="377" t="s">
        <v>437</v>
      </c>
      <c r="C113" s="332">
        <f>SUM(C111:C112)</f>
        <v>400000</v>
      </c>
      <c r="D113" s="332">
        <f>SUM(D111:D112)</f>
        <v>772338</v>
      </c>
      <c r="E113" s="332">
        <f>SUM(E111:E112)</f>
        <v>416733</v>
      </c>
      <c r="F113" s="492">
        <f t="shared" si="2"/>
        <v>0.53957334742043</v>
      </c>
    </row>
    <row r="114" spans="1:6" ht="9" customHeight="1">
      <c r="A114" s="341"/>
      <c r="B114" s="378"/>
      <c r="C114" s="337"/>
      <c r="D114" s="337"/>
      <c r="E114" s="337"/>
      <c r="F114" s="490"/>
    </row>
    <row r="115" spans="1:6" ht="12">
      <c r="A115" s="341">
        <v>1221</v>
      </c>
      <c r="B115" s="348" t="s">
        <v>438</v>
      </c>
      <c r="C115" s="347">
        <v>870000</v>
      </c>
      <c r="D115" s="347">
        <v>870000</v>
      </c>
      <c r="E115" s="347"/>
      <c r="F115" s="490">
        <f t="shared" si="2"/>
        <v>0</v>
      </c>
    </row>
    <row r="116" spans="1:6" ht="12">
      <c r="A116" s="341">
        <v>1222</v>
      </c>
      <c r="B116" s="342" t="s">
        <v>343</v>
      </c>
      <c r="C116" s="332"/>
      <c r="D116" s="332"/>
      <c r="E116" s="332"/>
      <c r="F116" s="490"/>
    </row>
    <row r="117" spans="1:6" ht="12.75">
      <c r="A117" s="325"/>
      <c r="B117" s="377" t="s">
        <v>439</v>
      </c>
      <c r="C117" s="332">
        <f>SUM(C115:C116)</f>
        <v>870000</v>
      </c>
      <c r="D117" s="332">
        <f>SUM(D115:D116)</f>
        <v>870000</v>
      </c>
      <c r="E117" s="332">
        <f>SUM(E115:E116)</f>
        <v>0</v>
      </c>
      <c r="F117" s="490">
        <f t="shared" si="2"/>
        <v>0</v>
      </c>
    </row>
    <row r="118" spans="1:6" ht="12.75">
      <c r="A118" s="341"/>
      <c r="B118" s="378"/>
      <c r="C118" s="337"/>
      <c r="D118" s="337"/>
      <c r="E118" s="337"/>
      <c r="F118" s="490"/>
    </row>
    <row r="119" spans="1:6" ht="12.75">
      <c r="A119" s="332">
        <v>1223</v>
      </c>
      <c r="B119" s="377" t="s">
        <v>606</v>
      </c>
      <c r="C119" s="332"/>
      <c r="D119" s="332"/>
      <c r="E119" s="332">
        <v>12451</v>
      </c>
      <c r="F119" s="490"/>
    </row>
    <row r="120" spans="1:6" ht="9.75" customHeight="1" thickBot="1">
      <c r="A120" s="350"/>
      <c r="B120" s="375"/>
      <c r="C120" s="376"/>
      <c r="D120" s="376"/>
      <c r="E120" s="376"/>
      <c r="F120" s="579"/>
    </row>
    <row r="121" spans="1:6" s="318" customFormat="1" ht="13.5" thickBot="1">
      <c r="A121" s="379"/>
      <c r="B121" s="380" t="s">
        <v>440</v>
      </c>
      <c r="C121" s="381">
        <f>SUM(C117+C113+C104+C76+C109)</f>
        <v>16425461</v>
      </c>
      <c r="D121" s="381">
        <f>SUM(D117+D113+D104+D76+D109)</f>
        <v>17399212</v>
      </c>
      <c r="E121" s="381">
        <f>SUM(E117+E113+E104+E76+E109+E119)</f>
        <v>11137913</v>
      </c>
      <c r="F121" s="577">
        <f t="shared" si="2"/>
        <v>0.6401389327286776</v>
      </c>
    </row>
    <row r="122" spans="1:6" s="318" customFormat="1" ht="8.25" customHeight="1">
      <c r="A122" s="382"/>
      <c r="B122" s="383"/>
      <c r="C122" s="384"/>
      <c r="D122" s="384"/>
      <c r="E122" s="337"/>
      <c r="F122" s="578"/>
    </row>
    <row r="123" spans="1:6" s="318" customFormat="1" ht="12.75">
      <c r="A123" s="346"/>
      <c r="B123" s="323" t="s">
        <v>300</v>
      </c>
      <c r="C123" s="332"/>
      <c r="D123" s="332"/>
      <c r="E123" s="332"/>
      <c r="F123" s="490"/>
    </row>
    <row r="124" spans="1:6" s="318" customFormat="1" ht="9" customHeight="1">
      <c r="A124" s="352"/>
      <c r="B124" s="323"/>
      <c r="C124" s="376"/>
      <c r="D124" s="376"/>
      <c r="E124" s="376"/>
      <c r="F124" s="490"/>
    </row>
    <row r="125" spans="1:6" s="318" customFormat="1" ht="12">
      <c r="A125" s="346">
        <v>1230</v>
      </c>
      <c r="B125" s="342" t="s">
        <v>352</v>
      </c>
      <c r="C125" s="327">
        <f>SUM(C126)</f>
        <v>7700</v>
      </c>
      <c r="D125" s="327">
        <f>SUM(D126:D127)</f>
        <v>7700</v>
      </c>
      <c r="E125" s="327">
        <f>SUM(E126:E127)</f>
        <v>11539</v>
      </c>
      <c r="F125" s="492">
        <f t="shared" si="2"/>
        <v>1.4985714285714287</v>
      </c>
    </row>
    <row r="126" spans="1:6" s="318" customFormat="1" ht="12">
      <c r="A126" s="331">
        <v>1231</v>
      </c>
      <c r="B126" s="335" t="s">
        <v>441</v>
      </c>
      <c r="C126" s="331">
        <v>7700</v>
      </c>
      <c r="D126" s="331">
        <v>3200</v>
      </c>
      <c r="E126" s="331">
        <v>6370</v>
      </c>
      <c r="F126" s="490">
        <f t="shared" si="2"/>
        <v>1.990625</v>
      </c>
    </row>
    <row r="127" spans="1:6" s="318" customFormat="1" ht="12">
      <c r="A127" s="331">
        <v>1232</v>
      </c>
      <c r="B127" s="335" t="s">
        <v>595</v>
      </c>
      <c r="C127" s="331"/>
      <c r="D127" s="331">
        <v>4500</v>
      </c>
      <c r="E127" s="331">
        <v>5169</v>
      </c>
      <c r="F127" s="490">
        <f t="shared" si="2"/>
        <v>1.1486666666666667</v>
      </c>
    </row>
    <row r="128" spans="1:6" s="318" customFormat="1" ht="12">
      <c r="A128" s="346">
        <v>1240</v>
      </c>
      <c r="B128" s="342" t="s">
        <v>442</v>
      </c>
      <c r="C128" s="346">
        <v>4000</v>
      </c>
      <c r="D128" s="346">
        <v>1365</v>
      </c>
      <c r="E128" s="346">
        <v>10</v>
      </c>
      <c r="F128" s="490">
        <f t="shared" si="2"/>
        <v>0.007326007326007326</v>
      </c>
    </row>
    <row r="129" spans="1:6" s="318" customFormat="1" ht="12">
      <c r="A129" s="346">
        <v>1250</v>
      </c>
      <c r="B129" s="342" t="s">
        <v>294</v>
      </c>
      <c r="C129" s="346">
        <v>3500</v>
      </c>
      <c r="D129" s="346">
        <v>3500</v>
      </c>
      <c r="E129" s="346">
        <v>4287</v>
      </c>
      <c r="F129" s="490">
        <f t="shared" si="2"/>
        <v>1.2248571428571429</v>
      </c>
    </row>
    <row r="130" spans="1:6" s="318" customFormat="1" ht="12">
      <c r="A130" s="347">
        <v>1251</v>
      </c>
      <c r="B130" s="348" t="s">
        <v>631</v>
      </c>
      <c r="C130" s="347"/>
      <c r="D130" s="347">
        <v>800</v>
      </c>
      <c r="E130" s="347">
        <v>161</v>
      </c>
      <c r="F130" s="490">
        <f t="shared" si="2"/>
        <v>0.20125</v>
      </c>
    </row>
    <row r="131" spans="1:6" s="318" customFormat="1" ht="12">
      <c r="A131" s="347">
        <v>1260</v>
      </c>
      <c r="B131" s="348" t="s">
        <v>354</v>
      </c>
      <c r="C131" s="347"/>
      <c r="D131" s="347">
        <v>1800</v>
      </c>
      <c r="E131" s="347">
        <v>2036</v>
      </c>
      <c r="F131" s="490">
        <f t="shared" si="2"/>
        <v>1.1311111111111112</v>
      </c>
    </row>
    <row r="132" spans="1:6" s="318" customFormat="1" ht="12.75" thickBot="1">
      <c r="A132" s="354">
        <v>1270</v>
      </c>
      <c r="B132" s="355" t="s">
        <v>443</v>
      </c>
      <c r="C132" s="354"/>
      <c r="D132" s="354">
        <v>35</v>
      </c>
      <c r="E132" s="354">
        <v>98</v>
      </c>
      <c r="F132" s="579">
        <f t="shared" si="2"/>
        <v>2.8</v>
      </c>
    </row>
    <row r="133" spans="1:6" s="318" customFormat="1" ht="12.75" thickBot="1">
      <c r="A133" s="385"/>
      <c r="B133" s="372" t="s">
        <v>356</v>
      </c>
      <c r="C133" s="386">
        <f>SUM(C125+C128+C129)</f>
        <v>15200</v>
      </c>
      <c r="D133" s="386">
        <f>SUM(D125+D128+D129+D130+D131+D132)</f>
        <v>15200</v>
      </c>
      <c r="E133" s="386">
        <f>SUM(E125+E128+E129+E130+E131+E132)</f>
        <v>18131</v>
      </c>
      <c r="F133" s="577">
        <f t="shared" si="2"/>
        <v>1.192828947368421</v>
      </c>
    </row>
    <row r="134" spans="1:6" s="318" customFormat="1" ht="9" customHeight="1">
      <c r="A134" s="347"/>
      <c r="B134" s="348"/>
      <c r="C134" s="347"/>
      <c r="D134" s="347"/>
      <c r="E134" s="347"/>
      <c r="F134" s="578"/>
    </row>
    <row r="135" spans="1:6" s="318" customFormat="1" ht="12">
      <c r="A135" s="347">
        <v>1281</v>
      </c>
      <c r="B135" s="348" t="s">
        <v>423</v>
      </c>
      <c r="C135" s="347"/>
      <c r="D135" s="347"/>
      <c r="E135" s="347"/>
      <c r="F135" s="490"/>
    </row>
    <row r="136" spans="1:6" s="318" customFormat="1" ht="12.75" thickBot="1">
      <c r="A136" s="354">
        <v>1282</v>
      </c>
      <c r="B136" s="355" t="s">
        <v>424</v>
      </c>
      <c r="C136" s="354">
        <v>2142894</v>
      </c>
      <c r="D136" s="354">
        <f>SUM('3a.m.'!D94+'4.mell.'!D108+'5.mell. '!D39-D133)</f>
        <v>2266305</v>
      </c>
      <c r="E136" s="354">
        <v>1514508</v>
      </c>
      <c r="F136" s="576">
        <f t="shared" si="2"/>
        <v>0.6682719227994467</v>
      </c>
    </row>
    <row r="137" spans="1:6" s="318" customFormat="1" ht="12.75" thickBot="1">
      <c r="A137" s="387"/>
      <c r="B137" s="357" t="s">
        <v>444</v>
      </c>
      <c r="C137" s="358">
        <f>SUM(C136)</f>
        <v>2142894</v>
      </c>
      <c r="D137" s="358">
        <f>SUM(D136)</f>
        <v>2266305</v>
      </c>
      <c r="E137" s="358">
        <f>SUM(E136)</f>
        <v>1514508</v>
      </c>
      <c r="F137" s="577">
        <f t="shared" si="2"/>
        <v>0.6682719227994467</v>
      </c>
    </row>
    <row r="138" spans="1:6" s="318" customFormat="1" ht="9" customHeight="1" thickBot="1">
      <c r="A138" s="388"/>
      <c r="B138" s="389"/>
      <c r="C138" s="388"/>
      <c r="D138" s="388"/>
      <c r="E138" s="388"/>
      <c r="F138" s="582"/>
    </row>
    <row r="139" spans="1:6" s="318" customFormat="1" ht="13.5" thickBot="1">
      <c r="A139" s="388"/>
      <c r="B139" s="390" t="s">
        <v>361</v>
      </c>
      <c r="C139" s="391">
        <f>SUM(C137+C133)</f>
        <v>2158094</v>
      </c>
      <c r="D139" s="391">
        <f>SUM(D137+D133)</f>
        <v>2281505</v>
      </c>
      <c r="E139" s="391">
        <f>SUM(E137+E133)</f>
        <v>1532639</v>
      </c>
      <c r="F139" s="577">
        <f t="shared" si="2"/>
        <v>0.6717666627949533</v>
      </c>
    </row>
    <row r="140" spans="1:6" s="318" customFormat="1" ht="9" customHeight="1" thickBot="1">
      <c r="A140" s="369"/>
      <c r="B140" s="344"/>
      <c r="C140" s="358"/>
      <c r="D140" s="358"/>
      <c r="E140" s="358"/>
      <c r="F140" s="582"/>
    </row>
    <row r="141" spans="1:6" s="318" customFormat="1" ht="13.5" thickBot="1">
      <c r="A141" s="369"/>
      <c r="B141" s="373" t="s">
        <v>436</v>
      </c>
      <c r="C141" s="358"/>
      <c r="D141" s="358"/>
      <c r="E141" s="358"/>
      <c r="F141" s="582"/>
    </row>
    <row r="142" spans="1:6" s="318" customFormat="1" ht="9" customHeight="1">
      <c r="A142" s="374"/>
      <c r="B142" s="417"/>
      <c r="C142" s="384"/>
      <c r="D142" s="384"/>
      <c r="E142" s="337"/>
      <c r="F142" s="578"/>
    </row>
    <row r="143" spans="1:6" s="318" customFormat="1" ht="12">
      <c r="A143" s="350"/>
      <c r="B143" s="416" t="s">
        <v>460</v>
      </c>
      <c r="C143" s="376"/>
      <c r="D143" s="376"/>
      <c r="E143" s="376"/>
      <c r="F143" s="490"/>
    </row>
    <row r="144" spans="1:6" s="318" customFormat="1" ht="12.75" thickBot="1">
      <c r="A144" s="367">
        <v>1291</v>
      </c>
      <c r="B144" s="368" t="s">
        <v>445</v>
      </c>
      <c r="C144" s="354">
        <v>25000</v>
      </c>
      <c r="D144" s="354"/>
      <c r="E144" s="354"/>
      <c r="F144" s="579"/>
    </row>
    <row r="145" spans="1:6" s="318" customFormat="1" ht="12.75" thickBot="1">
      <c r="A145" s="392"/>
      <c r="B145" s="372" t="s">
        <v>236</v>
      </c>
      <c r="C145" s="386">
        <f>SUM(C144)</f>
        <v>25000</v>
      </c>
      <c r="D145" s="386">
        <f>SUM(D144)</f>
        <v>0</v>
      </c>
      <c r="E145" s="386"/>
      <c r="F145" s="582"/>
    </row>
    <row r="146" spans="1:6" s="318" customFormat="1" ht="8.25" customHeight="1">
      <c r="A146" s="350"/>
      <c r="B146" s="366"/>
      <c r="C146" s="376"/>
      <c r="D146" s="376"/>
      <c r="E146" s="376"/>
      <c r="F146" s="578"/>
    </row>
    <row r="147" spans="1:6" s="318" customFormat="1" ht="12">
      <c r="A147" s="325">
        <v>1292</v>
      </c>
      <c r="B147" s="330" t="s">
        <v>346</v>
      </c>
      <c r="C147" s="332"/>
      <c r="D147" s="346">
        <v>65854</v>
      </c>
      <c r="E147" s="346">
        <v>65854</v>
      </c>
      <c r="F147" s="572">
        <f t="shared" si="2"/>
        <v>1</v>
      </c>
    </row>
    <row r="148" spans="1:6" s="318" customFormat="1" ht="12">
      <c r="A148" s="341">
        <v>1293</v>
      </c>
      <c r="B148" s="330" t="s">
        <v>347</v>
      </c>
      <c r="C148" s="332"/>
      <c r="D148" s="346">
        <v>19490</v>
      </c>
      <c r="E148" s="346"/>
      <c r="F148" s="490">
        <f t="shared" si="2"/>
        <v>0</v>
      </c>
    </row>
    <row r="149" spans="1:6" s="318" customFormat="1" ht="12.75">
      <c r="A149" s="325"/>
      <c r="B149" s="377" t="s">
        <v>584</v>
      </c>
      <c r="C149" s="332"/>
      <c r="D149" s="332">
        <f>SUM(D147:D148)</f>
        <v>85344</v>
      </c>
      <c r="E149" s="332">
        <f>SUM(E147:E148)</f>
        <v>65854</v>
      </c>
      <c r="F149" s="492">
        <f t="shared" si="2"/>
        <v>0.7716301087364079</v>
      </c>
    </row>
    <row r="150" spans="1:6" s="318" customFormat="1" ht="6.75" customHeight="1">
      <c r="A150" s="325"/>
      <c r="B150" s="377"/>
      <c r="C150" s="332"/>
      <c r="D150" s="332"/>
      <c r="E150" s="332"/>
      <c r="F150" s="490"/>
    </row>
    <row r="151" spans="1:6" s="318" customFormat="1" ht="12.75">
      <c r="A151" s="332">
        <v>1295</v>
      </c>
      <c r="B151" s="377" t="s">
        <v>606</v>
      </c>
      <c r="C151" s="332"/>
      <c r="D151" s="532"/>
      <c r="E151" s="532">
        <v>393</v>
      </c>
      <c r="F151" s="490"/>
    </row>
    <row r="152" spans="1:6" s="318" customFormat="1" ht="9" customHeight="1" thickBot="1">
      <c r="A152" s="350"/>
      <c r="B152" s="375"/>
      <c r="C152" s="386"/>
      <c r="D152" s="394"/>
      <c r="E152" s="394"/>
      <c r="F152" s="579"/>
    </row>
    <row r="153" spans="1:6" s="318" customFormat="1" ht="13.5" thickBot="1">
      <c r="A153" s="379"/>
      <c r="B153" s="380" t="s">
        <v>446</v>
      </c>
      <c r="C153" s="381">
        <f>SUM(C141+C139+C145)</f>
        <v>2183094</v>
      </c>
      <c r="D153" s="381">
        <f>SUM(D141+D139+D145+D149)</f>
        <v>2366849</v>
      </c>
      <c r="E153" s="381">
        <f>SUM(E141+E139+E145+E149+E151)</f>
        <v>1598886</v>
      </c>
      <c r="F153" s="577">
        <f t="shared" si="2"/>
        <v>0.6755335891727778</v>
      </c>
    </row>
    <row r="154" spans="1:6" s="318" customFormat="1" ht="9" customHeight="1">
      <c r="A154" s="470"/>
      <c r="B154" s="471"/>
      <c r="C154" s="472"/>
      <c r="D154" s="472"/>
      <c r="E154" s="472"/>
      <c r="F154" s="578"/>
    </row>
    <row r="155" spans="1:6" s="318" customFormat="1" ht="12.75">
      <c r="A155" s="346"/>
      <c r="B155" s="323" t="s">
        <v>312</v>
      </c>
      <c r="C155" s="332"/>
      <c r="D155" s="332"/>
      <c r="E155" s="332"/>
      <c r="F155" s="490"/>
    </row>
    <row r="156" spans="1:6" s="318" customFormat="1" ht="9" customHeight="1">
      <c r="A156" s="346"/>
      <c r="B156" s="323"/>
      <c r="C156" s="332"/>
      <c r="D156" s="332"/>
      <c r="E156" s="332"/>
      <c r="F156" s="490"/>
    </row>
    <row r="157" spans="1:6" s="318" customFormat="1" ht="13.5" thickBot="1">
      <c r="A157" s="354">
        <v>1301</v>
      </c>
      <c r="B157" s="393" t="s">
        <v>447</v>
      </c>
      <c r="C157" s="394"/>
      <c r="D157" s="394"/>
      <c r="E157" s="394"/>
      <c r="F157" s="579"/>
    </row>
    <row r="158" spans="1:6" s="318" customFormat="1" ht="12.75" thickBot="1">
      <c r="A158" s="387"/>
      <c r="B158" s="344" t="s">
        <v>356</v>
      </c>
      <c r="C158" s="358"/>
      <c r="D158" s="358"/>
      <c r="E158" s="358"/>
      <c r="F158" s="582"/>
    </row>
    <row r="159" spans="1:6" s="318" customFormat="1" ht="9" customHeight="1">
      <c r="A159" s="382"/>
      <c r="B159" s="560"/>
      <c r="C159" s="384"/>
      <c r="D159" s="384"/>
      <c r="E159" s="384"/>
      <c r="F159" s="578"/>
    </row>
    <row r="160" spans="1:6" s="318" customFormat="1" ht="13.5" thickBot="1">
      <c r="A160" s="354">
        <v>1311</v>
      </c>
      <c r="B160" s="393" t="s">
        <v>424</v>
      </c>
      <c r="C160" s="354">
        <v>226527</v>
      </c>
      <c r="D160" s="354">
        <f>SUM('3b.m.'!D14)</f>
        <v>218710</v>
      </c>
      <c r="E160" s="354">
        <f>SUM('3b.m.'!E14)</f>
        <v>166615</v>
      </c>
      <c r="F160" s="576">
        <f t="shared" si="2"/>
        <v>0.7618078734397147</v>
      </c>
    </row>
    <row r="161" spans="1:6" s="318" customFormat="1" ht="13.5" thickBot="1">
      <c r="A161" s="387"/>
      <c r="B161" s="373" t="s">
        <v>425</v>
      </c>
      <c r="C161" s="358">
        <f aca="true" t="shared" si="3" ref="C161:E162">SUM(C160)</f>
        <v>226527</v>
      </c>
      <c r="D161" s="358">
        <f t="shared" si="3"/>
        <v>218710</v>
      </c>
      <c r="E161" s="358">
        <f t="shared" si="3"/>
        <v>166615</v>
      </c>
      <c r="F161" s="577">
        <f t="shared" si="2"/>
        <v>0.7618078734397147</v>
      </c>
    </row>
    <row r="162" spans="1:6" s="318" customFormat="1" ht="13.5" thickBot="1">
      <c r="A162" s="387"/>
      <c r="B162" s="373" t="s">
        <v>361</v>
      </c>
      <c r="C162" s="358">
        <f t="shared" si="3"/>
        <v>226527</v>
      </c>
      <c r="D162" s="358">
        <f t="shared" si="3"/>
        <v>218710</v>
      </c>
      <c r="E162" s="358">
        <f t="shared" si="3"/>
        <v>166615</v>
      </c>
      <c r="F162" s="577">
        <f t="shared" si="2"/>
        <v>0.7618078734397147</v>
      </c>
    </row>
    <row r="163" spans="1:6" s="318" customFormat="1" ht="10.5" customHeight="1">
      <c r="A163" s="382"/>
      <c r="B163" s="417"/>
      <c r="C163" s="384"/>
      <c r="D163" s="384"/>
      <c r="E163" s="337"/>
      <c r="F163" s="578"/>
    </row>
    <row r="164" spans="1:6" s="318" customFormat="1" ht="12">
      <c r="A164" s="341">
        <v>1312</v>
      </c>
      <c r="B164" s="353" t="s">
        <v>346</v>
      </c>
      <c r="C164" s="332"/>
      <c r="D164" s="346">
        <v>3050</v>
      </c>
      <c r="E164" s="346">
        <v>3050</v>
      </c>
      <c r="F164" s="572">
        <f aca="true" t="shared" si="4" ref="F164:F229">SUM(E164/D164)</f>
        <v>1</v>
      </c>
    </row>
    <row r="165" spans="1:6" s="318" customFormat="1" ht="12">
      <c r="A165" s="341">
        <v>1313</v>
      </c>
      <c r="B165" s="330" t="s">
        <v>347</v>
      </c>
      <c r="C165" s="332"/>
      <c r="D165" s="332"/>
      <c r="E165" s="332"/>
      <c r="F165" s="490"/>
    </row>
    <row r="166" spans="1:6" s="318" customFormat="1" ht="12.75">
      <c r="A166" s="341"/>
      <c r="B166" s="377" t="s">
        <v>584</v>
      </c>
      <c r="C166" s="332"/>
      <c r="D166" s="332">
        <f>SUM(D164:D165)</f>
        <v>3050</v>
      </c>
      <c r="E166" s="332">
        <f>SUM(E164:E165)</f>
        <v>3050</v>
      </c>
      <c r="F166" s="492">
        <f t="shared" si="4"/>
        <v>1</v>
      </c>
    </row>
    <row r="167" spans="1:6" s="318" customFormat="1" ht="9" customHeight="1">
      <c r="A167" s="352"/>
      <c r="B167" s="684"/>
      <c r="C167" s="532"/>
      <c r="D167" s="532"/>
      <c r="E167" s="532"/>
      <c r="F167" s="686"/>
    </row>
    <row r="168" spans="1:6" s="318" customFormat="1" ht="13.5" customHeight="1">
      <c r="A168" s="332">
        <v>1315</v>
      </c>
      <c r="B168" s="323" t="s">
        <v>606</v>
      </c>
      <c r="C168" s="332"/>
      <c r="D168" s="332"/>
      <c r="E168" s="332">
        <v>158</v>
      </c>
      <c r="F168" s="490"/>
    </row>
    <row r="169" spans="1:6" s="318" customFormat="1" ht="9" customHeight="1" thickBot="1">
      <c r="A169" s="352"/>
      <c r="B169" s="684"/>
      <c r="C169" s="386"/>
      <c r="D169" s="386"/>
      <c r="E169" s="386"/>
      <c r="F169" s="685"/>
    </row>
    <row r="170" spans="1:6" s="318" customFormat="1" ht="13.5" thickBot="1">
      <c r="A170" s="379"/>
      <c r="B170" s="380" t="s">
        <v>448</v>
      </c>
      <c r="C170" s="381">
        <f>SUM(C162)</f>
        <v>226527</v>
      </c>
      <c r="D170" s="381">
        <f>SUM(D162+D166)</f>
        <v>221760</v>
      </c>
      <c r="E170" s="381">
        <f>SUM(E162+E166+E168)</f>
        <v>169823</v>
      </c>
      <c r="F170" s="577">
        <f t="shared" si="4"/>
        <v>0.7657963564213565</v>
      </c>
    </row>
    <row r="171" spans="1:6" s="398" customFormat="1" ht="9" customHeight="1">
      <c r="A171" s="395"/>
      <c r="B171" s="396"/>
      <c r="C171" s="397"/>
      <c r="D171" s="397"/>
      <c r="E171" s="571"/>
      <c r="F171" s="578"/>
    </row>
    <row r="172" spans="1:6" s="398" customFormat="1" ht="12.75">
      <c r="A172" s="399"/>
      <c r="B172" s="323" t="s">
        <v>302</v>
      </c>
      <c r="C172" s="400"/>
      <c r="D172" s="400"/>
      <c r="E172" s="400"/>
      <c r="F172" s="490"/>
    </row>
    <row r="173" spans="1:6" s="398" customFormat="1" ht="9" customHeight="1">
      <c r="A173" s="399"/>
      <c r="B173" s="323"/>
      <c r="C173" s="400"/>
      <c r="D173" s="400"/>
      <c r="E173" s="400"/>
      <c r="F173" s="490"/>
    </row>
    <row r="174" spans="1:6" s="318" customFormat="1" ht="12">
      <c r="A174" s="346">
        <v>1330</v>
      </c>
      <c r="B174" s="342" t="s">
        <v>352</v>
      </c>
      <c r="C174" s="401">
        <f>SUM('2.mell'!C996)</f>
        <v>62720</v>
      </c>
      <c r="D174" s="401">
        <f>SUM('2.mell'!D996)</f>
        <v>49989</v>
      </c>
      <c r="E174" s="401">
        <f>SUM('2.mell'!E996)</f>
        <v>44549</v>
      </c>
      <c r="F174" s="572">
        <f t="shared" si="4"/>
        <v>0.8911760587329213</v>
      </c>
    </row>
    <row r="175" spans="1:6" s="318" customFormat="1" ht="12">
      <c r="A175" s="346">
        <v>1335</v>
      </c>
      <c r="B175" s="342" t="s">
        <v>294</v>
      </c>
      <c r="C175" s="401">
        <f>SUM('2.mell'!C997)</f>
        <v>36108</v>
      </c>
      <c r="D175" s="401">
        <f>SUM('2.mell'!D997)</f>
        <v>37331</v>
      </c>
      <c r="E175" s="401">
        <f>SUM('2.mell'!E997)</f>
        <v>23280</v>
      </c>
      <c r="F175" s="572">
        <f t="shared" si="4"/>
        <v>0.6236104042216924</v>
      </c>
    </row>
    <row r="176" spans="1:6" s="318" customFormat="1" ht="12">
      <c r="A176" s="346">
        <v>1340</v>
      </c>
      <c r="B176" s="342" t="s">
        <v>353</v>
      </c>
      <c r="C176" s="401">
        <f>SUM('2.mell'!C998)</f>
        <v>35332</v>
      </c>
      <c r="D176" s="401">
        <f>SUM('2.mell'!D998)</f>
        <v>60373</v>
      </c>
      <c r="E176" s="401">
        <f>SUM('2.mell'!E998)</f>
        <v>64798</v>
      </c>
      <c r="F176" s="572">
        <f t="shared" si="4"/>
        <v>1.0732943534361388</v>
      </c>
    </row>
    <row r="177" spans="1:6" s="318" customFormat="1" ht="12">
      <c r="A177" s="346">
        <v>1350</v>
      </c>
      <c r="B177" s="342" t="s">
        <v>449</v>
      </c>
      <c r="C177" s="401">
        <f>SUM('2.mell'!C999)</f>
        <v>262093</v>
      </c>
      <c r="D177" s="401">
        <f>SUM('2.mell'!D999)</f>
        <v>258695</v>
      </c>
      <c r="E177" s="401">
        <f>SUM('2.mell'!E999)</f>
        <v>187119</v>
      </c>
      <c r="F177" s="572">
        <f t="shared" si="4"/>
        <v>0.7233189663503353</v>
      </c>
    </row>
    <row r="178" spans="1:6" s="318" customFormat="1" ht="12">
      <c r="A178" s="346">
        <v>1370</v>
      </c>
      <c r="B178" s="342" t="s">
        <v>354</v>
      </c>
      <c r="C178" s="401">
        <f>SUM('2.mell'!C1000)</f>
        <v>76523</v>
      </c>
      <c r="D178" s="401">
        <f>SUM('2.mell'!D1000)</f>
        <v>81491</v>
      </c>
      <c r="E178" s="401">
        <f>SUM('2.mell'!E1000)</f>
        <v>63477</v>
      </c>
      <c r="F178" s="572">
        <f t="shared" si="4"/>
        <v>0.7789449141623002</v>
      </c>
    </row>
    <row r="179" spans="1:6" s="318" customFormat="1" ht="12.75" thickBot="1">
      <c r="A179" s="354">
        <v>1380</v>
      </c>
      <c r="B179" s="355" t="s">
        <v>355</v>
      </c>
      <c r="C179" s="401">
        <f>SUM('2.mell'!C1001)</f>
        <v>0</v>
      </c>
      <c r="D179" s="401">
        <f>SUM('2.mell'!D1001)</f>
        <v>0</v>
      </c>
      <c r="E179" s="401">
        <f>SUM('2.mell'!E1001)</f>
        <v>0</v>
      </c>
      <c r="F179" s="579"/>
    </row>
    <row r="180" spans="1:6" s="318" customFormat="1" ht="12.75" thickBot="1">
      <c r="A180" s="371"/>
      <c r="B180" s="372" t="s">
        <v>184</v>
      </c>
      <c r="C180" s="402">
        <f>SUM(C174:C179)</f>
        <v>472776</v>
      </c>
      <c r="D180" s="402">
        <f>SUM(D174:D179)</f>
        <v>487879</v>
      </c>
      <c r="E180" s="402">
        <f>SUM(E174:E179)</f>
        <v>383223</v>
      </c>
      <c r="F180" s="577">
        <f t="shared" si="4"/>
        <v>0.78548779512953</v>
      </c>
    </row>
    <row r="181" spans="1:6" s="318" customFormat="1" ht="9" customHeight="1">
      <c r="A181" s="403"/>
      <c r="B181" s="366"/>
      <c r="C181" s="400"/>
      <c r="D181" s="400"/>
      <c r="E181" s="400"/>
      <c r="F181" s="578"/>
    </row>
    <row r="182" spans="1:6" s="318" customFormat="1" ht="12">
      <c r="A182" s="346">
        <v>1411</v>
      </c>
      <c r="B182" s="326" t="s">
        <v>424</v>
      </c>
      <c r="C182" s="401">
        <f>SUM('2.mell'!C1003)</f>
        <v>4515830</v>
      </c>
      <c r="D182" s="401">
        <f>SUM('2.mell'!D1003)</f>
        <v>4708420</v>
      </c>
      <c r="E182" s="401">
        <f>SUM('2.mell'!E1003)</f>
        <v>3402973</v>
      </c>
      <c r="F182" s="572">
        <f t="shared" si="4"/>
        <v>0.7227420238636315</v>
      </c>
    </row>
    <row r="183" spans="1:6" s="318" customFormat="1" ht="12">
      <c r="A183" s="346">
        <v>1412</v>
      </c>
      <c r="B183" s="404" t="s">
        <v>357</v>
      </c>
      <c r="C183" s="401">
        <f>SUM('2.mell'!C1004)</f>
        <v>229992</v>
      </c>
      <c r="D183" s="401">
        <f>SUM('2.mell'!D1004)</f>
        <v>229992</v>
      </c>
      <c r="E183" s="401">
        <f>SUM('2.mell'!E1004)</f>
        <v>196584</v>
      </c>
      <c r="F183" s="572">
        <f t="shared" si="4"/>
        <v>0.8547427736616926</v>
      </c>
    </row>
    <row r="184" spans="1:6" s="318" customFormat="1" ht="12.75" thickBot="1">
      <c r="A184" s="354">
        <v>1413</v>
      </c>
      <c r="B184" s="405" t="s">
        <v>358</v>
      </c>
      <c r="C184" s="401">
        <f>SUM('2.mell'!C1005)</f>
        <v>47100</v>
      </c>
      <c r="D184" s="401">
        <f>SUM('2.mell'!D1005)</f>
        <v>47100</v>
      </c>
      <c r="E184" s="401">
        <f>SUM('2.mell'!E1005)</f>
        <v>35655</v>
      </c>
      <c r="F184" s="576">
        <f t="shared" si="4"/>
        <v>0.7570063694267516</v>
      </c>
    </row>
    <row r="185" spans="1:6" s="318" customFormat="1" ht="12.75" thickBot="1">
      <c r="A185" s="371"/>
      <c r="B185" s="344" t="s">
        <v>450</v>
      </c>
      <c r="C185" s="402">
        <f>SUM(C182:C184)</f>
        <v>4792922</v>
      </c>
      <c r="D185" s="402">
        <f>SUM(D182:D184)</f>
        <v>4985512</v>
      </c>
      <c r="E185" s="402">
        <f>SUM(E182:E184)</f>
        <v>3635212</v>
      </c>
      <c r="F185" s="577">
        <f t="shared" si="4"/>
        <v>0.7291552001078324</v>
      </c>
    </row>
    <row r="186" spans="1:6" s="318" customFormat="1" ht="9" customHeight="1" thickBot="1">
      <c r="A186" s="345"/>
      <c r="B186" s="344"/>
      <c r="C186" s="402"/>
      <c r="D186" s="402"/>
      <c r="E186" s="402"/>
      <c r="F186" s="582"/>
    </row>
    <row r="187" spans="1:6" s="318" customFormat="1" ht="12.75" thickBot="1">
      <c r="A187" s="345">
        <v>1420</v>
      </c>
      <c r="B187" s="344" t="s">
        <v>451</v>
      </c>
      <c r="C187" s="402"/>
      <c r="D187" s="402">
        <f>SUM('2.mell'!D1007)</f>
        <v>17419</v>
      </c>
      <c r="E187" s="402">
        <f>SUM('2.mell'!E1007)</f>
        <v>27953</v>
      </c>
      <c r="F187" s="577">
        <f t="shared" si="4"/>
        <v>1.604741948447098</v>
      </c>
    </row>
    <row r="188" spans="1:6" s="318" customFormat="1" ht="9" customHeight="1" thickBot="1">
      <c r="A188" s="345"/>
      <c r="B188" s="344"/>
      <c r="C188" s="402"/>
      <c r="D188" s="402"/>
      <c r="E188" s="402"/>
      <c r="F188" s="582"/>
    </row>
    <row r="189" spans="1:6" s="318" customFormat="1" ht="12.75" customHeight="1" thickBot="1">
      <c r="A189" s="345">
        <v>1421</v>
      </c>
      <c r="B189" s="231" t="s">
        <v>602</v>
      </c>
      <c r="C189" s="402"/>
      <c r="D189" s="402">
        <f>SUM('2.mell'!D1008)</f>
        <v>4566</v>
      </c>
      <c r="E189" s="402">
        <f>SUM('2.mell'!E1008)</f>
        <v>5076</v>
      </c>
      <c r="F189" s="577">
        <f t="shared" si="4"/>
        <v>1.111695137976347</v>
      </c>
    </row>
    <row r="190" spans="1:6" s="318" customFormat="1" ht="9" customHeight="1" thickBot="1">
      <c r="A190" s="345"/>
      <c r="B190" s="344"/>
      <c r="C190" s="402"/>
      <c r="D190" s="402"/>
      <c r="E190" s="402"/>
      <c r="F190" s="582"/>
    </row>
    <row r="191" spans="1:6" s="318" customFormat="1" ht="12.75" thickBot="1">
      <c r="A191" s="345">
        <v>1422</v>
      </c>
      <c r="B191" s="344" t="s">
        <v>636</v>
      </c>
      <c r="C191" s="402"/>
      <c r="D191" s="402"/>
      <c r="E191" s="402">
        <f>SUM('2.mell'!E1009)</f>
        <v>51373</v>
      </c>
      <c r="F191" s="685"/>
    </row>
    <row r="192" spans="1:6" s="318" customFormat="1" ht="9" customHeight="1" thickBot="1">
      <c r="A192" s="345"/>
      <c r="B192" s="344"/>
      <c r="C192" s="402"/>
      <c r="D192" s="402"/>
      <c r="E192" s="402"/>
      <c r="F192" s="685"/>
    </row>
    <row r="193" spans="1:6" s="318" customFormat="1" ht="13.5" thickBot="1">
      <c r="A193" s="345">
        <v>1423</v>
      </c>
      <c r="B193" s="380" t="s">
        <v>361</v>
      </c>
      <c r="C193" s="402">
        <f>SUM(C185+C187+C180)</f>
        <v>5265698</v>
      </c>
      <c r="D193" s="402">
        <f>SUM(D185+D187+D180+D189)</f>
        <v>5495376</v>
      </c>
      <c r="E193" s="402">
        <f>SUM(E185+E187+E180+E189+E191)</f>
        <v>4102837</v>
      </c>
      <c r="F193" s="577">
        <f t="shared" si="4"/>
        <v>0.7465980489779044</v>
      </c>
    </row>
    <row r="194" spans="1:6" s="318" customFormat="1" ht="9" customHeight="1" thickBot="1">
      <c r="A194" s="345"/>
      <c r="B194" s="344"/>
      <c r="C194" s="402"/>
      <c r="D194" s="402"/>
      <c r="E194" s="402"/>
      <c r="F194" s="578"/>
    </row>
    <row r="195" spans="1:6" s="318" customFormat="1" ht="12" customHeight="1">
      <c r="A195" s="382">
        <v>1424</v>
      </c>
      <c r="B195" s="541" t="s">
        <v>629</v>
      </c>
      <c r="C195" s="543"/>
      <c r="D195" s="545">
        <f>SUM('2.mell'!D1011)</f>
        <v>2911</v>
      </c>
      <c r="E195" s="545">
        <f>SUM('2.mell'!E1011)</f>
        <v>0</v>
      </c>
      <c r="F195" s="490">
        <f t="shared" si="4"/>
        <v>0</v>
      </c>
    </row>
    <row r="196" spans="1:6" s="318" customFormat="1" ht="12" customHeight="1" thickBot="1">
      <c r="A196" s="385">
        <v>1425</v>
      </c>
      <c r="B196" s="544" t="s">
        <v>628</v>
      </c>
      <c r="C196" s="408"/>
      <c r="D196" s="546">
        <f>SUM('2.mell'!D1012)</f>
        <v>5348</v>
      </c>
      <c r="E196" s="546">
        <f>SUM('2.mell'!E1012)</f>
        <v>5348</v>
      </c>
      <c r="F196" s="576">
        <f t="shared" si="4"/>
        <v>1</v>
      </c>
    </row>
    <row r="197" spans="1:6" s="318" customFormat="1" ht="9" customHeight="1" thickBot="1">
      <c r="A197" s="345"/>
      <c r="B197" s="344"/>
      <c r="C197" s="402"/>
      <c r="D197" s="402"/>
      <c r="E197" s="402"/>
      <c r="F197" s="582"/>
    </row>
    <row r="198" spans="1:6" s="318" customFormat="1" ht="12.75" thickBot="1">
      <c r="A198" s="345">
        <v>1426</v>
      </c>
      <c r="B198" s="344" t="s">
        <v>374</v>
      </c>
      <c r="C198" s="402"/>
      <c r="D198" s="402">
        <f>SUM('2.mell'!D1013)</f>
        <v>8259</v>
      </c>
      <c r="E198" s="402">
        <f>SUM('2.mell'!E1013)</f>
        <v>5348</v>
      </c>
      <c r="F198" s="577">
        <f t="shared" si="4"/>
        <v>0.6475360213100859</v>
      </c>
    </row>
    <row r="199" spans="1:6" s="318" customFormat="1" ht="9" customHeight="1">
      <c r="A199" s="521"/>
      <c r="B199" s="520"/>
      <c r="C199" s="522"/>
      <c r="D199" s="522"/>
      <c r="E199" s="522"/>
      <c r="F199" s="578"/>
    </row>
    <row r="200" spans="1:6" s="318" customFormat="1" ht="12">
      <c r="A200" s="346">
        <v>1441</v>
      </c>
      <c r="B200" s="330" t="s">
        <v>346</v>
      </c>
      <c r="C200" s="523"/>
      <c r="D200" s="401">
        <f>SUM('2.mell'!D1014)</f>
        <v>157925</v>
      </c>
      <c r="E200" s="401">
        <f>SUM('2.mell'!E1014)</f>
        <v>157925</v>
      </c>
      <c r="F200" s="572">
        <f t="shared" si="4"/>
        <v>1</v>
      </c>
    </row>
    <row r="201" spans="1:6" s="318" customFormat="1" ht="12.75" thickBot="1">
      <c r="A201" s="385">
        <v>1442</v>
      </c>
      <c r="B201" s="407" t="s">
        <v>347</v>
      </c>
      <c r="C201" s="408"/>
      <c r="D201" s="510">
        <f>SUM('2.mell'!D1015)</f>
        <v>977</v>
      </c>
      <c r="E201" s="510">
        <f>SUM('2.mell'!E1015)</f>
        <v>977</v>
      </c>
      <c r="F201" s="576">
        <f t="shared" si="4"/>
        <v>1</v>
      </c>
    </row>
    <row r="202" spans="1:6" s="318" customFormat="1" ht="13.5" thickBot="1">
      <c r="A202" s="345"/>
      <c r="B202" s="373" t="s">
        <v>508</v>
      </c>
      <c r="C202" s="408"/>
      <c r="D202" s="408">
        <f>SUM(D200:D201)</f>
        <v>158902</v>
      </c>
      <c r="E202" s="408">
        <f>SUM(E200:E201)</f>
        <v>158902</v>
      </c>
      <c r="F202" s="577">
        <f t="shared" si="4"/>
        <v>1</v>
      </c>
    </row>
    <row r="203" spans="1:6" s="318" customFormat="1" ht="9.75" customHeight="1" thickBot="1">
      <c r="A203" s="345"/>
      <c r="B203" s="531"/>
      <c r="C203" s="408"/>
      <c r="D203" s="408"/>
      <c r="E203" s="408"/>
      <c r="F203" s="582"/>
    </row>
    <row r="204" spans="1:6" s="318" customFormat="1" ht="12.75" thickBot="1">
      <c r="A204" s="345">
        <v>1445</v>
      </c>
      <c r="B204" s="687" t="s">
        <v>600</v>
      </c>
      <c r="C204" s="408"/>
      <c r="D204" s="408"/>
      <c r="E204" s="408">
        <f>SUM('2.mell'!E1017)</f>
        <v>-10554</v>
      </c>
      <c r="F204" s="582"/>
    </row>
    <row r="205" spans="1:6" s="318" customFormat="1" ht="9" customHeight="1">
      <c r="A205" s="406"/>
      <c r="B205" s="559"/>
      <c r="C205" s="543"/>
      <c r="D205" s="543"/>
      <c r="E205" s="543"/>
      <c r="F205" s="578"/>
    </row>
    <row r="206" spans="1:6" s="398" customFormat="1" ht="13.5" thickBot="1">
      <c r="A206" s="553"/>
      <c r="B206" s="554" t="s">
        <v>452</v>
      </c>
      <c r="C206" s="555">
        <f>SUM(C193+C198+C202)</f>
        <v>5265698</v>
      </c>
      <c r="D206" s="555">
        <f>SUM(D193+D198+D202)</f>
        <v>5662537</v>
      </c>
      <c r="E206" s="555">
        <f>SUM(E193+E198+E202+E204)</f>
        <v>4256533</v>
      </c>
      <c r="F206" s="580">
        <f t="shared" si="4"/>
        <v>0.751700695289055</v>
      </c>
    </row>
    <row r="207" spans="1:6" s="398" customFormat="1" ht="9" customHeight="1">
      <c r="A207" s="557"/>
      <c r="B207" s="524"/>
      <c r="C207" s="558"/>
      <c r="D207" s="558"/>
      <c r="E207" s="558"/>
      <c r="F207" s="578"/>
    </row>
    <row r="208" spans="1:6" s="398" customFormat="1" ht="12.75">
      <c r="A208" s="399"/>
      <c r="B208" s="323" t="s">
        <v>453</v>
      </c>
      <c r="C208" s="327"/>
      <c r="D208" s="327"/>
      <c r="E208" s="327"/>
      <c r="F208" s="490"/>
    </row>
    <row r="209" spans="1:6" ht="6.75" customHeight="1">
      <c r="A209" s="325"/>
      <c r="B209" s="326"/>
      <c r="C209" s="327"/>
      <c r="D209" s="327"/>
      <c r="E209" s="327"/>
      <c r="F209" s="490"/>
    </row>
    <row r="210" spans="1:6" s="318" customFormat="1" ht="12">
      <c r="A210" s="346">
        <v>1511</v>
      </c>
      <c r="B210" s="342" t="s">
        <v>352</v>
      </c>
      <c r="C210" s="346">
        <f>SUM(C174+C125+C10)</f>
        <v>832116</v>
      </c>
      <c r="D210" s="346">
        <f>SUM(D174+D125+D10)</f>
        <v>733868</v>
      </c>
      <c r="E210" s="346">
        <f>SUM(E174+E125+E10)</f>
        <v>555470</v>
      </c>
      <c r="F210" s="572">
        <f t="shared" si="4"/>
        <v>0.7569072367237705</v>
      </c>
    </row>
    <row r="211" spans="1:6" s="318" customFormat="1" ht="12">
      <c r="A211" s="346">
        <v>1512</v>
      </c>
      <c r="B211" s="342" t="s">
        <v>294</v>
      </c>
      <c r="C211" s="346">
        <f>SUM(C175+C129+C17)</f>
        <v>261817</v>
      </c>
      <c r="D211" s="346">
        <f>SUM(D175+D129+D17)</f>
        <v>272681</v>
      </c>
      <c r="E211" s="346">
        <f>SUM(E175+E129+E17)</f>
        <v>177997</v>
      </c>
      <c r="F211" s="572">
        <f t="shared" si="4"/>
        <v>0.6527664193691529</v>
      </c>
    </row>
    <row r="212" spans="1:6" s="318" customFormat="1" ht="12">
      <c r="A212" s="346">
        <v>1513</v>
      </c>
      <c r="B212" s="342" t="s">
        <v>353</v>
      </c>
      <c r="C212" s="346">
        <f>SUM(C176+C128+C21)</f>
        <v>54332</v>
      </c>
      <c r="D212" s="346">
        <f>SUM(D176+D128+D21)</f>
        <v>139568</v>
      </c>
      <c r="E212" s="346">
        <f>SUM(E176+E128+E21)</f>
        <v>108433</v>
      </c>
      <c r="F212" s="572">
        <f t="shared" si="4"/>
        <v>0.776918777943368</v>
      </c>
    </row>
    <row r="213" spans="1:6" s="318" customFormat="1" ht="12">
      <c r="A213" s="346">
        <v>1514</v>
      </c>
      <c r="B213" s="342" t="s">
        <v>631</v>
      </c>
      <c r="C213" s="346">
        <f>SUM(C177)</f>
        <v>262093</v>
      </c>
      <c r="D213" s="346">
        <f>SUM(D177+D130)</f>
        <v>259495</v>
      </c>
      <c r="E213" s="346">
        <f>SUM(E177+E130)</f>
        <v>187280</v>
      </c>
      <c r="F213" s="572">
        <f t="shared" si="4"/>
        <v>0.721709474170986</v>
      </c>
    </row>
    <row r="214" spans="1:6" s="318" customFormat="1" ht="12">
      <c r="A214" s="346">
        <v>1516</v>
      </c>
      <c r="B214" s="342" t="s">
        <v>354</v>
      </c>
      <c r="C214" s="346">
        <f>SUM(C178+C131+C24)</f>
        <v>1140609</v>
      </c>
      <c r="D214" s="346">
        <f>SUM(D178+D131+D24)</f>
        <v>1130777</v>
      </c>
      <c r="E214" s="346">
        <f>SUM(E178+E131+E24)</f>
        <v>557526</v>
      </c>
      <c r="F214" s="572">
        <f t="shared" si="4"/>
        <v>0.4930468164810568</v>
      </c>
    </row>
    <row r="215" spans="1:6" s="318" customFormat="1" ht="12.75" thickBot="1">
      <c r="A215" s="352">
        <v>1517</v>
      </c>
      <c r="B215" s="355" t="s">
        <v>355</v>
      </c>
      <c r="C215" s="385">
        <f>SUM(C179+C132+C30)</f>
        <v>30000</v>
      </c>
      <c r="D215" s="385">
        <f>SUM(D179+D132+D30)</f>
        <v>30035</v>
      </c>
      <c r="E215" s="385">
        <f>SUM(E179+E132+E30)</f>
        <v>21277</v>
      </c>
      <c r="F215" s="576">
        <f t="shared" si="4"/>
        <v>0.708406858664891</v>
      </c>
    </row>
    <row r="216" spans="1:6" s="318" customFormat="1" ht="12.75" thickBot="1">
      <c r="A216" s="345">
        <v>1510</v>
      </c>
      <c r="B216" s="344" t="s">
        <v>184</v>
      </c>
      <c r="C216" s="345">
        <f>SUM(C210:C215)</f>
        <v>2580967</v>
      </c>
      <c r="D216" s="345">
        <f>SUM(D210:D215)</f>
        <v>2566424</v>
      </c>
      <c r="E216" s="345">
        <f>SUM(E210:E215)</f>
        <v>1607983</v>
      </c>
      <c r="F216" s="577">
        <f t="shared" si="4"/>
        <v>0.6265461202046115</v>
      </c>
    </row>
    <row r="217" spans="1:6" s="318" customFormat="1" ht="12">
      <c r="A217" s="347">
        <v>1521</v>
      </c>
      <c r="B217" s="348" t="s">
        <v>413</v>
      </c>
      <c r="C217" s="347">
        <f>SUM(C34)</f>
        <v>6231843</v>
      </c>
      <c r="D217" s="347">
        <f>SUM(D34)</f>
        <v>6331843</v>
      </c>
      <c r="E217" s="347">
        <f>SUM(E34)</f>
        <v>4688539</v>
      </c>
      <c r="F217" s="683">
        <f t="shared" si="4"/>
        <v>0.7404698758323603</v>
      </c>
    </row>
    <row r="218" spans="1:6" s="318" customFormat="1" ht="12">
      <c r="A218" s="346">
        <v>1522</v>
      </c>
      <c r="B218" s="342" t="s">
        <v>301</v>
      </c>
      <c r="C218" s="346">
        <f>SUM(C41)</f>
        <v>636680</v>
      </c>
      <c r="D218" s="346">
        <f>SUM(D41)</f>
        <v>636680</v>
      </c>
      <c r="E218" s="346">
        <f>SUM(E41)</f>
        <v>562950</v>
      </c>
      <c r="F218" s="572">
        <f t="shared" si="4"/>
        <v>0.8841961424891626</v>
      </c>
    </row>
    <row r="219" spans="1:6" s="318" customFormat="1" ht="12">
      <c r="A219" s="346">
        <v>1523</v>
      </c>
      <c r="B219" s="342" t="s">
        <v>415</v>
      </c>
      <c r="C219" s="346">
        <f>SUM(C49)</f>
        <v>381042</v>
      </c>
      <c r="D219" s="346">
        <f>SUM(D49)</f>
        <v>327434</v>
      </c>
      <c r="E219" s="346">
        <f>SUM(E49)</f>
        <v>225337</v>
      </c>
      <c r="F219" s="572">
        <f t="shared" si="4"/>
        <v>0.6881905971890518</v>
      </c>
    </row>
    <row r="220" spans="1:6" s="318" customFormat="1" ht="12">
      <c r="A220" s="347">
        <v>1524</v>
      </c>
      <c r="B220" s="342" t="s">
        <v>484</v>
      </c>
      <c r="C220" s="346">
        <f>SUM(C44)</f>
        <v>1021000</v>
      </c>
      <c r="D220" s="346">
        <f>SUM(D44)</f>
        <v>1021000</v>
      </c>
      <c r="E220" s="346">
        <f>SUM(E44)</f>
        <v>684373</v>
      </c>
      <c r="F220" s="572">
        <f t="shared" si="4"/>
        <v>0.6702967678746327</v>
      </c>
    </row>
    <row r="221" spans="1:6" s="318" customFormat="1" ht="12.75" thickBot="1">
      <c r="A221" s="385">
        <v>1525</v>
      </c>
      <c r="B221" s="409" t="s">
        <v>421</v>
      </c>
      <c r="C221" s="385">
        <f>SUM(C57)</f>
        <v>8428</v>
      </c>
      <c r="D221" s="385">
        <f>SUM(D57)</f>
        <v>5641</v>
      </c>
      <c r="E221" s="385">
        <f>SUM(E57)</f>
        <v>3603</v>
      </c>
      <c r="F221" s="576">
        <f t="shared" si="4"/>
        <v>0.6387165396206347</v>
      </c>
    </row>
    <row r="222" spans="1:6" s="318" customFormat="1" ht="12.75" thickBot="1">
      <c r="A222" s="345">
        <v>1520</v>
      </c>
      <c r="B222" s="344" t="s">
        <v>509</v>
      </c>
      <c r="C222" s="345">
        <f>SUM(C217:C221)</f>
        <v>8278993</v>
      </c>
      <c r="D222" s="345">
        <f>SUM(D217:D221)</f>
        <v>8322598</v>
      </c>
      <c r="E222" s="345">
        <f>SUM(E217:E221)</f>
        <v>6164802</v>
      </c>
      <c r="F222" s="577">
        <f t="shared" si="4"/>
        <v>0.7407304786317926</v>
      </c>
    </row>
    <row r="223" spans="1:6" s="318" customFormat="1" ht="12.75" thickBot="1">
      <c r="A223" s="387">
        <v>1531</v>
      </c>
      <c r="B223" s="362" t="s">
        <v>423</v>
      </c>
      <c r="C223" s="387">
        <f>SUM(C61+C62)</f>
        <v>2031075</v>
      </c>
      <c r="D223" s="387">
        <f>SUM(D61+D62+D63+D64)</f>
        <v>2510986</v>
      </c>
      <c r="E223" s="387">
        <f>SUM(E61+E62+E63+E64)</f>
        <v>2039160</v>
      </c>
      <c r="F223" s="587">
        <f t="shared" si="4"/>
        <v>0.8120953282893653</v>
      </c>
    </row>
    <row r="224" spans="1:6" s="318" customFormat="1" ht="12.75" thickBot="1">
      <c r="A224" s="345">
        <v>1530</v>
      </c>
      <c r="B224" s="372" t="s">
        <v>425</v>
      </c>
      <c r="C224" s="345">
        <f>SUM(C223)</f>
        <v>2031075</v>
      </c>
      <c r="D224" s="345">
        <f>SUM(D223)</f>
        <v>2510986</v>
      </c>
      <c r="E224" s="345">
        <f>SUM(E223)</f>
        <v>2039160</v>
      </c>
      <c r="F224" s="577">
        <f t="shared" si="4"/>
        <v>0.8120953282893653</v>
      </c>
    </row>
    <row r="225" spans="1:6" s="318" customFormat="1" ht="12.75" thickBot="1">
      <c r="A225" s="345">
        <v>1540</v>
      </c>
      <c r="B225" s="361" t="s">
        <v>428</v>
      </c>
      <c r="C225" s="345">
        <f>SUM(C187+C70)</f>
        <v>1400</v>
      </c>
      <c r="D225" s="345">
        <f>SUM(D187+D70)</f>
        <v>41643</v>
      </c>
      <c r="E225" s="345">
        <f>SUM(E187+E70)</f>
        <v>95274</v>
      </c>
      <c r="F225" s="577">
        <f t="shared" si="4"/>
        <v>2.28787551329155</v>
      </c>
    </row>
    <row r="226" spans="1:6" s="318" customFormat="1" ht="12.75" thickBot="1">
      <c r="A226" s="371">
        <v>1550</v>
      </c>
      <c r="B226" s="361" t="s">
        <v>458</v>
      </c>
      <c r="C226" s="371"/>
      <c r="D226" s="371">
        <f>SUM(D189)</f>
        <v>4566</v>
      </c>
      <c r="E226" s="371">
        <f>SUM(E189+E72)</f>
        <v>6076</v>
      </c>
      <c r="F226" s="577">
        <f t="shared" si="4"/>
        <v>1.3307052124397722</v>
      </c>
    </row>
    <row r="227" spans="1:6" s="318" customFormat="1" ht="12.75" thickBot="1">
      <c r="A227" s="371">
        <v>1560</v>
      </c>
      <c r="B227" s="361" t="s">
        <v>636</v>
      </c>
      <c r="C227" s="371"/>
      <c r="D227" s="371"/>
      <c r="E227" s="371">
        <f>SUM(E191+E74)</f>
        <v>184105</v>
      </c>
      <c r="F227" s="582"/>
    </row>
    <row r="228" spans="1:6" s="318" customFormat="1" ht="12.75" thickBot="1">
      <c r="A228" s="371"/>
      <c r="B228" s="361" t="s">
        <v>361</v>
      </c>
      <c r="C228" s="371">
        <f>SUM(C225+C222+C216+C224)</f>
        <v>12892435</v>
      </c>
      <c r="D228" s="371">
        <f>SUM(D225+D222+D216+D224+D226)</f>
        <v>13446217</v>
      </c>
      <c r="E228" s="371">
        <f>SUM(E225+E222+E216+E224+E226+E227)</f>
        <v>10097400</v>
      </c>
      <c r="F228" s="577">
        <f t="shared" si="4"/>
        <v>0.7509472738689253</v>
      </c>
    </row>
    <row r="229" spans="1:6" s="318" customFormat="1" ht="12">
      <c r="A229" s="347">
        <v>1571</v>
      </c>
      <c r="B229" s="348" t="s">
        <v>430</v>
      </c>
      <c r="C229" s="347">
        <f>SUM(C78)</f>
        <v>1160000</v>
      </c>
      <c r="D229" s="347">
        <f>SUM(D78)</f>
        <v>1160039</v>
      </c>
      <c r="E229" s="347">
        <f>SUM(E78)</f>
        <v>372612</v>
      </c>
      <c r="F229" s="683">
        <f t="shared" si="4"/>
        <v>0.321206442197202</v>
      </c>
    </row>
    <row r="230" spans="1:6" s="318" customFormat="1" ht="12.75" thickBot="1">
      <c r="A230" s="354">
        <v>1572</v>
      </c>
      <c r="B230" s="342" t="s">
        <v>504</v>
      </c>
      <c r="C230" s="354">
        <f>SUM(C84)</f>
        <v>250000</v>
      </c>
      <c r="D230" s="354">
        <f>SUM(D84)</f>
        <v>250000</v>
      </c>
      <c r="E230" s="354">
        <f>SUM(E84)</f>
        <v>202094</v>
      </c>
      <c r="F230" s="576">
        <f aca="true" t="shared" si="5" ref="F230:F251">SUM(E230/D230)</f>
        <v>0.808376</v>
      </c>
    </row>
    <row r="231" spans="1:6" s="318" customFormat="1" ht="12.75" thickBot="1">
      <c r="A231" s="345">
        <v>1570</v>
      </c>
      <c r="B231" s="344" t="s">
        <v>431</v>
      </c>
      <c r="C231" s="345">
        <f>SUM(C229:C230)</f>
        <v>1410000</v>
      </c>
      <c r="D231" s="345">
        <f>SUM(D229:D230)</f>
        <v>1410039</v>
      </c>
      <c r="E231" s="345">
        <f>SUM(E229:E230)</f>
        <v>574706</v>
      </c>
      <c r="F231" s="577">
        <f t="shared" si="5"/>
        <v>0.4075816342668536</v>
      </c>
    </row>
    <row r="232" spans="1:6" s="318" customFormat="1" ht="12">
      <c r="A232" s="382">
        <v>1581</v>
      </c>
      <c r="B232" s="383" t="s">
        <v>432</v>
      </c>
      <c r="C232" s="347">
        <f>SUM(C88)</f>
        <v>363209</v>
      </c>
      <c r="D232" s="347">
        <f>SUM(D88)</f>
        <v>447845</v>
      </c>
      <c r="E232" s="347">
        <f>SUM(E88)</f>
        <v>84818</v>
      </c>
      <c r="F232" s="683">
        <f t="shared" si="5"/>
        <v>0.18939141890609473</v>
      </c>
    </row>
    <row r="233" spans="1:6" s="318" customFormat="1" ht="12">
      <c r="A233" s="346">
        <v>1582</v>
      </c>
      <c r="B233" s="342" t="s">
        <v>433</v>
      </c>
      <c r="C233" s="346">
        <f>SUM(C92)</f>
        <v>60000</v>
      </c>
      <c r="D233" s="346">
        <f>SUM(D92)</f>
        <v>68817</v>
      </c>
      <c r="E233" s="346">
        <f>SUM(E92)</f>
        <v>68817</v>
      </c>
      <c r="F233" s="572">
        <f t="shared" si="5"/>
        <v>1</v>
      </c>
    </row>
    <row r="234" spans="1:6" s="318" customFormat="1" ht="12.75" thickBot="1">
      <c r="A234" s="354">
        <v>1583</v>
      </c>
      <c r="B234" s="365" t="s">
        <v>434</v>
      </c>
      <c r="C234" s="354">
        <f>SUM(C95)</f>
        <v>877793</v>
      </c>
      <c r="D234" s="354">
        <f>SUM(D95+D195)</f>
        <v>845704</v>
      </c>
      <c r="E234" s="354">
        <f>SUM(E95+E195)</f>
        <v>326604</v>
      </c>
      <c r="F234" s="576">
        <f t="shared" si="5"/>
        <v>0.3861918590901781</v>
      </c>
    </row>
    <row r="235" spans="1:6" s="318" customFormat="1" ht="12.75" thickBot="1">
      <c r="A235" s="345">
        <v>1580</v>
      </c>
      <c r="B235" s="357" t="s">
        <v>435</v>
      </c>
      <c r="C235" s="345">
        <f>SUM(C232:C234)</f>
        <v>1301002</v>
      </c>
      <c r="D235" s="345">
        <f>SUM(D232:D234)</f>
        <v>1362366</v>
      </c>
      <c r="E235" s="345">
        <f>SUM(E232:E234)</f>
        <v>480239</v>
      </c>
      <c r="F235" s="577">
        <f t="shared" si="5"/>
        <v>0.3525036590754614</v>
      </c>
    </row>
    <row r="236" spans="1:6" s="318" customFormat="1" ht="12.75" thickBot="1">
      <c r="A236" s="345">
        <v>1590</v>
      </c>
      <c r="B236" s="372" t="s">
        <v>471</v>
      </c>
      <c r="C236" s="345">
        <f>SUM(C101)</f>
        <v>0</v>
      </c>
      <c r="D236" s="345">
        <f>SUM(D101+D196)</f>
        <v>6506</v>
      </c>
      <c r="E236" s="345">
        <f>SUM(E101+E196)</f>
        <v>6506</v>
      </c>
      <c r="F236" s="577">
        <f t="shared" si="5"/>
        <v>1</v>
      </c>
    </row>
    <row r="237" spans="1:6" s="318" customFormat="1" ht="12.75" thickBot="1">
      <c r="A237" s="345">
        <v>1600</v>
      </c>
      <c r="B237" s="372" t="s">
        <v>507</v>
      </c>
      <c r="C237" s="371"/>
      <c r="D237" s="371"/>
      <c r="E237" s="371"/>
      <c r="F237" s="582"/>
    </row>
    <row r="238" spans="1:6" s="318" customFormat="1" ht="13.5" thickBot="1">
      <c r="A238" s="345"/>
      <c r="B238" s="373" t="s">
        <v>374</v>
      </c>
      <c r="C238" s="371">
        <f>SUM(C236+C235+C231)</f>
        <v>2711002</v>
      </c>
      <c r="D238" s="371">
        <f>SUM(D236+D235+D231)</f>
        <v>2778911</v>
      </c>
      <c r="E238" s="371">
        <f>SUM(E236+E235+E231)</f>
        <v>1061451</v>
      </c>
      <c r="F238" s="577">
        <f t="shared" si="5"/>
        <v>0.3819665329332246</v>
      </c>
    </row>
    <row r="239" spans="1:6" s="318" customFormat="1" ht="12">
      <c r="A239" s="382">
        <v>1611</v>
      </c>
      <c r="B239" s="383" t="s">
        <v>461</v>
      </c>
      <c r="C239" s="406"/>
      <c r="D239" s="406"/>
      <c r="E239" s="406"/>
      <c r="F239" s="578"/>
    </row>
    <row r="240" spans="1:6" s="318" customFormat="1" ht="12.75" thickBot="1">
      <c r="A240" s="354">
        <v>1612</v>
      </c>
      <c r="B240" s="355" t="s">
        <v>462</v>
      </c>
      <c r="C240" s="354">
        <f>SUM(C144+C107)</f>
        <v>65000</v>
      </c>
      <c r="D240" s="354">
        <f>SUM(D144+D107+D108+D106)</f>
        <v>65069</v>
      </c>
      <c r="E240" s="354">
        <f>SUM(E144+E107+E108+E106)</f>
        <v>40982</v>
      </c>
      <c r="F240" s="576">
        <f t="shared" si="5"/>
        <v>0.6298237255836112</v>
      </c>
    </row>
    <row r="241" spans="1:6" s="318" customFormat="1" ht="12.75" thickBot="1">
      <c r="A241" s="345">
        <v>1610</v>
      </c>
      <c r="B241" s="344" t="s">
        <v>236</v>
      </c>
      <c r="C241" s="345">
        <f>SUM(C240)</f>
        <v>65000</v>
      </c>
      <c r="D241" s="345">
        <f>SUM(D240)</f>
        <v>65069</v>
      </c>
      <c r="E241" s="345">
        <f>SUM(E240)</f>
        <v>40982</v>
      </c>
      <c r="F241" s="577">
        <f t="shared" si="5"/>
        <v>0.6298237255836112</v>
      </c>
    </row>
    <row r="242" spans="1:6" s="318" customFormat="1" ht="15.75" thickBot="1">
      <c r="A242" s="345"/>
      <c r="B242" s="487" t="s">
        <v>548</v>
      </c>
      <c r="C242" s="345">
        <f>SUM(C241+C238+C228)</f>
        <v>15668437</v>
      </c>
      <c r="D242" s="345">
        <f>SUM(D241+D238+D228)</f>
        <v>16290197</v>
      </c>
      <c r="E242" s="345">
        <f>SUM(E241+E238+E228)</f>
        <v>11199833</v>
      </c>
      <c r="F242" s="577">
        <f t="shared" si="5"/>
        <v>0.6875198010189809</v>
      </c>
    </row>
    <row r="243" spans="1:6" s="318" customFormat="1" ht="12">
      <c r="A243" s="347">
        <v>1621</v>
      </c>
      <c r="B243" s="353" t="s">
        <v>346</v>
      </c>
      <c r="C243" s="338">
        <f>SUM(C200+C111)</f>
        <v>0</v>
      </c>
      <c r="D243" s="347">
        <f>SUM(D200+D111+D164+D147)</f>
        <v>387331</v>
      </c>
      <c r="E243" s="347">
        <f>SUM(E200+E111+E164+E147)</f>
        <v>385135</v>
      </c>
      <c r="F243" s="683">
        <f t="shared" si="5"/>
        <v>0.9943304305619741</v>
      </c>
    </row>
    <row r="244" spans="1:6" s="318" customFormat="1" ht="12.75" thickBot="1">
      <c r="A244" s="354">
        <v>1622</v>
      </c>
      <c r="B244" s="407" t="s">
        <v>347</v>
      </c>
      <c r="C244" s="347">
        <f>SUM(C201+C112)</f>
        <v>400000</v>
      </c>
      <c r="D244" s="347">
        <f>SUM(D201+D112+D165+D148)</f>
        <v>632303</v>
      </c>
      <c r="E244" s="347">
        <f>SUM(E201+E112+E165+E148)</f>
        <v>259404</v>
      </c>
      <c r="F244" s="576">
        <f t="shared" si="5"/>
        <v>0.4102526794906872</v>
      </c>
    </row>
    <row r="245" spans="1:6" s="318" customFormat="1" ht="13.5" thickBot="1">
      <c r="A245" s="371">
        <v>1620</v>
      </c>
      <c r="B245" s="373" t="s">
        <v>454</v>
      </c>
      <c r="C245" s="345">
        <f>SUM(C243:C244)</f>
        <v>400000</v>
      </c>
      <c r="D245" s="345">
        <f>SUM(D243:D244)</f>
        <v>1019634</v>
      </c>
      <c r="E245" s="345">
        <f>SUM(E243:E244)</f>
        <v>644539</v>
      </c>
      <c r="F245" s="577">
        <f t="shared" si="5"/>
        <v>0.6321278027213687</v>
      </c>
    </row>
    <row r="246" spans="1:6" s="318" customFormat="1" ht="12">
      <c r="A246" s="347">
        <v>1631</v>
      </c>
      <c r="B246" s="348" t="s">
        <v>438</v>
      </c>
      <c r="C246" s="347">
        <f>SUM(C115)</f>
        <v>870000</v>
      </c>
      <c r="D246" s="347">
        <f>SUM(D115)</f>
        <v>870000</v>
      </c>
      <c r="E246" s="347">
        <f>SUM(E115)</f>
        <v>0</v>
      </c>
      <c r="F246" s="578">
        <f t="shared" si="5"/>
        <v>0</v>
      </c>
    </row>
    <row r="247" spans="1:6" s="318" customFormat="1" ht="12">
      <c r="A247" s="352"/>
      <c r="B247" s="485" t="s">
        <v>546</v>
      </c>
      <c r="C247" s="352"/>
      <c r="D247" s="352"/>
      <c r="E247" s="352"/>
      <c r="F247" s="490"/>
    </row>
    <row r="248" spans="1:6" s="318" customFormat="1" ht="12.75" thickBot="1">
      <c r="A248" s="354">
        <v>1632</v>
      </c>
      <c r="B248" s="355" t="s">
        <v>343</v>
      </c>
      <c r="C248" s="370"/>
      <c r="D248" s="370"/>
      <c r="E248" s="370"/>
      <c r="F248" s="579"/>
    </row>
    <row r="249" spans="1:6" s="318" customFormat="1" ht="13.5" thickBot="1">
      <c r="A249" s="371">
        <v>1630</v>
      </c>
      <c r="B249" s="373" t="s">
        <v>439</v>
      </c>
      <c r="C249" s="371">
        <f>SUM(C246:C248)</f>
        <v>870000</v>
      </c>
      <c r="D249" s="371">
        <f>SUM(D246:D248)</f>
        <v>870000</v>
      </c>
      <c r="E249" s="371">
        <f>SUM(E246:E248)</f>
        <v>0</v>
      </c>
      <c r="F249" s="582">
        <f t="shared" si="5"/>
        <v>0</v>
      </c>
    </row>
    <row r="250" spans="1:6" s="318" customFormat="1" ht="13.5" thickBot="1">
      <c r="A250" s="371">
        <v>1640</v>
      </c>
      <c r="B250" s="375" t="s">
        <v>656</v>
      </c>
      <c r="C250" s="371"/>
      <c r="D250" s="371"/>
      <c r="E250" s="371">
        <f>SUM(E204+E168+E151+E119)</f>
        <v>2448</v>
      </c>
      <c r="F250" s="582"/>
    </row>
    <row r="251" spans="1:6" s="398" customFormat="1" ht="13.5" thickBot="1">
      <c r="A251" s="379"/>
      <c r="B251" s="380" t="s">
        <v>455</v>
      </c>
      <c r="C251" s="410">
        <f>SUM(C249+C245+C238+C228+C241)</f>
        <v>16938437</v>
      </c>
      <c r="D251" s="410">
        <f>SUM(D249+D245+D238+D228+D241)</f>
        <v>18179831</v>
      </c>
      <c r="E251" s="410">
        <f>SUM(E249+E245+E238+E228+E241+E250)</f>
        <v>11846820</v>
      </c>
      <c r="F251" s="577">
        <f t="shared" si="5"/>
        <v>0.6516463216847286</v>
      </c>
    </row>
    <row r="252" ht="12">
      <c r="C252" s="412"/>
    </row>
    <row r="253" ht="12">
      <c r="C253" s="412"/>
    </row>
    <row r="254" ht="12">
      <c r="C254" s="412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1968503937007874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  <rowBreaks count="5" manualBreakCount="5">
    <brk id="51" max="255" man="1"/>
    <brk id="101" max="255" man="1"/>
    <brk id="150" max="255" man="1"/>
    <brk id="198" max="255" man="1"/>
    <brk id="2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1"/>
  <sheetViews>
    <sheetView showZeros="0" zoomScalePageLayoutView="0" workbookViewId="0" topLeftCell="A1">
      <selection activeCell="E5" sqref="E5:E7"/>
    </sheetView>
  </sheetViews>
  <sheetFormatPr defaultColWidth="9.00390625" defaultRowHeight="12.75"/>
  <cols>
    <col min="1" max="1" width="8.00390625" style="26" customWidth="1"/>
    <col min="2" max="2" width="65.875" style="26" customWidth="1"/>
    <col min="3" max="3" width="11.75390625" style="26" customWidth="1"/>
    <col min="4" max="5" width="12.125" style="26" customWidth="1"/>
    <col min="6" max="16384" width="9.125" style="26" customWidth="1"/>
  </cols>
  <sheetData>
    <row r="1" spans="1:6" ht="12.75">
      <c r="A1" s="715" t="s">
        <v>241</v>
      </c>
      <c r="B1" s="715"/>
      <c r="C1" s="716"/>
      <c r="D1" s="710"/>
      <c r="E1" s="710"/>
      <c r="F1" s="710"/>
    </row>
    <row r="2" spans="1:6" ht="12.75">
      <c r="A2" s="715" t="s">
        <v>30</v>
      </c>
      <c r="B2" s="715"/>
      <c r="C2" s="716"/>
      <c r="D2" s="710"/>
      <c r="E2" s="710"/>
      <c r="F2" s="710"/>
    </row>
    <row r="3" spans="1:3" ht="9" customHeight="1">
      <c r="A3" s="266"/>
      <c r="B3" s="266"/>
      <c r="C3" s="139"/>
    </row>
    <row r="4" spans="1:6" ht="12" customHeight="1">
      <c r="A4" s="207"/>
      <c r="B4" s="206"/>
      <c r="C4" s="176"/>
      <c r="F4" s="176" t="s">
        <v>209</v>
      </c>
    </row>
    <row r="5" spans="1:6" s="28" customFormat="1" ht="12" customHeight="1">
      <c r="A5" s="224"/>
      <c r="B5" s="27"/>
      <c r="C5" s="203" t="s">
        <v>79</v>
      </c>
      <c r="D5" s="703" t="s">
        <v>643</v>
      </c>
      <c r="E5" s="703" t="s">
        <v>645</v>
      </c>
      <c r="F5" s="703" t="s">
        <v>596</v>
      </c>
    </row>
    <row r="6" spans="1:6" s="28" customFormat="1" ht="12" customHeight="1">
      <c r="A6" s="3" t="s">
        <v>229</v>
      </c>
      <c r="B6" s="3" t="s">
        <v>163</v>
      </c>
      <c r="C6" s="15" t="s">
        <v>556</v>
      </c>
      <c r="D6" s="717"/>
      <c r="E6" s="717"/>
      <c r="F6" s="717"/>
    </row>
    <row r="7" spans="1:6" s="28" customFormat="1" ht="12.75" customHeight="1" thickBot="1">
      <c r="A7" s="29"/>
      <c r="B7" s="29"/>
      <c r="C7" s="15" t="s">
        <v>557</v>
      </c>
      <c r="D7" s="718"/>
      <c r="E7" s="718"/>
      <c r="F7" s="718"/>
    </row>
    <row r="8" spans="1:6" ht="12" customHeight="1">
      <c r="A8" s="4" t="s">
        <v>164</v>
      </c>
      <c r="B8" s="5" t="s">
        <v>165</v>
      </c>
      <c r="C8" s="93" t="s">
        <v>166</v>
      </c>
      <c r="D8" s="93" t="s">
        <v>167</v>
      </c>
      <c r="E8" s="93" t="s">
        <v>168</v>
      </c>
      <c r="F8" s="93" t="s">
        <v>292</v>
      </c>
    </row>
    <row r="9" spans="1:6" ht="15" customHeight="1">
      <c r="A9" s="4"/>
      <c r="B9" s="302" t="s">
        <v>242</v>
      </c>
      <c r="C9" s="10"/>
      <c r="D9" s="10"/>
      <c r="E9" s="10"/>
      <c r="F9" s="7"/>
    </row>
    <row r="10" spans="1:6" ht="8.25" customHeight="1">
      <c r="A10" s="4"/>
      <c r="B10" s="243"/>
      <c r="C10" s="10"/>
      <c r="D10" s="10"/>
      <c r="E10" s="10"/>
      <c r="F10" s="10"/>
    </row>
    <row r="11" spans="1:6" ht="12">
      <c r="A11" s="6">
        <v>1710</v>
      </c>
      <c r="B11" s="6" t="s">
        <v>339</v>
      </c>
      <c r="C11" s="6">
        <f>SUM(C12+C13+C14+C15+C16+C18+C19)</f>
        <v>2003094</v>
      </c>
      <c r="D11" s="6">
        <f>SUM(D12+D13+D14+D15+D16+D18+D19)</f>
        <v>2084505</v>
      </c>
      <c r="E11" s="6">
        <f>SUM(E12:E19)</f>
        <v>1396862</v>
      </c>
      <c r="F11" s="489">
        <f>SUM(E11/D11)</f>
        <v>0.6701168862631656</v>
      </c>
    </row>
    <row r="12" spans="1:6" ht="12">
      <c r="A12" s="10">
        <v>1711</v>
      </c>
      <c r="B12" s="10" t="s">
        <v>243</v>
      </c>
      <c r="C12" s="10">
        <f>SUM('3a.m.'!C82)</f>
        <v>1129374</v>
      </c>
      <c r="D12" s="10">
        <f>SUM('3a.m.'!D82)</f>
        <v>1195414</v>
      </c>
      <c r="E12" s="10">
        <f>SUM('3a.m.'!E82)</f>
        <v>847696</v>
      </c>
      <c r="F12" s="572">
        <f>SUM(E12/D12)</f>
        <v>0.709123366465509</v>
      </c>
    </row>
    <row r="13" spans="1:6" ht="12">
      <c r="A13" s="10">
        <v>1712</v>
      </c>
      <c r="B13" s="10" t="s">
        <v>14</v>
      </c>
      <c r="C13" s="10">
        <f>SUM('3a.m.'!C83)</f>
        <v>281357</v>
      </c>
      <c r="D13" s="10">
        <f>SUM('3a.m.'!D83)</f>
        <v>308512</v>
      </c>
      <c r="E13" s="10">
        <f>SUM('3a.m.'!E83)</f>
        <v>244052</v>
      </c>
      <c r="F13" s="572">
        <f>SUM(E13/D13)</f>
        <v>0.791061611865989</v>
      </c>
    </row>
    <row r="14" spans="1:6" ht="12">
      <c r="A14" s="10">
        <v>1713</v>
      </c>
      <c r="B14" s="10" t="s">
        <v>15</v>
      </c>
      <c r="C14" s="10">
        <f>SUM('3a.m.'!C84)</f>
        <v>482121</v>
      </c>
      <c r="D14" s="10">
        <f>SUM('3a.m.'!D84)</f>
        <v>475847</v>
      </c>
      <c r="E14" s="10">
        <f>SUM('3a.m.'!E84)</f>
        <v>275499</v>
      </c>
      <c r="F14" s="572">
        <f>SUM(E14/D14)</f>
        <v>0.5789655078207911</v>
      </c>
    </row>
    <row r="15" spans="1:6" ht="12">
      <c r="A15" s="10">
        <v>1714</v>
      </c>
      <c r="B15" s="10" t="s">
        <v>265</v>
      </c>
      <c r="C15" s="10">
        <f>SUM('3a.m.'!C85)</f>
        <v>0</v>
      </c>
      <c r="D15" s="10">
        <f>SUM('3a.m.'!D85)</f>
        <v>0</v>
      </c>
      <c r="E15" s="10">
        <f>SUM('3a.m.'!E85)</f>
        <v>0</v>
      </c>
      <c r="F15" s="572"/>
    </row>
    <row r="16" spans="1:6" ht="12">
      <c r="A16" s="10">
        <v>1715</v>
      </c>
      <c r="B16" s="10" t="s">
        <v>61</v>
      </c>
      <c r="C16" s="10">
        <f>SUM('3a.m.'!C86)</f>
        <v>0</v>
      </c>
      <c r="D16" s="10">
        <f>SUM('3a.m.'!D86)</f>
        <v>0</v>
      </c>
      <c r="E16" s="10">
        <f>SUM('3a.m.'!E86)</f>
        <v>268</v>
      </c>
      <c r="F16" s="572"/>
    </row>
    <row r="17" spans="1:6" ht="12">
      <c r="A17" s="10">
        <v>1716</v>
      </c>
      <c r="B17" s="10" t="s">
        <v>19</v>
      </c>
      <c r="C17" s="10"/>
      <c r="D17" s="10"/>
      <c r="E17" s="10">
        <f>SUM('3a.m.'!E89)</f>
        <v>3451</v>
      </c>
      <c r="F17" s="572"/>
    </row>
    <row r="18" spans="1:6" ht="12">
      <c r="A18" s="10">
        <v>1717</v>
      </c>
      <c r="B18" s="10" t="s">
        <v>20</v>
      </c>
      <c r="C18" s="10">
        <f>SUM('3a.m.'!C90)</f>
        <v>85242</v>
      </c>
      <c r="D18" s="10">
        <f>SUM('3a.m.'!D90)</f>
        <v>104732</v>
      </c>
      <c r="E18" s="10">
        <f>SUM('3a.m.'!E90)</f>
        <v>25896</v>
      </c>
      <c r="F18" s="572">
        <f>SUM(E18/D18)</f>
        <v>0.2472596723064584</v>
      </c>
    </row>
    <row r="19" spans="1:6" ht="12">
      <c r="A19" s="10">
        <v>1718</v>
      </c>
      <c r="B19" s="7" t="s">
        <v>244</v>
      </c>
      <c r="C19" s="10">
        <f>SUM('3a.m.'!C93)</f>
        <v>25000</v>
      </c>
      <c r="D19" s="10">
        <f>SUM('3a.m.'!D93)</f>
        <v>0</v>
      </c>
      <c r="E19" s="10">
        <f>SUM('3a.m.'!E93)</f>
        <v>0</v>
      </c>
      <c r="F19" s="489"/>
    </row>
    <row r="20" spans="1:6" ht="9.75" customHeight="1">
      <c r="A20" s="10"/>
      <c r="B20" s="10"/>
      <c r="C20" s="10"/>
      <c r="D20" s="10"/>
      <c r="E20" s="10"/>
      <c r="F20" s="489"/>
    </row>
    <row r="21" spans="1:6" ht="12">
      <c r="A21" s="169">
        <v>1720</v>
      </c>
      <c r="B21" s="169" t="s">
        <v>340</v>
      </c>
      <c r="C21" s="169">
        <f>SUM(C22)</f>
        <v>135000</v>
      </c>
      <c r="D21" s="169">
        <f>SUM(D22)</f>
        <v>152000</v>
      </c>
      <c r="E21" s="169">
        <f>SUM(E22)</f>
        <v>113824</v>
      </c>
      <c r="F21" s="489">
        <f>SUM(E21/D21)</f>
        <v>0.7488421052631579</v>
      </c>
    </row>
    <row r="22" spans="1:6" ht="12">
      <c r="A22" s="10">
        <v>1721</v>
      </c>
      <c r="B22" s="7" t="s">
        <v>19</v>
      </c>
      <c r="C22" s="10">
        <f>SUM('4.mell.'!C106)</f>
        <v>135000</v>
      </c>
      <c r="D22" s="10">
        <f>SUM('4.mell.'!D108)</f>
        <v>152000</v>
      </c>
      <c r="E22" s="10">
        <f>SUM('4.mell.'!E108)</f>
        <v>113824</v>
      </c>
      <c r="F22" s="572">
        <f>SUM(E22/D22)</f>
        <v>0.7488421052631579</v>
      </c>
    </row>
    <row r="23" spans="1:6" ht="9.75" customHeight="1">
      <c r="A23" s="10"/>
      <c r="B23" s="10"/>
      <c r="C23" s="10"/>
      <c r="D23" s="10"/>
      <c r="E23" s="10"/>
      <c r="F23" s="489"/>
    </row>
    <row r="24" spans="1:6" ht="12">
      <c r="A24" s="169">
        <v>1730</v>
      </c>
      <c r="B24" s="169" t="s">
        <v>341</v>
      </c>
      <c r="C24" s="169">
        <f>SUM(C25)</f>
        <v>45000</v>
      </c>
      <c r="D24" s="169">
        <f>SUM(D25)</f>
        <v>45000</v>
      </c>
      <c r="E24" s="169">
        <f>SUM(E25)</f>
        <v>7447</v>
      </c>
      <c r="F24" s="489">
        <f>SUM(E24/D24)</f>
        <v>0.16548888888888888</v>
      </c>
    </row>
    <row r="25" spans="1:6" ht="12">
      <c r="A25" s="10">
        <v>1731</v>
      </c>
      <c r="B25" s="7" t="s">
        <v>20</v>
      </c>
      <c r="C25" s="10">
        <f>SUM('5.mell. '!C39)</f>
        <v>45000</v>
      </c>
      <c r="D25" s="10">
        <f>SUM('5.mell. '!D39)</f>
        <v>45000</v>
      </c>
      <c r="E25" s="10">
        <f>SUM('5.mell. '!E36)</f>
        <v>7447</v>
      </c>
      <c r="F25" s="572">
        <f>SUM(E25/D25)</f>
        <v>0.16548888888888888</v>
      </c>
    </row>
    <row r="26" spans="1:6" ht="12">
      <c r="A26" s="10">
        <v>1732</v>
      </c>
      <c r="B26" s="10" t="s">
        <v>15</v>
      </c>
      <c r="C26" s="10"/>
      <c r="D26" s="10"/>
      <c r="E26" s="10">
        <f>SUM('5.mell. '!E38)</f>
        <v>559</v>
      </c>
      <c r="F26" s="572"/>
    </row>
    <row r="27" spans="1:6" ht="8.25" customHeight="1">
      <c r="A27" s="10"/>
      <c r="B27" s="10"/>
      <c r="C27" s="10"/>
      <c r="D27" s="10"/>
      <c r="E27" s="10"/>
      <c r="F27" s="489"/>
    </row>
    <row r="28" spans="1:6" ht="13.5" customHeight="1">
      <c r="A28" s="169">
        <v>1735</v>
      </c>
      <c r="B28" s="169" t="s">
        <v>603</v>
      </c>
      <c r="C28" s="10"/>
      <c r="D28" s="10"/>
      <c r="E28" s="169">
        <v>11684</v>
      </c>
      <c r="F28" s="489"/>
    </row>
    <row r="29" spans="1:6" ht="8.25" customHeight="1">
      <c r="A29" s="10"/>
      <c r="B29" s="10"/>
      <c r="C29" s="10"/>
      <c r="D29" s="10"/>
      <c r="E29" s="10"/>
      <c r="F29" s="489"/>
    </row>
    <row r="30" spans="1:6" ht="12.75">
      <c r="A30" s="10"/>
      <c r="B30" s="303" t="s">
        <v>317</v>
      </c>
      <c r="C30" s="10"/>
      <c r="D30" s="10"/>
      <c r="E30" s="10"/>
      <c r="F30" s="489"/>
    </row>
    <row r="31" spans="1:6" ht="6.75" customHeight="1">
      <c r="A31" s="10"/>
      <c r="B31" s="10"/>
      <c r="C31" s="10"/>
      <c r="D31" s="10"/>
      <c r="E31" s="10"/>
      <c r="F31" s="489"/>
    </row>
    <row r="32" spans="1:6" ht="12">
      <c r="A32" s="169">
        <v>1740</v>
      </c>
      <c r="B32" s="169" t="s">
        <v>28</v>
      </c>
      <c r="C32" s="169">
        <f>SUM(C33:C40)</f>
        <v>226527</v>
      </c>
      <c r="D32" s="169">
        <f>SUM(D33:D40)</f>
        <v>221760</v>
      </c>
      <c r="E32" s="169">
        <f>SUM(E33:E40)</f>
        <v>162900</v>
      </c>
      <c r="F32" s="489">
        <f>SUM(E32/D32)</f>
        <v>0.734577922077922</v>
      </c>
    </row>
    <row r="33" spans="1:6" ht="12">
      <c r="A33" s="10">
        <v>1741</v>
      </c>
      <c r="B33" s="10" t="s">
        <v>243</v>
      </c>
      <c r="C33" s="10">
        <f>SUM('3b.m.'!C22)</f>
        <v>142952</v>
      </c>
      <c r="D33" s="10">
        <f>SUM('3b.m.'!D22)</f>
        <v>132229</v>
      </c>
      <c r="E33" s="10">
        <f>SUM('3b.m.'!E22)</f>
        <v>96771</v>
      </c>
      <c r="F33" s="572">
        <f>SUM(E33/D33)</f>
        <v>0.731843997912712</v>
      </c>
    </row>
    <row r="34" spans="1:6" ht="12">
      <c r="A34" s="10">
        <v>1742</v>
      </c>
      <c r="B34" s="10" t="s">
        <v>14</v>
      </c>
      <c r="C34" s="10">
        <f>SUM('3b.m.'!C23)</f>
        <v>39849</v>
      </c>
      <c r="D34" s="10">
        <f>SUM('3b.m.'!D23)</f>
        <v>36895</v>
      </c>
      <c r="E34" s="10">
        <f>SUM('3b.m.'!E23)</f>
        <v>26646</v>
      </c>
      <c r="F34" s="572">
        <f>SUM(E34/D34)</f>
        <v>0.7222116817997019</v>
      </c>
    </row>
    <row r="35" spans="1:6" ht="12">
      <c r="A35" s="10">
        <v>1743</v>
      </c>
      <c r="B35" s="10" t="s">
        <v>15</v>
      </c>
      <c r="C35" s="10">
        <f>SUM('3b.m.'!C24)</f>
        <v>28726</v>
      </c>
      <c r="D35" s="10">
        <f>SUM('3b.m.'!D24)</f>
        <v>33936</v>
      </c>
      <c r="E35" s="10">
        <f>SUM('3b.m.'!E24)</f>
        <v>20315</v>
      </c>
      <c r="F35" s="572">
        <f>SUM(E35/D35)</f>
        <v>0.5986268269684111</v>
      </c>
    </row>
    <row r="36" spans="1:6" ht="12">
      <c r="A36" s="10">
        <v>1744</v>
      </c>
      <c r="B36" s="10" t="s">
        <v>265</v>
      </c>
      <c r="C36" s="10">
        <f>SUM('3b.m.'!C25)</f>
        <v>0</v>
      </c>
      <c r="D36" s="10">
        <f>SUM('3b.m.'!D25)</f>
        <v>0</v>
      </c>
      <c r="E36" s="10">
        <f>SUM('3b.m.'!E25)</f>
        <v>0</v>
      </c>
      <c r="F36" s="572"/>
    </row>
    <row r="37" spans="1:6" ht="12">
      <c r="A37" s="10">
        <v>1745</v>
      </c>
      <c r="B37" s="10" t="s">
        <v>61</v>
      </c>
      <c r="C37" s="10">
        <f>SUM('3b.m.'!C26)</f>
        <v>0</v>
      </c>
      <c r="D37" s="10">
        <f>SUM('3b.m.'!D26)</f>
        <v>0</v>
      </c>
      <c r="E37" s="10">
        <f>SUM('3b.m.'!E26)</f>
        <v>0</v>
      </c>
      <c r="F37" s="489"/>
    </row>
    <row r="38" spans="1:6" ht="12">
      <c r="A38" s="10">
        <v>1746</v>
      </c>
      <c r="B38" s="10" t="s">
        <v>20</v>
      </c>
      <c r="C38" s="10">
        <f>SUM('3b.m.'!C31)</f>
        <v>15000</v>
      </c>
      <c r="D38" s="10">
        <f>SUM('3b.m.'!D31)</f>
        <v>18700</v>
      </c>
      <c r="E38" s="10">
        <f>SUM('3b.m.'!E31)</f>
        <v>14501</v>
      </c>
      <c r="F38" s="572">
        <f>SUM(E38/D38)</f>
        <v>0.7754545454545455</v>
      </c>
    </row>
    <row r="39" spans="1:6" ht="12">
      <c r="A39" s="10">
        <v>1747</v>
      </c>
      <c r="B39" s="10" t="s">
        <v>19</v>
      </c>
      <c r="C39" s="10"/>
      <c r="D39" s="10"/>
      <c r="E39" s="10">
        <f>SUM('3b.m.'!E30)</f>
        <v>4667</v>
      </c>
      <c r="F39" s="489"/>
    </row>
    <row r="40" spans="1:6" ht="12">
      <c r="A40" s="10">
        <v>1748</v>
      </c>
      <c r="B40" s="7" t="s">
        <v>244</v>
      </c>
      <c r="C40" s="10"/>
      <c r="D40" s="10"/>
      <c r="E40" s="10"/>
      <c r="F40" s="489"/>
    </row>
    <row r="41" spans="1:6" ht="7.5" customHeight="1">
      <c r="A41" s="10"/>
      <c r="B41" s="10"/>
      <c r="C41" s="10"/>
      <c r="D41" s="10"/>
      <c r="E41" s="10"/>
      <c r="F41" s="489"/>
    </row>
    <row r="42" spans="1:6" ht="13.5" customHeight="1">
      <c r="A42" s="169">
        <v>1749</v>
      </c>
      <c r="B42" s="169" t="s">
        <v>603</v>
      </c>
      <c r="C42" s="10"/>
      <c r="D42" s="10"/>
      <c r="E42" s="169">
        <v>2636</v>
      </c>
      <c r="F42" s="489"/>
    </row>
    <row r="43" spans="1:6" ht="7.5" customHeight="1">
      <c r="A43" s="10"/>
      <c r="B43" s="10"/>
      <c r="C43" s="10"/>
      <c r="D43" s="10"/>
      <c r="E43" s="10"/>
      <c r="F43" s="489"/>
    </row>
    <row r="44" spans="1:6" ht="12.75">
      <c r="A44" s="10"/>
      <c r="B44" s="303" t="s">
        <v>318</v>
      </c>
      <c r="C44" s="10"/>
      <c r="D44" s="10"/>
      <c r="E44" s="10"/>
      <c r="F44" s="489"/>
    </row>
    <row r="45" spans="1:6" ht="7.5" customHeight="1">
      <c r="A45" s="4"/>
      <c r="B45" s="243"/>
      <c r="C45" s="10"/>
      <c r="D45" s="10"/>
      <c r="E45" s="10"/>
      <c r="F45" s="489"/>
    </row>
    <row r="46" spans="1:6" ht="12">
      <c r="A46" s="11">
        <v>1750</v>
      </c>
      <c r="B46" s="11" t="s">
        <v>322</v>
      </c>
      <c r="C46" s="11">
        <f>SUM(C47:C55)</f>
        <v>4122259</v>
      </c>
      <c r="D46" s="11">
        <f>SUM(D47:D55)</f>
        <v>4432455</v>
      </c>
      <c r="E46" s="11">
        <f>SUM(E47:E55)</f>
        <v>2684791</v>
      </c>
      <c r="F46" s="489">
        <f aca="true" t="shared" si="0" ref="F46:F55">SUM(E46/D46)</f>
        <v>0.6057119587226492</v>
      </c>
    </row>
    <row r="47" spans="1:6" ht="12">
      <c r="A47" s="10">
        <v>1751</v>
      </c>
      <c r="B47" s="10" t="s">
        <v>243</v>
      </c>
      <c r="C47" s="10">
        <f>SUM('3c.m.'!C719)</f>
        <v>35172</v>
      </c>
      <c r="D47" s="10">
        <f>SUM('3c.m.'!D719)</f>
        <v>45671</v>
      </c>
      <c r="E47" s="10">
        <f>SUM('3c.m.'!E719)</f>
        <v>22249</v>
      </c>
      <c r="F47" s="572">
        <f t="shared" si="0"/>
        <v>0.48715815287600445</v>
      </c>
    </row>
    <row r="48" spans="1:6" ht="12">
      <c r="A48" s="10">
        <v>1752</v>
      </c>
      <c r="B48" s="10" t="s">
        <v>14</v>
      </c>
      <c r="C48" s="10">
        <f>SUM('3c.m.'!C720)</f>
        <v>14220</v>
      </c>
      <c r="D48" s="10">
        <f>SUM('3c.m.'!D720)</f>
        <v>13762</v>
      </c>
      <c r="E48" s="10">
        <f>SUM('3c.m.'!E720)</f>
        <v>7006</v>
      </c>
      <c r="F48" s="572">
        <f t="shared" si="0"/>
        <v>0.5090829821246912</v>
      </c>
    </row>
    <row r="49" spans="1:6" ht="12">
      <c r="A49" s="10">
        <v>1753</v>
      </c>
      <c r="B49" s="10" t="s">
        <v>15</v>
      </c>
      <c r="C49" s="10">
        <f>SUM('3c.m.'!C721)</f>
        <v>3226145</v>
      </c>
      <c r="D49" s="10">
        <f>SUM('3c.m.'!D721)</f>
        <v>3247554</v>
      </c>
      <c r="E49" s="10">
        <f>SUM('3c.m.'!E721)</f>
        <v>1967178</v>
      </c>
      <c r="F49" s="572">
        <f t="shared" si="0"/>
        <v>0.6057414287799372</v>
      </c>
    </row>
    <row r="50" spans="1:6" ht="12">
      <c r="A50" s="10">
        <v>1754</v>
      </c>
      <c r="B50" s="10" t="s">
        <v>265</v>
      </c>
      <c r="C50" s="10">
        <f>SUM('3c.m.'!C722)</f>
        <v>170362</v>
      </c>
      <c r="D50" s="10">
        <f>SUM('3c.m.'!D722)</f>
        <v>83624</v>
      </c>
      <c r="E50" s="10">
        <f>SUM('3c.m.'!E722)</f>
        <v>59790</v>
      </c>
      <c r="F50" s="572">
        <f t="shared" si="0"/>
        <v>0.714986128384196</v>
      </c>
    </row>
    <row r="51" spans="1:6" ht="12">
      <c r="A51" s="10">
        <v>1755</v>
      </c>
      <c r="B51" s="10" t="s">
        <v>61</v>
      </c>
      <c r="C51" s="10">
        <f>SUM('3c.m.'!C723)</f>
        <v>3500</v>
      </c>
      <c r="D51" s="10">
        <f>SUM('3c.m.'!D723)</f>
        <v>3498</v>
      </c>
      <c r="E51" s="10">
        <f>SUM('3c.m.'!E723)</f>
        <v>914</v>
      </c>
      <c r="F51" s="572">
        <f t="shared" si="0"/>
        <v>0.2612921669525443</v>
      </c>
    </row>
    <row r="52" spans="1:6" ht="12">
      <c r="A52" s="10">
        <v>1756</v>
      </c>
      <c r="B52" s="10" t="s">
        <v>488</v>
      </c>
      <c r="C52" s="10">
        <f>SUM('3c.m.'!C724)</f>
        <v>172860</v>
      </c>
      <c r="D52" s="10">
        <f>SUM('3c.m.'!D724)</f>
        <v>462564</v>
      </c>
      <c r="E52" s="10">
        <f>SUM('3c.m.'!E724)</f>
        <v>326811</v>
      </c>
      <c r="F52" s="572">
        <f t="shared" si="0"/>
        <v>0.7065206112019093</v>
      </c>
    </row>
    <row r="53" spans="1:6" ht="12">
      <c r="A53" s="7">
        <v>1757</v>
      </c>
      <c r="B53" s="7" t="s">
        <v>19</v>
      </c>
      <c r="C53" s="10"/>
      <c r="D53" s="10">
        <f>SUM('3c.m.'!D727)</f>
        <v>1300</v>
      </c>
      <c r="E53" s="10">
        <f>SUM('3c.m.'!E727)</f>
        <v>1826</v>
      </c>
      <c r="F53" s="572">
        <f t="shared" si="0"/>
        <v>1.4046153846153846</v>
      </c>
    </row>
    <row r="54" spans="1:6" ht="12">
      <c r="A54" s="10">
        <v>1758</v>
      </c>
      <c r="B54" s="10" t="s">
        <v>20</v>
      </c>
      <c r="C54" s="10">
        <f>SUM('3c.m.'!C727)</f>
        <v>0</v>
      </c>
      <c r="D54" s="10">
        <f>SUM('3c.m.'!D728)</f>
        <v>76250</v>
      </c>
      <c r="E54" s="10">
        <f>SUM('3c.m.'!E728)</f>
        <v>63138</v>
      </c>
      <c r="F54" s="572">
        <f t="shared" si="0"/>
        <v>0.8280393442622951</v>
      </c>
    </row>
    <row r="55" spans="1:6" ht="12">
      <c r="A55" s="10">
        <v>1759</v>
      </c>
      <c r="B55" s="10" t="s">
        <v>495</v>
      </c>
      <c r="C55" s="10">
        <f>SUM('3c.m.'!C729)</f>
        <v>500000</v>
      </c>
      <c r="D55" s="10">
        <f>SUM('3c.m.'!D729)</f>
        <v>498232</v>
      </c>
      <c r="E55" s="10">
        <f>SUM('3c.m.'!E729)</f>
        <v>235879</v>
      </c>
      <c r="F55" s="572">
        <f t="shared" si="0"/>
        <v>0.47343205574912894</v>
      </c>
    </row>
    <row r="56" spans="1:6" ht="12">
      <c r="A56" s="10"/>
      <c r="B56" s="10"/>
      <c r="C56" s="10"/>
      <c r="D56" s="10"/>
      <c r="E56" s="10"/>
      <c r="F56" s="572"/>
    </row>
    <row r="57" spans="1:6" ht="12">
      <c r="A57" s="6">
        <v>1760</v>
      </c>
      <c r="B57" s="6" t="s">
        <v>348</v>
      </c>
      <c r="C57" s="6">
        <f>SUM(C58:C64)</f>
        <v>880182</v>
      </c>
      <c r="D57" s="6">
        <f>SUM(D58:D64)</f>
        <v>909742</v>
      </c>
      <c r="E57" s="6">
        <f>SUM(E58:E64)</f>
        <v>692852</v>
      </c>
      <c r="F57" s="489">
        <f>SUM(E57/D57)</f>
        <v>0.7615917479900896</v>
      </c>
    </row>
    <row r="58" spans="1:6" ht="12">
      <c r="A58" s="10">
        <v>1761</v>
      </c>
      <c r="B58" s="10" t="s">
        <v>243</v>
      </c>
      <c r="C58" s="7">
        <f>SUM('3d.m. '!C56)</f>
        <v>0</v>
      </c>
      <c r="D58" s="7">
        <f>SUM('3d.m. '!D56)</f>
        <v>0</v>
      </c>
      <c r="E58" s="7">
        <f>SUM('3d.m. '!E56)</f>
        <v>0</v>
      </c>
      <c r="F58" s="489"/>
    </row>
    <row r="59" spans="1:6" ht="12">
      <c r="A59" s="7">
        <v>1762</v>
      </c>
      <c r="B59" s="7" t="s">
        <v>14</v>
      </c>
      <c r="C59" s="7">
        <f>SUM('3d.m. '!C57)</f>
        <v>0</v>
      </c>
      <c r="D59" s="7">
        <f>SUM('3d.m. '!D57)</f>
        <v>0</v>
      </c>
      <c r="E59" s="7">
        <f>SUM('3d.m. '!E57)</f>
        <v>0</v>
      </c>
      <c r="F59" s="489"/>
    </row>
    <row r="60" spans="1:6" ht="12">
      <c r="A60" s="10">
        <v>1763</v>
      </c>
      <c r="B60" s="10" t="s">
        <v>15</v>
      </c>
      <c r="C60" s="7">
        <f>SUM('3d.m. '!C58)</f>
        <v>0</v>
      </c>
      <c r="D60" s="7">
        <f>SUM('3d.m. '!D58)</f>
        <v>0</v>
      </c>
      <c r="E60" s="7">
        <f>SUM('3d.m. '!E58)</f>
        <v>0</v>
      </c>
      <c r="F60" s="489"/>
    </row>
    <row r="61" spans="1:6" ht="12">
      <c r="A61" s="10">
        <v>1764</v>
      </c>
      <c r="B61" s="10" t="s">
        <v>265</v>
      </c>
      <c r="C61" s="7">
        <f>SUM('3d.m. '!C59)</f>
        <v>880182</v>
      </c>
      <c r="D61" s="7">
        <f>SUM('3d.m. '!D59)</f>
        <v>896046</v>
      </c>
      <c r="E61" s="7">
        <f>SUM('3d.m. '!E59)</f>
        <v>676814</v>
      </c>
      <c r="F61" s="572">
        <f>SUM(E61/D61)</f>
        <v>0.7553339895496437</v>
      </c>
    </row>
    <row r="62" spans="1:6" ht="12">
      <c r="A62" s="10">
        <v>1765</v>
      </c>
      <c r="B62" s="10" t="s">
        <v>495</v>
      </c>
      <c r="C62" s="7"/>
      <c r="D62" s="7">
        <f>SUM('3d.m. '!D60)</f>
        <v>13696</v>
      </c>
      <c r="E62" s="7">
        <f>SUM('3d.m. '!E60)</f>
        <v>16038</v>
      </c>
      <c r="F62" s="572">
        <f>SUM(E62/D62)</f>
        <v>1.170998831775701</v>
      </c>
    </row>
    <row r="63" spans="1:6" ht="12">
      <c r="A63" s="10">
        <v>1766</v>
      </c>
      <c r="B63" s="10" t="s">
        <v>61</v>
      </c>
      <c r="C63" s="7">
        <f>SUM('3d.m. '!C61)</f>
        <v>0</v>
      </c>
      <c r="D63" s="7">
        <f>SUM('3d.m. '!D61)</f>
        <v>0</v>
      </c>
      <c r="E63" s="7">
        <f>SUM('3d.m. '!E61)</f>
        <v>0</v>
      </c>
      <c r="F63" s="489"/>
    </row>
    <row r="64" spans="1:6" ht="12">
      <c r="A64" s="10">
        <v>1767</v>
      </c>
      <c r="B64" s="10" t="s">
        <v>244</v>
      </c>
      <c r="C64" s="7"/>
      <c r="D64" s="7"/>
      <c r="E64" s="7"/>
      <c r="F64" s="489"/>
    </row>
    <row r="65" spans="1:6" ht="9" customHeight="1">
      <c r="A65" s="4"/>
      <c r="B65" s="243"/>
      <c r="C65" s="10"/>
      <c r="D65" s="10"/>
      <c r="E65" s="10"/>
      <c r="F65" s="489"/>
    </row>
    <row r="66" spans="1:6" ht="12">
      <c r="A66" s="6">
        <v>1770</v>
      </c>
      <c r="B66" s="31" t="s">
        <v>323</v>
      </c>
      <c r="C66" s="168">
        <f>SUM(C69:C74)-C72</f>
        <v>2355284</v>
      </c>
      <c r="D66" s="168">
        <f>SUM(D69:D74)-D72</f>
        <v>2725448</v>
      </c>
      <c r="E66" s="168">
        <f>SUM(E67:E74)-E72</f>
        <v>849686</v>
      </c>
      <c r="F66" s="489">
        <f>SUM(E66/D66)</f>
        <v>0.31176012163871775</v>
      </c>
    </row>
    <row r="67" spans="1:6" ht="12">
      <c r="A67" s="167">
        <v>1771</v>
      </c>
      <c r="B67" s="10" t="s">
        <v>243</v>
      </c>
      <c r="C67" s="6"/>
      <c r="D67" s="6"/>
      <c r="E67" s="175">
        <f>SUM('4.mell.'!E110)</f>
        <v>789</v>
      </c>
      <c r="F67" s="489"/>
    </row>
    <row r="68" spans="1:6" ht="12">
      <c r="A68" s="167">
        <v>1772</v>
      </c>
      <c r="B68" s="10" t="s">
        <v>14</v>
      </c>
      <c r="C68" s="6"/>
      <c r="D68" s="6"/>
      <c r="E68" s="175">
        <f>SUM('4.mell.'!E111)</f>
        <v>205</v>
      </c>
      <c r="F68" s="489"/>
    </row>
    <row r="69" spans="1:6" ht="12">
      <c r="A69" s="10">
        <v>1773</v>
      </c>
      <c r="B69" s="10" t="s">
        <v>15</v>
      </c>
      <c r="C69" s="7">
        <f>SUM('4.mell.'!C112)</f>
        <v>95000</v>
      </c>
      <c r="D69" s="7">
        <f>SUM('4.mell.'!D112)</f>
        <v>167937</v>
      </c>
      <c r="E69" s="7">
        <f>SUM('4.mell.'!E112)</f>
        <v>58925</v>
      </c>
      <c r="F69" s="572">
        <f>SUM(E69/D69)</f>
        <v>0.3508756259787897</v>
      </c>
    </row>
    <row r="70" spans="1:6" ht="12">
      <c r="A70" s="10">
        <v>1774</v>
      </c>
      <c r="B70" s="10" t="s">
        <v>21</v>
      </c>
      <c r="C70" s="7">
        <f>SUM('4.mell.'!C119)</f>
        <v>155000</v>
      </c>
      <c r="D70" s="7">
        <f>SUM('4.mell.'!D119)</f>
        <v>167700</v>
      </c>
      <c r="E70" s="7">
        <f>SUM('4.mell.'!E119)</f>
        <v>97827</v>
      </c>
      <c r="F70" s="572">
        <f>SUM(E70/D70)</f>
        <v>0.5833452593917711</v>
      </c>
    </row>
    <row r="71" spans="1:6" ht="12">
      <c r="A71" s="10">
        <v>1775</v>
      </c>
      <c r="B71" s="10" t="s">
        <v>19</v>
      </c>
      <c r="C71" s="7">
        <f>SUM('4.mell.'!C116)-'4.mell.'!C108</f>
        <v>2075284</v>
      </c>
      <c r="D71" s="7">
        <f>SUM('4.mell.'!D116)-'4.mell.'!D108</f>
        <v>2358635</v>
      </c>
      <c r="E71" s="7">
        <f>SUM('4.mell.'!E116)-'4.mell.'!E108</f>
        <v>682488</v>
      </c>
      <c r="F71" s="572">
        <f>SUM(E71/D71)</f>
        <v>0.2893571917655763</v>
      </c>
    </row>
    <row r="72" spans="1:6" ht="12">
      <c r="A72" s="10"/>
      <c r="B72" s="160" t="s">
        <v>68</v>
      </c>
      <c r="C72" s="166">
        <v>333350</v>
      </c>
      <c r="D72" s="166">
        <v>333350</v>
      </c>
      <c r="E72" s="166">
        <v>333350</v>
      </c>
      <c r="F72" s="490">
        <f>SUM(E72/D72)</f>
        <v>1</v>
      </c>
    </row>
    <row r="73" spans="1:6" ht="12">
      <c r="A73" s="10">
        <v>1176</v>
      </c>
      <c r="B73" s="10" t="s">
        <v>20</v>
      </c>
      <c r="C73" s="7"/>
      <c r="D73" s="7"/>
      <c r="E73" s="7">
        <f>SUM('4.mell.'!E118)</f>
        <v>77</v>
      </c>
      <c r="F73" s="489"/>
    </row>
    <row r="74" spans="1:6" ht="12">
      <c r="A74" s="7">
        <v>1178</v>
      </c>
      <c r="B74" s="7" t="s">
        <v>244</v>
      </c>
      <c r="C74" s="7">
        <f>SUM('4.mell.'!C121)</f>
        <v>30000</v>
      </c>
      <c r="D74" s="7">
        <f>SUM('4.mell.'!D121)</f>
        <v>31176</v>
      </c>
      <c r="E74" s="7">
        <f>SUM('4.mell.'!E121)</f>
        <v>9375</v>
      </c>
      <c r="F74" s="572">
        <f>SUM(E74/D74)</f>
        <v>0.3007120862201694</v>
      </c>
    </row>
    <row r="75" spans="1:6" ht="9" customHeight="1">
      <c r="A75" s="10"/>
      <c r="B75" s="10"/>
      <c r="C75" s="10"/>
      <c r="D75" s="10"/>
      <c r="E75" s="10"/>
      <c r="F75" s="489"/>
    </row>
    <row r="76" spans="1:6" ht="12">
      <c r="A76" s="6">
        <v>1780</v>
      </c>
      <c r="B76" s="6" t="s">
        <v>324</v>
      </c>
      <c r="C76" s="6">
        <f>SUM(C79:C81)</f>
        <v>548663</v>
      </c>
      <c r="D76" s="6">
        <f>SUM(D79:D81)</f>
        <v>641419</v>
      </c>
      <c r="E76" s="6">
        <f>SUM(E79:E82)</f>
        <v>58436</v>
      </c>
      <c r="F76" s="489">
        <f>SUM(E76/D76)</f>
        <v>0.09110425478509368</v>
      </c>
    </row>
    <row r="77" spans="1:6" ht="12">
      <c r="A77" s="167">
        <v>1781</v>
      </c>
      <c r="B77" s="10" t="s">
        <v>243</v>
      </c>
      <c r="C77" s="6"/>
      <c r="D77" s="6"/>
      <c r="E77" s="6"/>
      <c r="F77" s="489"/>
    </row>
    <row r="78" spans="1:6" ht="12">
      <c r="A78" s="167">
        <v>1782</v>
      </c>
      <c r="B78" s="10" t="s">
        <v>14</v>
      </c>
      <c r="C78" s="6"/>
      <c r="D78" s="6"/>
      <c r="E78" s="6"/>
      <c r="F78" s="489"/>
    </row>
    <row r="79" spans="1:6" ht="12">
      <c r="A79" s="10">
        <v>1783</v>
      </c>
      <c r="B79" s="10" t="s">
        <v>15</v>
      </c>
      <c r="C79" s="7">
        <f>SUM('5.mell. '!C43)</f>
        <v>0</v>
      </c>
      <c r="D79" s="7">
        <f>SUM('5.mell. '!D43)</f>
        <v>0</v>
      </c>
      <c r="E79" s="7">
        <f>SUM('5.mell. '!E43)</f>
        <v>2214</v>
      </c>
      <c r="F79" s="489"/>
    </row>
    <row r="80" spans="1:6" ht="12">
      <c r="A80" s="10">
        <v>1784</v>
      </c>
      <c r="B80" s="10" t="s">
        <v>21</v>
      </c>
      <c r="C80" s="7">
        <f>SUM('5.mell. '!C44)</f>
        <v>0</v>
      </c>
      <c r="D80" s="7">
        <f>SUM('5.mell. '!D44)</f>
        <v>0</v>
      </c>
      <c r="E80" s="7">
        <f>SUM('5.mell. '!E44)</f>
        <v>0</v>
      </c>
      <c r="F80" s="489"/>
    </row>
    <row r="81" spans="1:6" ht="12">
      <c r="A81" s="7">
        <v>1785</v>
      </c>
      <c r="B81" s="10" t="s">
        <v>20</v>
      </c>
      <c r="C81" s="7">
        <f>SUM('5.mell. '!C50)-'5.mell. '!C39</f>
        <v>548663</v>
      </c>
      <c r="D81" s="7">
        <f>SUM('5.mell. '!D50)-'5.mell. '!D39</f>
        <v>641419</v>
      </c>
      <c r="E81" s="7">
        <f>SUM('5.mell. '!E48)-'5.mell. '!E36</f>
        <v>27373</v>
      </c>
      <c r="F81" s="572">
        <f>SUM(E81/D81)</f>
        <v>0.04267569248806163</v>
      </c>
    </row>
    <row r="82" spans="1:6" ht="12">
      <c r="A82" s="7">
        <v>1786</v>
      </c>
      <c r="B82" s="10" t="s">
        <v>19</v>
      </c>
      <c r="C82" s="10"/>
      <c r="D82" s="10"/>
      <c r="E82" s="10">
        <f>SUM('5.mell. '!E47)</f>
        <v>28849</v>
      </c>
      <c r="F82" s="572"/>
    </row>
    <row r="83" spans="1:6" s="28" customFormat="1" ht="9" customHeight="1">
      <c r="A83" s="7"/>
      <c r="B83" s="160"/>
      <c r="C83" s="10"/>
      <c r="D83" s="10"/>
      <c r="E83" s="10"/>
      <c r="F83" s="489"/>
    </row>
    <row r="84" spans="1:6" s="33" customFormat="1" ht="13.5" customHeight="1">
      <c r="A84" s="6">
        <v>1801</v>
      </c>
      <c r="B84" s="11" t="s">
        <v>33</v>
      </c>
      <c r="C84" s="6">
        <v>171340</v>
      </c>
      <c r="D84" s="6">
        <v>171340</v>
      </c>
      <c r="E84" s="6">
        <v>87725</v>
      </c>
      <c r="F84" s="489">
        <f aca="true" t="shared" si="1" ref="F84:F148">SUM(E84/D84)</f>
        <v>0.5119936967433174</v>
      </c>
    </row>
    <row r="85" spans="1:6" ht="9" customHeight="1">
      <c r="A85" s="168"/>
      <c r="B85" s="169"/>
      <c r="C85" s="168"/>
      <c r="D85" s="168"/>
      <c r="E85" s="168"/>
      <c r="F85" s="489"/>
    </row>
    <row r="86" spans="1:6" ht="14.25" customHeight="1">
      <c r="A86" s="168">
        <v>1803</v>
      </c>
      <c r="B86" s="169" t="s">
        <v>621</v>
      </c>
      <c r="C86" s="168"/>
      <c r="D86" s="168">
        <v>25000</v>
      </c>
      <c r="E86" s="168">
        <v>8662</v>
      </c>
      <c r="F86" s="489">
        <f t="shared" si="1"/>
        <v>0.34648</v>
      </c>
    </row>
    <row r="87" spans="1:6" ht="9" customHeight="1">
      <c r="A87" s="168"/>
      <c r="B87" s="169"/>
      <c r="C87" s="168"/>
      <c r="D87" s="168"/>
      <c r="E87" s="168"/>
      <c r="F87" s="489"/>
    </row>
    <row r="88" spans="1:6" s="33" customFormat="1" ht="12">
      <c r="A88" s="6">
        <v>1804</v>
      </c>
      <c r="B88" s="11" t="s">
        <v>34</v>
      </c>
      <c r="C88" s="6">
        <v>256808</v>
      </c>
      <c r="D88" s="6">
        <v>291000</v>
      </c>
      <c r="E88" s="6">
        <v>149599</v>
      </c>
      <c r="F88" s="489">
        <f t="shared" si="1"/>
        <v>0.514085910652921</v>
      </c>
    </row>
    <row r="89" spans="1:6" s="33" customFormat="1" ht="9" customHeight="1">
      <c r="A89" s="6"/>
      <c r="B89" s="11"/>
      <c r="C89" s="168"/>
      <c r="D89" s="168"/>
      <c r="E89" s="168"/>
      <c r="F89" s="489"/>
    </row>
    <row r="90" spans="1:6" s="33" customFormat="1" ht="12">
      <c r="A90" s="6">
        <v>1805</v>
      </c>
      <c r="B90" s="11" t="s">
        <v>35</v>
      </c>
      <c r="C90" s="27">
        <v>65000</v>
      </c>
      <c r="D90" s="27">
        <v>36124</v>
      </c>
      <c r="E90" s="27"/>
      <c r="F90" s="489">
        <f t="shared" si="1"/>
        <v>0</v>
      </c>
    </row>
    <row r="91" spans="1:6" s="33" customFormat="1" ht="9" customHeight="1">
      <c r="A91" s="6"/>
      <c r="B91" s="11"/>
      <c r="C91" s="168"/>
      <c r="D91" s="168"/>
      <c r="E91" s="168"/>
      <c r="F91" s="489"/>
    </row>
    <row r="92" spans="1:6" s="33" customFormat="1" ht="12">
      <c r="A92" s="6">
        <v>1806</v>
      </c>
      <c r="B92" s="6" t="s">
        <v>36</v>
      </c>
      <c r="C92" s="6"/>
      <c r="D92" s="6">
        <v>28045</v>
      </c>
      <c r="E92" s="6">
        <v>31131</v>
      </c>
      <c r="F92" s="489">
        <f t="shared" si="1"/>
        <v>1.1100374398288464</v>
      </c>
    </row>
    <row r="93" spans="1:6" s="33" customFormat="1" ht="12">
      <c r="A93" s="6"/>
      <c r="B93" s="11"/>
      <c r="C93" s="27"/>
      <c r="D93" s="27"/>
      <c r="E93" s="27"/>
      <c r="F93" s="489"/>
    </row>
    <row r="94" spans="1:6" s="33" customFormat="1" ht="12">
      <c r="A94" s="6">
        <v>1807</v>
      </c>
      <c r="B94" s="11" t="s">
        <v>638</v>
      </c>
      <c r="C94" s="27"/>
      <c r="D94" s="27">
        <v>8506</v>
      </c>
      <c r="E94" s="27"/>
      <c r="F94" s="489">
        <f t="shared" si="1"/>
        <v>0</v>
      </c>
    </row>
    <row r="95" spans="1:6" s="33" customFormat="1" ht="8.25" customHeight="1">
      <c r="A95" s="6"/>
      <c r="B95" s="11"/>
      <c r="C95" s="27"/>
      <c r="D95" s="27"/>
      <c r="E95" s="27"/>
      <c r="F95" s="489"/>
    </row>
    <row r="96" spans="1:6" s="33" customFormat="1" ht="12" hidden="1">
      <c r="A96" s="6">
        <v>1808</v>
      </c>
      <c r="B96" s="11" t="s">
        <v>572</v>
      </c>
      <c r="C96" s="27"/>
      <c r="D96" s="27"/>
      <c r="E96" s="27"/>
      <c r="F96" s="489"/>
    </row>
    <row r="97" spans="1:6" s="33" customFormat="1" ht="9" customHeight="1" hidden="1">
      <c r="A97" s="6"/>
      <c r="B97" s="11"/>
      <c r="C97" s="27"/>
      <c r="D97" s="27"/>
      <c r="E97" s="27"/>
      <c r="F97" s="489"/>
    </row>
    <row r="98" spans="1:6" s="33" customFormat="1" ht="13.5" customHeight="1">
      <c r="A98" s="6">
        <v>1810</v>
      </c>
      <c r="B98" s="6" t="s">
        <v>620</v>
      </c>
      <c r="C98" s="6">
        <f>SUM(C88+C90+C92+C84+C96)</f>
        <v>493148</v>
      </c>
      <c r="D98" s="6">
        <f>SUM(D88+D90+D92+D84+D96+D86+D94)</f>
        <v>560015</v>
      </c>
      <c r="E98" s="6">
        <f>SUM(E88+E90+E92+E84+E96+E86+E94)</f>
        <v>277117</v>
      </c>
      <c r="F98" s="489">
        <f t="shared" si="1"/>
        <v>0.4948385311107738</v>
      </c>
    </row>
    <row r="99" spans="1:6" s="33" customFormat="1" ht="9" customHeight="1">
      <c r="A99" s="6"/>
      <c r="B99" s="11"/>
      <c r="C99" s="168"/>
      <c r="D99" s="168"/>
      <c r="E99" s="168"/>
      <c r="F99" s="489"/>
    </row>
    <row r="100" spans="1:6" s="33" customFormat="1" ht="12">
      <c r="A100" s="175">
        <v>1820</v>
      </c>
      <c r="B100" s="167" t="s">
        <v>257</v>
      </c>
      <c r="C100" s="175">
        <f>SUM('2.mell'!C1003)</f>
        <v>4515830</v>
      </c>
      <c r="D100" s="175">
        <f>SUM('2.mell'!D1003)</f>
        <v>4708420</v>
      </c>
      <c r="E100" s="175">
        <f>SUM('2.mell'!E1003)</f>
        <v>3402973</v>
      </c>
      <c r="F100" s="572">
        <f t="shared" si="1"/>
        <v>0.7227420238636315</v>
      </c>
    </row>
    <row r="101" spans="1:6" ht="12">
      <c r="A101" s="175">
        <v>1821</v>
      </c>
      <c r="B101" s="167" t="s">
        <v>258</v>
      </c>
      <c r="C101" s="175">
        <f>SUM('2.mell'!C1004)</f>
        <v>229992</v>
      </c>
      <c r="D101" s="175">
        <f>SUM('2.mell'!D1004)</f>
        <v>229992</v>
      </c>
      <c r="E101" s="175">
        <f>SUM('2.mell'!E1004)</f>
        <v>196584</v>
      </c>
      <c r="F101" s="572">
        <f t="shared" si="1"/>
        <v>0.8547427736616926</v>
      </c>
    </row>
    <row r="102" spans="1:6" ht="12">
      <c r="A102" s="175">
        <v>1822</v>
      </c>
      <c r="B102" s="167" t="s">
        <v>221</v>
      </c>
      <c r="C102" s="175">
        <f>SUM('2.mell'!C1005)</f>
        <v>47100</v>
      </c>
      <c r="D102" s="175">
        <f>SUM('2.mell'!D1005)</f>
        <v>47100</v>
      </c>
      <c r="E102" s="175">
        <f>SUM('2.mell'!E1005)</f>
        <v>35655</v>
      </c>
      <c r="F102" s="572">
        <f t="shared" si="1"/>
        <v>0.7570063694267516</v>
      </c>
    </row>
    <row r="103" spans="1:6" ht="12">
      <c r="A103" s="175">
        <v>1823</v>
      </c>
      <c r="B103" s="167" t="s">
        <v>307</v>
      </c>
      <c r="C103" s="175">
        <f>SUM('3b.m.'!C14)</f>
        <v>226527</v>
      </c>
      <c r="D103" s="175">
        <f>SUM('3b.m.'!D14)</f>
        <v>218710</v>
      </c>
      <c r="E103" s="175">
        <f>SUM('3b.m.'!E14)</f>
        <v>166615</v>
      </c>
      <c r="F103" s="572">
        <f t="shared" si="1"/>
        <v>0.7618078734397147</v>
      </c>
    </row>
    <row r="104" spans="1:6" ht="12">
      <c r="A104" s="175">
        <v>1824</v>
      </c>
      <c r="B104" s="167" t="s">
        <v>498</v>
      </c>
      <c r="C104" s="175">
        <v>2003094</v>
      </c>
      <c r="D104" s="175">
        <f>SUM('1b.mell '!D136)</f>
        <v>2266305</v>
      </c>
      <c r="E104" s="175">
        <f>SUM('1b.mell '!E136)</f>
        <v>1514508</v>
      </c>
      <c r="F104" s="572">
        <f t="shared" si="1"/>
        <v>0.6682719227994467</v>
      </c>
    </row>
    <row r="105" spans="1:6" ht="12">
      <c r="A105" s="168">
        <v>1825</v>
      </c>
      <c r="B105" s="478" t="s">
        <v>29</v>
      </c>
      <c r="C105" s="168">
        <f>SUM(C100:C104)</f>
        <v>7022543</v>
      </c>
      <c r="D105" s="168">
        <f>SUM(D100:D104)</f>
        <v>7470527</v>
      </c>
      <c r="E105" s="168">
        <f>SUM(E100:E104)</f>
        <v>5316335</v>
      </c>
      <c r="F105" s="489">
        <f t="shared" si="1"/>
        <v>0.7116412269174585</v>
      </c>
    </row>
    <row r="106" spans="1:6" ht="12">
      <c r="A106" s="168"/>
      <c r="B106" s="478"/>
      <c r="C106" s="168"/>
      <c r="D106" s="168"/>
      <c r="E106" s="168"/>
      <c r="F106" s="489"/>
    </row>
    <row r="107" spans="1:6" s="33" customFormat="1" ht="12">
      <c r="A107" s="6">
        <v>1830</v>
      </c>
      <c r="B107" s="479" t="s">
        <v>635</v>
      </c>
      <c r="C107" s="6"/>
      <c r="D107" s="6">
        <v>51373</v>
      </c>
      <c r="E107" s="6">
        <v>51373</v>
      </c>
      <c r="F107" s="489">
        <f t="shared" si="1"/>
        <v>1</v>
      </c>
    </row>
    <row r="108" spans="1:6" s="33" customFormat="1" ht="12">
      <c r="A108" s="6"/>
      <c r="B108" s="479"/>
      <c r="C108" s="6"/>
      <c r="D108" s="6"/>
      <c r="E108" s="6"/>
      <c r="F108" s="489"/>
    </row>
    <row r="109" spans="1:6" s="33" customFormat="1" ht="12">
      <c r="A109" s="6">
        <v>1831</v>
      </c>
      <c r="B109" s="479" t="s">
        <v>603</v>
      </c>
      <c r="C109" s="6"/>
      <c r="D109" s="6"/>
      <c r="E109" s="6">
        <v>218800</v>
      </c>
      <c r="F109" s="489"/>
    </row>
    <row r="110" spans="1:6" s="33" customFormat="1" ht="12">
      <c r="A110" s="6"/>
      <c r="B110" s="479"/>
      <c r="C110" s="6"/>
      <c r="D110" s="6"/>
      <c r="E110" s="6"/>
      <c r="F110" s="489"/>
    </row>
    <row r="111" spans="1:6" s="37" customFormat="1" ht="13.5" customHeight="1">
      <c r="A111" s="36"/>
      <c r="B111" s="480" t="s">
        <v>16</v>
      </c>
      <c r="C111" s="36"/>
      <c r="D111" s="36"/>
      <c r="E111" s="36"/>
      <c r="F111" s="489"/>
    </row>
    <row r="112" spans="1:6" s="28" customFormat="1" ht="12" customHeight="1">
      <c r="A112" s="7">
        <v>1841</v>
      </c>
      <c r="B112" s="478" t="s">
        <v>243</v>
      </c>
      <c r="C112" s="8">
        <f>SUM(C12+C33+C47+C58)</f>
        <v>1307498</v>
      </c>
      <c r="D112" s="8">
        <f>SUM(D12+D33+D47+D58)</f>
        <v>1373314</v>
      </c>
      <c r="E112" s="8">
        <f>SUM(E12+E33+E47+E58+E67)</f>
        <v>967505</v>
      </c>
      <c r="F112" s="572">
        <f t="shared" si="1"/>
        <v>0.704503849811478</v>
      </c>
    </row>
    <row r="113" spans="1:6" s="28" customFormat="1" ht="12" customHeight="1">
      <c r="A113" s="7">
        <v>1842</v>
      </c>
      <c r="B113" s="181" t="s">
        <v>14</v>
      </c>
      <c r="C113" s="7">
        <f>SUM(C13+C34+C48+C59)</f>
        <v>335426</v>
      </c>
      <c r="D113" s="7">
        <f>SUM(D13+D34+D48+D59)</f>
        <v>359169</v>
      </c>
      <c r="E113" s="7">
        <f>SUM(E13+E34+E48+E59+E68)</f>
        <v>277909</v>
      </c>
      <c r="F113" s="572">
        <f t="shared" si="1"/>
        <v>0.7737555301264865</v>
      </c>
    </row>
    <row r="114" spans="1:6" s="28" customFormat="1" ht="12">
      <c r="A114" s="7">
        <v>1843</v>
      </c>
      <c r="B114" s="181" t="s">
        <v>15</v>
      </c>
      <c r="C114" s="7">
        <f>SUM(C14+C35+C49+C60+C69+C79+C84+C88+C92+C107)</f>
        <v>4260140</v>
      </c>
      <c r="D114" s="7">
        <f>SUM(D14+D35+D49+D60+D69+D79+D84+D88+D92+D107+D96+D94)</f>
        <v>4475538</v>
      </c>
      <c r="E114" s="7">
        <f>SUM(E14+E35+E49+E60+E69+E79+E84+E88+E92+E107+E96+E94)</f>
        <v>2643959</v>
      </c>
      <c r="F114" s="572">
        <f t="shared" si="1"/>
        <v>0.5907578038662614</v>
      </c>
    </row>
    <row r="115" spans="1:6" s="28" customFormat="1" ht="12">
      <c r="A115" s="7">
        <v>1844</v>
      </c>
      <c r="B115" s="10" t="s">
        <v>265</v>
      </c>
      <c r="C115" s="210">
        <f>SUM(C15+C36+C50+C61+C105)</f>
        <v>8073087</v>
      </c>
      <c r="D115" s="210">
        <f>SUM(D15+D36+D50+D61+D105)</f>
        <v>8450197</v>
      </c>
      <c r="E115" s="210">
        <f>SUM(E15+E36+E50+E61+E105)</f>
        <v>6052939</v>
      </c>
      <c r="F115" s="572">
        <f t="shared" si="1"/>
        <v>0.7163074422998659</v>
      </c>
    </row>
    <row r="116" spans="1:6" s="28" customFormat="1" ht="12">
      <c r="A116" s="7">
        <v>1845</v>
      </c>
      <c r="B116" s="10" t="s">
        <v>61</v>
      </c>
      <c r="C116" s="8">
        <f>SUM(C16+C37+C51+C63)</f>
        <v>3500</v>
      </c>
      <c r="D116" s="8">
        <f>SUM(D16+D37+D51+D63)</f>
        <v>3498</v>
      </c>
      <c r="E116" s="8">
        <f>SUM(E16+E37+E51+E63)</f>
        <v>1182</v>
      </c>
      <c r="F116" s="572">
        <f t="shared" si="1"/>
        <v>0.3379073756432247</v>
      </c>
    </row>
    <row r="117" spans="1:6" s="28" customFormat="1" ht="12">
      <c r="A117" s="7">
        <v>1846</v>
      </c>
      <c r="B117" s="10" t="s">
        <v>590</v>
      </c>
      <c r="C117" s="8">
        <f>SUM(C52)</f>
        <v>172860</v>
      </c>
      <c r="D117" s="8">
        <f>SUM(D52)</f>
        <v>462564</v>
      </c>
      <c r="E117" s="8">
        <f>SUM(E52)</f>
        <v>326811</v>
      </c>
      <c r="F117" s="572">
        <f t="shared" si="1"/>
        <v>0.7065206112019093</v>
      </c>
    </row>
    <row r="118" spans="1:6" s="28" customFormat="1" ht="12">
      <c r="A118" s="168">
        <v>1840</v>
      </c>
      <c r="B118" s="168" t="s">
        <v>17</v>
      </c>
      <c r="C118" s="168">
        <f>SUM(C112:C116)</f>
        <v>13979651</v>
      </c>
      <c r="D118" s="168">
        <f>SUM(D112:D117)</f>
        <v>15124280</v>
      </c>
      <c r="E118" s="168">
        <f>SUM(E112:E117)</f>
        <v>10270305</v>
      </c>
      <c r="F118" s="489">
        <f t="shared" si="1"/>
        <v>0.6790607552888468</v>
      </c>
    </row>
    <row r="119" spans="1:6" s="28" customFormat="1" ht="9" customHeight="1">
      <c r="A119" s="168"/>
      <c r="B119" s="168"/>
      <c r="C119" s="168"/>
      <c r="D119" s="168"/>
      <c r="E119" s="168"/>
      <c r="F119" s="489"/>
    </row>
    <row r="120" spans="1:6" s="28" customFormat="1" ht="12">
      <c r="A120" s="7"/>
      <c r="B120" s="279" t="s">
        <v>18</v>
      </c>
      <c r="C120" s="168"/>
      <c r="D120" s="168"/>
      <c r="E120" s="168"/>
      <c r="F120" s="489"/>
    </row>
    <row r="121" spans="1:6" s="28" customFormat="1" ht="12">
      <c r="A121" s="7">
        <v>1851</v>
      </c>
      <c r="B121" s="10" t="s">
        <v>19</v>
      </c>
      <c r="C121" s="8">
        <f>SUM(C71+C21)</f>
        <v>2210284</v>
      </c>
      <c r="D121" s="8">
        <f>SUM(D71+D21+D53)</f>
        <v>2511935</v>
      </c>
      <c r="E121" s="8">
        <f>SUM(E71+E22+E53+E82+E17+E39)</f>
        <v>835105</v>
      </c>
      <c r="F121" s="572">
        <f t="shared" si="1"/>
        <v>0.33245486049599215</v>
      </c>
    </row>
    <row r="122" spans="1:6" s="28" customFormat="1" ht="12">
      <c r="A122" s="7">
        <v>1852</v>
      </c>
      <c r="B122" s="10" t="s">
        <v>20</v>
      </c>
      <c r="C122" s="8">
        <f>SUM(C81+C38+C18+C24)</f>
        <v>693905</v>
      </c>
      <c r="D122" s="8">
        <f>SUM(D81+D38+D18+D24+D54)</f>
        <v>886101</v>
      </c>
      <c r="E122" s="8">
        <f>SUM(E81+E38+E18+E25+E54+E73)</f>
        <v>138432</v>
      </c>
      <c r="F122" s="572">
        <f t="shared" si="1"/>
        <v>0.15622598326827303</v>
      </c>
    </row>
    <row r="123" spans="1:6" s="28" customFormat="1" ht="12">
      <c r="A123" s="7">
        <v>1853</v>
      </c>
      <c r="B123" s="10" t="s">
        <v>21</v>
      </c>
      <c r="C123" s="8">
        <f>SUM(C90+C55+C70)</f>
        <v>720000</v>
      </c>
      <c r="D123" s="8">
        <f>SUM(D90+D55+D70+D62)</f>
        <v>715752</v>
      </c>
      <c r="E123" s="8">
        <f>SUM(E90+E55+E70+E62)</f>
        <v>349744</v>
      </c>
      <c r="F123" s="572">
        <f t="shared" si="1"/>
        <v>0.4886385228403134</v>
      </c>
    </row>
    <row r="124" spans="1:6" s="28" customFormat="1" ht="12">
      <c r="A124" s="168">
        <v>1850</v>
      </c>
      <c r="B124" s="169" t="s">
        <v>23</v>
      </c>
      <c r="C124" s="170">
        <f>SUM(C121:C123)</f>
        <v>3624189</v>
      </c>
      <c r="D124" s="170">
        <f>SUM(D121:D123)</f>
        <v>4113788</v>
      </c>
      <c r="E124" s="170">
        <f>SUM(E121:E123)</f>
        <v>1323281</v>
      </c>
      <c r="F124" s="489">
        <f t="shared" si="1"/>
        <v>0.3216697117109584</v>
      </c>
    </row>
    <row r="125" spans="1:6" s="28" customFormat="1" ht="9" customHeight="1">
      <c r="A125" s="168"/>
      <c r="B125" s="167"/>
      <c r="C125" s="473"/>
      <c r="D125" s="473"/>
      <c r="E125" s="473"/>
      <c r="F125" s="489"/>
    </row>
    <row r="126" spans="1:6" s="28" customFormat="1" ht="12">
      <c r="A126" s="168">
        <v>1861</v>
      </c>
      <c r="B126" s="169" t="s">
        <v>524</v>
      </c>
      <c r="C126" s="473"/>
      <c r="D126" s="473"/>
      <c r="E126" s="473"/>
      <c r="F126" s="489"/>
    </row>
    <row r="127" spans="1:6" s="28" customFormat="1" ht="12">
      <c r="A127" s="168">
        <v>1862</v>
      </c>
      <c r="B127" s="169" t="s">
        <v>512</v>
      </c>
      <c r="C127" s="170">
        <f>SUM(C128:C131)</f>
        <v>27057</v>
      </c>
      <c r="D127" s="170">
        <f>SUM(D128:D132)</f>
        <v>28322</v>
      </c>
      <c r="E127" s="170">
        <f>SUM(E128:E132)</f>
        <v>11197</v>
      </c>
      <c r="F127" s="489">
        <f t="shared" si="1"/>
        <v>0.3953463738436551</v>
      </c>
    </row>
    <row r="128" spans="1:6" s="28" customFormat="1" ht="12">
      <c r="A128" s="175">
        <v>1863</v>
      </c>
      <c r="B128" s="181" t="s">
        <v>26</v>
      </c>
      <c r="C128" s="175">
        <v>3520</v>
      </c>
      <c r="D128" s="175">
        <v>3520</v>
      </c>
      <c r="E128" s="175">
        <v>2640</v>
      </c>
      <c r="F128" s="572">
        <f t="shared" si="1"/>
        <v>0.75</v>
      </c>
    </row>
    <row r="129" spans="1:6" s="28" customFormat="1" ht="12">
      <c r="A129" s="175">
        <v>1864</v>
      </c>
      <c r="B129" s="181" t="s">
        <v>313</v>
      </c>
      <c r="C129" s="175">
        <v>1479</v>
      </c>
      <c r="D129" s="175">
        <v>1479</v>
      </c>
      <c r="E129" s="175">
        <v>1109</v>
      </c>
      <c r="F129" s="572">
        <f t="shared" si="1"/>
        <v>0.7498309668695065</v>
      </c>
    </row>
    <row r="130" spans="1:6" s="28" customFormat="1" ht="12">
      <c r="A130" s="175">
        <v>1865</v>
      </c>
      <c r="B130" s="181" t="s">
        <v>535</v>
      </c>
      <c r="C130" s="175">
        <v>12127</v>
      </c>
      <c r="D130" s="175">
        <v>6063</v>
      </c>
      <c r="E130" s="175"/>
      <c r="F130" s="572">
        <f t="shared" si="1"/>
        <v>0</v>
      </c>
    </row>
    <row r="131" spans="1:6" s="28" customFormat="1" ht="12">
      <c r="A131" s="175">
        <v>1866</v>
      </c>
      <c r="B131" s="10" t="s">
        <v>25</v>
      </c>
      <c r="C131" s="175">
        <v>9931</v>
      </c>
      <c r="D131" s="175">
        <v>9931</v>
      </c>
      <c r="E131" s="175">
        <v>7448</v>
      </c>
      <c r="F131" s="572">
        <f t="shared" si="1"/>
        <v>0.7499748263014803</v>
      </c>
    </row>
    <row r="132" spans="1:6" s="28" customFormat="1" ht="12">
      <c r="A132" s="175">
        <v>1867</v>
      </c>
      <c r="B132" s="10" t="s">
        <v>1</v>
      </c>
      <c r="C132" s="473"/>
      <c r="D132" s="473">
        <v>7329</v>
      </c>
      <c r="E132" s="473"/>
      <c r="F132" s="489">
        <f t="shared" si="1"/>
        <v>0</v>
      </c>
    </row>
    <row r="133" spans="1:6" s="28" customFormat="1" ht="12">
      <c r="A133" s="168">
        <v>1868</v>
      </c>
      <c r="B133" s="169" t="s">
        <v>523</v>
      </c>
      <c r="C133" s="170">
        <f>SUM(C74+C19)</f>
        <v>55000</v>
      </c>
      <c r="D133" s="170">
        <f>SUM(D74+D19+D86)</f>
        <v>56176</v>
      </c>
      <c r="E133" s="170">
        <f>SUM(E74+E19+E86)</f>
        <v>18037</v>
      </c>
      <c r="F133" s="489">
        <f t="shared" si="1"/>
        <v>0.3210801765878667</v>
      </c>
    </row>
    <row r="134" spans="1:6" s="28" customFormat="1" ht="12">
      <c r="A134" s="168">
        <v>1860</v>
      </c>
      <c r="B134" s="169" t="s">
        <v>22</v>
      </c>
      <c r="C134" s="168">
        <f>SUM(C127+C133)</f>
        <v>82057</v>
      </c>
      <c r="D134" s="168">
        <f>SUM(D127+D133)</f>
        <v>84498</v>
      </c>
      <c r="E134" s="168">
        <f>SUM(E127+E133)</f>
        <v>29234</v>
      </c>
      <c r="F134" s="489">
        <f t="shared" si="1"/>
        <v>0.3459726857440413</v>
      </c>
    </row>
    <row r="135" spans="1:6" s="28" customFormat="1" ht="9" customHeight="1">
      <c r="A135" s="168"/>
      <c r="B135" s="169"/>
      <c r="C135" s="169"/>
      <c r="D135" s="169"/>
      <c r="E135" s="169"/>
      <c r="F135" s="489"/>
    </row>
    <row r="136" spans="1:6" s="28" customFormat="1" ht="12">
      <c r="A136" s="168">
        <v>1871</v>
      </c>
      <c r="B136" s="169" t="s">
        <v>199</v>
      </c>
      <c r="C136" s="169">
        <f>SUM('6.mell. '!C12)</f>
        <v>40591</v>
      </c>
      <c r="D136" s="169">
        <f>SUM('6.mell. '!D12)</f>
        <v>30503</v>
      </c>
      <c r="E136" s="169"/>
      <c r="F136" s="489">
        <f t="shared" si="1"/>
        <v>0</v>
      </c>
    </row>
    <row r="137" spans="1:6" s="28" customFormat="1" ht="12">
      <c r="A137" s="168">
        <v>1872</v>
      </c>
      <c r="B137" s="169" t="s">
        <v>201</v>
      </c>
      <c r="C137" s="169">
        <f>SUM(C138:C139)</f>
        <v>167268</v>
      </c>
      <c r="D137" s="169">
        <f>SUM(D138:D139)</f>
        <v>6086</v>
      </c>
      <c r="E137" s="169"/>
      <c r="F137" s="489">
        <f t="shared" si="1"/>
        <v>0</v>
      </c>
    </row>
    <row r="138" spans="1:6" s="28" customFormat="1" ht="12">
      <c r="A138" s="168">
        <v>1873</v>
      </c>
      <c r="B138" s="167" t="s">
        <v>510</v>
      </c>
      <c r="C138" s="167">
        <f>SUM('6.mell. '!C15+'6.mell. '!C16)</f>
        <v>10500</v>
      </c>
      <c r="D138" s="167">
        <f>SUM('6.mell. '!D15+'6.mell. '!D16)</f>
        <v>42</v>
      </c>
      <c r="E138" s="167"/>
      <c r="F138" s="489">
        <f t="shared" si="1"/>
        <v>0</v>
      </c>
    </row>
    <row r="139" spans="1:6" s="28" customFormat="1" ht="12">
      <c r="A139" s="7">
        <v>1874</v>
      </c>
      <c r="B139" s="167" t="s">
        <v>511</v>
      </c>
      <c r="C139" s="167">
        <f>SUM('6.mell. '!C19+'6.mell. '!C17+'6.mell. '!C18)</f>
        <v>156768</v>
      </c>
      <c r="D139" s="167">
        <f>SUM('6.mell. '!D19+'6.mell. '!D17+'6.mell. '!D18+'6.mell. '!D21)</f>
        <v>6044</v>
      </c>
      <c r="E139" s="167"/>
      <c r="F139" s="489">
        <f t="shared" si="1"/>
        <v>0</v>
      </c>
    </row>
    <row r="140" spans="1:6" s="28" customFormat="1" ht="12">
      <c r="A140" s="170">
        <v>1870</v>
      </c>
      <c r="B140" s="241" t="s">
        <v>522</v>
      </c>
      <c r="C140" s="241">
        <f>SUM(C136+C137)</f>
        <v>207859</v>
      </c>
      <c r="D140" s="241">
        <f>SUM(D136+D137)</f>
        <v>36589</v>
      </c>
      <c r="E140" s="241"/>
      <c r="F140" s="489">
        <f t="shared" si="1"/>
        <v>0</v>
      </c>
    </row>
    <row r="141" spans="1:6" s="28" customFormat="1" ht="9" customHeight="1" thickBot="1">
      <c r="A141" s="278"/>
      <c r="B141" s="475"/>
      <c r="C141" s="475"/>
      <c r="D141" s="475"/>
      <c r="E141" s="475"/>
      <c r="F141" s="588"/>
    </row>
    <row r="142" spans="1:6" s="28" customFormat="1" ht="13.5" thickBot="1">
      <c r="A142" s="476"/>
      <c r="B142" s="474" t="s">
        <v>515</v>
      </c>
      <c r="C142" s="275">
        <f>SUM(C118+C124+C134+C136+C137)</f>
        <v>17893756</v>
      </c>
      <c r="D142" s="275">
        <f>SUM(D118+D124+D134+D136+D137)</f>
        <v>19359155</v>
      </c>
      <c r="E142" s="275">
        <f>SUM(E118+E124+E134+E136+E137)</f>
        <v>11622820</v>
      </c>
      <c r="F142" s="581">
        <f t="shared" si="1"/>
        <v>0.600378477263083</v>
      </c>
    </row>
    <row r="143" spans="1:6" s="28" customFormat="1" ht="9" customHeight="1">
      <c r="A143" s="7"/>
      <c r="B143" s="169"/>
      <c r="C143" s="169"/>
      <c r="D143" s="169"/>
      <c r="E143" s="169"/>
      <c r="F143" s="491"/>
    </row>
    <row r="144" spans="1:6" s="28" customFormat="1" ht="12">
      <c r="A144" s="7">
        <v>1881</v>
      </c>
      <c r="B144" s="169" t="s">
        <v>514</v>
      </c>
      <c r="C144" s="169"/>
      <c r="D144" s="169"/>
      <c r="E144" s="169"/>
      <c r="F144" s="489"/>
    </row>
    <row r="145" spans="1:6" s="28" customFormat="1" ht="12">
      <c r="A145" s="175">
        <v>1882</v>
      </c>
      <c r="B145" s="167" t="s">
        <v>531</v>
      </c>
      <c r="C145" s="167">
        <v>628666</v>
      </c>
      <c r="D145" s="167">
        <v>628666</v>
      </c>
      <c r="E145" s="167">
        <v>315047</v>
      </c>
      <c r="F145" s="572">
        <f t="shared" si="1"/>
        <v>0.5011357382139323</v>
      </c>
    </row>
    <row r="146" spans="1:6" s="28" customFormat="1" ht="12">
      <c r="A146" s="168">
        <v>1880</v>
      </c>
      <c r="B146" s="564" t="s">
        <v>513</v>
      </c>
      <c r="C146" s="168">
        <f>SUM(C145)</f>
        <v>628666</v>
      </c>
      <c r="D146" s="168">
        <f>SUM(D145)</f>
        <v>628666</v>
      </c>
      <c r="E146" s="168">
        <f>SUM(E145)</f>
        <v>315047</v>
      </c>
      <c r="F146" s="489">
        <f t="shared" si="1"/>
        <v>0.5011357382139323</v>
      </c>
    </row>
    <row r="147" spans="1:6" s="28" customFormat="1" ht="9" customHeight="1" thickBot="1">
      <c r="A147" s="163"/>
      <c r="B147" s="565"/>
      <c r="C147" s="241"/>
      <c r="D147" s="241"/>
      <c r="E147" s="241"/>
      <c r="F147" s="588"/>
    </row>
    <row r="148" spans="1:6" s="40" customFormat="1" ht="13.5" thickBot="1">
      <c r="A148" s="274">
        <v>1890</v>
      </c>
      <c r="B148" s="566" t="s">
        <v>516</v>
      </c>
      <c r="C148" s="39">
        <f>SUM(C142+C146)</f>
        <v>18522422</v>
      </c>
      <c r="D148" s="39">
        <f>SUM(D142+D146)</f>
        <v>19987821</v>
      </c>
      <c r="E148" s="39">
        <f>SUM(E142+E146)</f>
        <v>11937867</v>
      </c>
      <c r="F148" s="581">
        <f t="shared" si="1"/>
        <v>0.5972570496804028</v>
      </c>
    </row>
    <row r="149" spans="1:6" ht="9" customHeight="1">
      <c r="A149" s="178"/>
      <c r="B149" s="556"/>
      <c r="C149" s="567"/>
      <c r="D149" s="178"/>
      <c r="E149" s="34"/>
      <c r="F149" s="491"/>
    </row>
    <row r="150" spans="1:6" s="42" customFormat="1" ht="12" customHeight="1">
      <c r="A150" s="19"/>
      <c r="B150" s="561" t="s">
        <v>319</v>
      </c>
      <c r="C150" s="19"/>
      <c r="D150" s="19"/>
      <c r="E150" s="19"/>
      <c r="F150" s="489"/>
    </row>
    <row r="151" spans="1:6" s="42" customFormat="1" ht="9" customHeight="1">
      <c r="A151" s="19"/>
      <c r="B151" s="562"/>
      <c r="C151" s="41"/>
      <c r="D151" s="41"/>
      <c r="E151" s="41"/>
      <c r="F151" s="489"/>
    </row>
    <row r="152" spans="1:6" s="42" customFormat="1" ht="12" customHeight="1">
      <c r="A152" s="19"/>
      <c r="B152" s="563" t="s">
        <v>16</v>
      </c>
      <c r="C152" s="41"/>
      <c r="D152" s="41"/>
      <c r="E152" s="41"/>
      <c r="F152" s="489"/>
    </row>
    <row r="153" spans="1:6" s="28" customFormat="1" ht="12">
      <c r="A153" s="7">
        <v>1911</v>
      </c>
      <c r="B153" s="10" t="s">
        <v>243</v>
      </c>
      <c r="C153" s="7">
        <f>SUM('2.mell'!C1019)</f>
        <v>2960979</v>
      </c>
      <c r="D153" s="7">
        <f>SUM('2.mell'!D1019)</f>
        <v>3100716</v>
      </c>
      <c r="E153" s="7">
        <f>SUM('2.mell'!E1019)</f>
        <v>2225718</v>
      </c>
      <c r="F153" s="572">
        <f aca="true" t="shared" si="2" ref="F153:F194">SUM(E153/D153)</f>
        <v>0.7178077579500992</v>
      </c>
    </row>
    <row r="154" spans="1:6" s="28" customFormat="1" ht="12">
      <c r="A154" s="7">
        <v>1912</v>
      </c>
      <c r="B154" s="10" t="s">
        <v>14</v>
      </c>
      <c r="C154" s="7">
        <f>SUM('2.mell'!C1020)</f>
        <v>776566</v>
      </c>
      <c r="D154" s="7">
        <f>SUM('2.mell'!D1020)</f>
        <v>817601</v>
      </c>
      <c r="E154" s="7">
        <f>SUM('2.mell'!E1020)</f>
        <v>587809</v>
      </c>
      <c r="F154" s="572">
        <f t="shared" si="2"/>
        <v>0.7189435922901268</v>
      </c>
    </row>
    <row r="155" spans="1:6" s="28" customFormat="1" ht="12">
      <c r="A155" s="7">
        <v>1913</v>
      </c>
      <c r="B155" s="7" t="s">
        <v>15</v>
      </c>
      <c r="C155" s="7">
        <f>SUM('2.mell'!C1021)</f>
        <v>1526364</v>
      </c>
      <c r="D155" s="7">
        <f>SUM('2.mell'!D1021)</f>
        <v>1721975</v>
      </c>
      <c r="E155" s="7">
        <f>SUM('2.mell'!E1021)</f>
        <v>1257494</v>
      </c>
      <c r="F155" s="572">
        <f t="shared" si="2"/>
        <v>0.7302626344749488</v>
      </c>
    </row>
    <row r="156" spans="1:6" s="38" customFormat="1" ht="12">
      <c r="A156" s="271">
        <v>1914</v>
      </c>
      <c r="B156" s="32" t="s">
        <v>171</v>
      </c>
      <c r="C156" s="7">
        <f>SUM('2.mell'!C1023)</f>
        <v>0</v>
      </c>
      <c r="D156" s="166">
        <v>81389</v>
      </c>
      <c r="E156" s="166">
        <v>81389</v>
      </c>
      <c r="F156" s="572">
        <f t="shared" si="2"/>
        <v>1</v>
      </c>
    </row>
    <row r="157" spans="1:6" s="38" customFormat="1" ht="12">
      <c r="A157" s="271">
        <v>1915</v>
      </c>
      <c r="B157" s="7" t="s">
        <v>265</v>
      </c>
      <c r="C157" s="7">
        <f>SUM('2.mell'!C1023)</f>
        <v>0</v>
      </c>
      <c r="D157" s="7">
        <f>SUM('2.mell'!D1023)</f>
        <v>10</v>
      </c>
      <c r="E157" s="7">
        <f>SUM('2.mell'!E1023)</f>
        <v>10</v>
      </c>
      <c r="F157" s="572">
        <f t="shared" si="2"/>
        <v>1</v>
      </c>
    </row>
    <row r="158" spans="1:6" s="28" customFormat="1" ht="12">
      <c r="A158" s="7">
        <v>1916</v>
      </c>
      <c r="B158" s="10" t="s">
        <v>61</v>
      </c>
      <c r="C158" s="7">
        <f>SUM('2.mell'!C1024)</f>
        <v>0</v>
      </c>
      <c r="D158" s="7">
        <f>SUM('2.mell'!D1024)</f>
        <v>9143</v>
      </c>
      <c r="E158" s="7">
        <f>SUM('2.mell'!E1024)</f>
        <v>11751</v>
      </c>
      <c r="F158" s="572">
        <f t="shared" si="2"/>
        <v>1.28524554303839</v>
      </c>
    </row>
    <row r="159" spans="1:6" s="28" customFormat="1" ht="12">
      <c r="A159" s="168">
        <v>1910</v>
      </c>
      <c r="B159" s="169" t="s">
        <v>17</v>
      </c>
      <c r="C159" s="168">
        <f>SUM(C153:C158)</f>
        <v>5263909</v>
      </c>
      <c r="D159" s="168">
        <f>SUM(D153:D158)-D156</f>
        <v>5649445</v>
      </c>
      <c r="E159" s="168">
        <f>SUM(E153:E158)-E156</f>
        <v>4082782</v>
      </c>
      <c r="F159" s="489">
        <f t="shared" si="2"/>
        <v>0.7226872728206045</v>
      </c>
    </row>
    <row r="160" spans="1:6" s="28" customFormat="1" ht="12">
      <c r="A160" s="7"/>
      <c r="B160" s="270" t="s">
        <v>18</v>
      </c>
      <c r="C160" s="168"/>
      <c r="D160" s="168"/>
      <c r="E160" s="168"/>
      <c r="F160" s="489"/>
    </row>
    <row r="161" spans="1:6" s="28" customFormat="1" ht="12">
      <c r="A161" s="7">
        <v>1921</v>
      </c>
      <c r="B161" s="10" t="s">
        <v>19</v>
      </c>
      <c r="C161" s="7">
        <f>SUM('2.mell'!C1026)</f>
        <v>508</v>
      </c>
      <c r="D161" s="7">
        <f>SUM('2.mell'!D1026)</f>
        <v>1500</v>
      </c>
      <c r="E161" s="7">
        <f>SUM('2.mell'!E1026)</f>
        <v>4873</v>
      </c>
      <c r="F161" s="572">
        <f t="shared" si="2"/>
        <v>3.248666666666667</v>
      </c>
    </row>
    <row r="162" spans="1:6" s="28" customFormat="1" ht="12">
      <c r="A162" s="7">
        <v>1922</v>
      </c>
      <c r="B162" s="10" t="s">
        <v>20</v>
      </c>
      <c r="C162" s="7">
        <f>SUM('2.mell'!C1027)</f>
        <v>1281</v>
      </c>
      <c r="D162" s="7">
        <f>SUM('2.mell'!D1027)</f>
        <v>11592</v>
      </c>
      <c r="E162" s="7">
        <f>SUM('2.mell'!E1027)</f>
        <v>2620</v>
      </c>
      <c r="F162" s="572">
        <f t="shared" si="2"/>
        <v>0.22601794340924775</v>
      </c>
    </row>
    <row r="163" spans="1:6" s="28" customFormat="1" ht="12">
      <c r="A163" s="7">
        <v>1923</v>
      </c>
      <c r="B163" s="10" t="s">
        <v>21</v>
      </c>
      <c r="C163" s="7"/>
      <c r="D163" s="7"/>
      <c r="E163" s="7"/>
      <c r="F163" s="489"/>
    </row>
    <row r="164" spans="1:6" s="28" customFormat="1" ht="12.75" thickBot="1">
      <c r="A164" s="273">
        <v>1920</v>
      </c>
      <c r="B164" s="273" t="s">
        <v>23</v>
      </c>
      <c r="C164" s="273">
        <f>SUM(C161:C163)</f>
        <v>1789</v>
      </c>
      <c r="D164" s="273">
        <f>SUM(D161:D163)</f>
        <v>13092</v>
      </c>
      <c r="E164" s="273">
        <f>SUM(E161:E163)</f>
        <v>7493</v>
      </c>
      <c r="F164" s="588">
        <f t="shared" si="2"/>
        <v>0.5723342499236175</v>
      </c>
    </row>
    <row r="165" spans="1:6" s="28" customFormat="1" ht="16.5" customHeight="1" thickBot="1">
      <c r="A165" s="275"/>
      <c r="B165" s="477" t="s">
        <v>517</v>
      </c>
      <c r="C165" s="275">
        <f>SUM(C164+C159)</f>
        <v>5265698</v>
      </c>
      <c r="D165" s="275">
        <f>SUM(D164+D159)</f>
        <v>5662537</v>
      </c>
      <c r="E165" s="275">
        <f>SUM(E164+E159)</f>
        <v>4090275</v>
      </c>
      <c r="F165" s="581">
        <f t="shared" si="2"/>
        <v>0.7223396509373802</v>
      </c>
    </row>
    <row r="166" spans="1:6" s="28" customFormat="1" ht="12.75" thickBot="1">
      <c r="A166" s="179">
        <v>1930</v>
      </c>
      <c r="B166" s="179" t="s">
        <v>605</v>
      </c>
      <c r="C166" s="179"/>
      <c r="D166" s="179"/>
      <c r="E166" s="179">
        <f>SUM('2.mell'!E1030)</f>
        <v>-15784</v>
      </c>
      <c r="F166" s="581"/>
    </row>
    <row r="167" spans="1:6" s="44" customFormat="1" ht="13.5" thickBot="1">
      <c r="A167" s="43">
        <v>1940</v>
      </c>
      <c r="B167" s="277" t="s">
        <v>518</v>
      </c>
      <c r="C167" s="45">
        <f>SUM(C165)</f>
        <v>5265698</v>
      </c>
      <c r="D167" s="45">
        <f>SUM(D165)</f>
        <v>5662537</v>
      </c>
      <c r="E167" s="45">
        <f>SUM(E165:E166)</f>
        <v>4074491</v>
      </c>
      <c r="F167" s="581">
        <f t="shared" si="2"/>
        <v>0.7195522077824834</v>
      </c>
    </row>
    <row r="168" spans="1:6" ht="14.25" customHeight="1">
      <c r="A168" s="19"/>
      <c r="B168" s="19" t="s">
        <v>519</v>
      </c>
      <c r="C168" s="19"/>
      <c r="D168" s="19"/>
      <c r="E168" s="41"/>
      <c r="F168" s="491"/>
    </row>
    <row r="169" spans="1:6" ht="14.25" customHeight="1">
      <c r="A169" s="19"/>
      <c r="B169" s="209" t="s">
        <v>16</v>
      </c>
      <c r="C169" s="41"/>
      <c r="D169" s="41"/>
      <c r="E169" s="41"/>
      <c r="F169" s="489"/>
    </row>
    <row r="170" spans="1:6" ht="12">
      <c r="A170" s="7">
        <v>1951</v>
      </c>
      <c r="B170" s="10" t="s">
        <v>156</v>
      </c>
      <c r="C170" s="10">
        <f aca="true" t="shared" si="3" ref="C170:D172">SUM(C112+C153)</f>
        <v>4268477</v>
      </c>
      <c r="D170" s="10">
        <f t="shared" si="3"/>
        <v>4474030</v>
      </c>
      <c r="E170" s="10">
        <f>SUM(E112+E153)</f>
        <v>3193223</v>
      </c>
      <c r="F170" s="572">
        <f t="shared" si="2"/>
        <v>0.7137240921495832</v>
      </c>
    </row>
    <row r="171" spans="1:6" ht="12">
      <c r="A171" s="7">
        <v>1952</v>
      </c>
      <c r="B171" s="10" t="s">
        <v>303</v>
      </c>
      <c r="C171" s="10">
        <f t="shared" si="3"/>
        <v>1111992</v>
      </c>
      <c r="D171" s="10">
        <f t="shared" si="3"/>
        <v>1176770</v>
      </c>
      <c r="E171" s="10">
        <f>SUM(E113+E154)</f>
        <v>865718</v>
      </c>
      <c r="F171" s="572">
        <f t="shared" si="2"/>
        <v>0.7356730712033788</v>
      </c>
    </row>
    <row r="172" spans="1:6" ht="12">
      <c r="A172" s="7">
        <v>1953</v>
      </c>
      <c r="B172" s="10" t="s">
        <v>304</v>
      </c>
      <c r="C172" s="10">
        <f t="shared" si="3"/>
        <v>5786504</v>
      </c>
      <c r="D172" s="10">
        <f t="shared" si="3"/>
        <v>6197513</v>
      </c>
      <c r="E172" s="10">
        <f>SUM(E114+E155)</f>
        <v>3901453</v>
      </c>
      <c r="F172" s="572">
        <f t="shared" si="2"/>
        <v>0.6295191313031534</v>
      </c>
    </row>
    <row r="173" spans="1:6" ht="12">
      <c r="A173" s="7">
        <v>1954</v>
      </c>
      <c r="B173" s="10" t="s">
        <v>45</v>
      </c>
      <c r="C173" s="10">
        <f>SUM(C115+C157)-C105</f>
        <v>1050544</v>
      </c>
      <c r="D173" s="10">
        <f>SUM(D115+D157)-D105</f>
        <v>979680</v>
      </c>
      <c r="E173" s="10">
        <f>SUM(E115+E157)-E105</f>
        <v>736614</v>
      </c>
      <c r="F173" s="572">
        <f t="shared" si="2"/>
        <v>0.7518924546790788</v>
      </c>
    </row>
    <row r="174" spans="1:6" ht="12">
      <c r="A174" s="7">
        <v>1955</v>
      </c>
      <c r="B174" s="10" t="s">
        <v>162</v>
      </c>
      <c r="C174" s="10">
        <f>SUM(C158+C116)</f>
        <v>3500</v>
      </c>
      <c r="D174" s="10">
        <f>SUM(D158+D116)</f>
        <v>12641</v>
      </c>
      <c r="E174" s="10">
        <f>SUM(E158+E116)</f>
        <v>12933</v>
      </c>
      <c r="F174" s="572">
        <f t="shared" si="2"/>
        <v>1.0230994383355747</v>
      </c>
    </row>
    <row r="175" spans="1:6" ht="12">
      <c r="A175" s="7">
        <v>1956</v>
      </c>
      <c r="B175" s="10" t="s">
        <v>489</v>
      </c>
      <c r="C175" s="10">
        <f>SUM(C52)</f>
        <v>172860</v>
      </c>
      <c r="D175" s="10">
        <f>SUM(D52)</f>
        <v>462564</v>
      </c>
      <c r="E175" s="10">
        <f>SUM(E52)</f>
        <v>326811</v>
      </c>
      <c r="F175" s="572">
        <f t="shared" si="2"/>
        <v>0.7065206112019093</v>
      </c>
    </row>
    <row r="176" spans="1:6" ht="12">
      <c r="A176" s="168">
        <v>1950</v>
      </c>
      <c r="B176" s="169" t="s">
        <v>17</v>
      </c>
      <c r="C176" s="169">
        <f>SUM(C170:C175)</f>
        <v>12393877</v>
      </c>
      <c r="D176" s="169">
        <f>SUM(D170:D175)</f>
        <v>13303198</v>
      </c>
      <c r="E176" s="169">
        <f>SUM(E170:E175)</f>
        <v>9036752</v>
      </c>
      <c r="F176" s="489">
        <f t="shared" si="2"/>
        <v>0.6792917011383278</v>
      </c>
    </row>
    <row r="177" spans="1:6" ht="12">
      <c r="A177" s="7"/>
      <c r="B177" s="270" t="s">
        <v>18</v>
      </c>
      <c r="C177" s="10"/>
      <c r="D177" s="10"/>
      <c r="E177" s="10"/>
      <c r="F177" s="489"/>
    </row>
    <row r="178" spans="1:6" ht="12">
      <c r="A178" s="7">
        <v>1961</v>
      </c>
      <c r="B178" s="10" t="s">
        <v>19</v>
      </c>
      <c r="C178" s="10">
        <f aca="true" t="shared" si="4" ref="C178:E179">SUM(C121+C161)</f>
        <v>2210792</v>
      </c>
      <c r="D178" s="10">
        <f t="shared" si="4"/>
        <v>2513435</v>
      </c>
      <c r="E178" s="10">
        <f t="shared" si="4"/>
        <v>839978</v>
      </c>
      <c r="F178" s="572">
        <f t="shared" si="2"/>
        <v>0.33419523480814106</v>
      </c>
    </row>
    <row r="179" spans="1:6" ht="12">
      <c r="A179" s="7">
        <v>1962</v>
      </c>
      <c r="B179" s="10" t="s">
        <v>20</v>
      </c>
      <c r="C179" s="10">
        <f t="shared" si="4"/>
        <v>695186</v>
      </c>
      <c r="D179" s="10">
        <f t="shared" si="4"/>
        <v>897693</v>
      </c>
      <c r="E179" s="10">
        <f t="shared" si="4"/>
        <v>141052</v>
      </c>
      <c r="F179" s="572">
        <f t="shared" si="2"/>
        <v>0.15712721386932949</v>
      </c>
    </row>
    <row r="180" spans="1:6" ht="12">
      <c r="A180" s="7">
        <v>1963</v>
      </c>
      <c r="B180" s="10" t="s">
        <v>21</v>
      </c>
      <c r="C180" s="10">
        <f>SUM(C163+C123)</f>
        <v>720000</v>
      </c>
      <c r="D180" s="10">
        <f>SUM(D163+D123)</f>
        <v>715752</v>
      </c>
      <c r="E180" s="10">
        <f>SUM(E163+E123)</f>
        <v>349744</v>
      </c>
      <c r="F180" s="572">
        <f t="shared" si="2"/>
        <v>0.4886385228403134</v>
      </c>
    </row>
    <row r="181" spans="1:6" ht="12">
      <c r="A181" s="168">
        <v>1960</v>
      </c>
      <c r="B181" s="169" t="s">
        <v>23</v>
      </c>
      <c r="C181" s="169">
        <f>SUM(C178:C180)</f>
        <v>3625978</v>
      </c>
      <c r="D181" s="169">
        <f>SUM(D178:D180)</f>
        <v>4126880</v>
      </c>
      <c r="E181" s="169">
        <f>SUM(E178:E180)</f>
        <v>1330774</v>
      </c>
      <c r="F181" s="489">
        <f t="shared" si="2"/>
        <v>0.32246491296088087</v>
      </c>
    </row>
    <row r="182" spans="1:6" ht="12">
      <c r="A182" s="7">
        <v>1971</v>
      </c>
      <c r="B182" s="167" t="s">
        <v>520</v>
      </c>
      <c r="C182" s="169"/>
      <c r="D182" s="169"/>
      <c r="E182" s="169"/>
      <c r="F182" s="489"/>
    </row>
    <row r="183" spans="1:6" ht="12">
      <c r="A183" s="7">
        <v>1972</v>
      </c>
      <c r="B183" s="167" t="s">
        <v>521</v>
      </c>
      <c r="C183" s="167">
        <f>SUM(C127)</f>
        <v>27057</v>
      </c>
      <c r="D183" s="167">
        <f>SUM(D127)</f>
        <v>28322</v>
      </c>
      <c r="E183" s="167">
        <f>SUM(E127)</f>
        <v>11197</v>
      </c>
      <c r="F183" s="572">
        <f t="shared" si="2"/>
        <v>0.3953463738436551</v>
      </c>
    </row>
    <row r="184" spans="1:6" ht="12">
      <c r="A184" s="7">
        <v>1973</v>
      </c>
      <c r="B184" s="167" t="s">
        <v>525</v>
      </c>
      <c r="C184" s="167">
        <f>SUM(C133)</f>
        <v>55000</v>
      </c>
      <c r="D184" s="167">
        <f>SUM(D133)</f>
        <v>56176</v>
      </c>
      <c r="E184" s="167">
        <f>SUM(E133)</f>
        <v>18037</v>
      </c>
      <c r="F184" s="572">
        <f t="shared" si="2"/>
        <v>0.3210801765878667</v>
      </c>
    </row>
    <row r="185" spans="1:6" ht="12">
      <c r="A185" s="168">
        <v>1970</v>
      </c>
      <c r="B185" s="168" t="s">
        <v>526</v>
      </c>
      <c r="C185" s="168">
        <f>SUM(C182:C184)</f>
        <v>82057</v>
      </c>
      <c r="D185" s="168">
        <f>SUM(D182:D184)</f>
        <v>84498</v>
      </c>
      <c r="E185" s="168">
        <f>SUM(E182:E184)</f>
        <v>29234</v>
      </c>
      <c r="F185" s="489">
        <f t="shared" si="2"/>
        <v>0.3459726857440413</v>
      </c>
    </row>
    <row r="186" spans="1:6" ht="12">
      <c r="A186" s="8">
        <v>1981</v>
      </c>
      <c r="B186" s="167" t="s">
        <v>527</v>
      </c>
      <c r="C186" s="167">
        <f>SUM(C136)</f>
        <v>40591</v>
      </c>
      <c r="D186" s="167">
        <f>SUM(D136)</f>
        <v>30503</v>
      </c>
      <c r="E186" s="167">
        <f>SUM(E136)</f>
        <v>0</v>
      </c>
      <c r="F186" s="489">
        <f t="shared" si="2"/>
        <v>0</v>
      </c>
    </row>
    <row r="187" spans="1:6" ht="12">
      <c r="A187" s="8">
        <v>1982</v>
      </c>
      <c r="B187" s="167" t="s">
        <v>533</v>
      </c>
      <c r="C187" s="167">
        <f>SUM(C188:C189)</f>
        <v>167268</v>
      </c>
      <c r="D187" s="167">
        <f>SUM(D188:D189)</f>
        <v>6086</v>
      </c>
      <c r="E187" s="167">
        <f>SUM(E188:E189)</f>
        <v>0</v>
      </c>
      <c r="F187" s="489">
        <f t="shared" si="2"/>
        <v>0</v>
      </c>
    </row>
    <row r="188" spans="1:6" ht="12">
      <c r="A188" s="8">
        <v>1983</v>
      </c>
      <c r="B188" s="160" t="s">
        <v>528</v>
      </c>
      <c r="C188" s="160">
        <f aca="true" t="shared" si="5" ref="C188:E189">SUM(C138)</f>
        <v>10500</v>
      </c>
      <c r="D188" s="160">
        <f t="shared" si="5"/>
        <v>42</v>
      </c>
      <c r="E188" s="160">
        <f t="shared" si="5"/>
        <v>0</v>
      </c>
      <c r="F188" s="489">
        <f t="shared" si="2"/>
        <v>0</v>
      </c>
    </row>
    <row r="189" spans="1:6" ht="12">
      <c r="A189" s="8">
        <v>1984</v>
      </c>
      <c r="B189" s="160" t="s">
        <v>511</v>
      </c>
      <c r="C189" s="160">
        <f t="shared" si="5"/>
        <v>156768</v>
      </c>
      <c r="D189" s="160">
        <f t="shared" si="5"/>
        <v>6044</v>
      </c>
      <c r="E189" s="160">
        <f t="shared" si="5"/>
        <v>0</v>
      </c>
      <c r="F189" s="489">
        <f t="shared" si="2"/>
        <v>0</v>
      </c>
    </row>
    <row r="190" spans="1:6" ht="12.75" thickBot="1">
      <c r="A190" s="273">
        <v>1980</v>
      </c>
      <c r="B190" s="273" t="s">
        <v>522</v>
      </c>
      <c r="C190" s="273">
        <f>SUM(C186+C187)</f>
        <v>207859</v>
      </c>
      <c r="D190" s="273">
        <f>SUM(D186+D187)</f>
        <v>36589</v>
      </c>
      <c r="E190" s="273">
        <f>SUM(E186+E187)</f>
        <v>0</v>
      </c>
      <c r="F190" s="588">
        <f t="shared" si="2"/>
        <v>0</v>
      </c>
    </row>
    <row r="191" spans="1:6" ht="12.75" thickBot="1">
      <c r="A191" s="476"/>
      <c r="B191" s="275" t="s">
        <v>529</v>
      </c>
      <c r="C191" s="275">
        <f>SUM(C190+C185+C181+C176)</f>
        <v>16309771</v>
      </c>
      <c r="D191" s="275">
        <f>SUM(D190+D185+D181+D176)</f>
        <v>17551165</v>
      </c>
      <c r="E191" s="275">
        <f>SUM(E190+E185+E181+E176)</f>
        <v>10396760</v>
      </c>
      <c r="F191" s="581">
        <f t="shared" si="2"/>
        <v>0.5923686547303271</v>
      </c>
    </row>
    <row r="192" spans="1:6" ht="12.75" thickBot="1">
      <c r="A192" s="163">
        <v>1985</v>
      </c>
      <c r="B192" s="275" t="s">
        <v>513</v>
      </c>
      <c r="C192" s="275">
        <f>SUM(C166+C146)</f>
        <v>628666</v>
      </c>
      <c r="D192" s="275">
        <f>SUM(D166+D146)</f>
        <v>628666</v>
      </c>
      <c r="E192" s="275">
        <f>SUM(E166+E146)</f>
        <v>299263</v>
      </c>
      <c r="F192" s="581">
        <f t="shared" si="2"/>
        <v>0.47602860660509716</v>
      </c>
    </row>
    <row r="193" spans="1:6" ht="12.75" thickBot="1">
      <c r="A193" s="163">
        <v>1986</v>
      </c>
      <c r="B193" s="163" t="s">
        <v>657</v>
      </c>
      <c r="C193" s="163"/>
      <c r="D193" s="163"/>
      <c r="E193" s="163">
        <f>SUM(E166+E109+E42+E28)</f>
        <v>217336</v>
      </c>
      <c r="F193" s="581"/>
    </row>
    <row r="194" spans="1:6" ht="13.5" thickBot="1">
      <c r="A194" s="45"/>
      <c r="B194" s="276" t="s">
        <v>530</v>
      </c>
      <c r="C194" s="163">
        <f>SUM(C191+C192)</f>
        <v>16938437</v>
      </c>
      <c r="D194" s="163">
        <f>SUM(D191+D192)</f>
        <v>18179831</v>
      </c>
      <c r="E194" s="163">
        <f>SUM(E191+E192+E193)</f>
        <v>10913359</v>
      </c>
      <c r="F194" s="581">
        <f t="shared" si="2"/>
        <v>0.6003003548272808</v>
      </c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</sheetData>
  <sheetProtection/>
  <mergeCells count="5">
    <mergeCell ref="A1:F1"/>
    <mergeCell ref="F5:F7"/>
    <mergeCell ref="A2:F2"/>
    <mergeCell ref="D5:D7"/>
    <mergeCell ref="E5:E7"/>
  </mergeCells>
  <printOptions horizontalCentered="1"/>
  <pageMargins left="0" right="0" top="0.3937007874015748" bottom="0.3937007874015748" header="0.11811023622047245" footer="0"/>
  <pageSetup firstPageNumber="8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35" max="255" man="1"/>
    <brk id="1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1"/>
  <sheetViews>
    <sheetView view="pageBreakPreview" zoomScaleSheetLayoutView="100" zoomScalePageLayoutView="0" workbookViewId="0" topLeftCell="A811">
      <selection activeCell="A825" sqref="A825"/>
    </sheetView>
  </sheetViews>
  <sheetFormatPr defaultColWidth="9.00390625" defaultRowHeight="12.75"/>
  <cols>
    <col min="1" max="1" width="8.625" style="589" customWidth="1"/>
    <col min="2" max="2" width="58.375" style="589" customWidth="1"/>
    <col min="3" max="3" width="11.75390625" style="589" customWidth="1"/>
    <col min="4" max="4" width="12.625" style="589" customWidth="1"/>
    <col min="5" max="5" width="11.875" style="589" customWidth="1"/>
    <col min="6" max="16384" width="9.125" style="589" customWidth="1"/>
  </cols>
  <sheetData>
    <row r="1" spans="1:6" ht="12.75">
      <c r="A1" s="725" t="s">
        <v>246</v>
      </c>
      <c r="B1" s="694"/>
      <c r="C1" s="694"/>
      <c r="D1" s="694"/>
      <c r="E1" s="694"/>
      <c r="F1" s="694"/>
    </row>
    <row r="2" spans="1:6" ht="12.75">
      <c r="A2" s="698" t="s">
        <v>31</v>
      </c>
      <c r="B2" s="699"/>
      <c r="C2" s="694"/>
      <c r="D2" s="694"/>
      <c r="E2" s="694"/>
      <c r="F2" s="694"/>
    </row>
    <row r="3" spans="1:2" ht="12.75">
      <c r="A3" s="590"/>
      <c r="B3" s="590"/>
    </row>
    <row r="4" spans="1:6" ht="12.75">
      <c r="A4" s="591"/>
      <c r="B4" s="592"/>
      <c r="C4" s="593"/>
      <c r="F4" s="593" t="s">
        <v>32</v>
      </c>
    </row>
    <row r="5" spans="1:6" ht="12" customHeight="1">
      <c r="A5" s="719" t="s">
        <v>247</v>
      </c>
      <c r="B5" s="719" t="s">
        <v>163</v>
      </c>
      <c r="C5" s="722" t="s">
        <v>558</v>
      </c>
      <c r="D5" s="695" t="s">
        <v>643</v>
      </c>
      <c r="E5" s="695" t="s">
        <v>645</v>
      </c>
      <c r="F5" s="695" t="s">
        <v>596</v>
      </c>
    </row>
    <row r="6" spans="1:6" ht="12.75">
      <c r="A6" s="720"/>
      <c r="B6" s="720"/>
      <c r="C6" s="723"/>
      <c r="D6" s="696"/>
      <c r="E6" s="696"/>
      <c r="F6" s="696"/>
    </row>
    <row r="7" spans="1:6" ht="13.5" thickBot="1">
      <c r="A7" s="721"/>
      <c r="B7" s="721"/>
      <c r="C7" s="724"/>
      <c r="D7" s="697"/>
      <c r="E7" s="697"/>
      <c r="F7" s="697"/>
    </row>
    <row r="8" spans="1:6" ht="13.5" thickBot="1">
      <c r="A8" s="594" t="s">
        <v>249</v>
      </c>
      <c r="B8" s="595" t="s">
        <v>250</v>
      </c>
      <c r="C8" s="594" t="s">
        <v>166</v>
      </c>
      <c r="D8" s="594" t="s">
        <v>167</v>
      </c>
      <c r="E8" s="594" t="s">
        <v>168</v>
      </c>
      <c r="F8" s="594" t="s">
        <v>292</v>
      </c>
    </row>
    <row r="9" spans="1:6" ht="15">
      <c r="A9" s="311">
        <v>2305</v>
      </c>
      <c r="B9" s="596" t="s">
        <v>351</v>
      </c>
      <c r="C9" s="174"/>
      <c r="D9" s="174"/>
      <c r="E9" s="174"/>
      <c r="F9" s="597"/>
    </row>
    <row r="10" spans="1:6" ht="12.75">
      <c r="A10" s="598"/>
      <c r="B10" s="599" t="s">
        <v>363</v>
      </c>
      <c r="C10" s="600">
        <v>700</v>
      </c>
      <c r="D10" s="600">
        <v>700</v>
      </c>
      <c r="E10" s="600"/>
      <c r="F10" s="601">
        <f>SUM(E10/D10)</f>
        <v>0</v>
      </c>
    </row>
    <row r="11" spans="1:6" ht="12.75">
      <c r="A11" s="598"/>
      <c r="B11" s="599" t="s">
        <v>364</v>
      </c>
      <c r="C11" s="600"/>
      <c r="D11" s="600"/>
      <c r="E11" s="600"/>
      <c r="F11" s="601"/>
    </row>
    <row r="12" spans="1:6" ht="12.75">
      <c r="A12" s="598"/>
      <c r="B12" s="599" t="s">
        <v>365</v>
      </c>
      <c r="C12" s="600">
        <v>1600</v>
      </c>
      <c r="D12" s="600">
        <v>1600</v>
      </c>
      <c r="E12" s="600">
        <v>1384</v>
      </c>
      <c r="F12" s="601">
        <f aca="true" t="shared" si="0" ref="F12:F73">SUM(E12/D12)</f>
        <v>0.865</v>
      </c>
    </row>
    <row r="13" spans="1:6" ht="12.75">
      <c r="A13" s="598"/>
      <c r="B13" s="599" t="s">
        <v>366</v>
      </c>
      <c r="C13" s="600">
        <v>7000</v>
      </c>
      <c r="D13" s="600">
        <v>7000</v>
      </c>
      <c r="E13" s="600">
        <v>5631</v>
      </c>
      <c r="F13" s="601">
        <f t="shared" si="0"/>
        <v>0.8044285714285714</v>
      </c>
    </row>
    <row r="14" spans="1:6" ht="12.75">
      <c r="A14" s="598"/>
      <c r="B14" s="599" t="s">
        <v>367</v>
      </c>
      <c r="C14" s="600">
        <v>1900</v>
      </c>
      <c r="D14" s="600">
        <v>1900</v>
      </c>
      <c r="E14" s="600">
        <v>1458</v>
      </c>
      <c r="F14" s="601">
        <f t="shared" si="0"/>
        <v>0.7673684210526316</v>
      </c>
    </row>
    <row r="15" spans="1:6" ht="13.5" thickBot="1">
      <c r="A15" s="598"/>
      <c r="B15" s="602" t="s">
        <v>368</v>
      </c>
      <c r="C15" s="603"/>
      <c r="D15" s="603"/>
      <c r="E15" s="603"/>
      <c r="F15" s="604"/>
    </row>
    <row r="16" spans="1:6" ht="13.5" thickBot="1">
      <c r="A16" s="598"/>
      <c r="B16" s="605" t="s">
        <v>356</v>
      </c>
      <c r="C16" s="606">
        <f>SUM(C10:C15)</f>
        <v>11200</v>
      </c>
      <c r="D16" s="606">
        <f>SUM(D10:D15)</f>
        <v>11200</v>
      </c>
      <c r="E16" s="606">
        <f>SUM(E10:E15)</f>
        <v>8473</v>
      </c>
      <c r="F16" s="607">
        <f t="shared" si="0"/>
        <v>0.7565178571428571</v>
      </c>
    </row>
    <row r="17" spans="1:6" ht="12.75">
      <c r="A17" s="598"/>
      <c r="B17" s="599" t="s">
        <v>369</v>
      </c>
      <c r="C17" s="600">
        <v>96932</v>
      </c>
      <c r="D17" s="600">
        <v>103137</v>
      </c>
      <c r="E17" s="600">
        <v>77145</v>
      </c>
      <c r="F17" s="601">
        <f t="shared" si="0"/>
        <v>0.7479856889380145</v>
      </c>
    </row>
    <row r="18" spans="1:6" ht="12.75">
      <c r="A18" s="598"/>
      <c r="B18" s="599" t="s">
        <v>370</v>
      </c>
      <c r="C18" s="600">
        <v>10000</v>
      </c>
      <c r="D18" s="600">
        <v>10000</v>
      </c>
      <c r="E18" s="600">
        <v>8602</v>
      </c>
      <c r="F18" s="601">
        <f t="shared" si="0"/>
        <v>0.8602</v>
      </c>
    </row>
    <row r="19" spans="1:6" ht="13.5" thickBot="1">
      <c r="A19" s="598"/>
      <c r="B19" s="599" t="s">
        <v>371</v>
      </c>
      <c r="C19" s="603"/>
      <c r="D19" s="603"/>
      <c r="E19" s="603"/>
      <c r="F19" s="604"/>
    </row>
    <row r="20" spans="1:6" ht="13.5" thickBot="1">
      <c r="A20" s="608"/>
      <c r="B20" s="609" t="s">
        <v>359</v>
      </c>
      <c r="C20" s="610">
        <f>SUM(C17:C19)</f>
        <v>106932</v>
      </c>
      <c r="D20" s="610">
        <f>SUM(D17:D19)</f>
        <v>113137</v>
      </c>
      <c r="E20" s="610">
        <f>SUM(E17:E19)</f>
        <v>85747</v>
      </c>
      <c r="F20" s="607">
        <f t="shared" si="0"/>
        <v>0.757904133926125</v>
      </c>
    </row>
    <row r="21" spans="1:6" ht="13.5" thickBot="1">
      <c r="A21" s="611"/>
      <c r="B21" s="612" t="s">
        <v>360</v>
      </c>
      <c r="C21" s="613"/>
      <c r="D21" s="613">
        <v>230</v>
      </c>
      <c r="E21" s="613">
        <v>530</v>
      </c>
      <c r="F21" s="614">
        <f t="shared" si="0"/>
        <v>2.3043478260869565</v>
      </c>
    </row>
    <row r="22" spans="1:6" ht="13.5" thickBot="1">
      <c r="A22" s="611"/>
      <c r="B22" s="615" t="s">
        <v>361</v>
      </c>
      <c r="C22" s="606">
        <f>SUM(C20+C16+C21)</f>
        <v>118132</v>
      </c>
      <c r="D22" s="606">
        <f>SUM(D20+D16+D21)</f>
        <v>124567</v>
      </c>
      <c r="E22" s="606">
        <f>SUM(E20+E16+E21)</f>
        <v>94750</v>
      </c>
      <c r="F22" s="607">
        <f t="shared" si="0"/>
        <v>0.7606348390825821</v>
      </c>
    </row>
    <row r="23" spans="1:6" ht="13.5" thickBot="1">
      <c r="A23" s="598"/>
      <c r="B23" s="616" t="s">
        <v>374</v>
      </c>
      <c r="C23" s="613"/>
      <c r="D23" s="613"/>
      <c r="E23" s="613"/>
      <c r="F23" s="614"/>
    </row>
    <row r="24" spans="1:6" ht="12.75">
      <c r="A24" s="598"/>
      <c r="B24" s="599" t="s">
        <v>372</v>
      </c>
      <c r="C24" s="600"/>
      <c r="D24" s="600">
        <v>1106</v>
      </c>
      <c r="E24" s="600">
        <v>1106</v>
      </c>
      <c r="F24" s="601">
        <f t="shared" si="0"/>
        <v>1</v>
      </c>
    </row>
    <row r="25" spans="1:6" ht="13.5" thickBot="1">
      <c r="A25" s="598"/>
      <c r="B25" s="617" t="s">
        <v>373</v>
      </c>
      <c r="C25" s="603"/>
      <c r="D25" s="603"/>
      <c r="E25" s="603"/>
      <c r="F25" s="604"/>
    </row>
    <row r="26" spans="1:6" ht="13.5" thickBot="1">
      <c r="A26" s="618"/>
      <c r="B26" s="612" t="s">
        <v>362</v>
      </c>
      <c r="C26" s="603"/>
      <c r="D26" s="610">
        <f>SUM(D24:D25)</f>
        <v>1106</v>
      </c>
      <c r="E26" s="610">
        <f>SUM(E24:E25)</f>
        <v>1106</v>
      </c>
      <c r="F26" s="607">
        <f t="shared" si="0"/>
        <v>1</v>
      </c>
    </row>
    <row r="27" spans="1:6" ht="15.75" thickBot="1">
      <c r="A27" s="618"/>
      <c r="B27" s="619" t="s">
        <v>375</v>
      </c>
      <c r="C27" s="620">
        <f>SUM(C22+C23+C26)</f>
        <v>118132</v>
      </c>
      <c r="D27" s="620">
        <f>SUM(D22+D23+D26)</f>
        <v>125673</v>
      </c>
      <c r="E27" s="620">
        <f>SUM(E22+E23+E26)</f>
        <v>95856</v>
      </c>
      <c r="F27" s="621">
        <f t="shared" si="0"/>
        <v>0.7627414003007806</v>
      </c>
    </row>
    <row r="28" spans="1:6" ht="12.75">
      <c r="A28" s="174"/>
      <c r="B28" s="622" t="s">
        <v>376</v>
      </c>
      <c r="C28" s="600">
        <v>61286</v>
      </c>
      <c r="D28" s="600">
        <v>64468</v>
      </c>
      <c r="E28" s="600">
        <v>46395</v>
      </c>
      <c r="F28" s="601">
        <f t="shared" si="0"/>
        <v>0.7196593658869517</v>
      </c>
    </row>
    <row r="29" spans="1:6" ht="12.75">
      <c r="A29" s="174"/>
      <c r="B29" s="622" t="s">
        <v>377</v>
      </c>
      <c r="C29" s="600">
        <v>15922</v>
      </c>
      <c r="D29" s="600">
        <v>16754</v>
      </c>
      <c r="E29" s="600">
        <v>12232</v>
      </c>
      <c r="F29" s="601">
        <f t="shared" si="0"/>
        <v>0.730094305837412</v>
      </c>
    </row>
    <row r="30" spans="1:6" ht="12.75">
      <c r="A30" s="174"/>
      <c r="B30" s="622" t="s">
        <v>378</v>
      </c>
      <c r="C30" s="600">
        <v>40924</v>
      </c>
      <c r="D30" s="600">
        <v>44451</v>
      </c>
      <c r="E30" s="600">
        <v>33254</v>
      </c>
      <c r="F30" s="601">
        <f t="shared" si="0"/>
        <v>0.7481046545634519</v>
      </c>
    </row>
    <row r="31" spans="1:6" ht="12.75">
      <c r="A31" s="174"/>
      <c r="B31" s="622" t="s">
        <v>379</v>
      </c>
      <c r="C31" s="600"/>
      <c r="D31" s="600"/>
      <c r="E31" s="600"/>
      <c r="F31" s="601"/>
    </row>
    <row r="32" spans="1:6" ht="13.5" thickBot="1">
      <c r="A32" s="174"/>
      <c r="B32" s="623" t="s">
        <v>380</v>
      </c>
      <c r="C32" s="603"/>
      <c r="D32" s="603"/>
      <c r="E32" s="603"/>
      <c r="F32" s="604"/>
    </row>
    <row r="33" spans="1:6" ht="13.5" thickBot="1">
      <c r="A33" s="174"/>
      <c r="B33" s="624" t="s">
        <v>17</v>
      </c>
      <c r="C33" s="606">
        <f>SUM(C28:C32)</f>
        <v>118132</v>
      </c>
      <c r="D33" s="606">
        <f>SUM(D28:D32)</f>
        <v>125673</v>
      </c>
      <c r="E33" s="606">
        <f>SUM(E28:E32)</f>
        <v>91881</v>
      </c>
      <c r="F33" s="607">
        <f t="shared" si="0"/>
        <v>0.7311116946360794</v>
      </c>
    </row>
    <row r="34" spans="1:6" ht="12.75">
      <c r="A34" s="174"/>
      <c r="B34" s="622" t="s">
        <v>381</v>
      </c>
      <c r="C34" s="600"/>
      <c r="D34" s="600"/>
      <c r="E34" s="600"/>
      <c r="F34" s="601"/>
    </row>
    <row r="35" spans="1:6" ht="12.75">
      <c r="A35" s="174"/>
      <c r="B35" s="622" t="s">
        <v>382</v>
      </c>
      <c r="C35" s="600"/>
      <c r="D35" s="600"/>
      <c r="E35" s="600"/>
      <c r="F35" s="601"/>
    </row>
    <row r="36" spans="1:6" ht="13.5" thickBot="1">
      <c r="A36" s="174"/>
      <c r="B36" s="625" t="s">
        <v>383</v>
      </c>
      <c r="C36" s="603"/>
      <c r="D36" s="603"/>
      <c r="E36" s="603"/>
      <c r="F36" s="604"/>
    </row>
    <row r="37" spans="1:6" ht="13.5" thickBot="1">
      <c r="A37" s="174"/>
      <c r="B37" s="626" t="s">
        <v>23</v>
      </c>
      <c r="C37" s="613"/>
      <c r="D37" s="613"/>
      <c r="E37" s="613"/>
      <c r="F37" s="614"/>
    </row>
    <row r="38" spans="1:6" ht="13.5" thickBot="1">
      <c r="A38" s="174"/>
      <c r="B38" s="627" t="s">
        <v>601</v>
      </c>
      <c r="C38" s="613"/>
      <c r="D38" s="613"/>
      <c r="E38" s="613">
        <v>-437</v>
      </c>
      <c r="F38" s="614"/>
    </row>
    <row r="39" spans="1:6" ht="15.75" thickBot="1">
      <c r="A39" s="594"/>
      <c r="B39" s="628" t="s">
        <v>39</v>
      </c>
      <c r="C39" s="620">
        <f>SUM(C33+C37)</f>
        <v>118132</v>
      </c>
      <c r="D39" s="620">
        <f>SUM(D33+D37)</f>
        <v>125673</v>
      </c>
      <c r="E39" s="620">
        <f>SUM(E33+E37+E38)</f>
        <v>91444</v>
      </c>
      <c r="F39" s="621">
        <f t="shared" si="0"/>
        <v>0.7276344163026267</v>
      </c>
    </row>
    <row r="40" spans="1:6" ht="15">
      <c r="A40" s="311">
        <v>2309</v>
      </c>
      <c r="B40" s="629" t="s">
        <v>384</v>
      </c>
      <c r="C40" s="600"/>
      <c r="D40" s="600"/>
      <c r="E40" s="600"/>
      <c r="F40" s="601"/>
    </row>
    <row r="41" spans="1:6" ht="12.75">
      <c r="A41" s="598"/>
      <c r="B41" s="599" t="s">
        <v>363</v>
      </c>
      <c r="C41" s="600">
        <v>900</v>
      </c>
      <c r="D41" s="600">
        <v>900</v>
      </c>
      <c r="E41" s="600"/>
      <c r="F41" s="601">
        <f t="shared" si="0"/>
        <v>0</v>
      </c>
    </row>
    <row r="42" spans="1:6" ht="12.75">
      <c r="A42" s="598"/>
      <c r="B42" s="599" t="s">
        <v>364</v>
      </c>
      <c r="C42" s="600"/>
      <c r="D42" s="600"/>
      <c r="E42" s="600"/>
      <c r="F42" s="601"/>
    </row>
    <row r="43" spans="1:6" ht="12.75">
      <c r="A43" s="598"/>
      <c r="B43" s="599" t="s">
        <v>365</v>
      </c>
      <c r="C43" s="600"/>
      <c r="D43" s="600"/>
      <c r="E43" s="600"/>
      <c r="F43" s="601"/>
    </row>
    <row r="44" spans="1:6" ht="12.75">
      <c r="A44" s="598"/>
      <c r="B44" s="599" t="s">
        <v>366</v>
      </c>
      <c r="C44" s="600">
        <v>6350</v>
      </c>
      <c r="D44" s="600">
        <v>6350</v>
      </c>
      <c r="E44" s="600">
        <v>5406</v>
      </c>
      <c r="F44" s="601">
        <f t="shared" si="0"/>
        <v>0.8513385826771653</v>
      </c>
    </row>
    <row r="45" spans="1:6" ht="12.75">
      <c r="A45" s="598"/>
      <c r="B45" s="599" t="s">
        <v>367</v>
      </c>
      <c r="C45" s="600">
        <v>3400</v>
      </c>
      <c r="D45" s="600">
        <v>3400</v>
      </c>
      <c r="E45" s="600">
        <v>1873</v>
      </c>
      <c r="F45" s="601">
        <f t="shared" si="0"/>
        <v>0.5508823529411765</v>
      </c>
    </row>
    <row r="46" spans="1:6" ht="13.5" thickBot="1">
      <c r="A46" s="598"/>
      <c r="B46" s="602" t="s">
        <v>368</v>
      </c>
      <c r="C46" s="603"/>
      <c r="D46" s="603"/>
      <c r="E46" s="603"/>
      <c r="F46" s="604"/>
    </row>
    <row r="47" spans="1:6" ht="13.5" thickBot="1">
      <c r="A47" s="598"/>
      <c r="B47" s="605" t="s">
        <v>356</v>
      </c>
      <c r="C47" s="606">
        <f>SUM(C41:C46)</f>
        <v>10650</v>
      </c>
      <c r="D47" s="606">
        <f>SUM(D41:D46)</f>
        <v>10650</v>
      </c>
      <c r="E47" s="606">
        <f>SUM(E41:E46)</f>
        <v>7279</v>
      </c>
      <c r="F47" s="614">
        <f t="shared" si="0"/>
        <v>0.6834741784037559</v>
      </c>
    </row>
    <row r="48" spans="1:6" ht="12.75">
      <c r="A48" s="598"/>
      <c r="B48" s="599" t="s">
        <v>369</v>
      </c>
      <c r="C48" s="600">
        <v>109771</v>
      </c>
      <c r="D48" s="600">
        <v>113403</v>
      </c>
      <c r="E48" s="600">
        <v>83963</v>
      </c>
      <c r="F48" s="601">
        <f t="shared" si="0"/>
        <v>0.7403948749151257</v>
      </c>
    </row>
    <row r="49" spans="1:6" ht="12.75">
      <c r="A49" s="598"/>
      <c r="B49" s="599" t="s">
        <v>370</v>
      </c>
      <c r="C49" s="600">
        <v>12000</v>
      </c>
      <c r="D49" s="600">
        <v>12000</v>
      </c>
      <c r="E49" s="600">
        <v>9815</v>
      </c>
      <c r="F49" s="601">
        <f t="shared" si="0"/>
        <v>0.8179166666666666</v>
      </c>
    </row>
    <row r="50" spans="1:6" ht="13.5" thickBot="1">
      <c r="A50" s="598"/>
      <c r="B50" s="599" t="s">
        <v>371</v>
      </c>
      <c r="C50" s="603"/>
      <c r="D50" s="603"/>
      <c r="E50" s="603"/>
      <c r="F50" s="604"/>
    </row>
    <row r="51" spans="1:6" ht="13.5" thickBot="1">
      <c r="A51" s="608"/>
      <c r="B51" s="609" t="s">
        <v>359</v>
      </c>
      <c r="C51" s="610">
        <f>SUM(C48:C50)</f>
        <v>121771</v>
      </c>
      <c r="D51" s="610">
        <f>SUM(D48:D50)</f>
        <v>125403</v>
      </c>
      <c r="E51" s="610">
        <f>SUM(E48:E50)</f>
        <v>93778</v>
      </c>
      <c r="F51" s="607">
        <f t="shared" si="0"/>
        <v>0.7478130507244644</v>
      </c>
    </row>
    <row r="52" spans="1:6" ht="13.5" thickBot="1">
      <c r="A52" s="611"/>
      <c r="B52" s="612" t="s">
        <v>360</v>
      </c>
      <c r="C52" s="613"/>
      <c r="D52" s="606">
        <v>400</v>
      </c>
      <c r="E52" s="606">
        <v>400</v>
      </c>
      <c r="F52" s="614">
        <f t="shared" si="0"/>
        <v>1</v>
      </c>
    </row>
    <row r="53" spans="1:6" ht="13.5" thickBot="1">
      <c r="A53" s="611"/>
      <c r="B53" s="630" t="s">
        <v>599</v>
      </c>
      <c r="C53" s="613"/>
      <c r="D53" s="606"/>
      <c r="E53" s="606">
        <v>4045</v>
      </c>
      <c r="F53" s="614"/>
    </row>
    <row r="54" spans="1:6" ht="13.5" thickBot="1">
      <c r="A54" s="611"/>
      <c r="B54" s="615" t="s">
        <v>361</v>
      </c>
      <c r="C54" s="606">
        <f>SUM(C51+C47+C52)</f>
        <v>132421</v>
      </c>
      <c r="D54" s="606">
        <f>SUM(D51+D47+D52+D53)</f>
        <v>136453</v>
      </c>
      <c r="E54" s="606">
        <f>SUM(E51+E47+E52+E53)</f>
        <v>105502</v>
      </c>
      <c r="F54" s="607">
        <f t="shared" si="0"/>
        <v>0.7731746462151803</v>
      </c>
    </row>
    <row r="55" spans="1:6" ht="13.5" thickBot="1">
      <c r="A55" s="598"/>
      <c r="B55" s="616" t="s">
        <v>374</v>
      </c>
      <c r="C55" s="613"/>
      <c r="D55" s="613"/>
      <c r="E55" s="613"/>
      <c r="F55" s="614"/>
    </row>
    <row r="56" spans="1:6" ht="12.75">
      <c r="A56" s="598"/>
      <c r="B56" s="599" t="s">
        <v>372</v>
      </c>
      <c r="C56" s="600"/>
      <c r="D56" s="600">
        <v>4662</v>
      </c>
      <c r="E56" s="600">
        <v>4662</v>
      </c>
      <c r="F56" s="601">
        <f t="shared" si="0"/>
        <v>1</v>
      </c>
    </row>
    <row r="57" spans="1:6" ht="13.5" thickBot="1">
      <c r="A57" s="598"/>
      <c r="B57" s="617" t="s">
        <v>373</v>
      </c>
      <c r="C57" s="603"/>
      <c r="D57" s="603"/>
      <c r="E57" s="603"/>
      <c r="F57" s="604"/>
    </row>
    <row r="58" spans="1:6" ht="13.5" thickBot="1">
      <c r="A58" s="618"/>
      <c r="B58" s="612" t="s">
        <v>362</v>
      </c>
      <c r="C58" s="603"/>
      <c r="D58" s="610">
        <f>SUM(D56:D57)</f>
        <v>4662</v>
      </c>
      <c r="E58" s="610">
        <f>SUM(E56:E57)</f>
        <v>4662</v>
      </c>
      <c r="F58" s="631">
        <f t="shared" si="0"/>
        <v>1</v>
      </c>
    </row>
    <row r="59" spans="1:6" ht="15.75" thickBot="1">
      <c r="A59" s="618"/>
      <c r="B59" s="619" t="s">
        <v>375</v>
      </c>
      <c r="C59" s="620">
        <f>SUM(C54+C55+C58)</f>
        <v>132421</v>
      </c>
      <c r="D59" s="620">
        <f>SUM(D54+D55+D58)</f>
        <v>141115</v>
      </c>
      <c r="E59" s="620">
        <f>SUM(E54+E55+E58)</f>
        <v>110164</v>
      </c>
      <c r="F59" s="607">
        <f t="shared" si="0"/>
        <v>0.7806682493002162</v>
      </c>
    </row>
    <row r="60" spans="1:6" ht="12.75">
      <c r="A60" s="174"/>
      <c r="B60" s="622" t="s">
        <v>376</v>
      </c>
      <c r="C60" s="600">
        <v>72867</v>
      </c>
      <c r="D60" s="600">
        <v>79430</v>
      </c>
      <c r="E60" s="600">
        <v>53223</v>
      </c>
      <c r="F60" s="601">
        <f t="shared" si="0"/>
        <v>0.670061689537958</v>
      </c>
    </row>
    <row r="61" spans="1:6" ht="12.75">
      <c r="A61" s="174"/>
      <c r="B61" s="622" t="s">
        <v>377</v>
      </c>
      <c r="C61" s="600">
        <v>19118</v>
      </c>
      <c r="D61" s="600">
        <v>20849</v>
      </c>
      <c r="E61" s="600">
        <v>14520</v>
      </c>
      <c r="F61" s="601">
        <f t="shared" si="0"/>
        <v>0.696436279917502</v>
      </c>
    </row>
    <row r="62" spans="1:6" ht="12.75" customHeight="1">
      <c r="A62" s="174"/>
      <c r="B62" s="622" t="s">
        <v>378</v>
      </c>
      <c r="C62" s="600">
        <v>40436</v>
      </c>
      <c r="D62" s="600">
        <v>40536</v>
      </c>
      <c r="E62" s="600">
        <v>29792</v>
      </c>
      <c r="F62" s="601">
        <f t="shared" si="0"/>
        <v>0.7349516479179001</v>
      </c>
    </row>
    <row r="63" spans="1:6" ht="12.75" customHeight="1">
      <c r="A63" s="174"/>
      <c r="B63" s="622" t="s">
        <v>379</v>
      </c>
      <c r="C63" s="600"/>
      <c r="D63" s="600"/>
      <c r="E63" s="600"/>
      <c r="F63" s="601"/>
    </row>
    <row r="64" spans="1:6" ht="12.75" customHeight="1" thickBot="1">
      <c r="A64" s="174"/>
      <c r="B64" s="623" t="s">
        <v>380</v>
      </c>
      <c r="C64" s="603"/>
      <c r="D64" s="603"/>
      <c r="E64" s="603"/>
      <c r="F64" s="604"/>
    </row>
    <row r="65" spans="1:6" ht="12.75" customHeight="1" thickBot="1">
      <c r="A65" s="174"/>
      <c r="B65" s="624" t="s">
        <v>17</v>
      </c>
      <c r="C65" s="606">
        <f>SUM(C60:C64)</f>
        <v>132421</v>
      </c>
      <c r="D65" s="606">
        <f>SUM(D60:D64)</f>
        <v>140815</v>
      </c>
      <c r="E65" s="606">
        <f>SUM(E60:E64)</f>
        <v>97535</v>
      </c>
      <c r="F65" s="607">
        <f t="shared" si="0"/>
        <v>0.6926463800021304</v>
      </c>
    </row>
    <row r="66" spans="1:6" ht="12.75" customHeight="1">
      <c r="A66" s="174"/>
      <c r="B66" s="622" t="s">
        <v>381</v>
      </c>
      <c r="C66" s="600"/>
      <c r="D66" s="600"/>
      <c r="E66" s="600"/>
      <c r="F66" s="601"/>
    </row>
    <row r="67" spans="1:6" ht="12.75" customHeight="1">
      <c r="A67" s="174"/>
      <c r="B67" s="622" t="s">
        <v>382</v>
      </c>
      <c r="C67" s="600"/>
      <c r="D67" s="600">
        <v>300</v>
      </c>
      <c r="E67" s="600">
        <v>300</v>
      </c>
      <c r="F67" s="601">
        <f t="shared" si="0"/>
        <v>1</v>
      </c>
    </row>
    <row r="68" spans="1:6" ht="12.75" customHeight="1" thickBot="1">
      <c r="A68" s="174"/>
      <c r="B68" s="625" t="s">
        <v>383</v>
      </c>
      <c r="C68" s="603"/>
      <c r="D68" s="603"/>
      <c r="E68" s="603"/>
      <c r="F68" s="604"/>
    </row>
    <row r="69" spans="1:6" ht="12.75" customHeight="1" thickBot="1">
      <c r="A69" s="174"/>
      <c r="B69" s="626" t="s">
        <v>23</v>
      </c>
      <c r="C69" s="613"/>
      <c r="D69" s="606">
        <f>SUM(D67:D68)</f>
        <v>300</v>
      </c>
      <c r="E69" s="606">
        <f>SUM(E67:E68)</f>
        <v>300</v>
      </c>
      <c r="F69" s="607">
        <f t="shared" si="0"/>
        <v>1</v>
      </c>
    </row>
    <row r="70" spans="1:6" ht="12.75" customHeight="1" thickBot="1">
      <c r="A70" s="174"/>
      <c r="B70" s="627" t="s">
        <v>601</v>
      </c>
      <c r="C70" s="613"/>
      <c r="D70" s="613"/>
      <c r="E70" s="613">
        <v>1444</v>
      </c>
      <c r="F70" s="614"/>
    </row>
    <row r="71" spans="1:6" ht="15.75" customHeight="1" thickBot="1">
      <c r="A71" s="594"/>
      <c r="B71" s="628" t="s">
        <v>39</v>
      </c>
      <c r="C71" s="620">
        <f>SUM(C65+C69)</f>
        <v>132421</v>
      </c>
      <c r="D71" s="620">
        <f>SUM(D65+D69)</f>
        <v>141115</v>
      </c>
      <c r="E71" s="620">
        <f>SUM(E65+E69+E70)</f>
        <v>99279</v>
      </c>
      <c r="F71" s="621">
        <f t="shared" si="0"/>
        <v>0.7035325798107926</v>
      </c>
    </row>
    <row r="72" spans="1:6" ht="15" customHeight="1">
      <c r="A72" s="311">
        <v>2310</v>
      </c>
      <c r="B72" s="629" t="s">
        <v>385</v>
      </c>
      <c r="C72" s="600"/>
      <c r="D72" s="600"/>
      <c r="E72" s="600"/>
      <c r="F72" s="601"/>
    </row>
    <row r="73" spans="1:6" ht="12.75" customHeight="1">
      <c r="A73" s="598"/>
      <c r="B73" s="599" t="s">
        <v>363</v>
      </c>
      <c r="C73" s="600">
        <v>400</v>
      </c>
      <c r="D73" s="600">
        <v>400</v>
      </c>
      <c r="E73" s="600"/>
      <c r="F73" s="601">
        <f t="shared" si="0"/>
        <v>0</v>
      </c>
    </row>
    <row r="74" spans="1:6" ht="12.75" customHeight="1">
      <c r="A74" s="598"/>
      <c r="B74" s="599" t="s">
        <v>364</v>
      </c>
      <c r="C74" s="600"/>
      <c r="D74" s="600"/>
      <c r="E74" s="600"/>
      <c r="F74" s="601"/>
    </row>
    <row r="75" spans="1:6" ht="12.75" customHeight="1">
      <c r="A75" s="598"/>
      <c r="B75" s="599" t="s">
        <v>365</v>
      </c>
      <c r="C75" s="600"/>
      <c r="D75" s="600"/>
      <c r="E75" s="600"/>
      <c r="F75" s="601"/>
    </row>
    <row r="76" spans="1:6" ht="12.75" customHeight="1">
      <c r="A76" s="598"/>
      <c r="B76" s="599" t="s">
        <v>366</v>
      </c>
      <c r="C76" s="600">
        <v>6500</v>
      </c>
      <c r="D76" s="600">
        <v>5702</v>
      </c>
      <c r="E76" s="600">
        <v>3930</v>
      </c>
      <c r="F76" s="601">
        <f aca="true" t="shared" si="1" ref="F76:F139">SUM(E76/D76)</f>
        <v>0.6892318484742196</v>
      </c>
    </row>
    <row r="77" spans="1:6" ht="12.75" customHeight="1">
      <c r="A77" s="598"/>
      <c r="B77" s="599" t="s">
        <v>367</v>
      </c>
      <c r="C77" s="600"/>
      <c r="D77" s="600">
        <v>798</v>
      </c>
      <c r="E77" s="600">
        <v>993</v>
      </c>
      <c r="F77" s="601">
        <f t="shared" si="1"/>
        <v>1.244360902255639</v>
      </c>
    </row>
    <row r="78" spans="1:6" ht="12.75" customHeight="1" thickBot="1">
      <c r="A78" s="598"/>
      <c r="B78" s="602" t="s">
        <v>368</v>
      </c>
      <c r="C78" s="603"/>
      <c r="D78" s="603"/>
      <c r="E78" s="603"/>
      <c r="F78" s="604"/>
    </row>
    <row r="79" spans="1:6" ht="12.75" customHeight="1" thickBot="1">
      <c r="A79" s="598"/>
      <c r="B79" s="605" t="s">
        <v>356</v>
      </c>
      <c r="C79" s="606">
        <f>SUM(C73:C78)</f>
        <v>6900</v>
      </c>
      <c r="D79" s="606">
        <f>SUM(D73:D78)</f>
        <v>6900</v>
      </c>
      <c r="E79" s="606">
        <f>SUM(E73:E78)</f>
        <v>4923</v>
      </c>
      <c r="F79" s="607">
        <f t="shared" si="1"/>
        <v>0.7134782608695652</v>
      </c>
    </row>
    <row r="80" spans="1:6" ht="12.75" customHeight="1">
      <c r="A80" s="598"/>
      <c r="B80" s="599" t="s">
        <v>369</v>
      </c>
      <c r="C80" s="600">
        <v>61438</v>
      </c>
      <c r="D80" s="600">
        <v>62657</v>
      </c>
      <c r="E80" s="600">
        <v>44294</v>
      </c>
      <c r="F80" s="601">
        <f t="shared" si="1"/>
        <v>0.7069281963707168</v>
      </c>
    </row>
    <row r="81" spans="1:6" ht="12.75" customHeight="1">
      <c r="A81" s="598"/>
      <c r="B81" s="599" t="s">
        <v>370</v>
      </c>
      <c r="C81" s="600">
        <v>5600</v>
      </c>
      <c r="D81" s="600">
        <v>5600</v>
      </c>
      <c r="E81" s="600">
        <v>4743</v>
      </c>
      <c r="F81" s="601">
        <f t="shared" si="1"/>
        <v>0.8469642857142857</v>
      </c>
    </row>
    <row r="82" spans="1:6" ht="12.75" customHeight="1" thickBot="1">
      <c r="A82" s="598"/>
      <c r="B82" s="599" t="s">
        <v>371</v>
      </c>
      <c r="C82" s="603"/>
      <c r="D82" s="603"/>
      <c r="E82" s="603"/>
      <c r="F82" s="604"/>
    </row>
    <row r="83" spans="1:6" ht="12.75" customHeight="1" thickBot="1">
      <c r="A83" s="608"/>
      <c r="B83" s="609" t="s">
        <v>359</v>
      </c>
      <c r="C83" s="610">
        <f>SUM(C80:C82)</f>
        <v>67038</v>
      </c>
      <c r="D83" s="610">
        <f>SUM(D80:D82)</f>
        <v>68257</v>
      </c>
      <c r="E83" s="610">
        <f>SUM(E80:E82)</f>
        <v>49037</v>
      </c>
      <c r="F83" s="607">
        <f t="shared" si="1"/>
        <v>0.7184171586796959</v>
      </c>
    </row>
    <row r="84" spans="1:6" ht="12.75" customHeight="1" thickBot="1">
      <c r="A84" s="611"/>
      <c r="B84" s="612" t="s">
        <v>360</v>
      </c>
      <c r="C84" s="613"/>
      <c r="D84" s="613">
        <v>200</v>
      </c>
      <c r="E84" s="613">
        <v>295</v>
      </c>
      <c r="F84" s="604">
        <f t="shared" si="1"/>
        <v>1.475</v>
      </c>
    </row>
    <row r="85" spans="1:6" ht="12.75" customHeight="1" thickBot="1">
      <c r="A85" s="611"/>
      <c r="B85" s="615" t="s">
        <v>361</v>
      </c>
      <c r="C85" s="606">
        <f>SUM(C83+C79+C84)</f>
        <v>73938</v>
      </c>
      <c r="D85" s="606">
        <f>SUM(D83+D79+D84)</f>
        <v>75357</v>
      </c>
      <c r="E85" s="606">
        <f>SUM(E83+E79+E84)</f>
        <v>54255</v>
      </c>
      <c r="F85" s="607">
        <f t="shared" si="1"/>
        <v>0.719972928858633</v>
      </c>
    </row>
    <row r="86" spans="1:6" ht="12.75" customHeight="1" thickBot="1">
      <c r="A86" s="598"/>
      <c r="B86" s="605" t="s">
        <v>374</v>
      </c>
      <c r="C86" s="613"/>
      <c r="D86" s="613"/>
      <c r="E86" s="613"/>
      <c r="F86" s="614"/>
    </row>
    <row r="87" spans="1:6" ht="12.75" customHeight="1">
      <c r="A87" s="598"/>
      <c r="B87" s="599" t="s">
        <v>372</v>
      </c>
      <c r="C87" s="600"/>
      <c r="D87" s="600">
        <v>705</v>
      </c>
      <c r="E87" s="600">
        <v>705</v>
      </c>
      <c r="F87" s="601">
        <f t="shared" si="1"/>
        <v>1</v>
      </c>
    </row>
    <row r="88" spans="1:6" ht="12.75" customHeight="1" thickBot="1">
      <c r="A88" s="598"/>
      <c r="B88" s="617" t="s">
        <v>373</v>
      </c>
      <c r="C88" s="603"/>
      <c r="D88" s="603"/>
      <c r="E88" s="603"/>
      <c r="F88" s="604"/>
    </row>
    <row r="89" spans="1:6" ht="12.75" customHeight="1" thickBot="1">
      <c r="A89" s="618"/>
      <c r="B89" s="612" t="s">
        <v>362</v>
      </c>
      <c r="C89" s="603"/>
      <c r="D89" s="610">
        <f>SUM(D87:D88)</f>
        <v>705</v>
      </c>
      <c r="E89" s="610">
        <f>SUM(E87:E88)</f>
        <v>705</v>
      </c>
      <c r="F89" s="607">
        <f t="shared" si="1"/>
        <v>1</v>
      </c>
    </row>
    <row r="90" spans="1:6" ht="15.75" customHeight="1" thickBot="1">
      <c r="A90" s="618"/>
      <c r="B90" s="619" t="s">
        <v>375</v>
      </c>
      <c r="C90" s="620">
        <f>SUM(C85+C86+C89)</f>
        <v>73938</v>
      </c>
      <c r="D90" s="620">
        <f>SUM(D85+D86+D89)</f>
        <v>76062</v>
      </c>
      <c r="E90" s="620">
        <f>SUM(E85+E86+E89)</f>
        <v>54960</v>
      </c>
      <c r="F90" s="632">
        <f t="shared" si="1"/>
        <v>0.7225684310168021</v>
      </c>
    </row>
    <row r="91" spans="1:6" ht="12.75" customHeight="1">
      <c r="A91" s="174"/>
      <c r="B91" s="622" t="s">
        <v>376</v>
      </c>
      <c r="C91" s="600">
        <v>41523</v>
      </c>
      <c r="D91" s="600">
        <v>43051</v>
      </c>
      <c r="E91" s="600">
        <v>30875</v>
      </c>
      <c r="F91" s="601">
        <f t="shared" si="1"/>
        <v>0.7171726556874405</v>
      </c>
    </row>
    <row r="92" spans="1:6" ht="12.75" customHeight="1">
      <c r="A92" s="174"/>
      <c r="B92" s="622" t="s">
        <v>377</v>
      </c>
      <c r="C92" s="600">
        <v>10915</v>
      </c>
      <c r="D92" s="600">
        <v>11311</v>
      </c>
      <c r="E92" s="600">
        <v>8157</v>
      </c>
      <c r="F92" s="601">
        <f t="shared" si="1"/>
        <v>0.7211563964282557</v>
      </c>
    </row>
    <row r="93" spans="1:6" ht="12.75" customHeight="1">
      <c r="A93" s="174"/>
      <c r="B93" s="622" t="s">
        <v>378</v>
      </c>
      <c r="C93" s="600">
        <v>21500</v>
      </c>
      <c r="D93" s="600">
        <v>21700</v>
      </c>
      <c r="E93" s="600">
        <v>13995</v>
      </c>
      <c r="F93" s="601">
        <f t="shared" si="1"/>
        <v>0.6449308755760369</v>
      </c>
    </row>
    <row r="94" spans="1:6" ht="12.75" customHeight="1">
      <c r="A94" s="174"/>
      <c r="B94" s="622" t="s">
        <v>379</v>
      </c>
      <c r="C94" s="600"/>
      <c r="D94" s="600"/>
      <c r="E94" s="600"/>
      <c r="F94" s="601"/>
    </row>
    <row r="95" spans="1:6" ht="12.75" customHeight="1" thickBot="1">
      <c r="A95" s="174"/>
      <c r="B95" s="623" t="s">
        <v>380</v>
      </c>
      <c r="C95" s="603"/>
      <c r="D95" s="603"/>
      <c r="E95" s="603"/>
      <c r="F95" s="604"/>
    </row>
    <row r="96" spans="1:6" ht="12.75" customHeight="1" thickBot="1">
      <c r="A96" s="174"/>
      <c r="B96" s="624" t="s">
        <v>17</v>
      </c>
      <c r="C96" s="606">
        <f>SUM(C91:C95)</f>
        <v>73938</v>
      </c>
      <c r="D96" s="606">
        <f>SUM(D91:D95)</f>
        <v>76062</v>
      </c>
      <c r="E96" s="606">
        <f>SUM(E91:E95)</f>
        <v>53027</v>
      </c>
      <c r="F96" s="631">
        <f t="shared" si="1"/>
        <v>0.6971549525387184</v>
      </c>
    </row>
    <row r="97" spans="1:6" ht="12.75" customHeight="1">
      <c r="A97" s="174"/>
      <c r="B97" s="622" t="s">
        <v>381</v>
      </c>
      <c r="C97" s="600"/>
      <c r="D97" s="600"/>
      <c r="E97" s="600"/>
      <c r="F97" s="601"/>
    </row>
    <row r="98" spans="1:6" ht="12.75" customHeight="1">
      <c r="A98" s="174"/>
      <c r="B98" s="622" t="s">
        <v>382</v>
      </c>
      <c r="C98" s="600"/>
      <c r="D98" s="600"/>
      <c r="E98" s="600"/>
      <c r="F98" s="601"/>
    </row>
    <row r="99" spans="1:6" ht="12.75" customHeight="1" thickBot="1">
      <c r="A99" s="174"/>
      <c r="B99" s="625" t="s">
        <v>383</v>
      </c>
      <c r="C99" s="603"/>
      <c r="D99" s="603"/>
      <c r="E99" s="603"/>
      <c r="F99" s="604"/>
    </row>
    <row r="100" spans="1:6" ht="12.75" customHeight="1" thickBot="1">
      <c r="A100" s="174"/>
      <c r="B100" s="626" t="s">
        <v>23</v>
      </c>
      <c r="C100" s="613"/>
      <c r="D100" s="613"/>
      <c r="E100" s="613"/>
      <c r="F100" s="604"/>
    </row>
    <row r="101" spans="1:6" ht="12.75" customHeight="1" thickBot="1">
      <c r="A101" s="174"/>
      <c r="B101" s="627" t="s">
        <v>601</v>
      </c>
      <c r="C101" s="613"/>
      <c r="D101" s="613"/>
      <c r="E101" s="613">
        <v>-242</v>
      </c>
      <c r="F101" s="614"/>
    </row>
    <row r="102" spans="1:6" ht="15.75" thickBot="1">
      <c r="A102" s="633"/>
      <c r="B102" s="634" t="s">
        <v>39</v>
      </c>
      <c r="C102" s="620">
        <f>SUM(C96+C100)</f>
        <v>73938</v>
      </c>
      <c r="D102" s="620">
        <f>SUM(D96+D100)</f>
        <v>76062</v>
      </c>
      <c r="E102" s="620">
        <f>SUM(E96+E101)</f>
        <v>52785</v>
      </c>
      <c r="F102" s="607">
        <f t="shared" si="1"/>
        <v>0.6939733375404276</v>
      </c>
    </row>
    <row r="103" spans="1:6" ht="15">
      <c r="A103" s="313">
        <v>2315</v>
      </c>
      <c r="B103" s="635" t="s">
        <v>386</v>
      </c>
      <c r="C103" s="600"/>
      <c r="D103" s="600"/>
      <c r="E103" s="600"/>
      <c r="F103" s="601"/>
    </row>
    <row r="104" spans="1:6" ht="12.75">
      <c r="A104" s="636"/>
      <c r="B104" s="637" t="s">
        <v>363</v>
      </c>
      <c r="C104" s="600">
        <v>1000</v>
      </c>
      <c r="D104" s="600">
        <v>1000</v>
      </c>
      <c r="E104" s="600"/>
      <c r="F104" s="601">
        <f t="shared" si="1"/>
        <v>0</v>
      </c>
    </row>
    <row r="105" spans="1:6" ht="12.75">
      <c r="A105" s="636"/>
      <c r="B105" s="637" t="s">
        <v>364</v>
      </c>
      <c r="C105" s="600"/>
      <c r="D105" s="600"/>
      <c r="E105" s="600"/>
      <c r="F105" s="601"/>
    </row>
    <row r="106" spans="1:6" ht="12.75">
      <c r="A106" s="636"/>
      <c r="B106" s="637" t="s">
        <v>365</v>
      </c>
      <c r="C106" s="600"/>
      <c r="D106" s="600"/>
      <c r="E106" s="600"/>
      <c r="F106" s="601"/>
    </row>
    <row r="107" spans="1:6" ht="12.75">
      <c r="A107" s="636"/>
      <c r="B107" s="637" t="s">
        <v>366</v>
      </c>
      <c r="C107" s="600">
        <v>13757</v>
      </c>
      <c r="D107" s="600">
        <v>13757</v>
      </c>
      <c r="E107" s="600">
        <v>10236</v>
      </c>
      <c r="F107" s="601">
        <f t="shared" si="1"/>
        <v>0.7440575706912844</v>
      </c>
    </row>
    <row r="108" spans="1:6" ht="12.75">
      <c r="A108" s="636"/>
      <c r="B108" s="637" t="s">
        <v>367</v>
      </c>
      <c r="C108" s="600">
        <v>5000</v>
      </c>
      <c r="D108" s="600">
        <v>5000</v>
      </c>
      <c r="E108" s="600">
        <v>4186</v>
      </c>
      <c r="F108" s="601">
        <f t="shared" si="1"/>
        <v>0.8372</v>
      </c>
    </row>
    <row r="109" spans="1:6" ht="13.5" thickBot="1">
      <c r="A109" s="636"/>
      <c r="B109" s="638" t="s">
        <v>368</v>
      </c>
      <c r="C109" s="603"/>
      <c r="D109" s="603"/>
      <c r="E109" s="603"/>
      <c r="F109" s="604"/>
    </row>
    <row r="110" spans="1:6" ht="13.5" thickBot="1">
      <c r="A110" s="636"/>
      <c r="B110" s="639" t="s">
        <v>356</v>
      </c>
      <c r="C110" s="606">
        <f>SUM(C104:C109)</f>
        <v>19757</v>
      </c>
      <c r="D110" s="606">
        <f>SUM(D104:D109)</f>
        <v>19757</v>
      </c>
      <c r="E110" s="606">
        <f>SUM(E104:E109)</f>
        <v>14422</v>
      </c>
      <c r="F110" s="607">
        <f t="shared" si="1"/>
        <v>0.7299691248671357</v>
      </c>
    </row>
    <row r="111" spans="1:6" ht="12.75">
      <c r="A111" s="636"/>
      <c r="B111" s="637" t="s">
        <v>369</v>
      </c>
      <c r="C111" s="600">
        <v>197978</v>
      </c>
      <c r="D111" s="600">
        <v>204970</v>
      </c>
      <c r="E111" s="600">
        <v>151644</v>
      </c>
      <c r="F111" s="601">
        <f t="shared" si="1"/>
        <v>0.7398350978191931</v>
      </c>
    </row>
    <row r="112" spans="1:6" ht="12.75">
      <c r="A112" s="636"/>
      <c r="B112" s="637" t="s">
        <v>370</v>
      </c>
      <c r="C112" s="600">
        <v>19000</v>
      </c>
      <c r="D112" s="600">
        <v>19000</v>
      </c>
      <c r="E112" s="600">
        <v>16836</v>
      </c>
      <c r="F112" s="601">
        <f t="shared" si="1"/>
        <v>0.8861052631578947</v>
      </c>
    </row>
    <row r="113" spans="1:6" ht="13.5" thickBot="1">
      <c r="A113" s="636"/>
      <c r="B113" s="637" t="s">
        <v>371</v>
      </c>
      <c r="C113" s="603"/>
      <c r="D113" s="603"/>
      <c r="E113" s="603"/>
      <c r="F113" s="604"/>
    </row>
    <row r="114" spans="1:6" ht="13.5" thickBot="1">
      <c r="A114" s="640"/>
      <c r="B114" s="641" t="s">
        <v>359</v>
      </c>
      <c r="C114" s="610">
        <f>SUM(C111:C113)</f>
        <v>216978</v>
      </c>
      <c r="D114" s="610">
        <f>SUM(D111:D113)</f>
        <v>223970</v>
      </c>
      <c r="E114" s="610">
        <f>SUM(E111:E113)</f>
        <v>168480</v>
      </c>
      <c r="F114" s="631">
        <f t="shared" si="1"/>
        <v>0.7522436040541144</v>
      </c>
    </row>
    <row r="115" spans="1:6" ht="13.5" thickBot="1">
      <c r="A115" s="642"/>
      <c r="B115" s="630" t="s">
        <v>360</v>
      </c>
      <c r="C115" s="613"/>
      <c r="D115" s="606">
        <v>300</v>
      </c>
      <c r="E115" s="606">
        <v>330</v>
      </c>
      <c r="F115" s="607">
        <f t="shared" si="1"/>
        <v>1.1</v>
      </c>
    </row>
    <row r="116" spans="1:6" ht="13.5" thickBot="1">
      <c r="A116" s="642"/>
      <c r="B116" s="630" t="s">
        <v>599</v>
      </c>
      <c r="C116" s="613"/>
      <c r="D116" s="613"/>
      <c r="E116" s="606">
        <v>2702</v>
      </c>
      <c r="F116" s="614"/>
    </row>
    <row r="117" spans="1:6" ht="13.5" thickBot="1">
      <c r="A117" s="642"/>
      <c r="B117" s="643" t="s">
        <v>361</v>
      </c>
      <c r="C117" s="606">
        <f>SUM(C114+C110+C115)</f>
        <v>236735</v>
      </c>
      <c r="D117" s="606">
        <f>SUM(D114+D110+D115)</f>
        <v>244027</v>
      </c>
      <c r="E117" s="606">
        <f>SUM(E114+E110+E115+E116)</f>
        <v>185934</v>
      </c>
      <c r="F117" s="607">
        <f t="shared" si="1"/>
        <v>0.7619402771004847</v>
      </c>
    </row>
    <row r="118" spans="1:6" ht="13.5" thickBot="1">
      <c r="A118" s="636"/>
      <c r="B118" s="639" t="s">
        <v>374</v>
      </c>
      <c r="C118" s="613"/>
      <c r="D118" s="613"/>
      <c r="E118" s="613"/>
      <c r="F118" s="614"/>
    </row>
    <row r="119" spans="1:6" ht="12.75">
      <c r="A119" s="636"/>
      <c r="B119" s="637" t="s">
        <v>372</v>
      </c>
      <c r="C119" s="600"/>
      <c r="D119" s="600">
        <v>6900</v>
      </c>
      <c r="E119" s="600">
        <v>6900</v>
      </c>
      <c r="F119" s="601">
        <f t="shared" si="1"/>
        <v>1</v>
      </c>
    </row>
    <row r="120" spans="1:6" ht="13.5" thickBot="1">
      <c r="A120" s="636"/>
      <c r="B120" s="644" t="s">
        <v>373</v>
      </c>
      <c r="C120" s="603"/>
      <c r="D120" s="603"/>
      <c r="E120" s="603"/>
      <c r="F120" s="604"/>
    </row>
    <row r="121" spans="1:6" ht="13.5" thickBot="1">
      <c r="A121" s="645"/>
      <c r="B121" s="630" t="s">
        <v>362</v>
      </c>
      <c r="C121" s="603"/>
      <c r="D121" s="610">
        <f>SUM(D119:D120)</f>
        <v>6900</v>
      </c>
      <c r="E121" s="610">
        <f>SUM(E119:E120)</f>
        <v>6900</v>
      </c>
      <c r="F121" s="607">
        <f t="shared" si="1"/>
        <v>1</v>
      </c>
    </row>
    <row r="122" spans="1:6" ht="13.5" thickBot="1">
      <c r="A122" s="645"/>
      <c r="B122" s="646" t="s">
        <v>652</v>
      </c>
      <c r="C122" s="603"/>
      <c r="D122" s="610"/>
      <c r="E122" s="603">
        <v>4</v>
      </c>
      <c r="F122" s="607"/>
    </row>
    <row r="123" spans="1:6" ht="15.75" thickBot="1">
      <c r="A123" s="645"/>
      <c r="B123" s="647" t="s">
        <v>375</v>
      </c>
      <c r="C123" s="620">
        <f>SUM(C117+C118+C121)</f>
        <v>236735</v>
      </c>
      <c r="D123" s="620">
        <f>SUM(D117+D118+D121)</f>
        <v>250927</v>
      </c>
      <c r="E123" s="620">
        <f>SUM(E117+E118+E121+E122)</f>
        <v>192838</v>
      </c>
      <c r="F123" s="621">
        <f t="shared" si="1"/>
        <v>0.7685023931262878</v>
      </c>
    </row>
    <row r="124" spans="1:6" ht="12.75">
      <c r="A124" s="648"/>
      <c r="B124" s="649" t="s">
        <v>376</v>
      </c>
      <c r="C124" s="600">
        <v>118822</v>
      </c>
      <c r="D124" s="600">
        <v>129800</v>
      </c>
      <c r="E124" s="600">
        <v>87494</v>
      </c>
      <c r="F124" s="601">
        <f t="shared" si="1"/>
        <v>0.6740677966101695</v>
      </c>
    </row>
    <row r="125" spans="1:6" ht="12.75">
      <c r="A125" s="648"/>
      <c r="B125" s="649" t="s">
        <v>377</v>
      </c>
      <c r="C125" s="600">
        <v>31016</v>
      </c>
      <c r="D125" s="600">
        <v>33911</v>
      </c>
      <c r="E125" s="600">
        <v>22780</v>
      </c>
      <c r="F125" s="601">
        <f t="shared" si="1"/>
        <v>0.6717584264692873</v>
      </c>
    </row>
    <row r="126" spans="1:6" ht="12.75">
      <c r="A126" s="648"/>
      <c r="B126" s="649" t="s">
        <v>378</v>
      </c>
      <c r="C126" s="600">
        <v>86897</v>
      </c>
      <c r="D126" s="600">
        <v>87216</v>
      </c>
      <c r="E126" s="600">
        <v>64600</v>
      </c>
      <c r="F126" s="601">
        <f t="shared" si="1"/>
        <v>0.7406897816914327</v>
      </c>
    </row>
    <row r="127" spans="1:6" ht="12.75">
      <c r="A127" s="648"/>
      <c r="B127" s="649" t="s">
        <v>379</v>
      </c>
      <c r="C127" s="600"/>
      <c r="D127" s="600"/>
      <c r="E127" s="600"/>
      <c r="F127" s="601"/>
    </row>
    <row r="128" spans="1:6" ht="13.5" thickBot="1">
      <c r="A128" s="648"/>
      <c r="B128" s="650" t="s">
        <v>380</v>
      </c>
      <c r="C128" s="603"/>
      <c r="D128" s="603"/>
      <c r="E128" s="603"/>
      <c r="F128" s="604"/>
    </row>
    <row r="129" spans="1:6" ht="13.5" thickBot="1">
      <c r="A129" s="648"/>
      <c r="B129" s="651" t="s">
        <v>17</v>
      </c>
      <c r="C129" s="606">
        <f>SUM(C124:C128)</f>
        <v>236735</v>
      </c>
      <c r="D129" s="606">
        <f>SUM(D124:D128)</f>
        <v>250927</v>
      </c>
      <c r="E129" s="606">
        <f>SUM(E124:E128)</f>
        <v>174874</v>
      </c>
      <c r="F129" s="607">
        <f t="shared" si="1"/>
        <v>0.6969118508570221</v>
      </c>
    </row>
    <row r="130" spans="1:6" ht="12.75">
      <c r="A130" s="648"/>
      <c r="B130" s="649" t="s">
        <v>381</v>
      </c>
      <c r="C130" s="600"/>
      <c r="D130" s="600"/>
      <c r="E130" s="600"/>
      <c r="F130" s="601"/>
    </row>
    <row r="131" spans="1:6" ht="12.75">
      <c r="A131" s="648"/>
      <c r="B131" s="649" t="s">
        <v>382</v>
      </c>
      <c r="C131" s="600"/>
      <c r="D131" s="600"/>
      <c r="E131" s="600"/>
      <c r="F131" s="601"/>
    </row>
    <row r="132" spans="1:6" ht="13.5" thickBot="1">
      <c r="A132" s="648"/>
      <c r="B132" s="652" t="s">
        <v>383</v>
      </c>
      <c r="C132" s="603"/>
      <c r="D132" s="603"/>
      <c r="E132" s="603"/>
      <c r="F132" s="604"/>
    </row>
    <row r="133" spans="1:6" ht="13.5" thickBot="1">
      <c r="A133" s="648"/>
      <c r="B133" s="653" t="s">
        <v>23</v>
      </c>
      <c r="C133" s="613"/>
      <c r="D133" s="613"/>
      <c r="E133" s="613"/>
      <c r="F133" s="614"/>
    </row>
    <row r="134" spans="1:6" ht="13.5" thickBot="1">
      <c r="A134" s="648"/>
      <c r="B134" s="627" t="s">
        <v>601</v>
      </c>
      <c r="C134" s="613"/>
      <c r="D134" s="613"/>
      <c r="E134" s="613">
        <v>-967</v>
      </c>
      <c r="F134" s="614"/>
    </row>
    <row r="135" spans="1:6" ht="15.75" thickBot="1">
      <c r="A135" s="633"/>
      <c r="B135" s="634" t="s">
        <v>39</v>
      </c>
      <c r="C135" s="620">
        <f>SUM(C129+C133)</f>
        <v>236735</v>
      </c>
      <c r="D135" s="620">
        <f>SUM(D129+D133)</f>
        <v>250927</v>
      </c>
      <c r="E135" s="620">
        <f>SUM(E129+E133+E134)</f>
        <v>173907</v>
      </c>
      <c r="F135" s="621">
        <f t="shared" si="1"/>
        <v>0.69305814041534</v>
      </c>
    </row>
    <row r="136" spans="1:6" ht="15" customHeight="1">
      <c r="A136" s="313">
        <v>2325</v>
      </c>
      <c r="B136" s="654" t="s">
        <v>387</v>
      </c>
      <c r="C136" s="600"/>
      <c r="D136" s="600"/>
      <c r="E136" s="600"/>
      <c r="F136" s="601"/>
    </row>
    <row r="137" spans="1:6" ht="12.75">
      <c r="A137" s="636"/>
      <c r="B137" s="637" t="s">
        <v>363</v>
      </c>
      <c r="C137" s="600">
        <v>600</v>
      </c>
      <c r="D137" s="600"/>
      <c r="E137" s="600"/>
      <c r="F137" s="601"/>
    </row>
    <row r="138" spans="1:6" ht="12.75">
      <c r="A138" s="636"/>
      <c r="B138" s="637" t="s">
        <v>364</v>
      </c>
      <c r="C138" s="600"/>
      <c r="D138" s="600"/>
      <c r="E138" s="600"/>
      <c r="F138" s="601"/>
    </row>
    <row r="139" spans="1:6" ht="12.75">
      <c r="A139" s="636"/>
      <c r="B139" s="637" t="s">
        <v>365</v>
      </c>
      <c r="C139" s="600"/>
      <c r="D139" s="600">
        <v>600</v>
      </c>
      <c r="E139" s="600"/>
      <c r="F139" s="601">
        <f t="shared" si="1"/>
        <v>0</v>
      </c>
    </row>
    <row r="140" spans="1:6" ht="12.75">
      <c r="A140" s="636"/>
      <c r="B140" s="637" t="s">
        <v>366</v>
      </c>
      <c r="C140" s="600">
        <v>6800</v>
      </c>
      <c r="D140" s="600">
        <v>6800</v>
      </c>
      <c r="E140" s="600">
        <v>5196</v>
      </c>
      <c r="F140" s="601">
        <f aca="true" t="shared" si="2" ref="F140:F204">SUM(E140/D140)</f>
        <v>0.7641176470588236</v>
      </c>
    </row>
    <row r="141" spans="1:6" ht="12.75">
      <c r="A141" s="636"/>
      <c r="B141" s="637" t="s">
        <v>367</v>
      </c>
      <c r="C141" s="600">
        <v>1800</v>
      </c>
      <c r="D141" s="600">
        <v>1800</v>
      </c>
      <c r="E141" s="600">
        <v>1330</v>
      </c>
      <c r="F141" s="601">
        <f t="shared" si="2"/>
        <v>0.7388888888888889</v>
      </c>
    </row>
    <row r="142" spans="1:6" ht="13.5" thickBot="1">
      <c r="A142" s="636"/>
      <c r="B142" s="638" t="s">
        <v>368</v>
      </c>
      <c r="C142" s="603"/>
      <c r="D142" s="603"/>
      <c r="E142" s="603"/>
      <c r="F142" s="604"/>
    </row>
    <row r="143" spans="1:6" ht="13.5" thickBot="1">
      <c r="A143" s="636"/>
      <c r="B143" s="639" t="s">
        <v>356</v>
      </c>
      <c r="C143" s="606">
        <f>SUM(C137:C142)</f>
        <v>9200</v>
      </c>
      <c r="D143" s="606">
        <f>SUM(D137:D142)</f>
        <v>9200</v>
      </c>
      <c r="E143" s="606">
        <f>SUM(E137:E142)</f>
        <v>6526</v>
      </c>
      <c r="F143" s="631">
        <f t="shared" si="2"/>
        <v>0.7093478260869566</v>
      </c>
    </row>
    <row r="144" spans="1:6" ht="12.75">
      <c r="A144" s="636"/>
      <c r="B144" s="637" t="s">
        <v>369</v>
      </c>
      <c r="C144" s="600">
        <v>88381</v>
      </c>
      <c r="D144" s="600">
        <v>94466</v>
      </c>
      <c r="E144" s="600">
        <v>69871</v>
      </c>
      <c r="F144" s="601">
        <f t="shared" si="2"/>
        <v>0.7396417758770352</v>
      </c>
    </row>
    <row r="145" spans="1:6" ht="12.75">
      <c r="A145" s="636"/>
      <c r="B145" s="637" t="s">
        <v>370</v>
      </c>
      <c r="C145" s="600">
        <v>7800</v>
      </c>
      <c r="D145" s="600">
        <v>7800</v>
      </c>
      <c r="E145" s="600">
        <v>6498</v>
      </c>
      <c r="F145" s="601">
        <f t="shared" si="2"/>
        <v>0.833076923076923</v>
      </c>
    </row>
    <row r="146" spans="1:6" ht="13.5" thickBot="1">
      <c r="A146" s="636"/>
      <c r="B146" s="637" t="s">
        <v>371</v>
      </c>
      <c r="C146" s="603"/>
      <c r="D146" s="603"/>
      <c r="E146" s="603"/>
      <c r="F146" s="604"/>
    </row>
    <row r="147" spans="1:6" ht="13.5" thickBot="1">
      <c r="A147" s="640"/>
      <c r="B147" s="641" t="s">
        <v>359</v>
      </c>
      <c r="C147" s="610">
        <f>SUM(C144:C146)</f>
        <v>96181</v>
      </c>
      <c r="D147" s="610">
        <f>SUM(D144:D146)</f>
        <v>102266</v>
      </c>
      <c r="E147" s="610">
        <f>SUM(E144:E146)</f>
        <v>76369</v>
      </c>
      <c r="F147" s="607">
        <f t="shared" si="2"/>
        <v>0.7467682318659183</v>
      </c>
    </row>
    <row r="148" spans="1:6" ht="13.5" thickBot="1">
      <c r="A148" s="642"/>
      <c r="B148" s="630" t="s">
        <v>360</v>
      </c>
      <c r="C148" s="613"/>
      <c r="D148" s="613">
        <v>200</v>
      </c>
      <c r="E148" s="613">
        <v>310</v>
      </c>
      <c r="F148" s="614">
        <f t="shared" si="2"/>
        <v>1.55</v>
      </c>
    </row>
    <row r="149" spans="1:6" ht="13.5" thickBot="1">
      <c r="A149" s="642"/>
      <c r="B149" s="643" t="s">
        <v>361</v>
      </c>
      <c r="C149" s="606">
        <f>SUM(C147+C143+C148)</f>
        <v>105381</v>
      </c>
      <c r="D149" s="606">
        <f>SUM(D147+D143+D148)</f>
        <v>111666</v>
      </c>
      <c r="E149" s="606">
        <f>SUM(E147+E143+E148)</f>
        <v>83205</v>
      </c>
      <c r="F149" s="607">
        <f t="shared" si="2"/>
        <v>0.7451238514856805</v>
      </c>
    </row>
    <row r="150" spans="1:6" ht="13.5" thickBot="1">
      <c r="A150" s="636"/>
      <c r="B150" s="639" t="s">
        <v>374</v>
      </c>
      <c r="C150" s="613"/>
      <c r="D150" s="613"/>
      <c r="E150" s="613"/>
      <c r="F150" s="614"/>
    </row>
    <row r="151" spans="1:6" ht="12.75">
      <c r="A151" s="636"/>
      <c r="B151" s="637" t="s">
        <v>372</v>
      </c>
      <c r="C151" s="600"/>
      <c r="D151" s="600">
        <v>1085</v>
      </c>
      <c r="E151" s="600">
        <v>1085</v>
      </c>
      <c r="F151" s="601">
        <f t="shared" si="2"/>
        <v>1</v>
      </c>
    </row>
    <row r="152" spans="1:6" ht="13.5" thickBot="1">
      <c r="A152" s="636"/>
      <c r="B152" s="644" t="s">
        <v>373</v>
      </c>
      <c r="C152" s="603"/>
      <c r="D152" s="603"/>
      <c r="E152" s="603"/>
      <c r="F152" s="604"/>
    </row>
    <row r="153" spans="1:6" ht="13.5" thickBot="1">
      <c r="A153" s="645"/>
      <c r="B153" s="630" t="s">
        <v>362</v>
      </c>
      <c r="C153" s="603"/>
      <c r="D153" s="610">
        <f>SUM(D151:D152)</f>
        <v>1085</v>
      </c>
      <c r="E153" s="610">
        <f>SUM(E151:E152)</f>
        <v>1085</v>
      </c>
      <c r="F153" s="607">
        <f t="shared" si="2"/>
        <v>1</v>
      </c>
    </row>
    <row r="154" spans="1:6" ht="15.75" thickBot="1">
      <c r="A154" s="645"/>
      <c r="B154" s="647" t="s">
        <v>375</v>
      </c>
      <c r="C154" s="620">
        <f>SUM(C149+C150+C153)</f>
        <v>105381</v>
      </c>
      <c r="D154" s="620">
        <f>SUM(D149+D150+D153)</f>
        <v>112751</v>
      </c>
      <c r="E154" s="620">
        <f>SUM(E149+E150+E153)</f>
        <v>84290</v>
      </c>
      <c r="F154" s="607">
        <f t="shared" si="2"/>
        <v>0.7475765181683532</v>
      </c>
    </row>
    <row r="155" spans="1:6" ht="12.75">
      <c r="A155" s="648"/>
      <c r="B155" s="649" t="s">
        <v>376</v>
      </c>
      <c r="C155" s="600">
        <v>58869</v>
      </c>
      <c r="D155" s="600">
        <v>62676</v>
      </c>
      <c r="E155" s="600">
        <v>45101</v>
      </c>
      <c r="F155" s="601">
        <f t="shared" si="2"/>
        <v>0.7195896355861893</v>
      </c>
    </row>
    <row r="156" spans="1:6" ht="12.75">
      <c r="A156" s="648"/>
      <c r="B156" s="649" t="s">
        <v>377</v>
      </c>
      <c r="C156" s="600">
        <v>15376</v>
      </c>
      <c r="D156" s="600">
        <v>16375</v>
      </c>
      <c r="E156" s="600">
        <v>11818</v>
      </c>
      <c r="F156" s="601">
        <f t="shared" si="2"/>
        <v>0.7217099236641221</v>
      </c>
    </row>
    <row r="157" spans="1:6" ht="12.75">
      <c r="A157" s="648"/>
      <c r="B157" s="649" t="s">
        <v>378</v>
      </c>
      <c r="C157" s="600">
        <v>31136</v>
      </c>
      <c r="D157" s="600">
        <v>33700</v>
      </c>
      <c r="E157" s="600">
        <v>25299</v>
      </c>
      <c r="F157" s="601">
        <f t="shared" si="2"/>
        <v>0.7507121661721068</v>
      </c>
    </row>
    <row r="158" spans="1:6" ht="12.75">
      <c r="A158" s="648"/>
      <c r="B158" s="649" t="s">
        <v>379</v>
      </c>
      <c r="C158" s="600"/>
      <c r="D158" s="600"/>
      <c r="E158" s="600"/>
      <c r="F158" s="601"/>
    </row>
    <row r="159" spans="1:6" ht="13.5" thickBot="1">
      <c r="A159" s="648"/>
      <c r="B159" s="650" t="s">
        <v>380</v>
      </c>
      <c r="C159" s="603"/>
      <c r="D159" s="603"/>
      <c r="E159" s="603"/>
      <c r="F159" s="604"/>
    </row>
    <row r="160" spans="1:6" ht="13.5" thickBot="1">
      <c r="A160" s="648"/>
      <c r="B160" s="651" t="s">
        <v>17</v>
      </c>
      <c r="C160" s="606">
        <f>SUM(C155:C159)</f>
        <v>105381</v>
      </c>
      <c r="D160" s="606">
        <f>SUM(D155:D159)</f>
        <v>112751</v>
      </c>
      <c r="E160" s="606">
        <f>SUM(E155:E159)</f>
        <v>82218</v>
      </c>
      <c r="F160" s="607">
        <f t="shared" si="2"/>
        <v>0.7291997410222526</v>
      </c>
    </row>
    <row r="161" spans="1:6" ht="12.75">
      <c r="A161" s="648"/>
      <c r="B161" s="649" t="s">
        <v>381</v>
      </c>
      <c r="C161" s="600"/>
      <c r="D161" s="600"/>
      <c r="E161" s="600"/>
      <c r="F161" s="601"/>
    </row>
    <row r="162" spans="1:6" ht="12.75">
      <c r="A162" s="648"/>
      <c r="B162" s="649" t="s">
        <v>382</v>
      </c>
      <c r="C162" s="600"/>
      <c r="D162" s="600"/>
      <c r="E162" s="600"/>
      <c r="F162" s="601"/>
    </row>
    <row r="163" spans="1:6" ht="13.5" thickBot="1">
      <c r="A163" s="648"/>
      <c r="B163" s="652" t="s">
        <v>383</v>
      </c>
      <c r="C163" s="603"/>
      <c r="D163" s="603"/>
      <c r="E163" s="603"/>
      <c r="F163" s="604"/>
    </row>
    <row r="164" spans="1:6" ht="13.5" thickBot="1">
      <c r="A164" s="648"/>
      <c r="B164" s="653" t="s">
        <v>23</v>
      </c>
      <c r="C164" s="613"/>
      <c r="D164" s="613"/>
      <c r="E164" s="613"/>
      <c r="F164" s="614"/>
    </row>
    <row r="165" spans="1:6" ht="13.5" thickBot="1">
      <c r="A165" s="648"/>
      <c r="B165" s="627" t="s">
        <v>601</v>
      </c>
      <c r="C165" s="613"/>
      <c r="D165" s="613"/>
      <c r="E165" s="613">
        <v>446</v>
      </c>
      <c r="F165" s="614"/>
    </row>
    <row r="166" spans="1:6" ht="15.75" thickBot="1">
      <c r="A166" s="633"/>
      <c r="B166" s="634" t="s">
        <v>39</v>
      </c>
      <c r="C166" s="620">
        <f>SUM(C160+C164)</f>
        <v>105381</v>
      </c>
      <c r="D166" s="620">
        <f>SUM(D160+D164)</f>
        <v>112751</v>
      </c>
      <c r="E166" s="620">
        <f>SUM(E160+E164+E165)</f>
        <v>82664</v>
      </c>
      <c r="F166" s="607">
        <f t="shared" si="2"/>
        <v>0.7331553600411527</v>
      </c>
    </row>
    <row r="167" spans="1:6" ht="15">
      <c r="A167" s="313">
        <v>2330</v>
      </c>
      <c r="B167" s="635" t="s">
        <v>388</v>
      </c>
      <c r="C167" s="600"/>
      <c r="D167" s="600"/>
      <c r="E167" s="600"/>
      <c r="F167" s="601"/>
    </row>
    <row r="168" spans="1:6" ht="12.75">
      <c r="A168" s="636"/>
      <c r="B168" s="637" t="s">
        <v>363</v>
      </c>
      <c r="C168" s="600">
        <v>900</v>
      </c>
      <c r="D168" s="600"/>
      <c r="E168" s="600"/>
      <c r="F168" s="601"/>
    </row>
    <row r="169" spans="1:6" ht="12.75">
      <c r="A169" s="636"/>
      <c r="B169" s="637" t="s">
        <v>364</v>
      </c>
      <c r="C169" s="600"/>
      <c r="D169" s="600"/>
      <c r="E169" s="600"/>
      <c r="F169" s="601"/>
    </row>
    <row r="170" spans="1:6" ht="12.75">
      <c r="A170" s="636"/>
      <c r="B170" s="637" t="s">
        <v>365</v>
      </c>
      <c r="C170" s="600"/>
      <c r="D170" s="600">
        <v>900</v>
      </c>
      <c r="E170" s="600">
        <v>51</v>
      </c>
      <c r="F170" s="601">
        <f t="shared" si="2"/>
        <v>0.056666666666666664</v>
      </c>
    </row>
    <row r="171" spans="1:6" ht="12.75">
      <c r="A171" s="636"/>
      <c r="B171" s="637" t="s">
        <v>366</v>
      </c>
      <c r="C171" s="600">
        <v>8200</v>
      </c>
      <c r="D171" s="600">
        <v>8200</v>
      </c>
      <c r="E171" s="600">
        <v>6105</v>
      </c>
      <c r="F171" s="601">
        <f t="shared" si="2"/>
        <v>0.7445121951219512</v>
      </c>
    </row>
    <row r="172" spans="1:6" ht="12.75">
      <c r="A172" s="636"/>
      <c r="B172" s="637" t="s">
        <v>367</v>
      </c>
      <c r="C172" s="600">
        <v>2200</v>
      </c>
      <c r="D172" s="600">
        <v>2200</v>
      </c>
      <c r="E172" s="600">
        <v>1648</v>
      </c>
      <c r="F172" s="601">
        <f t="shared" si="2"/>
        <v>0.7490909090909091</v>
      </c>
    </row>
    <row r="173" spans="1:6" ht="13.5" thickBot="1">
      <c r="A173" s="636"/>
      <c r="B173" s="638" t="s">
        <v>368</v>
      </c>
      <c r="C173" s="603"/>
      <c r="D173" s="603"/>
      <c r="E173" s="603"/>
      <c r="F173" s="604"/>
    </row>
    <row r="174" spans="1:6" ht="13.5" thickBot="1">
      <c r="A174" s="636"/>
      <c r="B174" s="639" t="s">
        <v>356</v>
      </c>
      <c r="C174" s="606">
        <f>SUM(C168:C173)</f>
        <v>11300</v>
      </c>
      <c r="D174" s="606">
        <f>SUM(D168:D173)</f>
        <v>11300</v>
      </c>
      <c r="E174" s="606">
        <f>SUM(E168:E173)</f>
        <v>7804</v>
      </c>
      <c r="F174" s="631">
        <f t="shared" si="2"/>
        <v>0.6906194690265487</v>
      </c>
    </row>
    <row r="175" spans="1:6" ht="12.75">
      <c r="A175" s="636"/>
      <c r="B175" s="637" t="s">
        <v>369</v>
      </c>
      <c r="C175" s="600">
        <v>84858</v>
      </c>
      <c r="D175" s="600">
        <v>87115</v>
      </c>
      <c r="E175" s="600">
        <v>63669</v>
      </c>
      <c r="F175" s="601">
        <f t="shared" si="2"/>
        <v>0.7308615049073064</v>
      </c>
    </row>
    <row r="176" spans="1:6" ht="12.75">
      <c r="A176" s="636"/>
      <c r="B176" s="637" t="s">
        <v>370</v>
      </c>
      <c r="C176" s="600">
        <v>8000</v>
      </c>
      <c r="D176" s="600">
        <v>8000</v>
      </c>
      <c r="E176" s="600">
        <v>6216</v>
      </c>
      <c r="F176" s="601">
        <f t="shared" si="2"/>
        <v>0.777</v>
      </c>
    </row>
    <row r="177" spans="1:6" ht="13.5" thickBot="1">
      <c r="A177" s="636"/>
      <c r="B177" s="637" t="s">
        <v>371</v>
      </c>
      <c r="C177" s="603"/>
      <c r="D177" s="603"/>
      <c r="E177" s="603"/>
      <c r="F177" s="604"/>
    </row>
    <row r="178" spans="1:6" ht="13.5" thickBot="1">
      <c r="A178" s="640"/>
      <c r="B178" s="641" t="s">
        <v>359</v>
      </c>
      <c r="C178" s="610">
        <f>SUM(C175:C177)</f>
        <v>92858</v>
      </c>
      <c r="D178" s="610">
        <f>SUM(D175:D177)</f>
        <v>95115</v>
      </c>
      <c r="E178" s="610">
        <f>SUM(E175:E177)</f>
        <v>69885</v>
      </c>
      <c r="F178" s="607">
        <f t="shared" si="2"/>
        <v>0.7347421542343479</v>
      </c>
    </row>
    <row r="179" spans="1:6" ht="13.5" thickBot="1">
      <c r="A179" s="642"/>
      <c r="B179" s="630" t="s">
        <v>360</v>
      </c>
      <c r="C179" s="613"/>
      <c r="D179" s="613">
        <v>110</v>
      </c>
      <c r="E179" s="613">
        <v>170</v>
      </c>
      <c r="F179" s="614">
        <f t="shared" si="2"/>
        <v>1.5454545454545454</v>
      </c>
    </row>
    <row r="180" spans="1:6" ht="13.5" thickBot="1">
      <c r="A180" s="642"/>
      <c r="B180" s="605" t="s">
        <v>602</v>
      </c>
      <c r="C180" s="613"/>
      <c r="D180" s="613"/>
      <c r="E180" s="613">
        <v>254</v>
      </c>
      <c r="F180" s="604"/>
    </row>
    <row r="181" spans="1:6" ht="13.5" thickBot="1">
      <c r="A181" s="642"/>
      <c r="B181" s="643" t="s">
        <v>361</v>
      </c>
      <c r="C181" s="606">
        <f>SUM(C178+C174+C179)</f>
        <v>104158</v>
      </c>
      <c r="D181" s="606">
        <f>SUM(D178+D174+D179)</f>
        <v>106525</v>
      </c>
      <c r="E181" s="606">
        <f>SUM(E178+E174+E179+E180)</f>
        <v>78113</v>
      </c>
      <c r="F181" s="631">
        <f t="shared" si="2"/>
        <v>0.7332832668387702</v>
      </c>
    </row>
    <row r="182" spans="1:6" ht="13.5" thickBot="1">
      <c r="A182" s="636"/>
      <c r="B182" s="639" t="s">
        <v>374</v>
      </c>
      <c r="C182" s="613"/>
      <c r="D182" s="613"/>
      <c r="E182" s="613"/>
      <c r="F182" s="614"/>
    </row>
    <row r="183" spans="1:6" ht="12.75">
      <c r="A183" s="636"/>
      <c r="B183" s="637" t="s">
        <v>372</v>
      </c>
      <c r="C183" s="600"/>
      <c r="D183" s="600">
        <v>1142</v>
      </c>
      <c r="E183" s="600">
        <v>1142</v>
      </c>
      <c r="F183" s="601">
        <f t="shared" si="2"/>
        <v>1</v>
      </c>
    </row>
    <row r="184" spans="1:6" ht="13.5" thickBot="1">
      <c r="A184" s="636"/>
      <c r="B184" s="644" t="s">
        <v>373</v>
      </c>
      <c r="C184" s="603"/>
      <c r="D184" s="603"/>
      <c r="E184" s="603"/>
      <c r="F184" s="601"/>
    </row>
    <row r="185" spans="1:6" ht="13.5" thickBot="1">
      <c r="A185" s="645"/>
      <c r="B185" s="630" t="s">
        <v>362</v>
      </c>
      <c r="C185" s="603"/>
      <c r="D185" s="610">
        <f>SUM(D183:D184)</f>
        <v>1142</v>
      </c>
      <c r="E185" s="610">
        <f>SUM(E183:E184)</f>
        <v>1142</v>
      </c>
      <c r="F185" s="607">
        <f t="shared" si="2"/>
        <v>1</v>
      </c>
    </row>
    <row r="186" spans="1:6" ht="15.75" thickBot="1">
      <c r="A186" s="645"/>
      <c r="B186" s="647" t="s">
        <v>375</v>
      </c>
      <c r="C186" s="620">
        <f>SUM(C181+C182+C185)</f>
        <v>104158</v>
      </c>
      <c r="D186" s="620">
        <f>SUM(D181+D182+D185)</f>
        <v>107667</v>
      </c>
      <c r="E186" s="620">
        <f>SUM(E181+E182+E185)</f>
        <v>79255</v>
      </c>
      <c r="F186" s="607">
        <f t="shared" si="2"/>
        <v>0.7361122720982288</v>
      </c>
    </row>
    <row r="187" spans="1:6" ht="12.75">
      <c r="A187" s="648"/>
      <c r="B187" s="649" t="s">
        <v>376</v>
      </c>
      <c r="C187" s="600">
        <v>50246</v>
      </c>
      <c r="D187" s="600">
        <v>52640</v>
      </c>
      <c r="E187" s="600">
        <v>39232</v>
      </c>
      <c r="F187" s="601">
        <f t="shared" si="2"/>
        <v>0.7452887537993921</v>
      </c>
    </row>
    <row r="188" spans="1:6" ht="12.75">
      <c r="A188" s="648"/>
      <c r="B188" s="649" t="s">
        <v>377</v>
      </c>
      <c r="C188" s="600">
        <v>13128</v>
      </c>
      <c r="D188" s="600">
        <v>13751</v>
      </c>
      <c r="E188" s="600">
        <v>10299</v>
      </c>
      <c r="F188" s="601">
        <f t="shared" si="2"/>
        <v>0.748963711730056</v>
      </c>
    </row>
    <row r="189" spans="1:6" ht="12.75">
      <c r="A189" s="648"/>
      <c r="B189" s="649" t="s">
        <v>378</v>
      </c>
      <c r="C189" s="600">
        <v>40784</v>
      </c>
      <c r="D189" s="600">
        <v>41276</v>
      </c>
      <c r="E189" s="600">
        <v>28117</v>
      </c>
      <c r="F189" s="601">
        <f t="shared" si="2"/>
        <v>0.6811948832251187</v>
      </c>
    </row>
    <row r="190" spans="1:6" ht="12.75">
      <c r="A190" s="648"/>
      <c r="B190" s="649" t="s">
        <v>379</v>
      </c>
      <c r="C190" s="600"/>
      <c r="D190" s="600"/>
      <c r="E190" s="600"/>
      <c r="F190" s="601"/>
    </row>
    <row r="191" spans="1:6" ht="13.5" thickBot="1">
      <c r="A191" s="648"/>
      <c r="B191" s="650" t="s">
        <v>380</v>
      </c>
      <c r="C191" s="603"/>
      <c r="D191" s="603"/>
      <c r="E191" s="603"/>
      <c r="F191" s="601"/>
    </row>
    <row r="192" spans="1:6" ht="13.5" thickBot="1">
      <c r="A192" s="648"/>
      <c r="B192" s="651" t="s">
        <v>17</v>
      </c>
      <c r="C192" s="606">
        <f>SUM(C187:C191)</f>
        <v>104158</v>
      </c>
      <c r="D192" s="606">
        <f>SUM(D187:D191)</f>
        <v>107667</v>
      </c>
      <c r="E192" s="606">
        <f>SUM(E187:E191)</f>
        <v>77648</v>
      </c>
      <c r="F192" s="607">
        <f t="shared" si="2"/>
        <v>0.7211866217132454</v>
      </c>
    </row>
    <row r="193" spans="1:6" ht="12.75">
      <c r="A193" s="648"/>
      <c r="B193" s="649" t="s">
        <v>381</v>
      </c>
      <c r="C193" s="600"/>
      <c r="D193" s="600"/>
      <c r="E193" s="600"/>
      <c r="F193" s="601"/>
    </row>
    <row r="194" spans="1:6" ht="12.75">
      <c r="A194" s="648"/>
      <c r="B194" s="649" t="s">
        <v>382</v>
      </c>
      <c r="C194" s="600"/>
      <c r="D194" s="600"/>
      <c r="E194" s="600"/>
      <c r="F194" s="601"/>
    </row>
    <row r="195" spans="1:6" ht="13.5" thickBot="1">
      <c r="A195" s="648"/>
      <c r="B195" s="652" t="s">
        <v>383</v>
      </c>
      <c r="C195" s="603"/>
      <c r="D195" s="603"/>
      <c r="E195" s="603"/>
      <c r="F195" s="601"/>
    </row>
    <row r="196" spans="1:6" ht="13.5" thickBot="1">
      <c r="A196" s="648"/>
      <c r="B196" s="653" t="s">
        <v>23</v>
      </c>
      <c r="C196" s="613"/>
      <c r="D196" s="613"/>
      <c r="E196" s="613"/>
      <c r="F196" s="607"/>
    </row>
    <row r="197" spans="1:6" ht="13.5" thickBot="1">
      <c r="A197" s="648"/>
      <c r="B197" s="627" t="s">
        <v>601</v>
      </c>
      <c r="C197" s="613"/>
      <c r="D197" s="613"/>
      <c r="E197" s="613">
        <v>-567</v>
      </c>
      <c r="F197" s="601"/>
    </row>
    <row r="198" spans="1:6" ht="15.75" thickBot="1">
      <c r="A198" s="633"/>
      <c r="B198" s="634" t="s">
        <v>39</v>
      </c>
      <c r="C198" s="620">
        <f>SUM(C192+C196)</f>
        <v>104158</v>
      </c>
      <c r="D198" s="620">
        <f>SUM(D192+D196)</f>
        <v>107667</v>
      </c>
      <c r="E198" s="620">
        <f>SUM(E192+E196+E197)</f>
        <v>77081</v>
      </c>
      <c r="F198" s="607">
        <f t="shared" si="2"/>
        <v>0.7159203841474175</v>
      </c>
    </row>
    <row r="199" spans="1:6" ht="15">
      <c r="A199" s="314">
        <v>2335</v>
      </c>
      <c r="B199" s="635" t="s">
        <v>389</v>
      </c>
      <c r="C199" s="600"/>
      <c r="D199" s="600"/>
      <c r="E199" s="600"/>
      <c r="F199" s="601"/>
    </row>
    <row r="200" spans="1:6" ht="12.75">
      <c r="A200" s="636"/>
      <c r="B200" s="637" t="s">
        <v>363</v>
      </c>
      <c r="C200" s="600">
        <v>400</v>
      </c>
      <c r="D200" s="600">
        <v>400</v>
      </c>
      <c r="E200" s="600"/>
      <c r="F200" s="601">
        <f t="shared" si="2"/>
        <v>0</v>
      </c>
    </row>
    <row r="201" spans="1:6" ht="12.75">
      <c r="A201" s="636"/>
      <c r="B201" s="637" t="s">
        <v>364</v>
      </c>
      <c r="C201" s="600"/>
      <c r="D201" s="600"/>
      <c r="E201" s="600"/>
      <c r="F201" s="601"/>
    </row>
    <row r="202" spans="1:6" ht="12.75">
      <c r="A202" s="636"/>
      <c r="B202" s="637" t="s">
        <v>365</v>
      </c>
      <c r="C202" s="600"/>
      <c r="D202" s="600"/>
      <c r="E202" s="600"/>
      <c r="F202" s="601"/>
    </row>
    <row r="203" spans="1:6" ht="12.75">
      <c r="A203" s="636"/>
      <c r="B203" s="637" t="s">
        <v>366</v>
      </c>
      <c r="C203" s="600">
        <v>6250</v>
      </c>
      <c r="D203" s="600">
        <v>5577</v>
      </c>
      <c r="E203" s="600">
        <v>3686</v>
      </c>
      <c r="F203" s="601">
        <f t="shared" si="2"/>
        <v>0.6609288147749687</v>
      </c>
    </row>
    <row r="204" spans="1:6" ht="12.75">
      <c r="A204" s="636"/>
      <c r="B204" s="637" t="s">
        <v>367</v>
      </c>
      <c r="C204" s="600"/>
      <c r="D204" s="600">
        <v>673</v>
      </c>
      <c r="E204" s="600">
        <v>855</v>
      </c>
      <c r="F204" s="601">
        <f t="shared" si="2"/>
        <v>1.2704309063893016</v>
      </c>
    </row>
    <row r="205" spans="1:6" ht="13.5" thickBot="1">
      <c r="A205" s="636"/>
      <c r="B205" s="638" t="s">
        <v>368</v>
      </c>
      <c r="C205" s="603"/>
      <c r="D205" s="603"/>
      <c r="E205" s="603"/>
      <c r="F205" s="601"/>
    </row>
    <row r="206" spans="1:6" ht="13.5" thickBot="1">
      <c r="A206" s="636"/>
      <c r="B206" s="639" t="s">
        <v>356</v>
      </c>
      <c r="C206" s="606">
        <f>SUM(C200:C205)</f>
        <v>6650</v>
      </c>
      <c r="D206" s="606">
        <f>SUM(D200:D205)</f>
        <v>6650</v>
      </c>
      <c r="E206" s="606">
        <f>SUM(E200:E205)</f>
        <v>4541</v>
      </c>
      <c r="F206" s="607">
        <f aca="true" t="shared" si="3" ref="F206:F267">SUM(E206/D206)</f>
        <v>0.6828571428571428</v>
      </c>
    </row>
    <row r="207" spans="1:6" ht="12.75">
      <c r="A207" s="636"/>
      <c r="B207" s="637" t="s">
        <v>369</v>
      </c>
      <c r="C207" s="600">
        <v>47894</v>
      </c>
      <c r="D207" s="600">
        <v>49524</v>
      </c>
      <c r="E207" s="600">
        <v>33215</v>
      </c>
      <c r="F207" s="601">
        <f t="shared" si="3"/>
        <v>0.6706849204426136</v>
      </c>
    </row>
    <row r="208" spans="1:6" ht="12.75">
      <c r="A208" s="636"/>
      <c r="B208" s="637" t="s">
        <v>370</v>
      </c>
      <c r="C208" s="600">
        <v>5000</v>
      </c>
      <c r="D208" s="600">
        <v>5000</v>
      </c>
      <c r="E208" s="600">
        <v>4201</v>
      </c>
      <c r="F208" s="601">
        <f t="shared" si="3"/>
        <v>0.8402</v>
      </c>
    </row>
    <row r="209" spans="1:6" ht="13.5" thickBot="1">
      <c r="A209" s="636"/>
      <c r="B209" s="637" t="s">
        <v>371</v>
      </c>
      <c r="C209" s="603"/>
      <c r="D209" s="603"/>
      <c r="E209" s="603"/>
      <c r="F209" s="601"/>
    </row>
    <row r="210" spans="1:6" ht="13.5" thickBot="1">
      <c r="A210" s="640"/>
      <c r="B210" s="641" t="s">
        <v>359</v>
      </c>
      <c r="C210" s="610">
        <f>SUM(C207:C209)</f>
        <v>52894</v>
      </c>
      <c r="D210" s="610">
        <f>SUM(D207:D209)</f>
        <v>54524</v>
      </c>
      <c r="E210" s="610">
        <f>SUM(E207:E209)</f>
        <v>37416</v>
      </c>
      <c r="F210" s="607">
        <f t="shared" si="3"/>
        <v>0.6862299171007263</v>
      </c>
    </row>
    <row r="211" spans="1:6" ht="13.5" thickBot="1">
      <c r="A211" s="642"/>
      <c r="B211" s="630" t="s">
        <v>360</v>
      </c>
      <c r="C211" s="613"/>
      <c r="D211" s="613">
        <v>140</v>
      </c>
      <c r="E211" s="613">
        <v>295</v>
      </c>
      <c r="F211" s="601">
        <f t="shared" si="3"/>
        <v>2.107142857142857</v>
      </c>
    </row>
    <row r="212" spans="1:6" ht="13.5" thickBot="1">
      <c r="A212" s="642"/>
      <c r="B212" s="643" t="s">
        <v>361</v>
      </c>
      <c r="C212" s="606">
        <f>SUM(C210+C206+C211)</f>
        <v>59544</v>
      </c>
      <c r="D212" s="606">
        <f>SUM(D210+D206+D211)</f>
        <v>61314</v>
      </c>
      <c r="E212" s="606">
        <f>SUM(E210+E206+E211)</f>
        <v>42252</v>
      </c>
      <c r="F212" s="607">
        <f t="shared" si="3"/>
        <v>0.6891085233388785</v>
      </c>
    </row>
    <row r="213" spans="1:6" ht="13.5" thickBot="1">
      <c r="A213" s="636"/>
      <c r="B213" s="639" t="s">
        <v>374</v>
      </c>
      <c r="C213" s="613"/>
      <c r="D213" s="613"/>
      <c r="E213" s="613"/>
      <c r="F213" s="607"/>
    </row>
    <row r="214" spans="1:6" ht="12.75">
      <c r="A214" s="636"/>
      <c r="B214" s="637" t="s">
        <v>372</v>
      </c>
      <c r="C214" s="600"/>
      <c r="D214" s="600">
        <v>772</v>
      </c>
      <c r="E214" s="600">
        <v>772</v>
      </c>
      <c r="F214" s="601">
        <f t="shared" si="3"/>
        <v>1</v>
      </c>
    </row>
    <row r="215" spans="1:6" ht="13.5" thickBot="1">
      <c r="A215" s="636"/>
      <c r="B215" s="644" t="s">
        <v>373</v>
      </c>
      <c r="C215" s="603"/>
      <c r="D215" s="603"/>
      <c r="E215" s="603"/>
      <c r="F215" s="601"/>
    </row>
    <row r="216" spans="1:6" ht="13.5" thickBot="1">
      <c r="A216" s="645"/>
      <c r="B216" s="630" t="s">
        <v>362</v>
      </c>
      <c r="C216" s="603"/>
      <c r="D216" s="610">
        <f>SUM(D214:D215)</f>
        <v>772</v>
      </c>
      <c r="E216" s="610">
        <f>SUM(E214:E215)</f>
        <v>772</v>
      </c>
      <c r="F216" s="607">
        <f t="shared" si="3"/>
        <v>1</v>
      </c>
    </row>
    <row r="217" spans="1:6" ht="15.75" thickBot="1">
      <c r="A217" s="645"/>
      <c r="B217" s="647" t="s">
        <v>375</v>
      </c>
      <c r="C217" s="620">
        <f>SUM(C212+C213+C216)</f>
        <v>59544</v>
      </c>
      <c r="D217" s="620">
        <f>SUM(D212+D213+D216)</f>
        <v>62086</v>
      </c>
      <c r="E217" s="620">
        <f>SUM(E212+E213+E216)</f>
        <v>43024</v>
      </c>
      <c r="F217" s="607">
        <f t="shared" si="3"/>
        <v>0.6929742615082305</v>
      </c>
    </row>
    <row r="218" spans="1:6" ht="12.75">
      <c r="A218" s="648"/>
      <c r="B218" s="649" t="s">
        <v>376</v>
      </c>
      <c r="C218" s="600">
        <v>31045</v>
      </c>
      <c r="D218" s="600">
        <v>32948</v>
      </c>
      <c r="E218" s="600">
        <v>23224</v>
      </c>
      <c r="F218" s="601">
        <f t="shared" si="3"/>
        <v>0.7048682772854195</v>
      </c>
    </row>
    <row r="219" spans="1:6" ht="12.75">
      <c r="A219" s="648"/>
      <c r="B219" s="649" t="s">
        <v>377</v>
      </c>
      <c r="C219" s="600">
        <v>8136</v>
      </c>
      <c r="D219" s="600">
        <v>8635</v>
      </c>
      <c r="E219" s="600">
        <v>6187</v>
      </c>
      <c r="F219" s="601">
        <f t="shared" si="3"/>
        <v>0.7165026056745802</v>
      </c>
    </row>
    <row r="220" spans="1:6" ht="12.75">
      <c r="A220" s="648"/>
      <c r="B220" s="649" t="s">
        <v>378</v>
      </c>
      <c r="C220" s="600">
        <v>20363</v>
      </c>
      <c r="D220" s="600">
        <v>20503</v>
      </c>
      <c r="E220" s="600">
        <v>11426</v>
      </c>
      <c r="F220" s="601">
        <f t="shared" si="3"/>
        <v>0.5572842998585573</v>
      </c>
    </row>
    <row r="221" spans="1:6" ht="12.75">
      <c r="A221" s="648"/>
      <c r="B221" s="649" t="s">
        <v>379</v>
      </c>
      <c r="C221" s="600"/>
      <c r="D221" s="600"/>
      <c r="E221" s="600"/>
      <c r="F221" s="601"/>
    </row>
    <row r="222" spans="1:6" ht="13.5" thickBot="1">
      <c r="A222" s="648"/>
      <c r="B222" s="650" t="s">
        <v>380</v>
      </c>
      <c r="C222" s="603"/>
      <c r="D222" s="603"/>
      <c r="E222" s="603"/>
      <c r="F222" s="601"/>
    </row>
    <row r="223" spans="1:6" ht="13.5" thickBot="1">
      <c r="A223" s="648"/>
      <c r="B223" s="651" t="s">
        <v>17</v>
      </c>
      <c r="C223" s="606">
        <f>SUM(C218:C222)</f>
        <v>59544</v>
      </c>
      <c r="D223" s="606">
        <f>SUM(D218:D222)</f>
        <v>62086</v>
      </c>
      <c r="E223" s="606">
        <f>SUM(E218:E222)</f>
        <v>40837</v>
      </c>
      <c r="F223" s="607">
        <f t="shared" si="3"/>
        <v>0.6577489289050672</v>
      </c>
    </row>
    <row r="224" spans="1:6" ht="12.75">
      <c r="A224" s="648"/>
      <c r="B224" s="649" t="s">
        <v>381</v>
      </c>
      <c r="C224" s="600"/>
      <c r="D224" s="600"/>
      <c r="E224" s="600"/>
      <c r="F224" s="601"/>
    </row>
    <row r="225" spans="1:6" ht="12.75">
      <c r="A225" s="648"/>
      <c r="B225" s="649" t="s">
        <v>382</v>
      </c>
      <c r="C225" s="600"/>
      <c r="D225" s="600"/>
      <c r="E225" s="600"/>
      <c r="F225" s="601"/>
    </row>
    <row r="226" spans="1:6" ht="13.5" thickBot="1">
      <c r="A226" s="648"/>
      <c r="B226" s="652" t="s">
        <v>383</v>
      </c>
      <c r="C226" s="603"/>
      <c r="D226" s="603"/>
      <c r="E226" s="603"/>
      <c r="F226" s="601"/>
    </row>
    <row r="227" spans="1:6" ht="13.5" thickBot="1">
      <c r="A227" s="648"/>
      <c r="B227" s="653" t="s">
        <v>23</v>
      </c>
      <c r="C227" s="613"/>
      <c r="D227" s="613"/>
      <c r="E227" s="613"/>
      <c r="F227" s="607"/>
    </row>
    <row r="228" spans="1:6" ht="13.5" thickBot="1">
      <c r="A228" s="648"/>
      <c r="B228" s="627" t="s">
        <v>601</v>
      </c>
      <c r="C228" s="613"/>
      <c r="D228" s="613"/>
      <c r="E228" s="613">
        <v>-116</v>
      </c>
      <c r="F228" s="601"/>
    </row>
    <row r="229" spans="1:6" ht="15.75" thickBot="1">
      <c r="A229" s="633"/>
      <c r="B229" s="634" t="s">
        <v>39</v>
      </c>
      <c r="C229" s="620">
        <f>SUM(C223+C227)</f>
        <v>59544</v>
      </c>
      <c r="D229" s="620">
        <f>SUM(D223+D227)</f>
        <v>62086</v>
      </c>
      <c r="E229" s="620">
        <f>SUM(E223+E227+E228)</f>
        <v>40721</v>
      </c>
      <c r="F229" s="607">
        <f t="shared" si="3"/>
        <v>0.6558805527816255</v>
      </c>
    </row>
    <row r="230" spans="1:6" ht="15">
      <c r="A230" s="313">
        <v>2345</v>
      </c>
      <c r="B230" s="655" t="s">
        <v>390</v>
      </c>
      <c r="C230" s="600"/>
      <c r="D230" s="600"/>
      <c r="E230" s="600"/>
      <c r="F230" s="601"/>
    </row>
    <row r="231" spans="1:6" ht="12.75">
      <c r="A231" s="636"/>
      <c r="B231" s="637" t="s">
        <v>363</v>
      </c>
      <c r="C231" s="600">
        <v>300</v>
      </c>
      <c r="D231" s="600">
        <v>300</v>
      </c>
      <c r="E231" s="600"/>
      <c r="F231" s="601">
        <f t="shared" si="3"/>
        <v>0</v>
      </c>
    </row>
    <row r="232" spans="1:6" ht="12.75">
      <c r="A232" s="636"/>
      <c r="B232" s="637" t="s">
        <v>364</v>
      </c>
      <c r="C232" s="600"/>
      <c r="D232" s="600"/>
      <c r="E232" s="600"/>
      <c r="F232" s="601"/>
    </row>
    <row r="233" spans="1:6" ht="12.75">
      <c r="A233" s="636"/>
      <c r="B233" s="637" t="s">
        <v>365</v>
      </c>
      <c r="C233" s="600"/>
      <c r="D233" s="600"/>
      <c r="E233" s="600"/>
      <c r="F233" s="601"/>
    </row>
    <row r="234" spans="1:6" ht="12.75">
      <c r="A234" s="636"/>
      <c r="B234" s="637" t="s">
        <v>366</v>
      </c>
      <c r="C234" s="600">
        <v>6250</v>
      </c>
      <c r="D234" s="600">
        <v>5578</v>
      </c>
      <c r="E234" s="600">
        <v>3340</v>
      </c>
      <c r="F234" s="601">
        <f t="shared" si="3"/>
        <v>0.5987809250627465</v>
      </c>
    </row>
    <row r="235" spans="1:6" ht="12.75">
      <c r="A235" s="636"/>
      <c r="B235" s="637" t="s">
        <v>367</v>
      </c>
      <c r="C235" s="600"/>
      <c r="D235" s="600">
        <v>672</v>
      </c>
      <c r="E235" s="600">
        <v>863</v>
      </c>
      <c r="F235" s="601">
        <f t="shared" si="3"/>
        <v>1.2842261904761905</v>
      </c>
    </row>
    <row r="236" spans="1:6" ht="13.5" thickBot="1">
      <c r="A236" s="636"/>
      <c r="B236" s="638" t="s">
        <v>368</v>
      </c>
      <c r="C236" s="603"/>
      <c r="D236" s="603"/>
      <c r="E236" s="603"/>
      <c r="F236" s="601"/>
    </row>
    <row r="237" spans="1:6" ht="13.5" thickBot="1">
      <c r="A237" s="636"/>
      <c r="B237" s="639" t="s">
        <v>356</v>
      </c>
      <c r="C237" s="606">
        <f>SUM(C231:C236)</f>
        <v>6550</v>
      </c>
      <c r="D237" s="606">
        <f>SUM(D231:D236)</f>
        <v>6550</v>
      </c>
      <c r="E237" s="606">
        <f>SUM(E231:E236)</f>
        <v>4203</v>
      </c>
      <c r="F237" s="607">
        <f t="shared" si="3"/>
        <v>0.6416793893129771</v>
      </c>
    </row>
    <row r="238" spans="1:6" ht="12.75">
      <c r="A238" s="636"/>
      <c r="B238" s="637" t="s">
        <v>369</v>
      </c>
      <c r="C238" s="600">
        <v>48966</v>
      </c>
      <c r="D238" s="600">
        <v>50594</v>
      </c>
      <c r="E238" s="600">
        <v>36670</v>
      </c>
      <c r="F238" s="601">
        <f t="shared" si="3"/>
        <v>0.724789500731312</v>
      </c>
    </row>
    <row r="239" spans="1:6" ht="12.75">
      <c r="A239" s="636"/>
      <c r="B239" s="637" t="s">
        <v>370</v>
      </c>
      <c r="C239" s="600">
        <v>4000</v>
      </c>
      <c r="D239" s="600">
        <v>4000</v>
      </c>
      <c r="E239" s="600">
        <v>3453</v>
      </c>
      <c r="F239" s="601">
        <f t="shared" si="3"/>
        <v>0.86325</v>
      </c>
    </row>
    <row r="240" spans="1:6" ht="13.5" thickBot="1">
      <c r="A240" s="636"/>
      <c r="B240" s="637" t="s">
        <v>371</v>
      </c>
      <c r="C240" s="603"/>
      <c r="D240" s="603"/>
      <c r="E240" s="603"/>
      <c r="F240" s="601"/>
    </row>
    <row r="241" spans="1:6" ht="13.5" thickBot="1">
      <c r="A241" s="640"/>
      <c r="B241" s="641" t="s">
        <v>359</v>
      </c>
      <c r="C241" s="610">
        <f>SUM(C238:C240)</f>
        <v>52966</v>
      </c>
      <c r="D241" s="610">
        <f>SUM(D238:D240)</f>
        <v>54594</v>
      </c>
      <c r="E241" s="610">
        <f>SUM(E238:E240)</f>
        <v>40123</v>
      </c>
      <c r="F241" s="607">
        <f t="shared" si="3"/>
        <v>0.7349342418580797</v>
      </c>
    </row>
    <row r="242" spans="1:6" ht="13.5" thickBot="1">
      <c r="A242" s="642"/>
      <c r="B242" s="630" t="s">
        <v>360</v>
      </c>
      <c r="C242" s="613"/>
      <c r="D242" s="613">
        <v>200</v>
      </c>
      <c r="E242" s="613">
        <v>350</v>
      </c>
      <c r="F242" s="601">
        <f t="shared" si="3"/>
        <v>1.75</v>
      </c>
    </row>
    <row r="243" spans="1:6" ht="13.5" thickBot="1">
      <c r="A243" s="642"/>
      <c r="B243" s="643" t="s">
        <v>361</v>
      </c>
      <c r="C243" s="606">
        <f>SUM(C241+C237+C242)</f>
        <v>59516</v>
      </c>
      <c r="D243" s="606">
        <f>SUM(D241+D237+D242)</f>
        <v>61344</v>
      </c>
      <c r="E243" s="606">
        <f>SUM(E241+E237+E242)</f>
        <v>44676</v>
      </c>
      <c r="F243" s="607">
        <f t="shared" si="3"/>
        <v>0.7282863849765259</v>
      </c>
    </row>
    <row r="244" spans="1:6" ht="13.5" thickBot="1">
      <c r="A244" s="636"/>
      <c r="B244" s="639" t="s">
        <v>374</v>
      </c>
      <c r="C244" s="613"/>
      <c r="D244" s="613"/>
      <c r="E244" s="613"/>
      <c r="F244" s="607"/>
    </row>
    <row r="245" spans="1:6" ht="12.75">
      <c r="A245" s="636"/>
      <c r="B245" s="637" t="s">
        <v>372</v>
      </c>
      <c r="C245" s="600"/>
      <c r="D245" s="600">
        <v>838</v>
      </c>
      <c r="E245" s="600">
        <v>838</v>
      </c>
      <c r="F245" s="601">
        <f t="shared" si="3"/>
        <v>1</v>
      </c>
    </row>
    <row r="246" spans="1:6" ht="13.5" thickBot="1">
      <c r="A246" s="636"/>
      <c r="B246" s="644" t="s">
        <v>373</v>
      </c>
      <c r="C246" s="603"/>
      <c r="D246" s="603"/>
      <c r="E246" s="603"/>
      <c r="F246" s="601"/>
    </row>
    <row r="247" spans="1:6" ht="13.5" thickBot="1">
      <c r="A247" s="645"/>
      <c r="B247" s="630" t="s">
        <v>362</v>
      </c>
      <c r="C247" s="603"/>
      <c r="D247" s="610">
        <f>SUM(D245:D246)</f>
        <v>838</v>
      </c>
      <c r="E247" s="610">
        <f>SUM(E245:E246)</f>
        <v>838</v>
      </c>
      <c r="F247" s="607">
        <f t="shared" si="3"/>
        <v>1</v>
      </c>
    </row>
    <row r="248" spans="1:6" ht="15.75" thickBot="1">
      <c r="A248" s="645"/>
      <c r="B248" s="647" t="s">
        <v>375</v>
      </c>
      <c r="C248" s="620">
        <f>SUM(C243+C244+C247)</f>
        <v>59516</v>
      </c>
      <c r="D248" s="620">
        <f>SUM(D243+D244+D247)</f>
        <v>62182</v>
      </c>
      <c r="E248" s="620">
        <f>SUM(E243+E244+E247)</f>
        <v>45514</v>
      </c>
      <c r="F248" s="607">
        <f t="shared" si="3"/>
        <v>0.7319481521983854</v>
      </c>
    </row>
    <row r="249" spans="1:6" ht="12.75">
      <c r="A249" s="648"/>
      <c r="B249" s="649" t="s">
        <v>376</v>
      </c>
      <c r="C249" s="600">
        <v>32745</v>
      </c>
      <c r="D249" s="600">
        <v>34039</v>
      </c>
      <c r="E249" s="600">
        <v>25442</v>
      </c>
      <c r="F249" s="601">
        <f t="shared" si="3"/>
        <v>0.7474367637122125</v>
      </c>
    </row>
    <row r="250" spans="1:6" ht="12.75">
      <c r="A250" s="648"/>
      <c r="B250" s="649" t="s">
        <v>377</v>
      </c>
      <c r="C250" s="600">
        <v>8623</v>
      </c>
      <c r="D250" s="600">
        <v>8957</v>
      </c>
      <c r="E250" s="600">
        <v>6724</v>
      </c>
      <c r="F250" s="601">
        <f t="shared" si="3"/>
        <v>0.7506977782739757</v>
      </c>
    </row>
    <row r="251" spans="1:6" ht="12.75">
      <c r="A251" s="648"/>
      <c r="B251" s="649" t="s">
        <v>378</v>
      </c>
      <c r="C251" s="600">
        <v>18148</v>
      </c>
      <c r="D251" s="600">
        <v>19186</v>
      </c>
      <c r="E251" s="600">
        <v>11767</v>
      </c>
      <c r="F251" s="601">
        <f t="shared" si="3"/>
        <v>0.6133117898467633</v>
      </c>
    </row>
    <row r="252" spans="1:6" ht="12.75">
      <c r="A252" s="648"/>
      <c r="B252" s="656" t="s">
        <v>581</v>
      </c>
      <c r="C252" s="600"/>
      <c r="D252" s="657">
        <v>1204</v>
      </c>
      <c r="E252" s="657">
        <v>1204</v>
      </c>
      <c r="F252" s="601">
        <f t="shared" si="3"/>
        <v>1</v>
      </c>
    </row>
    <row r="253" spans="1:6" ht="12.75">
      <c r="A253" s="648"/>
      <c r="B253" s="649" t="s">
        <v>379</v>
      </c>
      <c r="C253" s="600"/>
      <c r="D253" s="600"/>
      <c r="E253" s="600"/>
      <c r="F253" s="601"/>
    </row>
    <row r="254" spans="1:6" ht="13.5" thickBot="1">
      <c r="A254" s="648"/>
      <c r="B254" s="650" t="s">
        <v>380</v>
      </c>
      <c r="C254" s="603"/>
      <c r="D254" s="603"/>
      <c r="E254" s="603"/>
      <c r="F254" s="601"/>
    </row>
    <row r="255" spans="1:6" ht="13.5" thickBot="1">
      <c r="A255" s="648"/>
      <c r="B255" s="651" t="s">
        <v>17</v>
      </c>
      <c r="C255" s="606">
        <f>SUM(C249:C254)</f>
        <v>59516</v>
      </c>
      <c r="D255" s="606">
        <f>SUM(D249:D254)-D252</f>
        <v>62182</v>
      </c>
      <c r="E255" s="606">
        <f>SUM(E249:E254)-E252</f>
        <v>43933</v>
      </c>
      <c r="F255" s="607">
        <f t="shared" si="3"/>
        <v>0.7065227879450645</v>
      </c>
    </row>
    <row r="256" spans="1:6" ht="12.75">
      <c r="A256" s="648"/>
      <c r="B256" s="649" t="s">
        <v>381</v>
      </c>
      <c r="C256" s="600"/>
      <c r="D256" s="600"/>
      <c r="E256" s="600"/>
      <c r="F256" s="601"/>
    </row>
    <row r="257" spans="1:6" ht="12.75">
      <c r="A257" s="648"/>
      <c r="B257" s="649" t="s">
        <v>382</v>
      </c>
      <c r="C257" s="600"/>
      <c r="D257" s="600"/>
      <c r="E257" s="600"/>
      <c r="F257" s="601"/>
    </row>
    <row r="258" spans="1:6" ht="13.5" thickBot="1">
      <c r="A258" s="648"/>
      <c r="B258" s="652" t="s">
        <v>383</v>
      </c>
      <c r="C258" s="603"/>
      <c r="D258" s="603"/>
      <c r="E258" s="603"/>
      <c r="F258" s="601"/>
    </row>
    <row r="259" spans="1:6" ht="13.5" thickBot="1">
      <c r="A259" s="648"/>
      <c r="B259" s="653" t="s">
        <v>23</v>
      </c>
      <c r="C259" s="613"/>
      <c r="D259" s="613"/>
      <c r="E259" s="613"/>
      <c r="F259" s="607"/>
    </row>
    <row r="260" spans="1:6" ht="13.5" thickBot="1">
      <c r="A260" s="648"/>
      <c r="B260" s="627" t="s">
        <v>601</v>
      </c>
      <c r="C260" s="613"/>
      <c r="D260" s="613"/>
      <c r="E260" s="613">
        <v>-210</v>
      </c>
      <c r="F260" s="601"/>
    </row>
    <row r="261" spans="1:6" ht="15.75" thickBot="1">
      <c r="A261" s="633"/>
      <c r="B261" s="634" t="s">
        <v>39</v>
      </c>
      <c r="C261" s="620">
        <f>SUM(C255+C259)</f>
        <v>59516</v>
      </c>
      <c r="D261" s="620">
        <f>SUM(D255+D259)</f>
        <v>62182</v>
      </c>
      <c r="E261" s="620">
        <f>SUM(E255+E259+E260)</f>
        <v>43723</v>
      </c>
      <c r="F261" s="607">
        <f t="shared" si="3"/>
        <v>0.7031456048374127</v>
      </c>
    </row>
    <row r="262" spans="1:6" ht="15">
      <c r="A262" s="313">
        <v>2360</v>
      </c>
      <c r="B262" s="654" t="s">
        <v>391</v>
      </c>
      <c r="C262" s="600"/>
      <c r="D262" s="600"/>
      <c r="E262" s="600"/>
      <c r="F262" s="601"/>
    </row>
    <row r="263" spans="1:6" ht="12.75">
      <c r="A263" s="636"/>
      <c r="B263" s="637" t="s">
        <v>363</v>
      </c>
      <c r="C263" s="600">
        <v>350</v>
      </c>
      <c r="D263" s="600">
        <v>350</v>
      </c>
      <c r="E263" s="600"/>
      <c r="F263" s="601">
        <f t="shared" si="3"/>
        <v>0</v>
      </c>
    </row>
    <row r="264" spans="1:6" ht="12.75">
      <c r="A264" s="636"/>
      <c r="B264" s="637" t="s">
        <v>364</v>
      </c>
      <c r="C264" s="600"/>
      <c r="D264" s="600"/>
      <c r="E264" s="600"/>
      <c r="F264" s="601"/>
    </row>
    <row r="265" spans="1:6" ht="12.75">
      <c r="A265" s="636"/>
      <c r="B265" s="637" t="s">
        <v>365</v>
      </c>
      <c r="C265" s="600"/>
      <c r="D265" s="600"/>
      <c r="E265" s="600"/>
      <c r="F265" s="601"/>
    </row>
    <row r="266" spans="1:6" ht="12.75">
      <c r="A266" s="636"/>
      <c r="B266" s="637" t="s">
        <v>366</v>
      </c>
      <c r="C266" s="600">
        <v>5900</v>
      </c>
      <c r="D266" s="600">
        <v>5272</v>
      </c>
      <c r="E266" s="600">
        <v>3322</v>
      </c>
      <c r="F266" s="601">
        <f t="shared" si="3"/>
        <v>0.6301213960546282</v>
      </c>
    </row>
    <row r="267" spans="1:6" ht="12.75">
      <c r="A267" s="636"/>
      <c r="B267" s="637" t="s">
        <v>367</v>
      </c>
      <c r="C267" s="600"/>
      <c r="D267" s="600">
        <v>628</v>
      </c>
      <c r="E267" s="600">
        <v>860</v>
      </c>
      <c r="F267" s="601">
        <f t="shared" si="3"/>
        <v>1.3694267515923566</v>
      </c>
    </row>
    <row r="268" spans="1:6" ht="13.5" thickBot="1">
      <c r="A268" s="636"/>
      <c r="B268" s="638" t="s">
        <v>368</v>
      </c>
      <c r="C268" s="603"/>
      <c r="D268" s="603"/>
      <c r="E268" s="603"/>
      <c r="F268" s="601"/>
    </row>
    <row r="269" spans="1:6" ht="13.5" thickBot="1">
      <c r="A269" s="636"/>
      <c r="B269" s="639" t="s">
        <v>356</v>
      </c>
      <c r="C269" s="606">
        <f>SUM(C263:C268)</f>
        <v>6250</v>
      </c>
      <c r="D269" s="606">
        <f>SUM(D263:D268)</f>
        <v>6250</v>
      </c>
      <c r="E269" s="606">
        <f>SUM(E263:E268)</f>
        <v>4182</v>
      </c>
      <c r="F269" s="607">
        <f aca="true" t="shared" si="4" ref="F269:F333">SUM(E269/D269)</f>
        <v>0.66912</v>
      </c>
    </row>
    <row r="270" spans="1:6" ht="12.75">
      <c r="A270" s="636"/>
      <c r="B270" s="637" t="s">
        <v>369</v>
      </c>
      <c r="C270" s="600">
        <v>49443</v>
      </c>
      <c r="D270" s="600">
        <v>51162</v>
      </c>
      <c r="E270" s="600">
        <v>34502</v>
      </c>
      <c r="F270" s="601">
        <f t="shared" si="4"/>
        <v>0.6743676947734647</v>
      </c>
    </row>
    <row r="271" spans="1:6" ht="12.75">
      <c r="A271" s="636"/>
      <c r="B271" s="637" t="s">
        <v>370</v>
      </c>
      <c r="C271" s="600">
        <v>4600</v>
      </c>
      <c r="D271" s="600">
        <v>4600</v>
      </c>
      <c r="E271" s="600">
        <v>3931</v>
      </c>
      <c r="F271" s="601">
        <f t="shared" si="4"/>
        <v>0.8545652173913043</v>
      </c>
    </row>
    <row r="272" spans="1:6" ht="13.5" thickBot="1">
      <c r="A272" s="636"/>
      <c r="B272" s="637" t="s">
        <v>371</v>
      </c>
      <c r="C272" s="603"/>
      <c r="D272" s="603"/>
      <c r="E272" s="603"/>
      <c r="F272" s="601"/>
    </row>
    <row r="273" spans="1:6" ht="13.5" thickBot="1">
      <c r="A273" s="640"/>
      <c r="B273" s="641" t="s">
        <v>359</v>
      </c>
      <c r="C273" s="610">
        <f>SUM(C270:C272)</f>
        <v>54043</v>
      </c>
      <c r="D273" s="610">
        <f>SUM(D270:D272)</f>
        <v>55762</v>
      </c>
      <c r="E273" s="610">
        <f>SUM(E270:E272)</f>
        <v>38433</v>
      </c>
      <c r="F273" s="607">
        <f t="shared" si="4"/>
        <v>0.6892328108747893</v>
      </c>
    </row>
    <row r="274" spans="1:6" ht="13.5" thickBot="1">
      <c r="A274" s="642"/>
      <c r="B274" s="630" t="s">
        <v>360</v>
      </c>
      <c r="C274" s="613"/>
      <c r="D274" s="613">
        <v>150</v>
      </c>
      <c r="E274" s="613">
        <v>320</v>
      </c>
      <c r="F274" s="601">
        <f t="shared" si="4"/>
        <v>2.1333333333333333</v>
      </c>
    </row>
    <row r="275" spans="1:6" ht="13.5" thickBot="1">
      <c r="A275" s="642"/>
      <c r="B275" s="643" t="s">
        <v>361</v>
      </c>
      <c r="C275" s="606">
        <f>SUM(C273+C269+C274)</f>
        <v>60293</v>
      </c>
      <c r="D275" s="606">
        <f>SUM(D273+D269+D274)</f>
        <v>62162</v>
      </c>
      <c r="E275" s="606">
        <f>SUM(E273+E269+E274)</f>
        <v>42935</v>
      </c>
      <c r="F275" s="607">
        <f t="shared" si="4"/>
        <v>0.6906952800746436</v>
      </c>
    </row>
    <row r="276" spans="1:6" ht="13.5" thickBot="1">
      <c r="A276" s="636"/>
      <c r="B276" s="639" t="s">
        <v>374</v>
      </c>
      <c r="C276" s="613"/>
      <c r="D276" s="613"/>
      <c r="E276" s="613"/>
      <c r="F276" s="607"/>
    </row>
    <row r="277" spans="1:6" ht="12.75">
      <c r="A277" s="636"/>
      <c r="B277" s="637" t="s">
        <v>372</v>
      </c>
      <c r="C277" s="600"/>
      <c r="D277" s="600">
        <v>802</v>
      </c>
      <c r="E277" s="600">
        <v>802</v>
      </c>
      <c r="F277" s="601">
        <f t="shared" si="4"/>
        <v>1</v>
      </c>
    </row>
    <row r="278" spans="1:6" ht="13.5" thickBot="1">
      <c r="A278" s="636"/>
      <c r="B278" s="644" t="s">
        <v>373</v>
      </c>
      <c r="C278" s="603"/>
      <c r="D278" s="603"/>
      <c r="E278" s="603"/>
      <c r="F278" s="601"/>
    </row>
    <row r="279" spans="1:6" ht="13.5" thickBot="1">
      <c r="A279" s="645"/>
      <c r="B279" s="630" t="s">
        <v>362</v>
      </c>
      <c r="C279" s="603"/>
      <c r="D279" s="610">
        <f>SUM(D277:D278)</f>
        <v>802</v>
      </c>
      <c r="E279" s="610">
        <f>SUM(E277:E278)</f>
        <v>802</v>
      </c>
      <c r="F279" s="607">
        <f t="shared" si="4"/>
        <v>1</v>
      </c>
    </row>
    <row r="280" spans="1:6" ht="15.75" thickBot="1">
      <c r="A280" s="645"/>
      <c r="B280" s="647" t="s">
        <v>375</v>
      </c>
      <c r="C280" s="620">
        <f>SUM(C275+C276+C279)</f>
        <v>60293</v>
      </c>
      <c r="D280" s="620">
        <f>SUM(D275+D276+D279)</f>
        <v>62964</v>
      </c>
      <c r="E280" s="620">
        <f>SUM(E275+E276+E279)</f>
        <v>43737</v>
      </c>
      <c r="F280" s="607">
        <f t="shared" si="4"/>
        <v>0.6946350295406899</v>
      </c>
    </row>
    <row r="281" spans="1:6" ht="12.75">
      <c r="A281" s="648"/>
      <c r="B281" s="649" t="s">
        <v>376</v>
      </c>
      <c r="C281" s="600">
        <v>32088</v>
      </c>
      <c r="D281" s="600">
        <v>33642</v>
      </c>
      <c r="E281" s="600">
        <v>24255</v>
      </c>
      <c r="F281" s="601">
        <f t="shared" si="4"/>
        <v>0.7209737827715356</v>
      </c>
    </row>
    <row r="282" spans="1:6" ht="12.75">
      <c r="A282" s="648"/>
      <c r="B282" s="649" t="s">
        <v>377</v>
      </c>
      <c r="C282" s="600">
        <v>8446</v>
      </c>
      <c r="D282" s="600">
        <v>8851</v>
      </c>
      <c r="E282" s="600">
        <v>6478</v>
      </c>
      <c r="F282" s="601">
        <f t="shared" si="4"/>
        <v>0.7318947011637104</v>
      </c>
    </row>
    <row r="283" spans="1:6" ht="12.75">
      <c r="A283" s="648"/>
      <c r="B283" s="649" t="s">
        <v>378</v>
      </c>
      <c r="C283" s="600">
        <v>19759</v>
      </c>
      <c r="D283" s="600">
        <v>20471</v>
      </c>
      <c r="E283" s="600">
        <v>11406</v>
      </c>
      <c r="F283" s="601">
        <f t="shared" si="4"/>
        <v>0.5571784475599628</v>
      </c>
    </row>
    <row r="284" spans="1:6" ht="12.75">
      <c r="A284" s="648"/>
      <c r="B284" s="656" t="s">
        <v>582</v>
      </c>
      <c r="C284" s="600"/>
      <c r="D284" s="657">
        <v>562</v>
      </c>
      <c r="E284" s="657">
        <v>562</v>
      </c>
      <c r="F284" s="601">
        <f t="shared" si="4"/>
        <v>1</v>
      </c>
    </row>
    <row r="285" spans="1:6" ht="12.75">
      <c r="A285" s="648"/>
      <c r="B285" s="649" t="s">
        <v>379</v>
      </c>
      <c r="C285" s="600"/>
      <c r="D285" s="600"/>
      <c r="E285" s="600"/>
      <c r="F285" s="601"/>
    </row>
    <row r="286" spans="1:6" ht="13.5" thickBot="1">
      <c r="A286" s="648"/>
      <c r="B286" s="650" t="s">
        <v>380</v>
      </c>
      <c r="C286" s="603"/>
      <c r="D286" s="603"/>
      <c r="E286" s="603"/>
      <c r="F286" s="601"/>
    </row>
    <row r="287" spans="1:6" ht="13.5" thickBot="1">
      <c r="A287" s="648"/>
      <c r="B287" s="651" t="s">
        <v>17</v>
      </c>
      <c r="C287" s="606">
        <f>SUM(C281:C286)</f>
        <v>60293</v>
      </c>
      <c r="D287" s="606">
        <f>SUM(D281:D286)-D284</f>
        <v>62964</v>
      </c>
      <c r="E287" s="606">
        <f>SUM(E281:E286)-E284</f>
        <v>42139</v>
      </c>
      <c r="F287" s="607">
        <f t="shared" si="4"/>
        <v>0.6692554475573343</v>
      </c>
    </row>
    <row r="288" spans="1:6" ht="12.75">
      <c r="A288" s="648"/>
      <c r="B288" s="649" t="s">
        <v>381</v>
      </c>
      <c r="C288" s="600"/>
      <c r="D288" s="600"/>
      <c r="E288" s="600"/>
      <c r="F288" s="601"/>
    </row>
    <row r="289" spans="1:6" ht="12.75">
      <c r="A289" s="648"/>
      <c r="B289" s="649" t="s">
        <v>382</v>
      </c>
      <c r="C289" s="600"/>
      <c r="D289" s="600"/>
      <c r="E289" s="600"/>
      <c r="F289" s="601"/>
    </row>
    <row r="290" spans="1:6" ht="13.5" thickBot="1">
      <c r="A290" s="648"/>
      <c r="B290" s="652" t="s">
        <v>383</v>
      </c>
      <c r="C290" s="603"/>
      <c r="D290" s="603"/>
      <c r="E290" s="603"/>
      <c r="F290" s="601"/>
    </row>
    <row r="291" spans="1:6" ht="13.5" thickBot="1">
      <c r="A291" s="648"/>
      <c r="B291" s="653" t="s">
        <v>23</v>
      </c>
      <c r="C291" s="613"/>
      <c r="D291" s="613"/>
      <c r="E291" s="613"/>
      <c r="F291" s="607"/>
    </row>
    <row r="292" spans="1:6" ht="13.5" thickBot="1">
      <c r="A292" s="648"/>
      <c r="B292" s="627" t="s">
        <v>601</v>
      </c>
      <c r="C292" s="613"/>
      <c r="D292" s="613"/>
      <c r="E292" s="613">
        <v>-227</v>
      </c>
      <c r="F292" s="601"/>
    </row>
    <row r="293" spans="1:6" ht="15.75" thickBot="1">
      <c r="A293" s="633"/>
      <c r="B293" s="634" t="s">
        <v>39</v>
      </c>
      <c r="C293" s="620">
        <f>SUM(C287+C291)</f>
        <v>60293</v>
      </c>
      <c r="D293" s="620">
        <f>SUM(D287+D291)</f>
        <v>62964</v>
      </c>
      <c r="E293" s="620">
        <f>SUM(E287+E291+E292)</f>
        <v>41912</v>
      </c>
      <c r="F293" s="607">
        <f t="shared" si="4"/>
        <v>0.6656502128200241</v>
      </c>
    </row>
    <row r="294" spans="1:6" ht="15">
      <c r="A294" s="654">
        <v>2499</v>
      </c>
      <c r="B294" s="635" t="s">
        <v>392</v>
      </c>
      <c r="C294" s="658"/>
      <c r="D294" s="658"/>
      <c r="E294" s="658"/>
      <c r="F294" s="601"/>
    </row>
    <row r="295" spans="1:6" ht="12.75">
      <c r="A295" s="636"/>
      <c r="B295" s="637" t="s">
        <v>363</v>
      </c>
      <c r="C295" s="658">
        <f aca="true" t="shared" si="5" ref="C295:E300">SUM(C10+C41+C73+C104+C137+C168+C200+C231+C263)</f>
        <v>5550</v>
      </c>
      <c r="D295" s="658">
        <f t="shared" si="5"/>
        <v>4050</v>
      </c>
      <c r="E295" s="658">
        <f t="shared" si="5"/>
        <v>0</v>
      </c>
      <c r="F295" s="601">
        <f t="shared" si="4"/>
        <v>0</v>
      </c>
    </row>
    <row r="296" spans="1:6" ht="12.75">
      <c r="A296" s="636"/>
      <c r="B296" s="637" t="s">
        <v>364</v>
      </c>
      <c r="C296" s="658">
        <f t="shared" si="5"/>
        <v>0</v>
      </c>
      <c r="D296" s="658">
        <f t="shared" si="5"/>
        <v>0</v>
      </c>
      <c r="E296" s="658">
        <f t="shared" si="5"/>
        <v>0</v>
      </c>
      <c r="F296" s="601"/>
    </row>
    <row r="297" spans="1:6" ht="12.75">
      <c r="A297" s="636"/>
      <c r="B297" s="637" t="s">
        <v>365</v>
      </c>
      <c r="C297" s="658">
        <f t="shared" si="5"/>
        <v>1600</v>
      </c>
      <c r="D297" s="658">
        <f t="shared" si="5"/>
        <v>3100</v>
      </c>
      <c r="E297" s="658">
        <f t="shared" si="5"/>
        <v>1435</v>
      </c>
      <c r="F297" s="601">
        <f t="shared" si="4"/>
        <v>0.4629032258064516</v>
      </c>
    </row>
    <row r="298" spans="1:6" ht="12.75">
      <c r="A298" s="636"/>
      <c r="B298" s="637" t="s">
        <v>366</v>
      </c>
      <c r="C298" s="658">
        <f t="shared" si="5"/>
        <v>67007</v>
      </c>
      <c r="D298" s="658">
        <f t="shared" si="5"/>
        <v>64236</v>
      </c>
      <c r="E298" s="658">
        <f t="shared" si="5"/>
        <v>46852</v>
      </c>
      <c r="F298" s="601">
        <f t="shared" si="4"/>
        <v>0.7293729372937293</v>
      </c>
    </row>
    <row r="299" spans="1:6" ht="12.75">
      <c r="A299" s="636"/>
      <c r="B299" s="637" t="s">
        <v>367</v>
      </c>
      <c r="C299" s="658">
        <f t="shared" si="5"/>
        <v>14300</v>
      </c>
      <c r="D299" s="658">
        <f t="shared" si="5"/>
        <v>17071</v>
      </c>
      <c r="E299" s="658">
        <f t="shared" si="5"/>
        <v>14066</v>
      </c>
      <c r="F299" s="601">
        <f t="shared" si="4"/>
        <v>0.8239704762462656</v>
      </c>
    </row>
    <row r="300" spans="1:6" ht="13.5" thickBot="1">
      <c r="A300" s="636"/>
      <c r="B300" s="638" t="s">
        <v>368</v>
      </c>
      <c r="C300" s="659">
        <f t="shared" si="5"/>
        <v>0</v>
      </c>
      <c r="D300" s="659">
        <f t="shared" si="5"/>
        <v>0</v>
      </c>
      <c r="E300" s="659">
        <f t="shared" si="5"/>
        <v>0</v>
      </c>
      <c r="F300" s="601"/>
    </row>
    <row r="301" spans="1:6" ht="13.5" thickBot="1">
      <c r="A301" s="636"/>
      <c r="B301" s="639" t="s">
        <v>356</v>
      </c>
      <c r="C301" s="660">
        <f>SUM(C295:C300)</f>
        <v>88457</v>
      </c>
      <c r="D301" s="660">
        <f>SUM(D295:D300)</f>
        <v>88457</v>
      </c>
      <c r="E301" s="660">
        <f>SUM(E295:E300)</f>
        <v>62353</v>
      </c>
      <c r="F301" s="607"/>
    </row>
    <row r="302" spans="1:6" ht="12.75">
      <c r="A302" s="636"/>
      <c r="B302" s="637" t="s">
        <v>369</v>
      </c>
      <c r="C302" s="658">
        <f aca="true" t="shared" si="6" ref="C302:E304">SUM(C17+C48+C80+C111+C144+C175+C207+C238+C270)</f>
        <v>785661</v>
      </c>
      <c r="D302" s="658">
        <f t="shared" si="6"/>
        <v>817028</v>
      </c>
      <c r="E302" s="658">
        <f t="shared" si="6"/>
        <v>594973</v>
      </c>
      <c r="F302" s="601">
        <f t="shared" si="4"/>
        <v>0.7282161688461105</v>
      </c>
    </row>
    <row r="303" spans="1:6" ht="12.75">
      <c r="A303" s="636"/>
      <c r="B303" s="637" t="s">
        <v>370</v>
      </c>
      <c r="C303" s="658">
        <f t="shared" si="6"/>
        <v>76000</v>
      </c>
      <c r="D303" s="658">
        <f t="shared" si="6"/>
        <v>76000</v>
      </c>
      <c r="E303" s="658">
        <f t="shared" si="6"/>
        <v>64295</v>
      </c>
      <c r="F303" s="601">
        <f t="shared" si="4"/>
        <v>0.8459868421052632</v>
      </c>
    </row>
    <row r="304" spans="1:6" ht="13.5" thickBot="1">
      <c r="A304" s="636"/>
      <c r="B304" s="637" t="s">
        <v>371</v>
      </c>
      <c r="C304" s="659">
        <f t="shared" si="6"/>
        <v>0</v>
      </c>
      <c r="D304" s="659">
        <f t="shared" si="6"/>
        <v>0</v>
      </c>
      <c r="E304" s="659">
        <f t="shared" si="6"/>
        <v>0</v>
      </c>
      <c r="F304" s="601"/>
    </row>
    <row r="305" spans="1:6" ht="13.5" thickBot="1">
      <c r="A305" s="640"/>
      <c r="B305" s="641" t="s">
        <v>359</v>
      </c>
      <c r="C305" s="660">
        <f>SUM(C302:C304)</f>
        <v>861661</v>
      </c>
      <c r="D305" s="660">
        <f>SUM(D302:D304)</f>
        <v>893028</v>
      </c>
      <c r="E305" s="660">
        <f>SUM(E302:E304)</f>
        <v>659268</v>
      </c>
      <c r="F305" s="607">
        <f t="shared" si="4"/>
        <v>0.7382388906058936</v>
      </c>
    </row>
    <row r="306" spans="1:6" ht="13.5" thickBot="1">
      <c r="A306" s="642"/>
      <c r="B306" s="630" t="s">
        <v>360</v>
      </c>
      <c r="C306" s="661">
        <f>SUM(C21+C52+C84+C115+C148+C179+C211+C242+C274)</f>
        <v>0</v>
      </c>
      <c r="D306" s="662">
        <f>SUM(D21+D52+D84+D115+D148+D179+D211+D242+D274)</f>
        <v>1930</v>
      </c>
      <c r="E306" s="662">
        <f>SUM(E21+E52+E84+E115+E148+E179+E211+E242+E274)</f>
        <v>3000</v>
      </c>
      <c r="F306" s="607">
        <f t="shared" si="4"/>
        <v>1.5544041450777202</v>
      </c>
    </row>
    <row r="307" spans="1:6" ht="13.5" thickBot="1">
      <c r="A307" s="642"/>
      <c r="B307" s="605" t="s">
        <v>602</v>
      </c>
      <c r="C307" s="661"/>
      <c r="D307" s="662"/>
      <c r="E307" s="662">
        <f>E180</f>
        <v>254</v>
      </c>
      <c r="F307" s="607"/>
    </row>
    <row r="308" spans="1:6" ht="13.5" thickBot="1">
      <c r="A308" s="642"/>
      <c r="B308" s="630" t="s">
        <v>599</v>
      </c>
      <c r="C308" s="661"/>
      <c r="D308" s="662">
        <f>SUM(D53+D116)</f>
        <v>0</v>
      </c>
      <c r="E308" s="662">
        <f>SUM(E53+E116)</f>
        <v>6747</v>
      </c>
      <c r="F308" s="607"/>
    </row>
    <row r="309" spans="1:6" ht="13.5" thickBot="1">
      <c r="A309" s="642"/>
      <c r="B309" s="643" t="s">
        <v>361</v>
      </c>
      <c r="C309" s="662">
        <f>SUM(C305+C306+C301)</f>
        <v>950118</v>
      </c>
      <c r="D309" s="662">
        <f>SUM(D305+D306+D301+D308)</f>
        <v>983415</v>
      </c>
      <c r="E309" s="662">
        <f>SUM(E305+E306+E301+E308+E307)</f>
        <v>731622</v>
      </c>
      <c r="F309" s="607">
        <f t="shared" si="4"/>
        <v>0.7439605863241866</v>
      </c>
    </row>
    <row r="310" spans="1:6" ht="13.5" thickBot="1">
      <c r="A310" s="636"/>
      <c r="B310" s="639" t="s">
        <v>374</v>
      </c>
      <c r="C310" s="661">
        <f aca="true" t="shared" si="7" ref="C310:E313">SUM(C23+C55+C86+C118+C150+C182+C213+C244+C276)</f>
        <v>0</v>
      </c>
      <c r="D310" s="661">
        <f t="shared" si="7"/>
        <v>0</v>
      </c>
      <c r="E310" s="661">
        <f t="shared" si="7"/>
        <v>0</v>
      </c>
      <c r="F310" s="607"/>
    </row>
    <row r="311" spans="1:6" ht="12.75">
      <c r="A311" s="636"/>
      <c r="B311" s="637" t="s">
        <v>372</v>
      </c>
      <c r="C311" s="658">
        <f t="shared" si="7"/>
        <v>0</v>
      </c>
      <c r="D311" s="658">
        <f t="shared" si="7"/>
        <v>18012</v>
      </c>
      <c r="E311" s="658">
        <f t="shared" si="7"/>
        <v>18012</v>
      </c>
      <c r="F311" s="601">
        <f t="shared" si="4"/>
        <v>1</v>
      </c>
    </row>
    <row r="312" spans="1:6" ht="13.5" thickBot="1">
      <c r="A312" s="636"/>
      <c r="B312" s="644" t="s">
        <v>373</v>
      </c>
      <c r="C312" s="659">
        <f t="shared" si="7"/>
        <v>0</v>
      </c>
      <c r="D312" s="659">
        <f t="shared" si="7"/>
        <v>0</v>
      </c>
      <c r="E312" s="659">
        <f t="shared" si="7"/>
        <v>0</v>
      </c>
      <c r="F312" s="601"/>
    </row>
    <row r="313" spans="1:6" ht="13.5" thickBot="1">
      <c r="A313" s="645"/>
      <c r="B313" s="630" t="s">
        <v>362</v>
      </c>
      <c r="C313" s="661">
        <f t="shared" si="7"/>
        <v>0</v>
      </c>
      <c r="D313" s="662">
        <f t="shared" si="7"/>
        <v>18012</v>
      </c>
      <c r="E313" s="662">
        <f t="shared" si="7"/>
        <v>18012</v>
      </c>
      <c r="F313" s="607">
        <f t="shared" si="4"/>
        <v>1</v>
      </c>
    </row>
    <row r="314" spans="1:6" ht="13.5" thickBot="1">
      <c r="A314" s="645"/>
      <c r="B314" s="646" t="s">
        <v>600</v>
      </c>
      <c r="C314" s="661"/>
      <c r="D314" s="662"/>
      <c r="E314" s="661">
        <f>E122</f>
        <v>4</v>
      </c>
      <c r="F314" s="607"/>
    </row>
    <row r="315" spans="1:6" ht="15.75" thickBot="1">
      <c r="A315" s="645"/>
      <c r="B315" s="647" t="s">
        <v>375</v>
      </c>
      <c r="C315" s="663">
        <f>SUM(C313+C309+C310)</f>
        <v>950118</v>
      </c>
      <c r="D315" s="663">
        <f>SUM(D313+D309+D310)</f>
        <v>1001427</v>
      </c>
      <c r="E315" s="663">
        <f>SUM(E313+E309+E310+E314)</f>
        <v>749638</v>
      </c>
      <c r="F315" s="607">
        <f t="shared" si="4"/>
        <v>0.7485697909083737</v>
      </c>
    </row>
    <row r="316" spans="1:6" ht="12.75">
      <c r="A316" s="648"/>
      <c r="B316" s="649" t="s">
        <v>376</v>
      </c>
      <c r="C316" s="658">
        <f aca="true" t="shared" si="8" ref="C316:E318">SUM(C28+C60+C91+C124+C155+C187+C218+C249+C281)</f>
        <v>499491</v>
      </c>
      <c r="D316" s="658">
        <f t="shared" si="8"/>
        <v>532694</v>
      </c>
      <c r="E316" s="658">
        <f t="shared" si="8"/>
        <v>375241</v>
      </c>
      <c r="F316" s="601">
        <f t="shared" si="4"/>
        <v>0.7044213000334151</v>
      </c>
    </row>
    <row r="317" spans="1:6" ht="12.75">
      <c r="A317" s="648"/>
      <c r="B317" s="649" t="s">
        <v>377</v>
      </c>
      <c r="C317" s="658">
        <f t="shared" si="8"/>
        <v>130680</v>
      </c>
      <c r="D317" s="658">
        <f t="shared" si="8"/>
        <v>139394</v>
      </c>
      <c r="E317" s="658">
        <f t="shared" si="8"/>
        <v>99195</v>
      </c>
      <c r="F317" s="601">
        <f t="shared" si="4"/>
        <v>0.7116159949495674</v>
      </c>
    </row>
    <row r="318" spans="1:6" ht="12.75">
      <c r="A318" s="648"/>
      <c r="B318" s="649" t="s">
        <v>378</v>
      </c>
      <c r="C318" s="658">
        <f t="shared" si="8"/>
        <v>319947</v>
      </c>
      <c r="D318" s="658">
        <f t="shared" si="8"/>
        <v>329039</v>
      </c>
      <c r="E318" s="658">
        <f t="shared" si="8"/>
        <v>229656</v>
      </c>
      <c r="F318" s="601">
        <f t="shared" si="4"/>
        <v>0.6979598163135677</v>
      </c>
    </row>
    <row r="319" spans="1:6" ht="12.75">
      <c r="A319" s="648"/>
      <c r="B319" s="656" t="s">
        <v>582</v>
      </c>
      <c r="C319" s="658"/>
      <c r="D319" s="664">
        <f>SUM(D284+D252)</f>
        <v>1766</v>
      </c>
      <c r="E319" s="664">
        <f>SUM(E284+E252)</f>
        <v>1766</v>
      </c>
      <c r="F319" s="601">
        <f t="shared" si="4"/>
        <v>1</v>
      </c>
    </row>
    <row r="320" spans="1:6" ht="12.75">
      <c r="A320" s="648"/>
      <c r="B320" s="649" t="s">
        <v>379</v>
      </c>
      <c r="C320" s="658">
        <f aca="true" t="shared" si="9" ref="C320:E321">SUM(C31+C63+C94+C127+C158+C190+C221+C253+C285)</f>
        <v>0</v>
      </c>
      <c r="D320" s="658">
        <f t="shared" si="9"/>
        <v>0</v>
      </c>
      <c r="E320" s="658">
        <f t="shared" si="9"/>
        <v>0</v>
      </c>
      <c r="F320" s="601"/>
    </row>
    <row r="321" spans="1:6" ht="13.5" thickBot="1">
      <c r="A321" s="648"/>
      <c r="B321" s="650" t="s">
        <v>380</v>
      </c>
      <c r="C321" s="659">
        <f t="shared" si="9"/>
        <v>0</v>
      </c>
      <c r="D321" s="659">
        <f t="shared" si="9"/>
        <v>0</v>
      </c>
      <c r="E321" s="659">
        <f t="shared" si="9"/>
        <v>0</v>
      </c>
      <c r="F321" s="601"/>
    </row>
    <row r="322" spans="1:6" ht="13.5" thickBot="1">
      <c r="A322" s="648"/>
      <c r="B322" s="651" t="s">
        <v>17</v>
      </c>
      <c r="C322" s="662">
        <f>SUM(C316:C321)</f>
        <v>950118</v>
      </c>
      <c r="D322" s="662">
        <f>SUM(D316:D321)-D319</f>
        <v>1001127</v>
      </c>
      <c r="E322" s="662">
        <f>SUM(E316:E321)-E319</f>
        <v>704092</v>
      </c>
      <c r="F322" s="607">
        <f t="shared" si="4"/>
        <v>0.7032993815969403</v>
      </c>
    </row>
    <row r="323" spans="1:6" ht="12.75">
      <c r="A323" s="648"/>
      <c r="B323" s="649" t="s">
        <v>381</v>
      </c>
      <c r="C323" s="658">
        <f aca="true" t="shared" si="10" ref="C323:E326">SUM(C34+C66+C97+C130+C161+C193+C224+C256+C288)</f>
        <v>0</v>
      </c>
      <c r="D323" s="658">
        <f t="shared" si="10"/>
        <v>0</v>
      </c>
      <c r="E323" s="658">
        <f t="shared" si="10"/>
        <v>0</v>
      </c>
      <c r="F323" s="601"/>
    </row>
    <row r="324" spans="1:6" ht="12.75">
      <c r="A324" s="648"/>
      <c r="B324" s="649" t="s">
        <v>382</v>
      </c>
      <c r="C324" s="658">
        <f t="shared" si="10"/>
        <v>0</v>
      </c>
      <c r="D324" s="658">
        <f t="shared" si="10"/>
        <v>300</v>
      </c>
      <c r="E324" s="658">
        <f t="shared" si="10"/>
        <v>300</v>
      </c>
      <c r="F324" s="601">
        <f t="shared" si="4"/>
        <v>1</v>
      </c>
    </row>
    <row r="325" spans="1:6" ht="13.5" thickBot="1">
      <c r="A325" s="648"/>
      <c r="B325" s="652" t="s">
        <v>383</v>
      </c>
      <c r="C325" s="659">
        <f t="shared" si="10"/>
        <v>0</v>
      </c>
      <c r="D325" s="659">
        <f t="shared" si="10"/>
        <v>0</v>
      </c>
      <c r="E325" s="659">
        <f t="shared" si="10"/>
        <v>0</v>
      </c>
      <c r="F325" s="601"/>
    </row>
    <row r="326" spans="1:6" ht="13.5" thickBot="1">
      <c r="A326" s="648"/>
      <c r="B326" s="653" t="s">
        <v>23</v>
      </c>
      <c r="C326" s="661">
        <f t="shared" si="10"/>
        <v>0</v>
      </c>
      <c r="D326" s="662">
        <f t="shared" si="10"/>
        <v>300</v>
      </c>
      <c r="E326" s="662">
        <f t="shared" si="10"/>
        <v>300</v>
      </c>
      <c r="F326" s="607">
        <f t="shared" si="4"/>
        <v>1</v>
      </c>
    </row>
    <row r="327" spans="1:6" ht="13.5" thickBot="1">
      <c r="A327" s="648"/>
      <c r="B327" s="627" t="s">
        <v>601</v>
      </c>
      <c r="C327" s="661"/>
      <c r="D327" s="661">
        <f>SUM(D38+D70+D101+D134+D165+D197+D228+D260+D292)</f>
        <v>0</v>
      </c>
      <c r="E327" s="661">
        <f>SUM(E38+E70+E101+E134+E165+E197+E228+E260+E292)</f>
        <v>-876</v>
      </c>
      <c r="F327" s="601"/>
    </row>
    <row r="328" spans="1:6" ht="15.75" thickBot="1">
      <c r="A328" s="648"/>
      <c r="B328" s="634" t="s">
        <v>39</v>
      </c>
      <c r="C328" s="663">
        <f>SUM(C322+C326)</f>
        <v>950118</v>
      </c>
      <c r="D328" s="663">
        <f>SUM(D322+D326+D327)</f>
        <v>1001427</v>
      </c>
      <c r="E328" s="663">
        <f>SUM(E322+E326+E327)</f>
        <v>703516</v>
      </c>
      <c r="F328" s="607">
        <f t="shared" si="4"/>
        <v>0.7025135132166399</v>
      </c>
    </row>
    <row r="329" spans="1:6" ht="15">
      <c r="A329" s="314">
        <v>2510</v>
      </c>
      <c r="B329" s="635" t="s">
        <v>393</v>
      </c>
      <c r="C329" s="600"/>
      <c r="D329" s="600"/>
      <c r="E329" s="600"/>
      <c r="F329" s="601"/>
    </row>
    <row r="330" spans="1:6" ht="12.75">
      <c r="A330" s="636"/>
      <c r="B330" s="637" t="s">
        <v>363</v>
      </c>
      <c r="C330" s="600"/>
      <c r="D330" s="600"/>
      <c r="E330" s="600"/>
      <c r="F330" s="601"/>
    </row>
    <row r="331" spans="1:6" ht="12.75">
      <c r="A331" s="636"/>
      <c r="B331" s="637" t="s">
        <v>364</v>
      </c>
      <c r="C331" s="600">
        <v>2500</v>
      </c>
      <c r="D331" s="600">
        <v>2500</v>
      </c>
      <c r="E331" s="600">
        <v>2223</v>
      </c>
      <c r="F331" s="601">
        <f t="shared" si="4"/>
        <v>0.8892</v>
      </c>
    </row>
    <row r="332" spans="1:6" ht="12.75">
      <c r="A332" s="636"/>
      <c r="B332" s="637" t="s">
        <v>365</v>
      </c>
      <c r="C332" s="600"/>
      <c r="D332" s="600">
        <v>1445</v>
      </c>
      <c r="E332" s="600">
        <v>1495</v>
      </c>
      <c r="F332" s="601">
        <f t="shared" si="4"/>
        <v>1.0346020761245676</v>
      </c>
    </row>
    <row r="333" spans="1:6" ht="12.75">
      <c r="A333" s="636"/>
      <c r="B333" s="637" t="s">
        <v>366</v>
      </c>
      <c r="C333" s="600">
        <v>15000</v>
      </c>
      <c r="D333" s="600">
        <v>13555</v>
      </c>
      <c r="E333" s="600">
        <v>9000</v>
      </c>
      <c r="F333" s="601">
        <f t="shared" si="4"/>
        <v>0.6639616377720399</v>
      </c>
    </row>
    <row r="334" spans="1:6" ht="12.75">
      <c r="A334" s="636"/>
      <c r="B334" s="637" t="s">
        <v>367</v>
      </c>
      <c r="C334" s="600">
        <v>3700</v>
      </c>
      <c r="D334" s="600">
        <v>3700</v>
      </c>
      <c r="E334" s="600">
        <v>3437</v>
      </c>
      <c r="F334" s="601">
        <f aca="true" t="shared" si="11" ref="F334:F396">SUM(E334/D334)</f>
        <v>0.9289189189189189</v>
      </c>
    </row>
    <row r="335" spans="1:6" ht="13.5" thickBot="1">
      <c r="A335" s="636"/>
      <c r="B335" s="638" t="s">
        <v>368</v>
      </c>
      <c r="C335" s="603"/>
      <c r="D335" s="603"/>
      <c r="E335" s="603"/>
      <c r="F335" s="601"/>
    </row>
    <row r="336" spans="1:6" ht="13.5" thickBot="1">
      <c r="A336" s="636"/>
      <c r="B336" s="639" t="s">
        <v>356</v>
      </c>
      <c r="C336" s="606">
        <f>SUM(C330:C335)</f>
        <v>21200</v>
      </c>
      <c r="D336" s="606">
        <f>SUM(D330:D335)</f>
        <v>21200</v>
      </c>
      <c r="E336" s="606">
        <f>SUM(E330:E335)</f>
        <v>16155</v>
      </c>
      <c r="F336" s="607">
        <f t="shared" si="11"/>
        <v>0.7620283018867925</v>
      </c>
    </row>
    <row r="337" spans="1:6" ht="12.75">
      <c r="A337" s="636"/>
      <c r="B337" s="637" t="s">
        <v>369</v>
      </c>
      <c r="C337" s="600">
        <v>179183</v>
      </c>
      <c r="D337" s="600">
        <v>187935</v>
      </c>
      <c r="E337" s="600">
        <v>139424</v>
      </c>
      <c r="F337" s="601">
        <f t="shared" si="11"/>
        <v>0.7418735201000346</v>
      </c>
    </row>
    <row r="338" spans="1:6" ht="12.75">
      <c r="A338" s="636"/>
      <c r="B338" s="637" t="s">
        <v>370</v>
      </c>
      <c r="C338" s="600">
        <v>15000</v>
      </c>
      <c r="D338" s="600">
        <v>15000</v>
      </c>
      <c r="E338" s="600">
        <v>14067</v>
      </c>
      <c r="F338" s="601">
        <f t="shared" si="11"/>
        <v>0.9378</v>
      </c>
    </row>
    <row r="339" spans="1:6" ht="13.5" thickBot="1">
      <c r="A339" s="636"/>
      <c r="B339" s="637" t="s">
        <v>371</v>
      </c>
      <c r="C339" s="603"/>
      <c r="D339" s="603"/>
      <c r="E339" s="603"/>
      <c r="F339" s="601"/>
    </row>
    <row r="340" spans="1:6" ht="13.5" thickBot="1">
      <c r="A340" s="640"/>
      <c r="B340" s="641" t="s">
        <v>359</v>
      </c>
      <c r="C340" s="610">
        <f>SUM(C337:C339)</f>
        <v>194183</v>
      </c>
      <c r="D340" s="610">
        <f>SUM(D337:D339)</f>
        <v>202935</v>
      </c>
      <c r="E340" s="610">
        <f>SUM(E337:E339)</f>
        <v>153491</v>
      </c>
      <c r="F340" s="607">
        <f t="shared" si="11"/>
        <v>0.7563554832828245</v>
      </c>
    </row>
    <row r="341" spans="1:6" ht="13.5" thickBot="1">
      <c r="A341" s="642"/>
      <c r="B341" s="630" t="s">
        <v>360</v>
      </c>
      <c r="C341" s="613"/>
      <c r="D341" s="606">
        <v>300</v>
      </c>
      <c r="E341" s="606">
        <v>1315</v>
      </c>
      <c r="F341" s="607">
        <f t="shared" si="11"/>
        <v>4.383333333333334</v>
      </c>
    </row>
    <row r="342" spans="1:6" ht="13.5" thickBot="1">
      <c r="A342" s="642"/>
      <c r="B342" s="605" t="s">
        <v>602</v>
      </c>
      <c r="C342" s="613"/>
      <c r="D342" s="606">
        <v>415</v>
      </c>
      <c r="E342" s="606">
        <v>415</v>
      </c>
      <c r="F342" s="607">
        <f t="shared" si="11"/>
        <v>1</v>
      </c>
    </row>
    <row r="343" spans="1:6" ht="13.5" thickBot="1">
      <c r="A343" s="642"/>
      <c r="B343" s="643" t="s">
        <v>361</v>
      </c>
      <c r="C343" s="606">
        <f>SUM(C340+C336+C341)</f>
        <v>215383</v>
      </c>
      <c r="D343" s="606">
        <f>SUM(D340+D336+D341+D342)</f>
        <v>224850</v>
      </c>
      <c r="E343" s="606">
        <f>SUM(E340+E336+E341+E342)</f>
        <v>171376</v>
      </c>
      <c r="F343" s="607">
        <f t="shared" si="11"/>
        <v>0.7621792305981766</v>
      </c>
    </row>
    <row r="344" spans="1:6" ht="13.5" thickBot="1">
      <c r="A344" s="636"/>
      <c r="B344" s="639" t="s">
        <v>374</v>
      </c>
      <c r="C344" s="613"/>
      <c r="D344" s="613"/>
      <c r="E344" s="613"/>
      <c r="F344" s="607"/>
    </row>
    <row r="345" spans="1:6" ht="12.75">
      <c r="A345" s="636"/>
      <c r="B345" s="637" t="s">
        <v>372</v>
      </c>
      <c r="C345" s="600"/>
      <c r="D345" s="600">
        <v>1661</v>
      </c>
      <c r="E345" s="600">
        <v>1661</v>
      </c>
      <c r="F345" s="601">
        <f t="shared" si="11"/>
        <v>1</v>
      </c>
    </row>
    <row r="346" spans="1:6" ht="13.5" thickBot="1">
      <c r="A346" s="636"/>
      <c r="B346" s="644" t="s">
        <v>373</v>
      </c>
      <c r="C346" s="603"/>
      <c r="D346" s="603"/>
      <c r="E346" s="603"/>
      <c r="F346" s="601"/>
    </row>
    <row r="347" spans="1:6" ht="13.5" thickBot="1">
      <c r="A347" s="645"/>
      <c r="B347" s="630" t="s">
        <v>362</v>
      </c>
      <c r="C347" s="603"/>
      <c r="D347" s="610">
        <f>SUM(D345:D346)</f>
        <v>1661</v>
      </c>
      <c r="E347" s="610">
        <f>SUM(E345:E346)</f>
        <v>1661</v>
      </c>
      <c r="F347" s="607">
        <f t="shared" si="11"/>
        <v>1</v>
      </c>
    </row>
    <row r="348" spans="1:6" ht="13.5" thickBot="1">
      <c r="A348" s="645"/>
      <c r="B348" s="646" t="s">
        <v>600</v>
      </c>
      <c r="C348" s="603"/>
      <c r="D348" s="610"/>
      <c r="E348" s="610">
        <v>-10</v>
      </c>
      <c r="F348" s="607"/>
    </row>
    <row r="349" spans="1:6" ht="15.75" thickBot="1">
      <c r="A349" s="645"/>
      <c r="B349" s="647" t="s">
        <v>375</v>
      </c>
      <c r="C349" s="620">
        <f>SUM(C343+C344+C347)</f>
        <v>215383</v>
      </c>
      <c r="D349" s="620">
        <f>SUM(D343+D344+D347)</f>
        <v>226511</v>
      </c>
      <c r="E349" s="620">
        <f>SUM(E343+E344+E347+E348)</f>
        <v>173027</v>
      </c>
      <c r="F349" s="607">
        <f t="shared" si="11"/>
        <v>0.7638790169130859</v>
      </c>
    </row>
    <row r="350" spans="1:6" ht="12.75">
      <c r="A350" s="648"/>
      <c r="B350" s="649" t="s">
        <v>376</v>
      </c>
      <c r="C350" s="600">
        <v>111602</v>
      </c>
      <c r="D350" s="600">
        <v>114909</v>
      </c>
      <c r="E350" s="600">
        <v>85241</v>
      </c>
      <c r="F350" s="601">
        <f t="shared" si="11"/>
        <v>0.7418130868774422</v>
      </c>
    </row>
    <row r="351" spans="1:6" ht="12.75">
      <c r="A351" s="648"/>
      <c r="B351" s="649" t="s">
        <v>377</v>
      </c>
      <c r="C351" s="600">
        <v>29321</v>
      </c>
      <c r="D351" s="600">
        <v>30398</v>
      </c>
      <c r="E351" s="600">
        <v>22962</v>
      </c>
      <c r="F351" s="601">
        <f t="shared" si="11"/>
        <v>0.7553786433317982</v>
      </c>
    </row>
    <row r="352" spans="1:6" ht="12.75">
      <c r="A352" s="648"/>
      <c r="B352" s="649" t="s">
        <v>378</v>
      </c>
      <c r="C352" s="600">
        <v>74460</v>
      </c>
      <c r="D352" s="600">
        <v>81204</v>
      </c>
      <c r="E352" s="600">
        <v>61091</v>
      </c>
      <c r="F352" s="601">
        <f t="shared" si="11"/>
        <v>0.7523151568888232</v>
      </c>
    </row>
    <row r="353" spans="1:6" ht="12.75">
      <c r="A353" s="648"/>
      <c r="B353" s="656" t="s">
        <v>582</v>
      </c>
      <c r="C353" s="600"/>
      <c r="D353" s="657">
        <v>1188</v>
      </c>
      <c r="E353" s="657">
        <v>1707</v>
      </c>
      <c r="F353" s="601">
        <f t="shared" si="11"/>
        <v>1.4368686868686869</v>
      </c>
    </row>
    <row r="354" spans="1:6" ht="12.75">
      <c r="A354" s="648"/>
      <c r="B354" s="649" t="s">
        <v>379</v>
      </c>
      <c r="C354" s="600"/>
      <c r="D354" s="600"/>
      <c r="E354" s="600"/>
      <c r="F354" s="601"/>
    </row>
    <row r="355" spans="1:6" ht="13.5" thickBot="1">
      <c r="A355" s="648"/>
      <c r="B355" s="650" t="s">
        <v>380</v>
      </c>
      <c r="C355" s="603"/>
      <c r="D355" s="603"/>
      <c r="E355" s="603"/>
      <c r="F355" s="601"/>
    </row>
    <row r="356" spans="1:6" ht="13.5" thickBot="1">
      <c r="A356" s="648"/>
      <c r="B356" s="651" t="s">
        <v>17</v>
      </c>
      <c r="C356" s="606">
        <f>SUM(C350:C355)</f>
        <v>215383</v>
      </c>
      <c r="D356" s="606">
        <f>SUM(D350:D355)-D353</f>
        <v>226511</v>
      </c>
      <c r="E356" s="606">
        <f>SUM(E350:E355)-E353</f>
        <v>169294</v>
      </c>
      <c r="F356" s="607">
        <f t="shared" si="11"/>
        <v>0.7473985810843623</v>
      </c>
    </row>
    <row r="357" spans="1:6" ht="12.75">
      <c r="A357" s="648"/>
      <c r="B357" s="649" t="s">
        <v>381</v>
      </c>
      <c r="C357" s="600"/>
      <c r="D357" s="600"/>
      <c r="E357" s="600"/>
      <c r="F357" s="601"/>
    </row>
    <row r="358" spans="1:6" ht="12.75">
      <c r="A358" s="648"/>
      <c r="B358" s="649" t="s">
        <v>382</v>
      </c>
      <c r="C358" s="600"/>
      <c r="D358" s="600"/>
      <c r="E358" s="600"/>
      <c r="F358" s="601"/>
    </row>
    <row r="359" spans="1:6" ht="13.5" thickBot="1">
      <c r="A359" s="648"/>
      <c r="B359" s="652" t="s">
        <v>383</v>
      </c>
      <c r="C359" s="603"/>
      <c r="D359" s="603"/>
      <c r="E359" s="603"/>
      <c r="F359" s="601"/>
    </row>
    <row r="360" spans="1:6" ht="13.5" thickBot="1">
      <c r="A360" s="648"/>
      <c r="B360" s="653" t="s">
        <v>23</v>
      </c>
      <c r="C360" s="613"/>
      <c r="D360" s="613"/>
      <c r="E360" s="613"/>
      <c r="F360" s="607"/>
    </row>
    <row r="361" spans="1:6" ht="13.5" thickBot="1">
      <c r="A361" s="648"/>
      <c r="B361" s="627" t="s">
        <v>601</v>
      </c>
      <c r="C361" s="613"/>
      <c r="D361" s="613"/>
      <c r="E361" s="613">
        <v>-730</v>
      </c>
      <c r="F361" s="601"/>
    </row>
    <row r="362" spans="1:6" ht="15.75" thickBot="1">
      <c r="A362" s="633"/>
      <c r="B362" s="634" t="s">
        <v>39</v>
      </c>
      <c r="C362" s="620">
        <f>SUM(C356+C360)</f>
        <v>215383</v>
      </c>
      <c r="D362" s="620">
        <f>SUM(D356+D360)</f>
        <v>226511</v>
      </c>
      <c r="E362" s="620">
        <f>SUM(E356+E360)+E361</f>
        <v>168564</v>
      </c>
      <c r="F362" s="607">
        <f t="shared" si="11"/>
        <v>0.7441757795427154</v>
      </c>
    </row>
    <row r="363" spans="1:6" ht="15">
      <c r="A363" s="313">
        <v>2512</v>
      </c>
      <c r="B363" s="635" t="s">
        <v>394</v>
      </c>
      <c r="C363" s="600"/>
      <c r="D363" s="600"/>
      <c r="E363" s="600"/>
      <c r="F363" s="601"/>
    </row>
    <row r="364" spans="1:6" ht="12.75">
      <c r="A364" s="636"/>
      <c r="B364" s="637" t="s">
        <v>363</v>
      </c>
      <c r="C364" s="600">
        <v>200</v>
      </c>
      <c r="D364" s="600">
        <v>169</v>
      </c>
      <c r="E364" s="600">
        <v>169</v>
      </c>
      <c r="F364" s="601">
        <f t="shared" si="11"/>
        <v>1</v>
      </c>
    </row>
    <row r="365" spans="1:6" ht="12.75">
      <c r="A365" s="636"/>
      <c r="B365" s="637" t="s">
        <v>364</v>
      </c>
      <c r="C365" s="600">
        <v>958</v>
      </c>
      <c r="D365" s="600">
        <v>1664</v>
      </c>
      <c r="E365" s="600">
        <v>1664</v>
      </c>
      <c r="F365" s="601">
        <f t="shared" si="11"/>
        <v>1</v>
      </c>
    </row>
    <row r="366" spans="1:6" ht="12.75">
      <c r="A366" s="636"/>
      <c r="B366" s="637" t="s">
        <v>365</v>
      </c>
      <c r="C366" s="600"/>
      <c r="D366" s="600"/>
      <c r="E366" s="600"/>
      <c r="F366" s="601"/>
    </row>
    <row r="367" spans="1:6" ht="12.75">
      <c r="A367" s="636"/>
      <c r="B367" s="637" t="s">
        <v>366</v>
      </c>
      <c r="C367" s="600">
        <v>500</v>
      </c>
      <c r="D367" s="600">
        <v>795</v>
      </c>
      <c r="E367" s="600">
        <v>795</v>
      </c>
      <c r="F367" s="601">
        <f t="shared" si="11"/>
        <v>1</v>
      </c>
    </row>
    <row r="368" spans="1:6" ht="12.75">
      <c r="A368" s="636"/>
      <c r="B368" s="637" t="s">
        <v>367</v>
      </c>
      <c r="C368" s="600">
        <v>394</v>
      </c>
      <c r="D368" s="600">
        <v>591</v>
      </c>
      <c r="E368" s="600">
        <v>591</v>
      </c>
      <c r="F368" s="601">
        <f t="shared" si="11"/>
        <v>1</v>
      </c>
    </row>
    <row r="369" spans="1:6" ht="13.5" thickBot="1">
      <c r="A369" s="636"/>
      <c r="B369" s="638" t="s">
        <v>368</v>
      </c>
      <c r="C369" s="603"/>
      <c r="D369" s="603"/>
      <c r="E369" s="603"/>
      <c r="F369" s="601"/>
    </row>
    <row r="370" spans="1:6" ht="13.5" thickBot="1">
      <c r="A370" s="636"/>
      <c r="B370" s="639" t="s">
        <v>356</v>
      </c>
      <c r="C370" s="606">
        <f>SUM(C364:C369)</f>
        <v>2052</v>
      </c>
      <c r="D370" s="606">
        <f>SUM(D364:D369)</f>
        <v>3219</v>
      </c>
      <c r="E370" s="606">
        <f>SUM(E364:E369)</f>
        <v>3219</v>
      </c>
      <c r="F370" s="607">
        <f t="shared" si="11"/>
        <v>1</v>
      </c>
    </row>
    <row r="371" spans="1:6" ht="12.75">
      <c r="A371" s="636"/>
      <c r="B371" s="637" t="s">
        <v>369</v>
      </c>
      <c r="C371" s="600">
        <v>110547</v>
      </c>
      <c r="D371" s="600">
        <v>63670</v>
      </c>
      <c r="E371" s="600">
        <v>63668</v>
      </c>
      <c r="F371" s="601">
        <f t="shared" si="11"/>
        <v>0.9999685880320403</v>
      </c>
    </row>
    <row r="372" spans="1:6" ht="12.75">
      <c r="A372" s="636"/>
      <c r="B372" s="637" t="s">
        <v>370</v>
      </c>
      <c r="C372" s="600">
        <v>6377</v>
      </c>
      <c r="D372" s="600">
        <v>4372</v>
      </c>
      <c r="E372" s="600">
        <v>4372</v>
      </c>
      <c r="F372" s="601">
        <f t="shared" si="11"/>
        <v>1</v>
      </c>
    </row>
    <row r="373" spans="1:6" ht="13.5" thickBot="1">
      <c r="A373" s="636"/>
      <c r="B373" s="637" t="s">
        <v>371</v>
      </c>
      <c r="C373" s="603"/>
      <c r="D373" s="603"/>
      <c r="E373" s="603"/>
      <c r="F373" s="601"/>
    </row>
    <row r="374" spans="1:6" ht="13.5" thickBot="1">
      <c r="A374" s="640"/>
      <c r="B374" s="641" t="s">
        <v>359</v>
      </c>
      <c r="C374" s="610">
        <f>SUM(C371:C373)</f>
        <v>116924</v>
      </c>
      <c r="D374" s="610">
        <f>SUM(D371:D373)</f>
        <v>68042</v>
      </c>
      <c r="E374" s="610">
        <f>SUM(E371:E373)</f>
        <v>68040</v>
      </c>
      <c r="F374" s="607">
        <f t="shared" si="11"/>
        <v>0.9999706063901708</v>
      </c>
    </row>
    <row r="375" spans="1:6" ht="13.5" thickBot="1">
      <c r="A375" s="642"/>
      <c r="B375" s="630" t="s">
        <v>360</v>
      </c>
      <c r="C375" s="613"/>
      <c r="D375" s="606">
        <v>100</v>
      </c>
      <c r="E375" s="606">
        <v>100</v>
      </c>
      <c r="F375" s="607">
        <f t="shared" si="11"/>
        <v>1</v>
      </c>
    </row>
    <row r="376" spans="1:6" ht="13.5" thickBot="1">
      <c r="A376" s="642"/>
      <c r="B376" s="605" t="s">
        <v>602</v>
      </c>
      <c r="C376" s="613"/>
      <c r="D376" s="606">
        <v>160</v>
      </c>
      <c r="E376" s="606">
        <v>160</v>
      </c>
      <c r="F376" s="607">
        <f t="shared" si="11"/>
        <v>1</v>
      </c>
    </row>
    <row r="377" spans="1:6" ht="13.5" thickBot="1">
      <c r="A377" s="642"/>
      <c r="B377" s="630" t="s">
        <v>599</v>
      </c>
      <c r="C377" s="613"/>
      <c r="D377" s="613"/>
      <c r="E377" s="613">
        <v>4919</v>
      </c>
      <c r="F377" s="607"/>
    </row>
    <row r="378" spans="1:6" ht="13.5" thickBot="1">
      <c r="A378" s="642"/>
      <c r="B378" s="643" t="s">
        <v>361</v>
      </c>
      <c r="C378" s="606">
        <f>SUM(C374+C370+C375)</f>
        <v>118976</v>
      </c>
      <c r="D378" s="606">
        <f>SUM(D374+D370+D375+D376)</f>
        <v>71521</v>
      </c>
      <c r="E378" s="606">
        <f>SUM(E374+E370+E375+E376+E377)</f>
        <v>76438</v>
      </c>
      <c r="F378" s="607">
        <f t="shared" si="11"/>
        <v>1.0687490387438654</v>
      </c>
    </row>
    <row r="379" spans="1:6" ht="13.5" thickBot="1">
      <c r="A379" s="636"/>
      <c r="B379" s="639" t="s">
        <v>374</v>
      </c>
      <c r="C379" s="613"/>
      <c r="D379" s="613"/>
      <c r="E379" s="613"/>
      <c r="F379" s="607"/>
    </row>
    <row r="380" spans="1:6" ht="12.75">
      <c r="A380" s="636"/>
      <c r="B380" s="637" t="s">
        <v>372</v>
      </c>
      <c r="C380" s="600"/>
      <c r="D380" s="600">
        <v>6191</v>
      </c>
      <c r="E380" s="600">
        <v>6191</v>
      </c>
      <c r="F380" s="601">
        <f t="shared" si="11"/>
        <v>1</v>
      </c>
    </row>
    <row r="381" spans="1:6" ht="13.5" thickBot="1">
      <c r="A381" s="636"/>
      <c r="B381" s="644" t="s">
        <v>373</v>
      </c>
      <c r="C381" s="603"/>
      <c r="D381" s="603"/>
      <c r="E381" s="603"/>
      <c r="F381" s="601"/>
    </row>
    <row r="382" spans="1:6" ht="13.5" thickBot="1">
      <c r="A382" s="645"/>
      <c r="B382" s="630" t="s">
        <v>362</v>
      </c>
      <c r="C382" s="603"/>
      <c r="D382" s="610">
        <f>SUM(D380:D381)</f>
        <v>6191</v>
      </c>
      <c r="E382" s="610">
        <f>SUM(E380:E381)</f>
        <v>6191</v>
      </c>
      <c r="F382" s="607">
        <f t="shared" si="11"/>
        <v>1</v>
      </c>
    </row>
    <row r="383" spans="1:6" ht="13.5" thickBot="1">
      <c r="A383" s="645"/>
      <c r="B383" s="646" t="s">
        <v>600</v>
      </c>
      <c r="C383" s="603"/>
      <c r="D383" s="610"/>
      <c r="E383" s="603">
        <v>2</v>
      </c>
      <c r="F383" s="607"/>
    </row>
    <row r="384" spans="1:6" ht="15.75" thickBot="1">
      <c r="A384" s="645"/>
      <c r="B384" s="647" t="s">
        <v>375</v>
      </c>
      <c r="C384" s="620">
        <f>SUM(C378+C379+C382)</f>
        <v>118976</v>
      </c>
      <c r="D384" s="620">
        <f>SUM(D378+D379+D382)</f>
        <v>77712</v>
      </c>
      <c r="E384" s="620">
        <f>SUM(E378+E379+E382+E383)</f>
        <v>82631</v>
      </c>
      <c r="F384" s="607">
        <f t="shared" si="11"/>
        <v>1.06329781758287</v>
      </c>
    </row>
    <row r="385" spans="1:6" ht="12.75">
      <c r="A385" s="648"/>
      <c r="B385" s="649" t="s">
        <v>376</v>
      </c>
      <c r="C385" s="600">
        <v>64961</v>
      </c>
      <c r="D385" s="600">
        <v>35733</v>
      </c>
      <c r="E385" s="600">
        <v>35733</v>
      </c>
      <c r="F385" s="601">
        <f t="shared" si="11"/>
        <v>1</v>
      </c>
    </row>
    <row r="386" spans="1:6" ht="12.75">
      <c r="A386" s="648"/>
      <c r="B386" s="649" t="s">
        <v>377</v>
      </c>
      <c r="C386" s="600">
        <v>16915</v>
      </c>
      <c r="D386" s="600">
        <v>8858</v>
      </c>
      <c r="E386" s="600">
        <v>8858</v>
      </c>
      <c r="F386" s="601">
        <f t="shared" si="11"/>
        <v>1</v>
      </c>
    </row>
    <row r="387" spans="1:6" ht="12.75">
      <c r="A387" s="648"/>
      <c r="B387" s="649" t="s">
        <v>378</v>
      </c>
      <c r="C387" s="600">
        <v>37100</v>
      </c>
      <c r="D387" s="600">
        <v>33111</v>
      </c>
      <c r="E387" s="600">
        <v>33111</v>
      </c>
      <c r="F387" s="601">
        <f t="shared" si="11"/>
        <v>1</v>
      </c>
    </row>
    <row r="388" spans="1:6" ht="12.75">
      <c r="A388" s="648"/>
      <c r="B388" s="649" t="s">
        <v>379</v>
      </c>
      <c r="C388" s="600"/>
      <c r="D388" s="600">
        <v>10</v>
      </c>
      <c r="E388" s="600">
        <v>10</v>
      </c>
      <c r="F388" s="601">
        <f t="shared" si="11"/>
        <v>1</v>
      </c>
    </row>
    <row r="389" spans="1:6" ht="13.5" thickBot="1">
      <c r="A389" s="648"/>
      <c r="B389" s="650" t="s">
        <v>380</v>
      </c>
      <c r="C389" s="603"/>
      <c r="D389" s="603"/>
      <c r="E389" s="603"/>
      <c r="F389" s="601"/>
    </row>
    <row r="390" spans="1:6" ht="13.5" thickBot="1">
      <c r="A390" s="648"/>
      <c r="B390" s="651" t="s">
        <v>17</v>
      </c>
      <c r="C390" s="606">
        <f>SUM(C385:C389)</f>
        <v>118976</v>
      </c>
      <c r="D390" s="606">
        <f>SUM(D385:D389)</f>
        <v>77712</v>
      </c>
      <c r="E390" s="606">
        <f>SUM(E385:E389)</f>
        <v>77712</v>
      </c>
      <c r="F390" s="607">
        <f t="shared" si="11"/>
        <v>1</v>
      </c>
    </row>
    <row r="391" spans="1:6" ht="12.75">
      <c r="A391" s="648"/>
      <c r="B391" s="649" t="s">
        <v>381</v>
      </c>
      <c r="C391" s="600"/>
      <c r="D391" s="600"/>
      <c r="E391" s="600"/>
      <c r="F391" s="601"/>
    </row>
    <row r="392" spans="1:6" ht="12.75">
      <c r="A392" s="648"/>
      <c r="B392" s="649" t="s">
        <v>382</v>
      </c>
      <c r="C392" s="600"/>
      <c r="D392" s="600"/>
      <c r="E392" s="600"/>
      <c r="F392" s="601"/>
    </row>
    <row r="393" spans="1:6" ht="13.5" thickBot="1">
      <c r="A393" s="648"/>
      <c r="B393" s="652" t="s">
        <v>383</v>
      </c>
      <c r="C393" s="603"/>
      <c r="D393" s="603"/>
      <c r="E393" s="603"/>
      <c r="F393" s="601"/>
    </row>
    <row r="394" spans="1:6" ht="13.5" thickBot="1">
      <c r="A394" s="648"/>
      <c r="B394" s="653" t="s">
        <v>23</v>
      </c>
      <c r="C394" s="613"/>
      <c r="D394" s="613"/>
      <c r="E394" s="613"/>
      <c r="F394" s="607"/>
    </row>
    <row r="395" spans="1:6" ht="13.5" thickBot="1">
      <c r="A395" s="648"/>
      <c r="B395" s="665" t="s">
        <v>603</v>
      </c>
      <c r="C395" s="613"/>
      <c r="D395" s="613"/>
      <c r="E395" s="613">
        <v>-316</v>
      </c>
      <c r="F395" s="601"/>
    </row>
    <row r="396" spans="1:6" ht="15.75" thickBot="1">
      <c r="A396" s="633"/>
      <c r="B396" s="634" t="s">
        <v>39</v>
      </c>
      <c r="C396" s="620">
        <f>SUM(C390+C394)</f>
        <v>118976</v>
      </c>
      <c r="D396" s="620">
        <f>SUM(D390+D394)</f>
        <v>77712</v>
      </c>
      <c r="E396" s="620">
        <f>SUM(E390+E394+E395)</f>
        <v>77396</v>
      </c>
      <c r="F396" s="607">
        <f t="shared" si="11"/>
        <v>0.9959337039324686</v>
      </c>
    </row>
    <row r="397" spans="1:6" ht="15">
      <c r="A397" s="313">
        <v>2515</v>
      </c>
      <c r="B397" s="635" t="s">
        <v>395</v>
      </c>
      <c r="C397" s="600"/>
      <c r="D397" s="600"/>
      <c r="E397" s="600"/>
      <c r="F397" s="601"/>
    </row>
    <row r="398" spans="1:6" ht="12.75">
      <c r="A398" s="636"/>
      <c r="B398" s="637" t="s">
        <v>363</v>
      </c>
      <c r="C398" s="600"/>
      <c r="D398" s="600"/>
      <c r="E398" s="600"/>
      <c r="F398" s="601"/>
    </row>
    <row r="399" spans="1:6" ht="12.75">
      <c r="A399" s="636"/>
      <c r="B399" s="637" t="s">
        <v>364</v>
      </c>
      <c r="C399" s="600"/>
      <c r="D399" s="600"/>
      <c r="E399" s="600"/>
      <c r="F399" s="601"/>
    </row>
    <row r="400" spans="1:6" ht="12.75">
      <c r="A400" s="636"/>
      <c r="B400" s="637" t="s">
        <v>365</v>
      </c>
      <c r="C400" s="600">
        <v>244</v>
      </c>
      <c r="D400" s="600">
        <v>663</v>
      </c>
      <c r="E400" s="600">
        <v>695</v>
      </c>
      <c r="F400" s="601">
        <f aca="true" t="shared" si="12" ref="F400:F463">SUM(E400/D400)</f>
        <v>1.048265460030166</v>
      </c>
    </row>
    <row r="401" spans="1:6" ht="12.75">
      <c r="A401" s="636"/>
      <c r="B401" s="637" t="s">
        <v>366</v>
      </c>
      <c r="C401" s="600">
        <v>820</v>
      </c>
      <c r="D401" s="600">
        <v>820</v>
      </c>
      <c r="E401" s="600">
        <v>1057</v>
      </c>
      <c r="F401" s="601">
        <f t="shared" si="12"/>
        <v>1.2890243902439025</v>
      </c>
    </row>
    <row r="402" spans="1:6" ht="12.75">
      <c r="A402" s="636"/>
      <c r="B402" s="637" t="s">
        <v>367</v>
      </c>
      <c r="C402" s="600"/>
      <c r="D402" s="600"/>
      <c r="E402" s="600">
        <v>791</v>
      </c>
      <c r="F402" s="601"/>
    </row>
    <row r="403" spans="1:6" ht="13.5" thickBot="1">
      <c r="A403" s="636"/>
      <c r="B403" s="638" t="s">
        <v>368</v>
      </c>
      <c r="C403" s="603"/>
      <c r="D403" s="603"/>
      <c r="E403" s="603"/>
      <c r="F403" s="601"/>
    </row>
    <row r="404" spans="1:6" ht="13.5" thickBot="1">
      <c r="A404" s="636"/>
      <c r="B404" s="639" t="s">
        <v>356</v>
      </c>
      <c r="C404" s="606">
        <f>SUM(C398:C403)</f>
        <v>1064</v>
      </c>
      <c r="D404" s="606">
        <f>SUM(D398:D403)</f>
        <v>1483</v>
      </c>
      <c r="E404" s="606">
        <f>SUM(E398:E403)</f>
        <v>2543</v>
      </c>
      <c r="F404" s="607">
        <f t="shared" si="12"/>
        <v>1.7147673634524612</v>
      </c>
    </row>
    <row r="405" spans="1:6" ht="12.75">
      <c r="A405" s="636"/>
      <c r="B405" s="637" t="s">
        <v>369</v>
      </c>
      <c r="C405" s="600">
        <v>174337</v>
      </c>
      <c r="D405" s="600">
        <v>224588</v>
      </c>
      <c r="E405" s="600">
        <v>151890</v>
      </c>
      <c r="F405" s="601">
        <f t="shared" si="12"/>
        <v>0.6763050563698861</v>
      </c>
    </row>
    <row r="406" spans="1:6" ht="12.75">
      <c r="A406" s="636"/>
      <c r="B406" s="637" t="s">
        <v>370</v>
      </c>
      <c r="C406" s="600">
        <v>14627</v>
      </c>
      <c r="D406" s="600">
        <v>16632</v>
      </c>
      <c r="E406" s="600">
        <v>9758</v>
      </c>
      <c r="F406" s="601">
        <f t="shared" si="12"/>
        <v>0.5867003367003367</v>
      </c>
    </row>
    <row r="407" spans="1:6" ht="13.5" thickBot="1">
      <c r="A407" s="636"/>
      <c r="B407" s="637" t="s">
        <v>371</v>
      </c>
      <c r="C407" s="603"/>
      <c r="D407" s="603"/>
      <c r="E407" s="603"/>
      <c r="F407" s="601"/>
    </row>
    <row r="408" spans="1:6" ht="13.5" thickBot="1">
      <c r="A408" s="640"/>
      <c r="B408" s="641" t="s">
        <v>359</v>
      </c>
      <c r="C408" s="610">
        <f>SUM(C405:C407)</f>
        <v>188964</v>
      </c>
      <c r="D408" s="610">
        <f>SUM(D405:D407)</f>
        <v>241220</v>
      </c>
      <c r="E408" s="610">
        <f>SUM(E405:E407)</f>
        <v>161648</v>
      </c>
      <c r="F408" s="607">
        <f t="shared" si="12"/>
        <v>0.6701268551529724</v>
      </c>
    </row>
    <row r="409" spans="1:6" ht="13.5" thickBot="1">
      <c r="A409" s="642"/>
      <c r="B409" s="630" t="s">
        <v>360</v>
      </c>
      <c r="C409" s="613"/>
      <c r="D409" s="606">
        <v>543</v>
      </c>
      <c r="E409" s="606"/>
      <c r="F409" s="601">
        <f t="shared" si="12"/>
        <v>0</v>
      </c>
    </row>
    <row r="410" spans="1:6" ht="13.5" thickBot="1">
      <c r="A410" s="642"/>
      <c r="B410" s="630" t="s">
        <v>599</v>
      </c>
      <c r="C410" s="613"/>
      <c r="D410" s="613"/>
      <c r="E410" s="613">
        <v>9020</v>
      </c>
      <c r="F410" s="607"/>
    </row>
    <row r="411" spans="1:6" ht="13.5" thickBot="1">
      <c r="A411" s="642"/>
      <c r="B411" s="643" t="s">
        <v>361</v>
      </c>
      <c r="C411" s="606">
        <f>SUM(C408+C404+C409)</f>
        <v>190028</v>
      </c>
      <c r="D411" s="606">
        <f>SUM(D408+D404+D409)</f>
        <v>243246</v>
      </c>
      <c r="E411" s="606">
        <f>SUM(E408+E404+E409+E410)</f>
        <v>173211</v>
      </c>
      <c r="F411" s="607">
        <f t="shared" si="12"/>
        <v>0.712081596408574</v>
      </c>
    </row>
    <row r="412" spans="1:6" ht="13.5" thickBot="1">
      <c r="A412" s="636"/>
      <c r="B412" s="639" t="s">
        <v>374</v>
      </c>
      <c r="C412" s="613"/>
      <c r="D412" s="613"/>
      <c r="E412" s="613"/>
      <c r="F412" s="607"/>
    </row>
    <row r="413" spans="1:6" ht="12.75">
      <c r="A413" s="636"/>
      <c r="B413" s="637" t="s">
        <v>372</v>
      </c>
      <c r="C413" s="600"/>
      <c r="D413" s="600">
        <v>9532</v>
      </c>
      <c r="E413" s="600">
        <v>9532</v>
      </c>
      <c r="F413" s="601">
        <f t="shared" si="12"/>
        <v>1</v>
      </c>
    </row>
    <row r="414" spans="1:6" ht="13.5" thickBot="1">
      <c r="A414" s="636"/>
      <c r="B414" s="644" t="s">
        <v>373</v>
      </c>
      <c r="C414" s="603"/>
      <c r="D414" s="603"/>
      <c r="E414" s="603"/>
      <c r="F414" s="601"/>
    </row>
    <row r="415" spans="1:6" ht="13.5" thickBot="1">
      <c r="A415" s="645"/>
      <c r="B415" s="630" t="s">
        <v>362</v>
      </c>
      <c r="C415" s="603"/>
      <c r="D415" s="610">
        <f>SUM(D413:D414)</f>
        <v>9532</v>
      </c>
      <c r="E415" s="610">
        <f>SUM(E413:E414)</f>
        <v>9532</v>
      </c>
      <c r="F415" s="666">
        <f t="shared" si="12"/>
        <v>1</v>
      </c>
    </row>
    <row r="416" spans="1:6" ht="15.75" thickBot="1">
      <c r="A416" s="645"/>
      <c r="B416" s="647" t="s">
        <v>375</v>
      </c>
      <c r="C416" s="620">
        <f>SUM(C411+C412+C415)</f>
        <v>190028</v>
      </c>
      <c r="D416" s="620">
        <f>SUM(D411+D412+D415)</f>
        <v>252778</v>
      </c>
      <c r="E416" s="620">
        <f>SUM(E411+E412+E415)</f>
        <v>182743</v>
      </c>
      <c r="F416" s="607">
        <f t="shared" si="12"/>
        <v>0.7229387051088306</v>
      </c>
    </row>
    <row r="417" spans="1:6" ht="12.75">
      <c r="A417" s="648"/>
      <c r="B417" s="649" t="s">
        <v>376</v>
      </c>
      <c r="C417" s="600">
        <v>111908</v>
      </c>
      <c r="D417" s="600">
        <v>146101</v>
      </c>
      <c r="E417" s="600">
        <v>96091</v>
      </c>
      <c r="F417" s="601">
        <f t="shared" si="12"/>
        <v>0.6577025482371784</v>
      </c>
    </row>
    <row r="418" spans="1:6" ht="12.75">
      <c r="A418" s="648"/>
      <c r="B418" s="649" t="s">
        <v>377</v>
      </c>
      <c r="C418" s="600">
        <v>29607</v>
      </c>
      <c r="D418" s="600">
        <v>39360</v>
      </c>
      <c r="E418" s="600">
        <v>26055</v>
      </c>
      <c r="F418" s="601">
        <f t="shared" si="12"/>
        <v>0.6619664634146342</v>
      </c>
    </row>
    <row r="419" spans="1:6" ht="12.75">
      <c r="A419" s="648"/>
      <c r="B419" s="649" t="s">
        <v>378</v>
      </c>
      <c r="C419" s="600">
        <v>48513</v>
      </c>
      <c r="D419" s="600">
        <v>67065</v>
      </c>
      <c r="E419" s="600">
        <v>56449</v>
      </c>
      <c r="F419" s="601">
        <f t="shared" si="12"/>
        <v>0.8417058077984045</v>
      </c>
    </row>
    <row r="420" spans="1:6" ht="12.75">
      <c r="A420" s="648"/>
      <c r="B420" s="649" t="s">
        <v>379</v>
      </c>
      <c r="C420" s="600"/>
      <c r="D420" s="600"/>
      <c r="E420" s="600"/>
      <c r="F420" s="601"/>
    </row>
    <row r="421" spans="1:6" ht="13.5" thickBot="1">
      <c r="A421" s="648"/>
      <c r="B421" s="650" t="s">
        <v>380</v>
      </c>
      <c r="C421" s="603"/>
      <c r="D421" s="603">
        <v>252</v>
      </c>
      <c r="E421" s="603">
        <v>252</v>
      </c>
      <c r="F421" s="601">
        <f t="shared" si="12"/>
        <v>1</v>
      </c>
    </row>
    <row r="422" spans="1:6" ht="13.5" thickBot="1">
      <c r="A422" s="648"/>
      <c r="B422" s="651" t="s">
        <v>17</v>
      </c>
      <c r="C422" s="606">
        <f>SUM(C417:C421)</f>
        <v>190028</v>
      </c>
      <c r="D422" s="606">
        <f>SUM(D417:D421)</f>
        <v>252778</v>
      </c>
      <c r="E422" s="606">
        <f>SUM(E417:E421)</f>
        <v>178847</v>
      </c>
      <c r="F422" s="607">
        <f t="shared" si="12"/>
        <v>0.7075259714057395</v>
      </c>
    </row>
    <row r="423" spans="1:6" ht="12.75">
      <c r="A423" s="648"/>
      <c r="B423" s="649" t="s">
        <v>381</v>
      </c>
      <c r="C423" s="600"/>
      <c r="D423" s="600"/>
      <c r="E423" s="600"/>
      <c r="F423" s="601"/>
    </row>
    <row r="424" spans="1:6" ht="12.75">
      <c r="A424" s="648"/>
      <c r="B424" s="649" t="s">
        <v>382</v>
      </c>
      <c r="C424" s="600"/>
      <c r="D424" s="600"/>
      <c r="E424" s="600"/>
      <c r="F424" s="601"/>
    </row>
    <row r="425" spans="1:6" ht="13.5" thickBot="1">
      <c r="A425" s="648"/>
      <c r="B425" s="652" t="s">
        <v>383</v>
      </c>
      <c r="C425" s="603"/>
      <c r="D425" s="603"/>
      <c r="E425" s="603"/>
      <c r="F425" s="601"/>
    </row>
    <row r="426" spans="1:6" ht="13.5" thickBot="1">
      <c r="A426" s="648"/>
      <c r="B426" s="653" t="s">
        <v>23</v>
      </c>
      <c r="C426" s="613"/>
      <c r="D426" s="613"/>
      <c r="E426" s="613"/>
      <c r="F426" s="607"/>
    </row>
    <row r="427" spans="1:6" ht="13.5" thickBot="1">
      <c r="A427" s="648"/>
      <c r="B427" s="665" t="s">
        <v>603</v>
      </c>
      <c r="C427" s="613"/>
      <c r="D427" s="613"/>
      <c r="E427" s="613">
        <v>962</v>
      </c>
      <c r="F427" s="607"/>
    </row>
    <row r="428" spans="1:6" ht="15.75" thickBot="1">
      <c r="A428" s="633"/>
      <c r="B428" s="634" t="s">
        <v>39</v>
      </c>
      <c r="C428" s="620">
        <f>SUM(C422+C426)</f>
        <v>190028</v>
      </c>
      <c r="D428" s="620">
        <f>SUM(D422+D426)</f>
        <v>252778</v>
      </c>
      <c r="E428" s="620">
        <f>SUM(E422+E426)</f>
        <v>178847</v>
      </c>
      <c r="F428" s="607">
        <f t="shared" si="12"/>
        <v>0.7075259714057395</v>
      </c>
    </row>
    <row r="429" spans="1:6" ht="15">
      <c r="A429" s="313">
        <v>2520</v>
      </c>
      <c r="B429" s="635" t="s">
        <v>396</v>
      </c>
      <c r="C429" s="600"/>
      <c r="D429" s="600"/>
      <c r="E429" s="600"/>
      <c r="F429" s="601"/>
    </row>
    <row r="430" spans="1:6" ht="12.75">
      <c r="A430" s="636"/>
      <c r="B430" s="637" t="s">
        <v>363</v>
      </c>
      <c r="C430" s="600">
        <v>500</v>
      </c>
      <c r="D430" s="600"/>
      <c r="E430" s="600"/>
      <c r="F430" s="601"/>
    </row>
    <row r="431" spans="1:6" ht="12.75">
      <c r="A431" s="636"/>
      <c r="B431" s="637" t="s">
        <v>364</v>
      </c>
      <c r="C431" s="600">
        <v>2329</v>
      </c>
      <c r="D431" s="600">
        <v>2329</v>
      </c>
      <c r="E431" s="600">
        <v>1315</v>
      </c>
      <c r="F431" s="601">
        <f t="shared" si="12"/>
        <v>0.5646200085873766</v>
      </c>
    </row>
    <row r="432" spans="1:6" ht="12.75">
      <c r="A432" s="636"/>
      <c r="B432" s="637" t="s">
        <v>365</v>
      </c>
      <c r="C432" s="600"/>
      <c r="D432" s="600"/>
      <c r="E432" s="600"/>
      <c r="F432" s="601"/>
    </row>
    <row r="433" spans="1:6" ht="12.75">
      <c r="A433" s="636"/>
      <c r="B433" s="637" t="s">
        <v>366</v>
      </c>
      <c r="C433" s="600">
        <v>3430</v>
      </c>
      <c r="D433" s="600">
        <v>3930</v>
      </c>
      <c r="E433" s="600">
        <v>5348</v>
      </c>
      <c r="F433" s="601">
        <f t="shared" si="12"/>
        <v>1.3608142493638677</v>
      </c>
    </row>
    <row r="434" spans="1:6" ht="12.75">
      <c r="A434" s="636"/>
      <c r="B434" s="637" t="s">
        <v>367</v>
      </c>
      <c r="C434" s="600">
        <v>1555</v>
      </c>
      <c r="D434" s="600">
        <v>1555</v>
      </c>
      <c r="E434" s="600">
        <v>552</v>
      </c>
      <c r="F434" s="601">
        <f t="shared" si="12"/>
        <v>0.35498392282958197</v>
      </c>
    </row>
    <row r="435" spans="1:6" ht="13.5" thickBot="1">
      <c r="A435" s="636"/>
      <c r="B435" s="638" t="s">
        <v>368</v>
      </c>
      <c r="C435" s="603"/>
      <c r="D435" s="603"/>
      <c r="E435" s="603"/>
      <c r="F435" s="601"/>
    </row>
    <row r="436" spans="1:6" ht="13.5" thickBot="1">
      <c r="A436" s="636"/>
      <c r="B436" s="639" t="s">
        <v>356</v>
      </c>
      <c r="C436" s="606">
        <f>SUM(C430:C435)</f>
        <v>7814</v>
      </c>
      <c r="D436" s="606">
        <f>SUM(D430:D435)</f>
        <v>7814</v>
      </c>
      <c r="E436" s="606">
        <f>SUM(E430:E435)</f>
        <v>7215</v>
      </c>
      <c r="F436" s="607">
        <f t="shared" si="12"/>
        <v>0.923342718198106</v>
      </c>
    </row>
    <row r="437" spans="1:6" ht="12.75">
      <c r="A437" s="636"/>
      <c r="B437" s="637" t="s">
        <v>369</v>
      </c>
      <c r="C437" s="600">
        <v>234695</v>
      </c>
      <c r="D437" s="600">
        <v>244258</v>
      </c>
      <c r="E437" s="600">
        <v>178750</v>
      </c>
      <c r="F437" s="601">
        <f t="shared" si="12"/>
        <v>0.7318081700497016</v>
      </c>
    </row>
    <row r="438" spans="1:6" ht="12.75">
      <c r="A438" s="636"/>
      <c r="B438" s="637" t="s">
        <v>370</v>
      </c>
      <c r="C438" s="600">
        <v>8788</v>
      </c>
      <c r="D438" s="600">
        <v>8788</v>
      </c>
      <c r="E438" s="600">
        <v>8535</v>
      </c>
      <c r="F438" s="601">
        <f t="shared" si="12"/>
        <v>0.9712107419208011</v>
      </c>
    </row>
    <row r="439" spans="1:6" ht="13.5" thickBot="1">
      <c r="A439" s="636"/>
      <c r="B439" s="637" t="s">
        <v>371</v>
      </c>
      <c r="C439" s="603"/>
      <c r="D439" s="603"/>
      <c r="E439" s="603"/>
      <c r="F439" s="601"/>
    </row>
    <row r="440" spans="1:6" ht="13.5" thickBot="1">
      <c r="A440" s="640"/>
      <c r="B440" s="641" t="s">
        <v>359</v>
      </c>
      <c r="C440" s="610">
        <f>SUM(C437:C439)</f>
        <v>243483</v>
      </c>
      <c r="D440" s="610">
        <f>SUM(D437:D439)</f>
        <v>253046</v>
      </c>
      <c r="E440" s="610">
        <f>SUM(E437:E439)</f>
        <v>187285</v>
      </c>
      <c r="F440" s="607">
        <f t="shared" si="12"/>
        <v>0.7401223492961754</v>
      </c>
    </row>
    <row r="441" spans="1:6" ht="13.5" thickBot="1">
      <c r="A441" s="642"/>
      <c r="B441" s="630" t="s">
        <v>360</v>
      </c>
      <c r="C441" s="613"/>
      <c r="D441" s="613">
        <v>230</v>
      </c>
      <c r="E441" s="613">
        <v>680</v>
      </c>
      <c r="F441" s="607">
        <f t="shared" si="12"/>
        <v>2.9565217391304346</v>
      </c>
    </row>
    <row r="442" spans="1:6" ht="13.5" thickBot="1">
      <c r="A442" s="642"/>
      <c r="B442" s="667" t="s">
        <v>361</v>
      </c>
      <c r="C442" s="606">
        <f>SUM(C440+C436+C441)</f>
        <v>251297</v>
      </c>
      <c r="D442" s="606">
        <f>SUM(D440+D436+D441)</f>
        <v>261090</v>
      </c>
      <c r="E442" s="606">
        <f>SUM(E440+E436+E441)</f>
        <v>195180</v>
      </c>
      <c r="F442" s="607">
        <f t="shared" si="12"/>
        <v>0.7475583132253246</v>
      </c>
    </row>
    <row r="443" spans="1:6" ht="13.5" thickBot="1">
      <c r="A443" s="636"/>
      <c r="B443" s="668" t="s">
        <v>374</v>
      </c>
      <c r="C443" s="613"/>
      <c r="D443" s="613"/>
      <c r="E443" s="613"/>
      <c r="F443" s="607"/>
    </row>
    <row r="444" spans="1:6" ht="12.75">
      <c r="A444" s="636"/>
      <c r="B444" s="637" t="s">
        <v>372</v>
      </c>
      <c r="C444" s="600"/>
      <c r="D444" s="600">
        <v>4070</v>
      </c>
      <c r="E444" s="600">
        <v>4070</v>
      </c>
      <c r="F444" s="601">
        <f t="shared" si="12"/>
        <v>1</v>
      </c>
    </row>
    <row r="445" spans="1:6" ht="13.5" thickBot="1">
      <c r="A445" s="636"/>
      <c r="B445" s="644" t="s">
        <v>373</v>
      </c>
      <c r="C445" s="603"/>
      <c r="D445" s="603"/>
      <c r="E445" s="603"/>
      <c r="F445" s="601"/>
    </row>
    <row r="446" spans="1:6" ht="13.5" thickBot="1">
      <c r="A446" s="645"/>
      <c r="B446" s="630" t="s">
        <v>362</v>
      </c>
      <c r="C446" s="603"/>
      <c r="D446" s="610">
        <f>SUM(D444:D445)</f>
        <v>4070</v>
      </c>
      <c r="E446" s="610">
        <f>SUM(E444:E445)</f>
        <v>4070</v>
      </c>
      <c r="F446" s="607">
        <f t="shared" si="12"/>
        <v>1</v>
      </c>
    </row>
    <row r="447" spans="1:6" ht="15.75" thickBot="1">
      <c r="A447" s="645"/>
      <c r="B447" s="647" t="s">
        <v>375</v>
      </c>
      <c r="C447" s="620">
        <f>SUM(C442+C443+C446)</f>
        <v>251297</v>
      </c>
      <c r="D447" s="620">
        <f>SUM(D442+D443+D446)</f>
        <v>265160</v>
      </c>
      <c r="E447" s="620">
        <f>SUM(E442+E443+E446)</f>
        <v>199250</v>
      </c>
      <c r="F447" s="607">
        <f t="shared" si="12"/>
        <v>0.751433096998039</v>
      </c>
    </row>
    <row r="448" spans="1:6" ht="12.75">
      <c r="A448" s="648"/>
      <c r="B448" s="649" t="s">
        <v>376</v>
      </c>
      <c r="C448" s="600">
        <v>164457</v>
      </c>
      <c r="D448" s="600">
        <v>172945</v>
      </c>
      <c r="E448" s="600">
        <v>127574</v>
      </c>
      <c r="F448" s="601">
        <f t="shared" si="12"/>
        <v>0.737656480383937</v>
      </c>
    </row>
    <row r="449" spans="1:6" ht="12.75">
      <c r="A449" s="648"/>
      <c r="B449" s="649" t="s">
        <v>377</v>
      </c>
      <c r="C449" s="600">
        <v>42857</v>
      </c>
      <c r="D449" s="600">
        <v>45540</v>
      </c>
      <c r="E449" s="600">
        <v>34199</v>
      </c>
      <c r="F449" s="601">
        <f t="shared" si="12"/>
        <v>0.7509661835748792</v>
      </c>
    </row>
    <row r="450" spans="1:6" ht="12.75">
      <c r="A450" s="648"/>
      <c r="B450" s="649" t="s">
        <v>378</v>
      </c>
      <c r="C450" s="600">
        <v>43983</v>
      </c>
      <c r="D450" s="600">
        <v>46675</v>
      </c>
      <c r="E450" s="600">
        <v>30056</v>
      </c>
      <c r="F450" s="601">
        <f t="shared" si="12"/>
        <v>0.6439421531869309</v>
      </c>
    </row>
    <row r="451" spans="1:6" ht="12.75">
      <c r="A451" s="648"/>
      <c r="B451" s="649" t="s">
        <v>379</v>
      </c>
      <c r="C451" s="600"/>
      <c r="D451" s="600"/>
      <c r="E451" s="600"/>
      <c r="F451" s="601"/>
    </row>
    <row r="452" spans="1:6" ht="13.5" thickBot="1">
      <c r="A452" s="648"/>
      <c r="B452" s="650" t="s">
        <v>380</v>
      </c>
      <c r="C452" s="603"/>
      <c r="D452" s="603"/>
      <c r="E452" s="603"/>
      <c r="F452" s="601"/>
    </row>
    <row r="453" spans="1:6" ht="13.5" thickBot="1">
      <c r="A453" s="648"/>
      <c r="B453" s="651" t="s">
        <v>17</v>
      </c>
      <c r="C453" s="606">
        <f>SUM(C448:C452)</f>
        <v>251297</v>
      </c>
      <c r="D453" s="606">
        <f>SUM(D448:D452)</f>
        <v>265160</v>
      </c>
      <c r="E453" s="606">
        <f>SUM(E448:E452)</f>
        <v>191829</v>
      </c>
      <c r="F453" s="607">
        <f t="shared" si="12"/>
        <v>0.7234462211494946</v>
      </c>
    </row>
    <row r="454" spans="1:6" ht="12.75">
      <c r="A454" s="648"/>
      <c r="B454" s="649" t="s">
        <v>381</v>
      </c>
      <c r="C454" s="600"/>
      <c r="D454" s="600"/>
      <c r="E454" s="600"/>
      <c r="F454" s="601"/>
    </row>
    <row r="455" spans="1:6" ht="12.75">
      <c r="A455" s="648"/>
      <c r="B455" s="649" t="s">
        <v>382</v>
      </c>
      <c r="C455" s="600"/>
      <c r="D455" s="600"/>
      <c r="E455" s="600"/>
      <c r="F455" s="601"/>
    </row>
    <row r="456" spans="1:6" ht="13.5" thickBot="1">
      <c r="A456" s="648"/>
      <c r="B456" s="652" t="s">
        <v>383</v>
      </c>
      <c r="C456" s="603"/>
      <c r="D456" s="603"/>
      <c r="E456" s="603"/>
      <c r="F456" s="601"/>
    </row>
    <row r="457" spans="1:6" ht="13.5" thickBot="1">
      <c r="A457" s="648"/>
      <c r="B457" s="653" t="s">
        <v>23</v>
      </c>
      <c r="C457" s="613"/>
      <c r="D457" s="613"/>
      <c r="E457" s="613"/>
      <c r="F457" s="607"/>
    </row>
    <row r="458" spans="1:6" ht="13.5" thickBot="1">
      <c r="A458" s="648"/>
      <c r="B458" s="665" t="s">
        <v>603</v>
      </c>
      <c r="C458" s="613"/>
      <c r="D458" s="613"/>
      <c r="E458" s="613">
        <v>1314</v>
      </c>
      <c r="F458" s="601"/>
    </row>
    <row r="459" spans="1:6" ht="15.75" thickBot="1">
      <c r="A459" s="633"/>
      <c r="B459" s="634" t="s">
        <v>39</v>
      </c>
      <c r="C459" s="620">
        <f>SUM(C453+C457)</f>
        <v>251297</v>
      </c>
      <c r="D459" s="620">
        <f>SUM(D453+D457)</f>
        <v>265160</v>
      </c>
      <c r="E459" s="620">
        <f>SUM(E453+E457+E458)</f>
        <v>193143</v>
      </c>
      <c r="F459" s="607">
        <f t="shared" si="12"/>
        <v>0.7284017197163977</v>
      </c>
    </row>
    <row r="460" spans="1:6" ht="15">
      <c r="A460" s="313">
        <v>2530</v>
      </c>
      <c r="B460" s="635" t="s">
        <v>397</v>
      </c>
      <c r="C460" s="600"/>
      <c r="D460" s="600"/>
      <c r="E460" s="600"/>
      <c r="F460" s="601"/>
    </row>
    <row r="461" spans="1:6" ht="12.75">
      <c r="A461" s="636"/>
      <c r="B461" s="637" t="s">
        <v>363</v>
      </c>
      <c r="C461" s="600"/>
      <c r="D461" s="600"/>
      <c r="E461" s="600"/>
      <c r="F461" s="601"/>
    </row>
    <row r="462" spans="1:6" ht="12.75">
      <c r="A462" s="636"/>
      <c r="B462" s="637" t="s">
        <v>364</v>
      </c>
      <c r="C462" s="600">
        <v>2244</v>
      </c>
      <c r="D462" s="600">
        <v>2244</v>
      </c>
      <c r="E462" s="600">
        <v>1452</v>
      </c>
      <c r="F462" s="601">
        <f t="shared" si="12"/>
        <v>0.6470588235294118</v>
      </c>
    </row>
    <row r="463" spans="1:6" ht="12.75">
      <c r="A463" s="636"/>
      <c r="B463" s="637" t="s">
        <v>365</v>
      </c>
      <c r="C463" s="600">
        <v>1260</v>
      </c>
      <c r="D463" s="600">
        <v>1260</v>
      </c>
      <c r="E463" s="600">
        <v>1871</v>
      </c>
      <c r="F463" s="601">
        <f t="shared" si="12"/>
        <v>1.484920634920635</v>
      </c>
    </row>
    <row r="464" spans="1:6" ht="12.75">
      <c r="A464" s="636"/>
      <c r="B464" s="637" t="s">
        <v>366</v>
      </c>
      <c r="C464" s="600">
        <v>9022</v>
      </c>
      <c r="D464" s="600">
        <v>9022</v>
      </c>
      <c r="E464" s="600">
        <v>8217</v>
      </c>
      <c r="F464" s="601">
        <f aca="true" t="shared" si="13" ref="F464:F527">SUM(E464/D464)</f>
        <v>0.9107736643759698</v>
      </c>
    </row>
    <row r="465" spans="1:6" ht="12.75">
      <c r="A465" s="636"/>
      <c r="B465" s="637" t="s">
        <v>367</v>
      </c>
      <c r="C465" s="600">
        <v>5106</v>
      </c>
      <c r="D465" s="600">
        <v>5106</v>
      </c>
      <c r="E465" s="600">
        <v>2912</v>
      </c>
      <c r="F465" s="601">
        <f t="shared" si="13"/>
        <v>0.5703094398746573</v>
      </c>
    </row>
    <row r="466" spans="1:6" ht="13.5" thickBot="1">
      <c r="A466" s="636"/>
      <c r="B466" s="638" t="s">
        <v>368</v>
      </c>
      <c r="C466" s="603"/>
      <c r="D466" s="603"/>
      <c r="E466" s="603"/>
      <c r="F466" s="601"/>
    </row>
    <row r="467" spans="1:6" ht="13.5" thickBot="1">
      <c r="A467" s="636"/>
      <c r="B467" s="639" t="s">
        <v>356</v>
      </c>
      <c r="C467" s="606">
        <f>SUM(C461:C466)</f>
        <v>17632</v>
      </c>
      <c r="D467" s="606">
        <f>SUM(D461:D466)</f>
        <v>17632</v>
      </c>
      <c r="E467" s="606">
        <f>SUM(E461:E466)</f>
        <v>14452</v>
      </c>
      <c r="F467" s="607">
        <f t="shared" si="13"/>
        <v>0.8196460980036298</v>
      </c>
    </row>
    <row r="468" spans="1:6" ht="12.75">
      <c r="A468" s="636"/>
      <c r="B468" s="637" t="s">
        <v>369</v>
      </c>
      <c r="C468" s="600">
        <v>171685</v>
      </c>
      <c r="D468" s="600">
        <v>179458</v>
      </c>
      <c r="E468" s="600">
        <v>133605</v>
      </c>
      <c r="F468" s="601">
        <f t="shared" si="13"/>
        <v>0.7444917473726443</v>
      </c>
    </row>
    <row r="469" spans="1:6" ht="12.75">
      <c r="A469" s="636"/>
      <c r="B469" s="637" t="s">
        <v>370</v>
      </c>
      <c r="C469" s="600">
        <v>14970</v>
      </c>
      <c r="D469" s="600">
        <v>14970</v>
      </c>
      <c r="E469" s="600">
        <v>14940</v>
      </c>
      <c r="F469" s="601">
        <f t="shared" si="13"/>
        <v>0.9979959919839679</v>
      </c>
    </row>
    <row r="470" spans="1:6" ht="13.5" thickBot="1">
      <c r="A470" s="636"/>
      <c r="B470" s="637" t="s">
        <v>371</v>
      </c>
      <c r="C470" s="603"/>
      <c r="D470" s="603"/>
      <c r="E470" s="603"/>
      <c r="F470" s="601"/>
    </row>
    <row r="471" spans="1:6" ht="13.5" thickBot="1">
      <c r="A471" s="640"/>
      <c r="B471" s="641" t="s">
        <v>359</v>
      </c>
      <c r="C471" s="610">
        <f>SUM(C468:C470)</f>
        <v>186655</v>
      </c>
      <c r="D471" s="610">
        <f>SUM(D468:D470)</f>
        <v>194428</v>
      </c>
      <c r="E471" s="610">
        <f>SUM(E468:E470)</f>
        <v>148545</v>
      </c>
      <c r="F471" s="607">
        <f t="shared" si="13"/>
        <v>0.7640103277305738</v>
      </c>
    </row>
    <row r="472" spans="1:6" ht="13.5" thickBot="1">
      <c r="A472" s="642"/>
      <c r="B472" s="630" t="s">
        <v>360</v>
      </c>
      <c r="C472" s="613"/>
      <c r="D472" s="613">
        <v>200</v>
      </c>
      <c r="E472" s="613">
        <v>500</v>
      </c>
      <c r="F472" s="614">
        <f t="shared" si="13"/>
        <v>2.5</v>
      </c>
    </row>
    <row r="473" spans="1:6" ht="13.5" thickBot="1">
      <c r="A473" s="642"/>
      <c r="B473" s="630" t="s">
        <v>599</v>
      </c>
      <c r="C473" s="613"/>
      <c r="D473" s="613"/>
      <c r="E473" s="613">
        <v>1323</v>
      </c>
      <c r="F473" s="607"/>
    </row>
    <row r="474" spans="1:6" ht="13.5" thickBot="1">
      <c r="A474" s="642"/>
      <c r="B474" s="643" t="s">
        <v>361</v>
      </c>
      <c r="C474" s="606">
        <f>SUM(C471+C467+C472)</f>
        <v>204287</v>
      </c>
      <c r="D474" s="606">
        <f>SUM(D471+D467+D472)</f>
        <v>212260</v>
      </c>
      <c r="E474" s="606">
        <f>SUM(E471+E467+E472+E473)</f>
        <v>164820</v>
      </c>
      <c r="F474" s="607">
        <f t="shared" si="13"/>
        <v>0.7765005182323566</v>
      </c>
    </row>
    <row r="475" spans="1:6" ht="13.5" thickBot="1">
      <c r="A475" s="636"/>
      <c r="B475" s="669" t="s">
        <v>374</v>
      </c>
      <c r="C475" s="613"/>
      <c r="D475" s="613"/>
      <c r="E475" s="613"/>
      <c r="F475" s="607"/>
    </row>
    <row r="476" spans="1:6" ht="12.75">
      <c r="A476" s="636"/>
      <c r="B476" s="637" t="s">
        <v>372</v>
      </c>
      <c r="C476" s="600"/>
      <c r="D476" s="600">
        <v>2973</v>
      </c>
      <c r="E476" s="600">
        <v>2973</v>
      </c>
      <c r="F476" s="601">
        <f t="shared" si="13"/>
        <v>1</v>
      </c>
    </row>
    <row r="477" spans="1:6" ht="13.5" thickBot="1">
      <c r="A477" s="636"/>
      <c r="B477" s="644" t="s">
        <v>373</v>
      </c>
      <c r="C477" s="603"/>
      <c r="D477" s="603"/>
      <c r="E477" s="603"/>
      <c r="F477" s="601"/>
    </row>
    <row r="478" spans="1:6" ht="13.5" thickBot="1">
      <c r="A478" s="645"/>
      <c r="B478" s="630" t="s">
        <v>362</v>
      </c>
      <c r="C478" s="603"/>
      <c r="D478" s="610">
        <f>SUM(D476:D477)</f>
        <v>2973</v>
      </c>
      <c r="E478" s="610">
        <f>SUM(E476:E477)</f>
        <v>2973</v>
      </c>
      <c r="F478" s="607">
        <f t="shared" si="13"/>
        <v>1</v>
      </c>
    </row>
    <row r="479" spans="1:6" ht="13.5" thickBot="1">
      <c r="A479" s="645"/>
      <c r="B479" s="646" t="s">
        <v>600</v>
      </c>
      <c r="C479" s="603"/>
      <c r="D479" s="610"/>
      <c r="E479" s="603"/>
      <c r="F479" s="607"/>
    </row>
    <row r="480" spans="1:6" ht="15.75" thickBot="1">
      <c r="A480" s="645"/>
      <c r="B480" s="647" t="s">
        <v>375</v>
      </c>
      <c r="C480" s="620">
        <f>SUM(C474+C475+C478)</f>
        <v>204287</v>
      </c>
      <c r="D480" s="620">
        <f>SUM(D474+D475+D478)</f>
        <v>215233</v>
      </c>
      <c r="E480" s="620">
        <f>SUM(E474+E475+E478)</f>
        <v>167793</v>
      </c>
      <c r="F480" s="607">
        <f t="shared" si="13"/>
        <v>0.7795877026292437</v>
      </c>
    </row>
    <row r="481" spans="1:6" ht="12.75">
      <c r="A481" s="648"/>
      <c r="B481" s="649" t="s">
        <v>376</v>
      </c>
      <c r="C481" s="600">
        <v>118564</v>
      </c>
      <c r="D481" s="600">
        <v>123952</v>
      </c>
      <c r="E481" s="600">
        <v>86029</v>
      </c>
      <c r="F481" s="601">
        <f t="shared" si="13"/>
        <v>0.6940509229379115</v>
      </c>
    </row>
    <row r="482" spans="1:6" ht="12.75">
      <c r="A482" s="648"/>
      <c r="B482" s="649" t="s">
        <v>377</v>
      </c>
      <c r="C482" s="600">
        <v>31223</v>
      </c>
      <c r="D482" s="600">
        <v>32865</v>
      </c>
      <c r="E482" s="600">
        <v>22518</v>
      </c>
      <c r="F482" s="601">
        <f t="shared" si="13"/>
        <v>0.6851665905979005</v>
      </c>
    </row>
    <row r="483" spans="1:6" ht="12.75">
      <c r="A483" s="648"/>
      <c r="B483" s="649" t="s">
        <v>378</v>
      </c>
      <c r="C483" s="600">
        <v>54500</v>
      </c>
      <c r="D483" s="600">
        <v>58265</v>
      </c>
      <c r="E483" s="600">
        <v>44017</v>
      </c>
      <c r="F483" s="601">
        <f t="shared" si="13"/>
        <v>0.7554621127606624</v>
      </c>
    </row>
    <row r="484" spans="1:6" ht="12.75">
      <c r="A484" s="648"/>
      <c r="B484" s="649" t="s">
        <v>379</v>
      </c>
      <c r="C484" s="600"/>
      <c r="D484" s="600"/>
      <c r="E484" s="600"/>
      <c r="F484" s="601"/>
    </row>
    <row r="485" spans="1:6" ht="13.5" thickBot="1">
      <c r="A485" s="648"/>
      <c r="B485" s="650" t="s">
        <v>380</v>
      </c>
      <c r="C485" s="603"/>
      <c r="D485" s="603"/>
      <c r="E485" s="603"/>
      <c r="F485" s="601"/>
    </row>
    <row r="486" spans="1:6" ht="13.5" thickBot="1">
      <c r="A486" s="648"/>
      <c r="B486" s="651" t="s">
        <v>17</v>
      </c>
      <c r="C486" s="606">
        <f>SUM(C481:C485)</f>
        <v>204287</v>
      </c>
      <c r="D486" s="606">
        <f>SUM(D481:D485)</f>
        <v>215082</v>
      </c>
      <c r="E486" s="606">
        <f>SUM(E481:E485)</f>
        <v>152564</v>
      </c>
      <c r="F486" s="607">
        <f t="shared" si="13"/>
        <v>0.7093294650412401</v>
      </c>
    </row>
    <row r="487" spans="1:6" ht="12.75">
      <c r="A487" s="648"/>
      <c r="B487" s="649" t="s">
        <v>381</v>
      </c>
      <c r="C487" s="600"/>
      <c r="D487" s="600"/>
      <c r="E487" s="600"/>
      <c r="F487" s="601"/>
    </row>
    <row r="488" spans="1:6" ht="12.75">
      <c r="A488" s="648"/>
      <c r="B488" s="649" t="s">
        <v>382</v>
      </c>
      <c r="C488" s="600"/>
      <c r="D488" s="600">
        <v>151</v>
      </c>
      <c r="E488" s="600">
        <v>151</v>
      </c>
      <c r="F488" s="601">
        <f t="shared" si="13"/>
        <v>1</v>
      </c>
    </row>
    <row r="489" spans="1:6" ht="13.5" thickBot="1">
      <c r="A489" s="648"/>
      <c r="B489" s="652" t="s">
        <v>383</v>
      </c>
      <c r="C489" s="603"/>
      <c r="D489" s="603"/>
      <c r="E489" s="603"/>
      <c r="F489" s="601"/>
    </row>
    <row r="490" spans="1:6" ht="13.5" thickBot="1">
      <c r="A490" s="648"/>
      <c r="B490" s="653" t="s">
        <v>23</v>
      </c>
      <c r="C490" s="613"/>
      <c r="D490" s="606">
        <f>SUM(D488:D489)</f>
        <v>151</v>
      </c>
      <c r="E490" s="606">
        <f>SUM(E488:E489)</f>
        <v>151</v>
      </c>
      <c r="F490" s="607">
        <f t="shared" si="13"/>
        <v>1</v>
      </c>
    </row>
    <row r="491" spans="1:6" ht="13.5" thickBot="1">
      <c r="A491" s="648"/>
      <c r="B491" s="665" t="s">
        <v>603</v>
      </c>
      <c r="C491" s="613"/>
      <c r="D491" s="613"/>
      <c r="E491" s="613">
        <v>-683</v>
      </c>
      <c r="F491" s="601"/>
    </row>
    <row r="492" spans="1:6" ht="15.75" thickBot="1">
      <c r="A492" s="633"/>
      <c r="B492" s="634" t="s">
        <v>39</v>
      </c>
      <c r="C492" s="620">
        <f>SUM(C486+C490)</f>
        <v>204287</v>
      </c>
      <c r="D492" s="620">
        <f>SUM(D486+D490)</f>
        <v>215233</v>
      </c>
      <c r="E492" s="620">
        <f>SUM(E486+E490+E491)</f>
        <v>152032</v>
      </c>
      <c r="F492" s="607">
        <f t="shared" si="13"/>
        <v>0.7063600841878337</v>
      </c>
    </row>
    <row r="493" spans="1:6" ht="15">
      <c r="A493" s="313">
        <v>2540</v>
      </c>
      <c r="B493" s="635" t="s">
        <v>398</v>
      </c>
      <c r="C493" s="600"/>
      <c r="D493" s="600"/>
      <c r="E493" s="600"/>
      <c r="F493" s="601"/>
    </row>
    <row r="494" spans="1:6" ht="12.75">
      <c r="A494" s="636"/>
      <c r="B494" s="637" t="s">
        <v>363</v>
      </c>
      <c r="C494" s="600"/>
      <c r="D494" s="600"/>
      <c r="E494" s="600"/>
      <c r="F494" s="601"/>
    </row>
    <row r="495" spans="1:6" ht="12.75">
      <c r="A495" s="636"/>
      <c r="B495" s="637" t="s">
        <v>364</v>
      </c>
      <c r="C495" s="600">
        <v>700</v>
      </c>
      <c r="D495" s="600">
        <v>1095</v>
      </c>
      <c r="E495" s="600">
        <v>1095</v>
      </c>
      <c r="F495" s="601">
        <f t="shared" si="13"/>
        <v>1</v>
      </c>
    </row>
    <row r="496" spans="1:6" ht="12.75">
      <c r="A496" s="636"/>
      <c r="B496" s="637" t="s">
        <v>365</v>
      </c>
      <c r="C496" s="600">
        <v>1662</v>
      </c>
      <c r="D496" s="600">
        <v>1662</v>
      </c>
      <c r="E496" s="600">
        <v>1433</v>
      </c>
      <c r="F496" s="601">
        <f t="shared" si="13"/>
        <v>0.8622141997593261</v>
      </c>
    </row>
    <row r="497" spans="1:6" ht="12.75">
      <c r="A497" s="636"/>
      <c r="B497" s="637" t="s">
        <v>366</v>
      </c>
      <c r="C497" s="600">
        <v>13057</v>
      </c>
      <c r="D497" s="600">
        <v>13057</v>
      </c>
      <c r="E497" s="600">
        <v>14635</v>
      </c>
      <c r="F497" s="601">
        <f t="shared" si="13"/>
        <v>1.1208547139465421</v>
      </c>
    </row>
    <row r="498" spans="1:6" ht="12.75">
      <c r="A498" s="636"/>
      <c r="B498" s="637" t="s">
        <v>367</v>
      </c>
      <c r="C498" s="600">
        <v>3714</v>
      </c>
      <c r="D498" s="600">
        <v>3714</v>
      </c>
      <c r="E498" s="600">
        <v>3236</v>
      </c>
      <c r="F498" s="601">
        <f t="shared" si="13"/>
        <v>0.8712977921378567</v>
      </c>
    </row>
    <row r="499" spans="1:6" ht="13.5" thickBot="1">
      <c r="A499" s="636"/>
      <c r="B499" s="638" t="s">
        <v>368</v>
      </c>
      <c r="C499" s="603"/>
      <c r="D499" s="603"/>
      <c r="E499" s="603"/>
      <c r="F499" s="601"/>
    </row>
    <row r="500" spans="1:6" ht="13.5" thickBot="1">
      <c r="A500" s="636"/>
      <c r="B500" s="639" t="s">
        <v>356</v>
      </c>
      <c r="C500" s="606">
        <f>SUM(C494:C499)</f>
        <v>19133</v>
      </c>
      <c r="D500" s="606">
        <f>SUM(D494:D499)</f>
        <v>19528</v>
      </c>
      <c r="E500" s="606">
        <f>SUM(E494:E499)</f>
        <v>20399</v>
      </c>
      <c r="F500" s="607">
        <f t="shared" si="13"/>
        <v>1.0446026218762803</v>
      </c>
    </row>
    <row r="501" spans="1:6" ht="12.75">
      <c r="A501" s="636"/>
      <c r="B501" s="637" t="s">
        <v>369</v>
      </c>
      <c r="C501" s="600">
        <v>186139</v>
      </c>
      <c r="D501" s="600">
        <v>194140</v>
      </c>
      <c r="E501" s="600">
        <v>136252</v>
      </c>
      <c r="F501" s="601">
        <f t="shared" si="13"/>
        <v>0.7018234263933244</v>
      </c>
    </row>
    <row r="502" spans="1:6" ht="12.75">
      <c r="A502" s="636"/>
      <c r="B502" s="637" t="s">
        <v>370</v>
      </c>
      <c r="C502" s="600">
        <v>19514</v>
      </c>
      <c r="D502" s="600">
        <v>19514</v>
      </c>
      <c r="E502" s="600">
        <v>16813</v>
      </c>
      <c r="F502" s="601">
        <f t="shared" si="13"/>
        <v>0.8615865532438249</v>
      </c>
    </row>
    <row r="503" spans="1:6" ht="13.5" thickBot="1">
      <c r="A503" s="636"/>
      <c r="B503" s="637" t="s">
        <v>371</v>
      </c>
      <c r="C503" s="603"/>
      <c r="D503" s="603"/>
      <c r="E503" s="603"/>
      <c r="F503" s="601"/>
    </row>
    <row r="504" spans="1:6" ht="13.5" thickBot="1">
      <c r="A504" s="640"/>
      <c r="B504" s="641" t="s">
        <v>359</v>
      </c>
      <c r="C504" s="610">
        <f>SUM(C501:C503)</f>
        <v>205653</v>
      </c>
      <c r="D504" s="610">
        <f>SUM(D501:D503)</f>
        <v>213654</v>
      </c>
      <c r="E504" s="610">
        <f>SUM(E501:E503)</f>
        <v>153065</v>
      </c>
      <c r="F504" s="607">
        <f t="shared" si="13"/>
        <v>0.7164153257135368</v>
      </c>
    </row>
    <row r="505" spans="1:6" ht="13.5" thickBot="1">
      <c r="A505" s="642"/>
      <c r="B505" s="630" t="s">
        <v>360</v>
      </c>
      <c r="C505" s="613"/>
      <c r="D505" s="606">
        <v>200</v>
      </c>
      <c r="E505" s="606">
        <v>715</v>
      </c>
      <c r="F505" s="607">
        <f t="shared" si="13"/>
        <v>3.575</v>
      </c>
    </row>
    <row r="506" spans="1:6" ht="13.5" thickBot="1">
      <c r="A506" s="642"/>
      <c r="B506" s="605" t="s">
        <v>602</v>
      </c>
      <c r="C506" s="613"/>
      <c r="D506" s="606">
        <v>802</v>
      </c>
      <c r="E506" s="606">
        <v>1058</v>
      </c>
      <c r="F506" s="607">
        <f t="shared" si="13"/>
        <v>1.319201995012469</v>
      </c>
    </row>
    <row r="507" spans="1:6" ht="13.5" thickBot="1">
      <c r="A507" s="642"/>
      <c r="B507" s="643" t="s">
        <v>361</v>
      </c>
      <c r="C507" s="606">
        <f>SUM(C504+C500+C505)</f>
        <v>224786</v>
      </c>
      <c r="D507" s="606">
        <f>SUM(D504+D500+D505+D506)</f>
        <v>234184</v>
      </c>
      <c r="E507" s="606">
        <f>SUM(E504+E500+E505+E506)</f>
        <v>175237</v>
      </c>
      <c r="F507" s="607">
        <f t="shared" si="13"/>
        <v>0.7482876712328768</v>
      </c>
    </row>
    <row r="508" spans="1:6" ht="13.5" thickBot="1">
      <c r="A508" s="636"/>
      <c r="B508" s="639" t="s">
        <v>374</v>
      </c>
      <c r="C508" s="613"/>
      <c r="D508" s="613"/>
      <c r="E508" s="613"/>
      <c r="F508" s="607"/>
    </row>
    <row r="509" spans="1:6" ht="12.75">
      <c r="A509" s="636"/>
      <c r="B509" s="637" t="s">
        <v>372</v>
      </c>
      <c r="C509" s="600"/>
      <c r="D509" s="600">
        <v>1625</v>
      </c>
      <c r="E509" s="600">
        <v>1625</v>
      </c>
      <c r="F509" s="601">
        <f t="shared" si="13"/>
        <v>1</v>
      </c>
    </row>
    <row r="510" spans="1:6" ht="13.5" thickBot="1">
      <c r="A510" s="636"/>
      <c r="B510" s="644" t="s">
        <v>373</v>
      </c>
      <c r="C510" s="603"/>
      <c r="D510" s="603"/>
      <c r="E510" s="603"/>
      <c r="F510" s="601"/>
    </row>
    <row r="511" spans="1:6" ht="13.5" thickBot="1">
      <c r="A511" s="645"/>
      <c r="B511" s="630" t="s">
        <v>362</v>
      </c>
      <c r="C511" s="603"/>
      <c r="D511" s="610">
        <f>SUM(D509:D510)</f>
        <v>1625</v>
      </c>
      <c r="E511" s="610">
        <f>SUM(E509:E510)</f>
        <v>1625</v>
      </c>
      <c r="F511" s="607">
        <f t="shared" si="13"/>
        <v>1</v>
      </c>
    </row>
    <row r="512" spans="1:6" ht="15.75" thickBot="1">
      <c r="A512" s="645"/>
      <c r="B512" s="647" t="s">
        <v>375</v>
      </c>
      <c r="C512" s="620">
        <f>SUM(C507+C508+C511)</f>
        <v>224786</v>
      </c>
      <c r="D512" s="620">
        <f>SUM(D507+D508+D511)</f>
        <v>235809</v>
      </c>
      <c r="E512" s="620">
        <f>SUM(E507+E508+E511)</f>
        <v>176862</v>
      </c>
      <c r="F512" s="607">
        <f t="shared" si="13"/>
        <v>0.7500222637812806</v>
      </c>
    </row>
    <row r="513" spans="1:6" ht="12.75">
      <c r="A513" s="648"/>
      <c r="B513" s="649" t="s">
        <v>376</v>
      </c>
      <c r="C513" s="600">
        <v>113439</v>
      </c>
      <c r="D513" s="600">
        <v>117198</v>
      </c>
      <c r="E513" s="600">
        <v>83923</v>
      </c>
      <c r="F513" s="601">
        <f t="shared" si="13"/>
        <v>0.7160787726753016</v>
      </c>
    </row>
    <row r="514" spans="1:6" ht="12.75">
      <c r="A514" s="648"/>
      <c r="B514" s="649" t="s">
        <v>377</v>
      </c>
      <c r="C514" s="600">
        <v>29072</v>
      </c>
      <c r="D514" s="600">
        <v>30163</v>
      </c>
      <c r="E514" s="600">
        <v>22328</v>
      </c>
      <c r="F514" s="601">
        <f t="shared" si="13"/>
        <v>0.7402446706229486</v>
      </c>
    </row>
    <row r="515" spans="1:6" ht="12.75">
      <c r="A515" s="648"/>
      <c r="B515" s="649" t="s">
        <v>378</v>
      </c>
      <c r="C515" s="600">
        <v>81386</v>
      </c>
      <c r="D515" s="600">
        <v>87559</v>
      </c>
      <c r="E515" s="600">
        <v>65419</v>
      </c>
      <c r="F515" s="601">
        <f t="shared" si="13"/>
        <v>0.747141927157688</v>
      </c>
    </row>
    <row r="516" spans="1:6" ht="12.75">
      <c r="A516" s="648"/>
      <c r="B516" s="649" t="s">
        <v>379</v>
      </c>
      <c r="C516" s="600"/>
      <c r="D516" s="600"/>
      <c r="E516" s="600"/>
      <c r="F516" s="601"/>
    </row>
    <row r="517" spans="1:6" ht="13.5" thickBot="1">
      <c r="A517" s="648"/>
      <c r="B517" s="650" t="s">
        <v>380</v>
      </c>
      <c r="C517" s="603"/>
      <c r="D517" s="603"/>
      <c r="E517" s="603"/>
      <c r="F517" s="601"/>
    </row>
    <row r="518" spans="1:6" ht="13.5" thickBot="1">
      <c r="A518" s="648"/>
      <c r="B518" s="651" t="s">
        <v>17</v>
      </c>
      <c r="C518" s="606">
        <f>SUM(C513:C517)</f>
        <v>223897</v>
      </c>
      <c r="D518" s="606">
        <f>SUM(D513:D517)</f>
        <v>234920</v>
      </c>
      <c r="E518" s="606">
        <f>SUM(E513:E517)</f>
        <v>171670</v>
      </c>
      <c r="F518" s="607">
        <f t="shared" si="13"/>
        <v>0.730759407457858</v>
      </c>
    </row>
    <row r="519" spans="1:6" ht="12.75">
      <c r="A519" s="648"/>
      <c r="B519" s="649" t="s">
        <v>381</v>
      </c>
      <c r="C519" s="600">
        <v>508</v>
      </c>
      <c r="D519" s="600">
        <v>508</v>
      </c>
      <c r="E519" s="600"/>
      <c r="F519" s="601">
        <f t="shared" si="13"/>
        <v>0</v>
      </c>
    </row>
    <row r="520" spans="1:6" ht="12.75">
      <c r="A520" s="648"/>
      <c r="B520" s="649" t="s">
        <v>382</v>
      </c>
      <c r="C520" s="600">
        <v>381</v>
      </c>
      <c r="D520" s="600">
        <v>381</v>
      </c>
      <c r="E520" s="600">
        <v>396</v>
      </c>
      <c r="F520" s="601">
        <f t="shared" si="13"/>
        <v>1.0393700787401574</v>
      </c>
    </row>
    <row r="521" spans="1:6" ht="13.5" thickBot="1">
      <c r="A521" s="648"/>
      <c r="B521" s="652" t="s">
        <v>383</v>
      </c>
      <c r="C521" s="603"/>
      <c r="D521" s="603"/>
      <c r="E521" s="603"/>
      <c r="F521" s="601"/>
    </row>
    <row r="522" spans="1:6" ht="13.5" thickBot="1">
      <c r="A522" s="648"/>
      <c r="B522" s="653" t="s">
        <v>23</v>
      </c>
      <c r="C522" s="606">
        <f>SUM(C519:C521)</f>
        <v>889</v>
      </c>
      <c r="D522" s="606">
        <f>SUM(D519:D521)</f>
        <v>889</v>
      </c>
      <c r="E522" s="606">
        <f>SUM(E519:E521)</f>
        <v>396</v>
      </c>
      <c r="F522" s="607">
        <f t="shared" si="13"/>
        <v>0.4454443194600675</v>
      </c>
    </row>
    <row r="523" spans="1:6" ht="13.5" thickBot="1">
      <c r="A523" s="648"/>
      <c r="B523" s="627" t="s">
        <v>598</v>
      </c>
      <c r="C523" s="606"/>
      <c r="D523" s="606"/>
      <c r="E523" s="606">
        <v>196</v>
      </c>
      <c r="F523" s="607"/>
    </row>
    <row r="524" spans="1:6" ht="15.75" thickBot="1">
      <c r="A524" s="633"/>
      <c r="B524" s="634" t="s">
        <v>39</v>
      </c>
      <c r="C524" s="620">
        <f>SUM(C518+C522)</f>
        <v>224786</v>
      </c>
      <c r="D524" s="620">
        <f>SUM(D518+D522)</f>
        <v>235809</v>
      </c>
      <c r="E524" s="620">
        <f>SUM(E518+E522+E523)</f>
        <v>172262</v>
      </c>
      <c r="F524" s="607">
        <f t="shared" si="13"/>
        <v>0.73051495065922</v>
      </c>
    </row>
    <row r="525" spans="1:6" ht="15">
      <c r="A525" s="313">
        <v>2560</v>
      </c>
      <c r="B525" s="670" t="s">
        <v>399</v>
      </c>
      <c r="C525" s="600"/>
      <c r="D525" s="600"/>
      <c r="E525" s="600"/>
      <c r="F525" s="601"/>
    </row>
    <row r="526" spans="1:6" ht="12.75">
      <c r="A526" s="636"/>
      <c r="B526" s="637" t="s">
        <v>363</v>
      </c>
      <c r="C526" s="600"/>
      <c r="D526" s="600"/>
      <c r="E526" s="600"/>
      <c r="F526" s="601"/>
    </row>
    <row r="527" spans="1:7" ht="12.75">
      <c r="A527" s="636"/>
      <c r="B527" s="637" t="s">
        <v>364</v>
      </c>
      <c r="C527" s="600">
        <v>4200</v>
      </c>
      <c r="D527" s="600">
        <v>4200</v>
      </c>
      <c r="E527" s="600">
        <v>1389</v>
      </c>
      <c r="F527" s="601">
        <f t="shared" si="13"/>
        <v>0.33071428571428574</v>
      </c>
      <c r="G527" s="530"/>
    </row>
    <row r="528" spans="1:7" ht="12.75">
      <c r="A528" s="636"/>
      <c r="B528" s="637" t="s">
        <v>365</v>
      </c>
      <c r="C528" s="600">
        <v>3874</v>
      </c>
      <c r="D528" s="600">
        <v>3874</v>
      </c>
      <c r="E528" s="600">
        <v>4473</v>
      </c>
      <c r="F528" s="601">
        <f aca="true" t="shared" si="14" ref="F528:F591">SUM(E528/D528)</f>
        <v>1.154620547237997</v>
      </c>
      <c r="G528" s="671"/>
    </row>
    <row r="529" spans="1:7" ht="12.75">
      <c r="A529" s="636"/>
      <c r="B529" s="637" t="s">
        <v>366</v>
      </c>
      <c r="C529" s="600">
        <v>7926</v>
      </c>
      <c r="D529" s="600">
        <v>8226</v>
      </c>
      <c r="E529" s="600">
        <v>6653</v>
      </c>
      <c r="F529" s="601">
        <f t="shared" si="14"/>
        <v>0.8087770483831753</v>
      </c>
      <c r="G529" s="530"/>
    </row>
    <row r="530" spans="1:6" ht="12.75">
      <c r="A530" s="636"/>
      <c r="B530" s="637" t="s">
        <v>367</v>
      </c>
      <c r="C530" s="600">
        <v>2900</v>
      </c>
      <c r="D530" s="600">
        <v>2900</v>
      </c>
      <c r="E530" s="600">
        <v>2170</v>
      </c>
      <c r="F530" s="601">
        <f t="shared" si="14"/>
        <v>0.7482758620689656</v>
      </c>
    </row>
    <row r="531" spans="1:6" ht="13.5" thickBot="1">
      <c r="A531" s="636"/>
      <c r="B531" s="638" t="s">
        <v>368</v>
      </c>
      <c r="C531" s="603"/>
      <c r="D531" s="603"/>
      <c r="E531" s="603"/>
      <c r="F531" s="601"/>
    </row>
    <row r="532" spans="1:6" ht="13.5" thickBot="1">
      <c r="A532" s="636"/>
      <c r="B532" s="639" t="s">
        <v>356</v>
      </c>
      <c r="C532" s="606">
        <f>SUM(C526:C531)</f>
        <v>18900</v>
      </c>
      <c r="D532" s="606">
        <f>SUM(D526:D531)</f>
        <v>19200</v>
      </c>
      <c r="E532" s="606">
        <f>SUM(E526:E531)</f>
        <v>14685</v>
      </c>
      <c r="F532" s="607">
        <f t="shared" si="14"/>
        <v>0.76484375</v>
      </c>
    </row>
    <row r="533" spans="1:6" ht="12.75">
      <c r="A533" s="636"/>
      <c r="B533" s="637" t="s">
        <v>369</v>
      </c>
      <c r="C533" s="600">
        <v>177835</v>
      </c>
      <c r="D533" s="600">
        <v>189513</v>
      </c>
      <c r="E533" s="600">
        <v>137032</v>
      </c>
      <c r="F533" s="601">
        <f t="shared" si="14"/>
        <v>0.7230744065050947</v>
      </c>
    </row>
    <row r="534" spans="1:6" ht="12.75">
      <c r="A534" s="636"/>
      <c r="B534" s="637" t="s">
        <v>370</v>
      </c>
      <c r="C534" s="600">
        <v>22081</v>
      </c>
      <c r="D534" s="600">
        <v>22081</v>
      </c>
      <c r="E534" s="600">
        <v>19880</v>
      </c>
      <c r="F534" s="601">
        <f t="shared" si="14"/>
        <v>0.9003215434083601</v>
      </c>
    </row>
    <row r="535" spans="1:6" ht="13.5" thickBot="1">
      <c r="A535" s="636"/>
      <c r="B535" s="637" t="s">
        <v>371</v>
      </c>
      <c r="C535" s="603"/>
      <c r="D535" s="603"/>
      <c r="E535" s="603"/>
      <c r="F535" s="601"/>
    </row>
    <row r="536" spans="1:6" ht="13.5" thickBot="1">
      <c r="A536" s="640"/>
      <c r="B536" s="641" t="s">
        <v>359</v>
      </c>
      <c r="C536" s="610">
        <f>SUM(C533:C535)</f>
        <v>199916</v>
      </c>
      <c r="D536" s="610">
        <f>SUM(D533:D535)</f>
        <v>211594</v>
      </c>
      <c r="E536" s="610">
        <f>SUM(E533:E535)</f>
        <v>156912</v>
      </c>
      <c r="F536" s="607">
        <f t="shared" si="14"/>
        <v>0.7415711220545006</v>
      </c>
    </row>
    <row r="537" spans="1:6" ht="13.5" thickBot="1">
      <c r="A537" s="642"/>
      <c r="B537" s="630" t="s">
        <v>360</v>
      </c>
      <c r="C537" s="613"/>
      <c r="D537" s="613">
        <v>516</v>
      </c>
      <c r="E537" s="613">
        <v>924</v>
      </c>
      <c r="F537" s="614">
        <f t="shared" si="14"/>
        <v>1.7906976744186047</v>
      </c>
    </row>
    <row r="538" spans="1:6" ht="13.5" thickBot="1">
      <c r="A538" s="642"/>
      <c r="B538" s="643" t="s">
        <v>361</v>
      </c>
      <c r="C538" s="606">
        <f>SUM(C536+C532+C537)</f>
        <v>218816</v>
      </c>
      <c r="D538" s="606">
        <f>SUM(D536+D532+D537)</f>
        <v>231310</v>
      </c>
      <c r="E538" s="606">
        <f>SUM(E536+E532+E537)</f>
        <v>172521</v>
      </c>
      <c r="F538" s="607">
        <f t="shared" si="14"/>
        <v>0.7458432406726904</v>
      </c>
    </row>
    <row r="539" spans="1:6" ht="13.5" thickBot="1">
      <c r="A539" s="636"/>
      <c r="B539" s="639" t="s">
        <v>374</v>
      </c>
      <c r="C539" s="613"/>
      <c r="D539" s="613"/>
      <c r="E539" s="613"/>
      <c r="F539" s="607"/>
    </row>
    <row r="540" spans="1:6" ht="12.75">
      <c r="A540" s="636"/>
      <c r="B540" s="637" t="s">
        <v>372</v>
      </c>
      <c r="C540" s="600"/>
      <c r="D540" s="600">
        <v>4420</v>
      </c>
      <c r="E540" s="600">
        <v>4420</v>
      </c>
      <c r="F540" s="601">
        <f t="shared" si="14"/>
        <v>1</v>
      </c>
    </row>
    <row r="541" spans="1:6" ht="13.5" thickBot="1">
      <c r="A541" s="636"/>
      <c r="B541" s="644" t="s">
        <v>373</v>
      </c>
      <c r="C541" s="603"/>
      <c r="D541" s="603"/>
      <c r="E541" s="603"/>
      <c r="F541" s="601"/>
    </row>
    <row r="542" spans="1:6" ht="13.5" thickBot="1">
      <c r="A542" s="645"/>
      <c r="B542" s="630" t="s">
        <v>362</v>
      </c>
      <c r="C542" s="603"/>
      <c r="D542" s="610">
        <f>SUM(D540:D541)</f>
        <v>4420</v>
      </c>
      <c r="E542" s="610">
        <f>SUM(E540:E541)</f>
        <v>4420</v>
      </c>
      <c r="F542" s="607">
        <f t="shared" si="14"/>
        <v>1</v>
      </c>
    </row>
    <row r="543" spans="1:6" ht="13.5" thickBot="1">
      <c r="A543" s="645"/>
      <c r="B543" s="646" t="s">
        <v>652</v>
      </c>
      <c r="C543" s="603"/>
      <c r="D543" s="610"/>
      <c r="E543" s="610">
        <v>150</v>
      </c>
      <c r="F543" s="601"/>
    </row>
    <row r="544" spans="1:6" ht="15.75" thickBot="1">
      <c r="A544" s="645"/>
      <c r="B544" s="647" t="s">
        <v>375</v>
      </c>
      <c r="C544" s="620">
        <f>SUM(C538+C539+C542)</f>
        <v>218816</v>
      </c>
      <c r="D544" s="620">
        <f>SUM(D538+D539+D542)</f>
        <v>235730</v>
      </c>
      <c r="E544" s="620">
        <f>SUM(E538+E539+E542+E543)</f>
        <v>177091</v>
      </c>
      <c r="F544" s="607">
        <f t="shared" si="14"/>
        <v>0.7512450685105841</v>
      </c>
    </row>
    <row r="545" spans="1:6" ht="12.75">
      <c r="A545" s="648"/>
      <c r="B545" s="649" t="s">
        <v>376</v>
      </c>
      <c r="C545" s="600">
        <v>103131</v>
      </c>
      <c r="D545" s="600">
        <v>109648</v>
      </c>
      <c r="E545" s="600">
        <v>81980</v>
      </c>
      <c r="F545" s="601">
        <f t="shared" si="14"/>
        <v>0.7476652560922223</v>
      </c>
    </row>
    <row r="546" spans="1:6" ht="12.75">
      <c r="A546" s="648"/>
      <c r="B546" s="649" t="s">
        <v>377</v>
      </c>
      <c r="C546" s="600">
        <v>27061</v>
      </c>
      <c r="D546" s="600">
        <v>28883</v>
      </c>
      <c r="E546" s="600">
        <v>21314</v>
      </c>
      <c r="F546" s="601">
        <f t="shared" si="14"/>
        <v>0.7379427344804903</v>
      </c>
    </row>
    <row r="547" spans="1:6" ht="12.75">
      <c r="A547" s="648"/>
      <c r="B547" s="649" t="s">
        <v>378</v>
      </c>
      <c r="C547" s="600">
        <v>88624</v>
      </c>
      <c r="D547" s="600">
        <v>96799</v>
      </c>
      <c r="E547" s="600">
        <v>72114</v>
      </c>
      <c r="F547" s="601">
        <f t="shared" si="14"/>
        <v>0.7449870349900309</v>
      </c>
    </row>
    <row r="548" spans="1:6" ht="12.75">
      <c r="A548" s="648"/>
      <c r="B548" s="649" t="s">
        <v>379</v>
      </c>
      <c r="C548" s="600"/>
      <c r="D548" s="600"/>
      <c r="E548" s="600"/>
      <c r="F548" s="601"/>
    </row>
    <row r="549" spans="1:6" ht="13.5" thickBot="1">
      <c r="A549" s="648"/>
      <c r="B549" s="650" t="s">
        <v>380</v>
      </c>
      <c r="C549" s="603"/>
      <c r="D549" s="603">
        <v>400</v>
      </c>
      <c r="E549" s="603">
        <v>354</v>
      </c>
      <c r="F549" s="601">
        <f t="shared" si="14"/>
        <v>0.885</v>
      </c>
    </row>
    <row r="550" spans="1:6" ht="13.5" thickBot="1">
      <c r="A550" s="648"/>
      <c r="B550" s="651" t="s">
        <v>17</v>
      </c>
      <c r="C550" s="606">
        <f>SUM(C545:C549)</f>
        <v>218816</v>
      </c>
      <c r="D550" s="606">
        <f>SUM(D545:D549)</f>
        <v>235730</v>
      </c>
      <c r="E550" s="606">
        <f>SUM(E545:E549)</f>
        <v>175762</v>
      </c>
      <c r="F550" s="607">
        <f t="shared" si="14"/>
        <v>0.7456072625461333</v>
      </c>
    </row>
    <row r="551" spans="1:6" ht="12.75">
      <c r="A551" s="648"/>
      <c r="B551" s="649" t="s">
        <v>381</v>
      </c>
      <c r="C551" s="600"/>
      <c r="D551" s="600"/>
      <c r="E551" s="600"/>
      <c r="F551" s="601"/>
    </row>
    <row r="552" spans="1:6" ht="12.75">
      <c r="A552" s="648"/>
      <c r="B552" s="649" t="s">
        <v>382</v>
      </c>
      <c r="C552" s="600"/>
      <c r="D552" s="600"/>
      <c r="E552" s="600">
        <v>171</v>
      </c>
      <c r="F552" s="601"/>
    </row>
    <row r="553" spans="1:6" ht="13.5" thickBot="1">
      <c r="A553" s="648"/>
      <c r="B553" s="652" t="s">
        <v>383</v>
      </c>
      <c r="C553" s="603"/>
      <c r="D553" s="603"/>
      <c r="E553" s="603"/>
      <c r="F553" s="601"/>
    </row>
    <row r="554" spans="1:6" ht="13.5" thickBot="1">
      <c r="A554" s="648"/>
      <c r="B554" s="653" t="s">
        <v>23</v>
      </c>
      <c r="C554" s="613"/>
      <c r="D554" s="613"/>
      <c r="E554" s="606">
        <f>E552</f>
        <v>171</v>
      </c>
      <c r="F554" s="607"/>
    </row>
    <row r="555" spans="1:6" ht="13.5" thickBot="1">
      <c r="A555" s="648"/>
      <c r="B555" s="627" t="s">
        <v>598</v>
      </c>
      <c r="C555" s="606"/>
      <c r="D555" s="606"/>
      <c r="E555" s="613">
        <v>-3448</v>
      </c>
      <c r="F555" s="607"/>
    </row>
    <row r="556" spans="1:6" ht="15.75" thickBot="1">
      <c r="A556" s="633"/>
      <c r="B556" s="634" t="s">
        <v>39</v>
      </c>
      <c r="C556" s="620">
        <f>SUM(C550+C554)</f>
        <v>218816</v>
      </c>
      <c r="D556" s="620">
        <f>SUM(D550+D554)</f>
        <v>235730</v>
      </c>
      <c r="E556" s="620">
        <f>SUM(E550+E554+E555)</f>
        <v>172485</v>
      </c>
      <c r="F556" s="607">
        <f t="shared" si="14"/>
        <v>0.7317057650702075</v>
      </c>
    </row>
    <row r="557" spans="1:6" ht="15">
      <c r="A557" s="313">
        <v>2599</v>
      </c>
      <c r="B557" s="635" t="s">
        <v>400</v>
      </c>
      <c r="C557" s="658"/>
      <c r="D557" s="658"/>
      <c r="E557" s="658"/>
      <c r="F557" s="601"/>
    </row>
    <row r="558" spans="1:6" ht="12.75">
      <c r="A558" s="636"/>
      <c r="B558" s="637" t="s">
        <v>363</v>
      </c>
      <c r="C558" s="658">
        <f aca="true" t="shared" si="15" ref="C558:E563">SUM(C330+C364+C398+C430+C461+C494+C526)</f>
        <v>700</v>
      </c>
      <c r="D558" s="658">
        <f t="shared" si="15"/>
        <v>169</v>
      </c>
      <c r="E558" s="658">
        <f t="shared" si="15"/>
        <v>169</v>
      </c>
      <c r="F558" s="601">
        <f t="shared" si="14"/>
        <v>1</v>
      </c>
    </row>
    <row r="559" spans="1:6" ht="12.75">
      <c r="A559" s="636"/>
      <c r="B559" s="637" t="s">
        <v>364</v>
      </c>
      <c r="C559" s="658">
        <f t="shared" si="15"/>
        <v>12931</v>
      </c>
      <c r="D559" s="658">
        <f t="shared" si="15"/>
        <v>14032</v>
      </c>
      <c r="E559" s="658">
        <f t="shared" si="15"/>
        <v>9138</v>
      </c>
      <c r="F559" s="601">
        <f t="shared" si="14"/>
        <v>0.6512257696693272</v>
      </c>
    </row>
    <row r="560" spans="1:6" ht="12.75">
      <c r="A560" s="636"/>
      <c r="B560" s="637" t="s">
        <v>365</v>
      </c>
      <c r="C560" s="658">
        <f t="shared" si="15"/>
        <v>7040</v>
      </c>
      <c r="D560" s="658">
        <f t="shared" si="15"/>
        <v>8904</v>
      </c>
      <c r="E560" s="658">
        <f t="shared" si="15"/>
        <v>9967</v>
      </c>
      <c r="F560" s="601">
        <f t="shared" si="14"/>
        <v>1.1193845462713388</v>
      </c>
    </row>
    <row r="561" spans="1:6" ht="12.75">
      <c r="A561" s="636"/>
      <c r="B561" s="637" t="s">
        <v>366</v>
      </c>
      <c r="C561" s="658">
        <f t="shared" si="15"/>
        <v>49755</v>
      </c>
      <c r="D561" s="658">
        <f t="shared" si="15"/>
        <v>49405</v>
      </c>
      <c r="E561" s="658">
        <f t="shared" si="15"/>
        <v>45705</v>
      </c>
      <c r="F561" s="601">
        <f t="shared" si="14"/>
        <v>0.9251087946564113</v>
      </c>
    </row>
    <row r="562" spans="1:6" ht="12.75">
      <c r="A562" s="636"/>
      <c r="B562" s="637" t="s">
        <v>367</v>
      </c>
      <c r="C562" s="658">
        <f t="shared" si="15"/>
        <v>17369</v>
      </c>
      <c r="D562" s="658">
        <f t="shared" si="15"/>
        <v>17566</v>
      </c>
      <c r="E562" s="658">
        <f t="shared" si="15"/>
        <v>13689</v>
      </c>
      <c r="F562" s="601">
        <f t="shared" si="14"/>
        <v>0.7792895366048047</v>
      </c>
    </row>
    <row r="563" spans="1:6" ht="13.5" thickBot="1">
      <c r="A563" s="636"/>
      <c r="B563" s="638" t="s">
        <v>368</v>
      </c>
      <c r="C563" s="659">
        <f t="shared" si="15"/>
        <v>0</v>
      </c>
      <c r="D563" s="659">
        <f t="shared" si="15"/>
        <v>0</v>
      </c>
      <c r="E563" s="659">
        <f t="shared" si="15"/>
        <v>0</v>
      </c>
      <c r="F563" s="601"/>
    </row>
    <row r="564" spans="1:6" ht="13.5" thickBot="1">
      <c r="A564" s="636"/>
      <c r="B564" s="639" t="s">
        <v>356</v>
      </c>
      <c r="C564" s="662">
        <f>SUM(C558:C563)</f>
        <v>87795</v>
      </c>
      <c r="D564" s="662">
        <f>SUM(D558:D563)</f>
        <v>90076</v>
      </c>
      <c r="E564" s="662">
        <f>SUM(E558:E563)</f>
        <v>78668</v>
      </c>
      <c r="F564" s="607">
        <f t="shared" si="14"/>
        <v>0.8733513921577335</v>
      </c>
    </row>
    <row r="565" spans="1:6" ht="12.75">
      <c r="A565" s="636"/>
      <c r="B565" s="637" t="s">
        <v>369</v>
      </c>
      <c r="C565" s="658">
        <f aca="true" t="shared" si="16" ref="C565:E567">SUM(C337+C371+C405+C437+C468+C501+C533)</f>
        <v>1234421</v>
      </c>
      <c r="D565" s="658">
        <f t="shared" si="16"/>
        <v>1283562</v>
      </c>
      <c r="E565" s="658">
        <f t="shared" si="16"/>
        <v>940621</v>
      </c>
      <c r="F565" s="601">
        <f t="shared" si="14"/>
        <v>0.7328208532194004</v>
      </c>
    </row>
    <row r="566" spans="1:6" ht="12.75">
      <c r="A566" s="636"/>
      <c r="B566" s="637" t="s">
        <v>370</v>
      </c>
      <c r="C566" s="658">
        <f t="shared" si="16"/>
        <v>101357</v>
      </c>
      <c r="D566" s="658">
        <f t="shared" si="16"/>
        <v>101357</v>
      </c>
      <c r="E566" s="658">
        <f t="shared" si="16"/>
        <v>88365</v>
      </c>
      <c r="F566" s="601">
        <f t="shared" si="14"/>
        <v>0.8718194105981827</v>
      </c>
    </row>
    <row r="567" spans="1:6" ht="13.5" thickBot="1">
      <c r="A567" s="636"/>
      <c r="B567" s="637" t="s">
        <v>371</v>
      </c>
      <c r="C567" s="659">
        <f t="shared" si="16"/>
        <v>0</v>
      </c>
      <c r="D567" s="659">
        <f t="shared" si="16"/>
        <v>0</v>
      </c>
      <c r="E567" s="659">
        <f t="shared" si="16"/>
        <v>0</v>
      </c>
      <c r="F567" s="601"/>
    </row>
    <row r="568" spans="1:6" ht="13.5" thickBot="1">
      <c r="A568" s="640"/>
      <c r="B568" s="641" t="s">
        <v>359</v>
      </c>
      <c r="C568" s="662">
        <f>SUM(C340+C374+C408+C440+C471+C504+C536)</f>
        <v>1335778</v>
      </c>
      <c r="D568" s="662">
        <f>SUM(D340+D374+D408+D440+D471+D504+D536)</f>
        <v>1384919</v>
      </c>
      <c r="E568" s="662">
        <f>SUM(E565:E567)</f>
        <v>1028986</v>
      </c>
      <c r="F568" s="607">
        <f t="shared" si="14"/>
        <v>0.7429936335626849</v>
      </c>
    </row>
    <row r="569" spans="1:6" ht="13.5" thickBot="1">
      <c r="A569" s="642"/>
      <c r="B569" s="630" t="s">
        <v>360</v>
      </c>
      <c r="C569" s="661">
        <f>SUM(C341+C375+C409+C441+C472+C505+C537)</f>
        <v>0</v>
      </c>
      <c r="D569" s="662">
        <f>SUM(D341+D375+D409+D441+D472+D505+D537)</f>
        <v>2089</v>
      </c>
      <c r="E569" s="662">
        <f>SUM(E341+E375+E409+E441+E472+E505+E537)</f>
        <v>4234</v>
      </c>
      <c r="F569" s="607">
        <f t="shared" si="14"/>
        <v>2.0268070847295356</v>
      </c>
    </row>
    <row r="570" spans="1:6" ht="13.5" thickBot="1">
      <c r="A570" s="642"/>
      <c r="B570" s="605" t="s">
        <v>602</v>
      </c>
      <c r="C570" s="661"/>
      <c r="D570" s="662">
        <f>SUM(D506+D376+D342)</f>
        <v>1377</v>
      </c>
      <c r="E570" s="662">
        <f>SUM(E506+E376+E342+E307)</f>
        <v>1887</v>
      </c>
      <c r="F570" s="607">
        <f t="shared" si="14"/>
        <v>1.3703703703703705</v>
      </c>
    </row>
    <row r="571" spans="1:6" ht="13.5" thickBot="1">
      <c r="A571" s="642"/>
      <c r="B571" s="630" t="s">
        <v>599</v>
      </c>
      <c r="C571" s="661"/>
      <c r="D571" s="662">
        <f>SUM(D473+D410+D377)</f>
        <v>0</v>
      </c>
      <c r="E571" s="662">
        <f>SUM(E473+E410+E377)</f>
        <v>15262</v>
      </c>
      <c r="F571" s="607"/>
    </row>
    <row r="572" spans="1:6" ht="13.5" thickBot="1">
      <c r="A572" s="642"/>
      <c r="B572" s="643" t="s">
        <v>361</v>
      </c>
      <c r="C572" s="662">
        <f aca="true" t="shared" si="17" ref="C572:D576">SUM(C343+C378+C411+C442+C474+C507+C538)</f>
        <v>1423573</v>
      </c>
      <c r="D572" s="662">
        <f t="shared" si="17"/>
        <v>1478461</v>
      </c>
      <c r="E572" s="662">
        <f>E564+E568+E569+E570+E571</f>
        <v>1129037</v>
      </c>
      <c r="F572" s="607">
        <f t="shared" si="14"/>
        <v>0.7636569378563249</v>
      </c>
    </row>
    <row r="573" spans="1:6" ht="13.5" thickBot="1">
      <c r="A573" s="636"/>
      <c r="B573" s="639" t="s">
        <v>374</v>
      </c>
      <c r="C573" s="661">
        <f t="shared" si="17"/>
        <v>0</v>
      </c>
      <c r="D573" s="661">
        <f t="shared" si="17"/>
        <v>0</v>
      </c>
      <c r="E573" s="661">
        <f>SUM(E344+E379+E412+E443+E475+E508+E539)</f>
        <v>0</v>
      </c>
      <c r="F573" s="607"/>
    </row>
    <row r="574" spans="1:6" ht="12.75">
      <c r="A574" s="636"/>
      <c r="B574" s="637" t="s">
        <v>372</v>
      </c>
      <c r="C574" s="658">
        <f t="shared" si="17"/>
        <v>0</v>
      </c>
      <c r="D574" s="658">
        <f t="shared" si="17"/>
        <v>30472</v>
      </c>
      <c r="E574" s="658">
        <f>SUM(E345+E380+E413+E444+E476+E509+E540)</f>
        <v>30472</v>
      </c>
      <c r="F574" s="601">
        <f t="shared" si="14"/>
        <v>1</v>
      </c>
    </row>
    <row r="575" spans="1:6" ht="13.5" thickBot="1">
      <c r="A575" s="636"/>
      <c r="B575" s="644" t="s">
        <v>373</v>
      </c>
      <c r="C575" s="659">
        <f t="shared" si="17"/>
        <v>0</v>
      </c>
      <c r="D575" s="659">
        <f t="shared" si="17"/>
        <v>0</v>
      </c>
      <c r="E575" s="659">
        <f>SUM(E346+E381+E414+E445+E477+E510+E541)</f>
        <v>0</v>
      </c>
      <c r="F575" s="601"/>
    </row>
    <row r="576" spans="1:6" ht="13.5" thickBot="1">
      <c r="A576" s="645"/>
      <c r="B576" s="630" t="s">
        <v>362</v>
      </c>
      <c r="C576" s="662">
        <f t="shared" si="17"/>
        <v>0</v>
      </c>
      <c r="D576" s="662">
        <f t="shared" si="17"/>
        <v>30472</v>
      </c>
      <c r="E576" s="662">
        <f>SUM(E347+E382+E415+E446+E478+E511+E542)</f>
        <v>30472</v>
      </c>
      <c r="F576" s="607">
        <f t="shared" si="14"/>
        <v>1</v>
      </c>
    </row>
    <row r="577" spans="1:6" ht="13.5" thickBot="1">
      <c r="A577" s="645"/>
      <c r="B577" s="646" t="s">
        <v>600</v>
      </c>
      <c r="C577" s="662"/>
      <c r="D577" s="661">
        <f>SUM(D479+D348)</f>
        <v>0</v>
      </c>
      <c r="E577" s="661">
        <f>SUM(E479+E348+E543+E383)</f>
        <v>142</v>
      </c>
      <c r="F577" s="601"/>
    </row>
    <row r="578" spans="1:6" ht="15.75" thickBot="1">
      <c r="A578" s="645"/>
      <c r="B578" s="647" t="s">
        <v>375</v>
      </c>
      <c r="C578" s="663">
        <f>SUM(C572+C573+C576)</f>
        <v>1423573</v>
      </c>
      <c r="D578" s="663">
        <f>SUM(D572+D573+D576+D577)</f>
        <v>1508933</v>
      </c>
      <c r="E578" s="663">
        <f>SUM(E572+E573+E576+E577)</f>
        <v>1159651</v>
      </c>
      <c r="F578" s="607">
        <f t="shared" si="14"/>
        <v>0.7685238509595853</v>
      </c>
    </row>
    <row r="579" spans="1:6" ht="12.75">
      <c r="A579" s="648"/>
      <c r="B579" s="649" t="s">
        <v>376</v>
      </c>
      <c r="C579" s="658">
        <f aca="true" t="shared" si="18" ref="C579:E581">SUM(C350+C385+C417+C448+C481+C513+C545)</f>
        <v>788062</v>
      </c>
      <c r="D579" s="658">
        <f t="shared" si="18"/>
        <v>820486</v>
      </c>
      <c r="E579" s="658">
        <f t="shared" si="18"/>
        <v>596571</v>
      </c>
      <c r="F579" s="601">
        <f t="shared" si="14"/>
        <v>0.7270946731571288</v>
      </c>
    </row>
    <row r="580" spans="1:6" ht="12.75">
      <c r="A580" s="648"/>
      <c r="B580" s="649" t="s">
        <v>377</v>
      </c>
      <c r="C580" s="658">
        <f t="shared" si="18"/>
        <v>206056</v>
      </c>
      <c r="D580" s="658">
        <f t="shared" si="18"/>
        <v>216067</v>
      </c>
      <c r="E580" s="658">
        <f t="shared" si="18"/>
        <v>158234</v>
      </c>
      <c r="F580" s="601">
        <f t="shared" si="14"/>
        <v>0.7323376545238283</v>
      </c>
    </row>
    <row r="581" spans="1:6" ht="12.75">
      <c r="A581" s="648"/>
      <c r="B581" s="649" t="s">
        <v>378</v>
      </c>
      <c r="C581" s="658">
        <f t="shared" si="18"/>
        <v>428566</v>
      </c>
      <c r="D581" s="658">
        <f t="shared" si="18"/>
        <v>470678</v>
      </c>
      <c r="E581" s="658">
        <f t="shared" si="18"/>
        <v>362257</v>
      </c>
      <c r="F581" s="601">
        <f t="shared" si="14"/>
        <v>0.7696493143932794</v>
      </c>
    </row>
    <row r="582" spans="1:6" ht="12.75">
      <c r="A582" s="648"/>
      <c r="B582" s="656" t="s">
        <v>582</v>
      </c>
      <c r="C582" s="600"/>
      <c r="D582" s="657">
        <v>1189</v>
      </c>
      <c r="E582" s="657">
        <f>E353</f>
        <v>1707</v>
      </c>
      <c r="F582" s="601">
        <f t="shared" si="14"/>
        <v>1.4356602186711522</v>
      </c>
    </row>
    <row r="583" spans="1:6" ht="12.75">
      <c r="A583" s="648"/>
      <c r="B583" s="649" t="s">
        <v>379</v>
      </c>
      <c r="C583" s="658">
        <f aca="true" t="shared" si="19" ref="C583:E584">SUM(C354+C388+C420+C451+C484+C516+C548)</f>
        <v>0</v>
      </c>
      <c r="D583" s="658">
        <f t="shared" si="19"/>
        <v>10</v>
      </c>
      <c r="E583" s="658">
        <f t="shared" si="19"/>
        <v>10</v>
      </c>
      <c r="F583" s="601">
        <f t="shared" si="14"/>
        <v>1</v>
      </c>
    </row>
    <row r="584" spans="1:6" ht="13.5" thickBot="1">
      <c r="A584" s="648"/>
      <c r="B584" s="650" t="s">
        <v>380</v>
      </c>
      <c r="C584" s="659">
        <f t="shared" si="19"/>
        <v>0</v>
      </c>
      <c r="D584" s="659">
        <f t="shared" si="19"/>
        <v>652</v>
      </c>
      <c r="E584" s="659">
        <f t="shared" si="19"/>
        <v>606</v>
      </c>
      <c r="F584" s="601">
        <f t="shared" si="14"/>
        <v>0.9294478527607362</v>
      </c>
    </row>
    <row r="585" spans="1:6" ht="13.5" thickBot="1">
      <c r="A585" s="648"/>
      <c r="B585" s="651" t="s">
        <v>17</v>
      </c>
      <c r="C585" s="662">
        <f>SUM(C579:C584)</f>
        <v>1422684</v>
      </c>
      <c r="D585" s="662">
        <f>SUM(D579:D584)-D582</f>
        <v>1507893</v>
      </c>
      <c r="E585" s="662">
        <f>SUM(E579:E584)-E582</f>
        <v>1117678</v>
      </c>
      <c r="F585" s="607">
        <f t="shared" si="14"/>
        <v>0.7412183755743942</v>
      </c>
    </row>
    <row r="586" spans="1:6" ht="12.75">
      <c r="A586" s="648"/>
      <c r="B586" s="649" t="s">
        <v>381</v>
      </c>
      <c r="C586" s="658">
        <f aca="true" t="shared" si="20" ref="C586:E588">SUM(C357+C391+C423+C454+C487+C519+C551)</f>
        <v>508</v>
      </c>
      <c r="D586" s="658">
        <f t="shared" si="20"/>
        <v>508</v>
      </c>
      <c r="E586" s="658">
        <f t="shared" si="20"/>
        <v>0</v>
      </c>
      <c r="F586" s="601">
        <f t="shared" si="14"/>
        <v>0</v>
      </c>
    </row>
    <row r="587" spans="1:6" ht="12.75">
      <c r="A587" s="648"/>
      <c r="B587" s="649" t="s">
        <v>382</v>
      </c>
      <c r="C587" s="658">
        <f t="shared" si="20"/>
        <v>381</v>
      </c>
      <c r="D587" s="658">
        <f t="shared" si="20"/>
        <v>532</v>
      </c>
      <c r="E587" s="658">
        <f t="shared" si="20"/>
        <v>718</v>
      </c>
      <c r="F587" s="601">
        <f t="shared" si="14"/>
        <v>1.349624060150376</v>
      </c>
    </row>
    <row r="588" spans="1:6" ht="13.5" thickBot="1">
      <c r="A588" s="648"/>
      <c r="B588" s="652" t="s">
        <v>383</v>
      </c>
      <c r="C588" s="659">
        <f t="shared" si="20"/>
        <v>0</v>
      </c>
      <c r="D588" s="659">
        <f t="shared" si="20"/>
        <v>0</v>
      </c>
      <c r="E588" s="659">
        <f t="shared" si="20"/>
        <v>0</v>
      </c>
      <c r="F588" s="601"/>
    </row>
    <row r="589" spans="1:6" ht="13.5" thickBot="1">
      <c r="A589" s="648"/>
      <c r="B589" s="653" t="s">
        <v>23</v>
      </c>
      <c r="C589" s="662">
        <f>SUM(C586:C588)</f>
        <v>889</v>
      </c>
      <c r="D589" s="662">
        <f>SUM(D586:D588)</f>
        <v>1040</v>
      </c>
      <c r="E589" s="662">
        <f>SUM(E586:E588)</f>
        <v>718</v>
      </c>
      <c r="F589" s="607">
        <f t="shared" si="14"/>
        <v>0.6903846153846154</v>
      </c>
    </row>
    <row r="590" spans="1:6" ht="13.5" thickBot="1">
      <c r="A590" s="648"/>
      <c r="B590" s="627" t="s">
        <v>598</v>
      </c>
      <c r="C590" s="662"/>
      <c r="D590" s="661">
        <f>SUM(D555+D523+D491+D458+D395+D361)</f>
        <v>0</v>
      </c>
      <c r="E590" s="661">
        <f>E361+E395+E458+E491+E523+E555+E427</f>
        <v>-2705</v>
      </c>
      <c r="F590" s="601"/>
    </row>
    <row r="591" spans="1:6" ht="15.75" thickBot="1">
      <c r="A591" s="633"/>
      <c r="B591" s="634" t="s">
        <v>39</v>
      </c>
      <c r="C591" s="663">
        <f>SUM(C362+C396+C428+C459+C492+C524+C556)</f>
        <v>1423573</v>
      </c>
      <c r="D591" s="663">
        <f>SUM(D362+D396+D428+D459+D492+D524+D556)</f>
        <v>1508933</v>
      </c>
      <c r="E591" s="663">
        <f>E585+E589+E590</f>
        <v>1115691</v>
      </c>
      <c r="F591" s="607">
        <f t="shared" si="14"/>
        <v>0.7393906820249806</v>
      </c>
    </row>
    <row r="592" spans="1:6" ht="15">
      <c r="A592" s="313">
        <v>2630</v>
      </c>
      <c r="B592" s="672" t="s">
        <v>604</v>
      </c>
      <c r="C592" s="600"/>
      <c r="D592" s="600"/>
      <c r="E592" s="600"/>
      <c r="F592" s="601"/>
    </row>
    <row r="593" spans="1:6" ht="12.75">
      <c r="A593" s="636"/>
      <c r="B593" s="637" t="s">
        <v>363</v>
      </c>
      <c r="C593" s="600"/>
      <c r="D593" s="600"/>
      <c r="E593" s="600"/>
      <c r="F593" s="601"/>
    </row>
    <row r="594" spans="1:6" ht="12.75">
      <c r="A594" s="636"/>
      <c r="B594" s="637" t="s">
        <v>364</v>
      </c>
      <c r="C594" s="600"/>
      <c r="D594" s="600">
        <v>122</v>
      </c>
      <c r="E594" s="600">
        <v>178</v>
      </c>
      <c r="F594" s="601">
        <f aca="true" t="shared" si="21" ref="F594:F652">SUM(E594/D594)</f>
        <v>1.459016393442623</v>
      </c>
    </row>
    <row r="595" spans="1:6" ht="12.75">
      <c r="A595" s="636"/>
      <c r="B595" s="637" t="s">
        <v>365</v>
      </c>
      <c r="C595" s="600">
        <v>5000</v>
      </c>
      <c r="D595" s="600">
        <v>5000</v>
      </c>
      <c r="E595" s="600">
        <v>4318</v>
      </c>
      <c r="F595" s="601">
        <f t="shared" si="21"/>
        <v>0.8636</v>
      </c>
    </row>
    <row r="596" spans="1:6" ht="12.75">
      <c r="A596" s="636"/>
      <c r="B596" s="637" t="s">
        <v>366</v>
      </c>
      <c r="C596" s="600">
        <v>20000</v>
      </c>
      <c r="D596" s="600">
        <v>19878</v>
      </c>
      <c r="E596" s="600">
        <v>16533</v>
      </c>
      <c r="F596" s="601">
        <f t="shared" si="21"/>
        <v>0.8317235134319348</v>
      </c>
    </row>
    <row r="597" spans="1:6" ht="12.75">
      <c r="A597" s="636"/>
      <c r="B597" s="637" t="s">
        <v>367</v>
      </c>
      <c r="C597" s="600">
        <v>5000</v>
      </c>
      <c r="D597" s="600">
        <v>5000</v>
      </c>
      <c r="E597" s="600">
        <v>5704</v>
      </c>
      <c r="F597" s="601">
        <f t="shared" si="21"/>
        <v>1.1408</v>
      </c>
    </row>
    <row r="598" spans="1:6" ht="13.5" thickBot="1">
      <c r="A598" s="636"/>
      <c r="B598" s="638" t="s">
        <v>368</v>
      </c>
      <c r="C598" s="603"/>
      <c r="D598" s="603"/>
      <c r="E598" s="603"/>
      <c r="F598" s="601"/>
    </row>
    <row r="599" spans="1:6" ht="13.5" thickBot="1">
      <c r="A599" s="636"/>
      <c r="B599" s="639" t="s">
        <v>356</v>
      </c>
      <c r="C599" s="606">
        <f>SUM(C593:C598)</f>
        <v>30000</v>
      </c>
      <c r="D599" s="606">
        <f>SUM(D593:D598)</f>
        <v>30000</v>
      </c>
      <c r="E599" s="606">
        <f>SUM(E593:E598)</f>
        <v>26733</v>
      </c>
      <c r="F599" s="607">
        <f t="shared" si="21"/>
        <v>0.8911</v>
      </c>
    </row>
    <row r="600" spans="1:6" ht="12.75">
      <c r="A600" s="636"/>
      <c r="B600" s="637" t="s">
        <v>369</v>
      </c>
      <c r="C600" s="600">
        <v>306547</v>
      </c>
      <c r="D600" s="600">
        <v>321745</v>
      </c>
      <c r="E600" s="600">
        <v>236294</v>
      </c>
      <c r="F600" s="601">
        <f t="shared" si="21"/>
        <v>0.7344138992058928</v>
      </c>
    </row>
    <row r="601" spans="1:6" ht="12.75">
      <c r="A601" s="636"/>
      <c r="B601" s="637" t="s">
        <v>370</v>
      </c>
      <c r="C601" s="600">
        <v>16000</v>
      </c>
      <c r="D601" s="600">
        <v>16000</v>
      </c>
      <c r="E601" s="600">
        <v>16565</v>
      </c>
      <c r="F601" s="601">
        <f t="shared" si="21"/>
        <v>1.0353125</v>
      </c>
    </row>
    <row r="602" spans="1:6" ht="13.5" thickBot="1">
      <c r="A602" s="636"/>
      <c r="B602" s="637" t="s">
        <v>371</v>
      </c>
      <c r="C602" s="603"/>
      <c r="D602" s="603"/>
      <c r="E602" s="603"/>
      <c r="F602" s="601"/>
    </row>
    <row r="603" spans="1:6" ht="13.5" thickBot="1">
      <c r="A603" s="640"/>
      <c r="B603" s="641" t="s">
        <v>359</v>
      </c>
      <c r="C603" s="610">
        <f>SUM(C600:C602)</f>
        <v>322547</v>
      </c>
      <c r="D603" s="610">
        <f>SUM(D600:D602)</f>
        <v>337745</v>
      </c>
      <c r="E603" s="610">
        <f>SUM(E600:E602)</f>
        <v>252859</v>
      </c>
      <c r="F603" s="607">
        <f t="shared" si="21"/>
        <v>0.7486683740691942</v>
      </c>
    </row>
    <row r="604" spans="1:6" ht="13.5" thickBot="1">
      <c r="A604" s="642"/>
      <c r="B604" s="630" t="s">
        <v>360</v>
      </c>
      <c r="C604" s="613"/>
      <c r="D604" s="606">
        <v>1561</v>
      </c>
      <c r="E604" s="606">
        <v>5791</v>
      </c>
      <c r="F604" s="607">
        <f t="shared" si="21"/>
        <v>3.7098014093529788</v>
      </c>
    </row>
    <row r="605" spans="1:6" ht="13.5" thickBot="1">
      <c r="A605" s="642"/>
      <c r="B605" s="630" t="s">
        <v>599</v>
      </c>
      <c r="C605" s="613"/>
      <c r="D605" s="673"/>
      <c r="E605" s="674">
        <v>3168</v>
      </c>
      <c r="F605" s="607"/>
    </row>
    <row r="606" spans="1:6" ht="13.5" thickBot="1">
      <c r="A606" s="642"/>
      <c r="B606" s="643" t="s">
        <v>361</v>
      </c>
      <c r="C606" s="606">
        <f>SUM(C603+C599+C604)</f>
        <v>352547</v>
      </c>
      <c r="D606" s="606">
        <f>SUM(D603+D599+D604)</f>
        <v>369306</v>
      </c>
      <c r="E606" s="606">
        <f>SUM(E603+E599+E604+E605)</f>
        <v>288551</v>
      </c>
      <c r="F606" s="607">
        <f t="shared" si="21"/>
        <v>0.7813330950485505</v>
      </c>
    </row>
    <row r="607" spans="1:6" ht="13.5" thickBot="1">
      <c r="A607" s="642"/>
      <c r="B607" s="646" t="s">
        <v>626</v>
      </c>
      <c r="C607" s="606"/>
      <c r="D607" s="613">
        <v>2911</v>
      </c>
      <c r="E607" s="613"/>
      <c r="F607" s="607">
        <f t="shared" si="21"/>
        <v>0</v>
      </c>
    </row>
    <row r="608" spans="1:6" ht="13.5" thickBot="1">
      <c r="A608" s="636"/>
      <c r="B608" s="639" t="s">
        <v>374</v>
      </c>
      <c r="C608" s="613"/>
      <c r="D608" s="606">
        <f>SUM(D607)</f>
        <v>2911</v>
      </c>
      <c r="E608" s="606"/>
      <c r="F608" s="607">
        <f t="shared" si="21"/>
        <v>0</v>
      </c>
    </row>
    <row r="609" spans="1:6" ht="12.75">
      <c r="A609" s="636"/>
      <c r="B609" s="637" t="s">
        <v>372</v>
      </c>
      <c r="C609" s="600"/>
      <c r="D609" s="600">
        <v>5870</v>
      </c>
      <c r="E609" s="600">
        <v>5870</v>
      </c>
      <c r="F609" s="601">
        <f t="shared" si="21"/>
        <v>1</v>
      </c>
    </row>
    <row r="610" spans="1:6" ht="13.5" thickBot="1">
      <c r="A610" s="636"/>
      <c r="B610" s="644" t="s">
        <v>373</v>
      </c>
      <c r="C610" s="603"/>
      <c r="D610" s="603"/>
      <c r="E610" s="603"/>
      <c r="F610" s="601"/>
    </row>
    <row r="611" spans="1:6" ht="13.5" thickBot="1">
      <c r="A611" s="645"/>
      <c r="B611" s="630" t="s">
        <v>362</v>
      </c>
      <c r="C611" s="603"/>
      <c r="D611" s="610">
        <f>SUM(D609:D610)</f>
        <v>5870</v>
      </c>
      <c r="E611" s="610">
        <f>SUM(E609:E610)</f>
        <v>5870</v>
      </c>
      <c r="F611" s="607">
        <f t="shared" si="21"/>
        <v>1</v>
      </c>
    </row>
    <row r="612" spans="1:6" ht="13.5" thickBot="1">
      <c r="A612" s="645"/>
      <c r="B612" s="646" t="s">
        <v>600</v>
      </c>
      <c r="C612" s="603"/>
      <c r="D612" s="610"/>
      <c r="E612" s="603">
        <v>356</v>
      </c>
      <c r="F612" s="601"/>
    </row>
    <row r="613" spans="1:6" ht="15.75" thickBot="1">
      <c r="A613" s="645"/>
      <c r="B613" s="647" t="s">
        <v>375</v>
      </c>
      <c r="C613" s="620">
        <f>SUM(C606+C608+C611)</f>
        <v>352547</v>
      </c>
      <c r="D613" s="620">
        <f>SUM(D606+D608+D611)</f>
        <v>378087</v>
      </c>
      <c r="E613" s="620">
        <f>SUM(E606+E608+E611)</f>
        <v>294421</v>
      </c>
      <c r="F613" s="607">
        <f t="shared" si="21"/>
        <v>0.7787123069558065</v>
      </c>
    </row>
    <row r="614" spans="1:6" ht="12.75">
      <c r="A614" s="648"/>
      <c r="B614" s="649" t="s">
        <v>376</v>
      </c>
      <c r="C614" s="600">
        <v>211346</v>
      </c>
      <c r="D614" s="600">
        <v>218989</v>
      </c>
      <c r="E614" s="600">
        <v>157621</v>
      </c>
      <c r="F614" s="601">
        <f t="shared" si="21"/>
        <v>0.7197667462749271</v>
      </c>
    </row>
    <row r="615" spans="1:6" ht="12.75">
      <c r="A615" s="648"/>
      <c r="B615" s="649" t="s">
        <v>377</v>
      </c>
      <c r="C615" s="600">
        <v>55864</v>
      </c>
      <c r="D615" s="600">
        <v>58131</v>
      </c>
      <c r="E615" s="600">
        <v>41931</v>
      </c>
      <c r="F615" s="601">
        <f t="shared" si="21"/>
        <v>0.7213190896423595</v>
      </c>
    </row>
    <row r="616" spans="1:6" ht="12.75">
      <c r="A616" s="648"/>
      <c r="B616" s="649" t="s">
        <v>378</v>
      </c>
      <c r="C616" s="600">
        <v>84437</v>
      </c>
      <c r="D616" s="600">
        <v>96785</v>
      </c>
      <c r="E616" s="600">
        <v>83012</v>
      </c>
      <c r="F616" s="601">
        <f t="shared" si="21"/>
        <v>0.8576948907372011</v>
      </c>
    </row>
    <row r="617" spans="1:6" ht="12.75">
      <c r="A617" s="648"/>
      <c r="B617" s="649" t="s">
        <v>379</v>
      </c>
      <c r="C617" s="600"/>
      <c r="D617" s="600"/>
      <c r="E617" s="600"/>
      <c r="F617" s="601"/>
    </row>
    <row r="618" spans="1:6" ht="13.5" thickBot="1">
      <c r="A618" s="648"/>
      <c r="B618" s="650" t="s">
        <v>380</v>
      </c>
      <c r="C618" s="603"/>
      <c r="D618" s="603"/>
      <c r="E618" s="603"/>
      <c r="F618" s="601"/>
    </row>
    <row r="619" spans="1:6" ht="13.5" thickBot="1">
      <c r="A619" s="648"/>
      <c r="B619" s="651" t="s">
        <v>17</v>
      </c>
      <c r="C619" s="606">
        <f>SUM(C614:C618)</f>
        <v>351647</v>
      </c>
      <c r="D619" s="606">
        <f>SUM(D614:D618)</f>
        <v>373905</v>
      </c>
      <c r="E619" s="606">
        <f>SUM(E614:E618)</f>
        <v>282564</v>
      </c>
      <c r="F619" s="607">
        <f t="shared" si="21"/>
        <v>0.7557106751715008</v>
      </c>
    </row>
    <row r="620" spans="1:6" ht="12.75">
      <c r="A620" s="648"/>
      <c r="B620" s="649" t="s">
        <v>381</v>
      </c>
      <c r="C620" s="600"/>
      <c r="D620" s="600"/>
      <c r="E620" s="600">
        <v>3881</v>
      </c>
      <c r="F620" s="601"/>
    </row>
    <row r="621" spans="1:6" ht="12.75">
      <c r="A621" s="648"/>
      <c r="B621" s="649" t="s">
        <v>382</v>
      </c>
      <c r="C621" s="600">
        <v>900</v>
      </c>
      <c r="D621" s="600">
        <v>4182</v>
      </c>
      <c r="E621" s="600">
        <v>301</v>
      </c>
      <c r="F621" s="601">
        <f t="shared" si="21"/>
        <v>0.07197513151602104</v>
      </c>
    </row>
    <row r="622" spans="1:6" ht="13.5" thickBot="1">
      <c r="A622" s="648"/>
      <c r="B622" s="652" t="s">
        <v>383</v>
      </c>
      <c r="C622" s="603"/>
      <c r="D622" s="603"/>
      <c r="E622" s="603"/>
      <c r="F622" s="601"/>
    </row>
    <row r="623" spans="1:6" ht="13.5" thickBot="1">
      <c r="A623" s="648"/>
      <c r="B623" s="653" t="s">
        <v>23</v>
      </c>
      <c r="C623" s="606">
        <f>SUM(C621:C622)</f>
        <v>900</v>
      </c>
      <c r="D623" s="606">
        <f>SUM(D621:D622)</f>
        <v>4182</v>
      </c>
      <c r="E623" s="606">
        <f>SUM(E620:E622)</f>
        <v>4182</v>
      </c>
      <c r="F623" s="607">
        <f t="shared" si="21"/>
        <v>1</v>
      </c>
    </row>
    <row r="624" spans="1:6" ht="13.5" thickBot="1">
      <c r="A624" s="648"/>
      <c r="B624" s="627" t="s">
        <v>598</v>
      </c>
      <c r="C624" s="606"/>
      <c r="D624" s="606"/>
      <c r="E624" s="613">
        <v>202</v>
      </c>
      <c r="F624" s="601"/>
    </row>
    <row r="625" spans="1:6" ht="15.75" thickBot="1">
      <c r="A625" s="633"/>
      <c r="B625" s="634" t="s">
        <v>39</v>
      </c>
      <c r="C625" s="620">
        <f>SUM(C619+C623)</f>
        <v>352547</v>
      </c>
      <c r="D625" s="620">
        <f>SUM(D619+D623)</f>
        <v>378087</v>
      </c>
      <c r="E625" s="620">
        <f>SUM(E619+E623+E624)</f>
        <v>286948</v>
      </c>
      <c r="F625" s="607">
        <f t="shared" si="21"/>
        <v>0.7589470148404996</v>
      </c>
    </row>
    <row r="626" spans="1:6" ht="15">
      <c r="A626" s="313">
        <v>2640</v>
      </c>
      <c r="B626" s="635" t="s">
        <v>654</v>
      </c>
      <c r="C626" s="600"/>
      <c r="D626" s="600"/>
      <c r="E626" s="600"/>
      <c r="F626" s="601"/>
    </row>
    <row r="627" spans="1:6" ht="12.75">
      <c r="A627" s="636"/>
      <c r="B627" s="637" t="s">
        <v>363</v>
      </c>
      <c r="C627" s="600"/>
      <c r="D627" s="600"/>
      <c r="E627" s="600"/>
      <c r="F627" s="601"/>
    </row>
    <row r="628" spans="1:6" ht="12.75">
      <c r="A628" s="636"/>
      <c r="B628" s="637" t="s">
        <v>364</v>
      </c>
      <c r="C628" s="600"/>
      <c r="D628" s="600"/>
      <c r="E628" s="600"/>
      <c r="F628" s="601"/>
    </row>
    <row r="629" spans="1:6" ht="12.75">
      <c r="A629" s="636"/>
      <c r="B629" s="637" t="s">
        <v>365</v>
      </c>
      <c r="C629" s="600">
        <v>2692</v>
      </c>
      <c r="D629" s="600">
        <v>2692</v>
      </c>
      <c r="E629" s="600">
        <v>1875</v>
      </c>
      <c r="F629" s="601">
        <f t="shared" si="21"/>
        <v>0.6965081723625557</v>
      </c>
    </row>
    <row r="630" spans="1:6" ht="12.75">
      <c r="A630" s="636"/>
      <c r="B630" s="637" t="s">
        <v>366</v>
      </c>
      <c r="C630" s="600">
        <v>8874</v>
      </c>
      <c r="D630" s="600">
        <v>8874</v>
      </c>
      <c r="E630" s="600">
        <v>5829</v>
      </c>
      <c r="F630" s="601">
        <f t="shared" si="21"/>
        <v>0.6568627450980392</v>
      </c>
    </row>
    <row r="631" spans="1:6" ht="12.75">
      <c r="A631" s="636"/>
      <c r="B631" s="637" t="s">
        <v>367</v>
      </c>
      <c r="C631" s="600">
        <v>1438</v>
      </c>
      <c r="D631" s="600">
        <v>1438</v>
      </c>
      <c r="E631" s="600">
        <v>894</v>
      </c>
      <c r="F631" s="601">
        <f t="shared" si="21"/>
        <v>0.6216968011126565</v>
      </c>
    </row>
    <row r="632" spans="1:6" ht="13.5" thickBot="1">
      <c r="A632" s="636"/>
      <c r="B632" s="638" t="s">
        <v>368</v>
      </c>
      <c r="C632" s="603"/>
      <c r="D632" s="603"/>
      <c r="E632" s="603"/>
      <c r="F632" s="601"/>
    </row>
    <row r="633" spans="1:6" ht="13.5" thickBot="1">
      <c r="A633" s="636"/>
      <c r="B633" s="639" t="s">
        <v>356</v>
      </c>
      <c r="C633" s="606">
        <f>SUM(C627:C632)</f>
        <v>13004</v>
      </c>
      <c r="D633" s="606">
        <f>SUM(D627:D632)</f>
        <v>13004</v>
      </c>
      <c r="E633" s="606">
        <f>SUM(E627:E632)</f>
        <v>8598</v>
      </c>
      <c r="F633" s="607">
        <f t="shared" si="21"/>
        <v>0.6611811750230698</v>
      </c>
    </row>
    <row r="634" spans="1:6" ht="12.75">
      <c r="A634" s="636"/>
      <c r="B634" s="637" t="s">
        <v>369</v>
      </c>
      <c r="C634" s="600">
        <v>292231</v>
      </c>
      <c r="D634" s="600">
        <v>303493</v>
      </c>
      <c r="E634" s="600">
        <v>205826</v>
      </c>
      <c r="F634" s="601">
        <f t="shared" si="21"/>
        <v>0.6781902712747905</v>
      </c>
    </row>
    <row r="635" spans="1:6" ht="12.75">
      <c r="A635" s="636"/>
      <c r="B635" s="637" t="s">
        <v>370</v>
      </c>
      <c r="C635" s="600">
        <v>13735</v>
      </c>
      <c r="D635" s="600">
        <v>13735</v>
      </c>
      <c r="E635" s="600">
        <v>14060</v>
      </c>
      <c r="F635" s="601">
        <f t="shared" si="21"/>
        <v>1.0236621769202767</v>
      </c>
    </row>
    <row r="636" spans="1:6" ht="13.5" thickBot="1">
      <c r="A636" s="636"/>
      <c r="B636" s="637" t="s">
        <v>371</v>
      </c>
      <c r="C636" s="603"/>
      <c r="D636" s="603"/>
      <c r="E636" s="603"/>
      <c r="F636" s="601"/>
    </row>
    <row r="637" spans="1:6" ht="13.5" thickBot="1">
      <c r="A637" s="640"/>
      <c r="B637" s="641" t="s">
        <v>359</v>
      </c>
      <c r="C637" s="610">
        <f>SUM(C634:C636)</f>
        <v>305966</v>
      </c>
      <c r="D637" s="610">
        <f>SUM(D634:D636)</f>
        <v>317228</v>
      </c>
      <c r="E637" s="610">
        <f>SUM(E634:E636)</f>
        <v>219886</v>
      </c>
      <c r="F637" s="666">
        <f t="shared" si="21"/>
        <v>0.693148145813106</v>
      </c>
    </row>
    <row r="638" spans="1:6" ht="13.5" thickBot="1">
      <c r="A638" s="642"/>
      <c r="B638" s="630" t="s">
        <v>360</v>
      </c>
      <c r="C638" s="613"/>
      <c r="D638" s="606">
        <v>1933</v>
      </c>
      <c r="E638" s="606">
        <v>2243</v>
      </c>
      <c r="F638" s="607">
        <f t="shared" si="21"/>
        <v>1.1603724780134506</v>
      </c>
    </row>
    <row r="639" spans="1:6" ht="13.5" thickBot="1">
      <c r="A639" s="642"/>
      <c r="B639" s="630" t="s">
        <v>599</v>
      </c>
      <c r="C639" s="613"/>
      <c r="D639" s="613"/>
      <c r="E639" s="606">
        <v>161</v>
      </c>
      <c r="F639" s="607"/>
    </row>
    <row r="640" spans="1:6" ht="13.5" thickBot="1">
      <c r="A640" s="642"/>
      <c r="B640" s="643" t="s">
        <v>361</v>
      </c>
      <c r="C640" s="606">
        <f>SUM(C637+C633+C638)</f>
        <v>318970</v>
      </c>
      <c r="D640" s="606">
        <f>SUM(D637+D633+D638)</f>
        <v>332165</v>
      </c>
      <c r="E640" s="606">
        <f>SUM(E637+E633+E638+E639)</f>
        <v>230888</v>
      </c>
      <c r="F640" s="607">
        <f t="shared" si="21"/>
        <v>0.6951003266448903</v>
      </c>
    </row>
    <row r="641" spans="1:6" ht="13.5" thickBot="1">
      <c r="A641" s="636"/>
      <c r="B641" s="639" t="s">
        <v>374</v>
      </c>
      <c r="C641" s="613"/>
      <c r="D641" s="613"/>
      <c r="E641" s="613"/>
      <c r="F641" s="607"/>
    </row>
    <row r="642" spans="1:6" ht="12.75">
      <c r="A642" s="636"/>
      <c r="B642" s="637" t="s">
        <v>372</v>
      </c>
      <c r="C642" s="600"/>
      <c r="D642" s="600">
        <v>3768</v>
      </c>
      <c r="E642" s="600">
        <v>3768</v>
      </c>
      <c r="F642" s="601">
        <f t="shared" si="21"/>
        <v>1</v>
      </c>
    </row>
    <row r="643" spans="1:6" ht="13.5" thickBot="1">
      <c r="A643" s="636"/>
      <c r="B643" s="644" t="s">
        <v>373</v>
      </c>
      <c r="C643" s="603"/>
      <c r="D643" s="603"/>
      <c r="E643" s="603"/>
      <c r="F643" s="601"/>
    </row>
    <row r="644" spans="1:6" ht="13.5" thickBot="1">
      <c r="A644" s="645"/>
      <c r="B644" s="630" t="s">
        <v>362</v>
      </c>
      <c r="C644" s="603"/>
      <c r="D644" s="610">
        <f>SUM(D642:D643)</f>
        <v>3768</v>
      </c>
      <c r="E644" s="610">
        <f>SUM(E642:E643)</f>
        <v>3768</v>
      </c>
      <c r="F644" s="607">
        <f t="shared" si="21"/>
        <v>1</v>
      </c>
    </row>
    <row r="645" spans="1:6" ht="13.5" thickBot="1">
      <c r="A645" s="645"/>
      <c r="B645" s="646" t="s">
        <v>600</v>
      </c>
      <c r="C645" s="603"/>
      <c r="D645" s="610"/>
      <c r="E645" s="610"/>
      <c r="F645" s="601"/>
    </row>
    <row r="646" spans="1:6" ht="15.75" thickBot="1">
      <c r="A646" s="645"/>
      <c r="B646" s="647" t="s">
        <v>375</v>
      </c>
      <c r="C646" s="620">
        <f>SUM(C640+C641+C644)</f>
        <v>318970</v>
      </c>
      <c r="D646" s="620">
        <f>SUM(D640+D641+D644)</f>
        <v>335933</v>
      </c>
      <c r="E646" s="620">
        <f>SUM(E640+E641+E644)</f>
        <v>234656</v>
      </c>
      <c r="F646" s="607">
        <f t="shared" si="21"/>
        <v>0.6985202406432235</v>
      </c>
    </row>
    <row r="647" spans="1:6" ht="12.75">
      <c r="A647" s="648"/>
      <c r="B647" s="649" t="s">
        <v>376</v>
      </c>
      <c r="C647" s="600">
        <v>192714</v>
      </c>
      <c r="D647" s="600">
        <v>195901</v>
      </c>
      <c r="E647" s="600">
        <v>132776</v>
      </c>
      <c r="F647" s="601">
        <f t="shared" si="21"/>
        <v>0.6777709149008938</v>
      </c>
    </row>
    <row r="648" spans="1:6" ht="12.75">
      <c r="A648" s="648"/>
      <c r="B648" s="649" t="s">
        <v>377</v>
      </c>
      <c r="C648" s="600">
        <v>51373</v>
      </c>
      <c r="D648" s="600">
        <v>52805</v>
      </c>
      <c r="E648" s="600">
        <v>33009</v>
      </c>
      <c r="F648" s="601">
        <f t="shared" si="21"/>
        <v>0.6251112584035603</v>
      </c>
    </row>
    <row r="649" spans="1:6" ht="12.75">
      <c r="A649" s="648"/>
      <c r="B649" s="649" t="s">
        <v>378</v>
      </c>
      <c r="C649" s="600">
        <v>74883</v>
      </c>
      <c r="D649" s="600">
        <v>82494</v>
      </c>
      <c r="E649" s="600">
        <v>58590</v>
      </c>
      <c r="F649" s="601">
        <f t="shared" si="21"/>
        <v>0.7102334715252019</v>
      </c>
    </row>
    <row r="650" spans="1:6" ht="12.75">
      <c r="A650" s="648"/>
      <c r="B650" s="649" t="s">
        <v>379</v>
      </c>
      <c r="C650" s="600"/>
      <c r="D650" s="600"/>
      <c r="E650" s="600"/>
      <c r="F650" s="601"/>
    </row>
    <row r="651" spans="1:6" ht="13.5" thickBot="1">
      <c r="A651" s="648"/>
      <c r="B651" s="650" t="s">
        <v>380</v>
      </c>
      <c r="C651" s="603"/>
      <c r="D651" s="603">
        <v>4733</v>
      </c>
      <c r="E651" s="603">
        <v>6266</v>
      </c>
      <c r="F651" s="601">
        <f t="shared" si="21"/>
        <v>1.3238960490175364</v>
      </c>
    </row>
    <row r="652" spans="1:6" ht="13.5" thickBot="1">
      <c r="A652" s="648"/>
      <c r="B652" s="651" t="s">
        <v>17</v>
      </c>
      <c r="C652" s="606">
        <f>SUM(C647:C651)</f>
        <v>318970</v>
      </c>
      <c r="D652" s="606">
        <f>SUM(D647:D651)</f>
        <v>335933</v>
      </c>
      <c r="E652" s="606">
        <f>SUM(E647:E651)</f>
        <v>230641</v>
      </c>
      <c r="F652" s="607">
        <f t="shared" si="21"/>
        <v>0.6865684526378772</v>
      </c>
    </row>
    <row r="653" spans="1:6" ht="12.75">
      <c r="A653" s="648"/>
      <c r="B653" s="649" t="s">
        <v>381</v>
      </c>
      <c r="C653" s="600"/>
      <c r="D653" s="600"/>
      <c r="E653" s="600"/>
      <c r="F653" s="601"/>
    </row>
    <row r="654" spans="1:6" ht="12.75">
      <c r="A654" s="648"/>
      <c r="B654" s="649" t="s">
        <v>382</v>
      </c>
      <c r="C654" s="600"/>
      <c r="D654" s="600"/>
      <c r="E654" s="600"/>
      <c r="F654" s="601"/>
    </row>
    <row r="655" spans="1:6" ht="13.5" thickBot="1">
      <c r="A655" s="648"/>
      <c r="B655" s="652" t="s">
        <v>383</v>
      </c>
      <c r="C655" s="603"/>
      <c r="D655" s="603"/>
      <c r="E655" s="603"/>
      <c r="F655" s="601"/>
    </row>
    <row r="656" spans="1:6" ht="13.5" thickBot="1">
      <c r="A656" s="648"/>
      <c r="B656" s="653" t="s">
        <v>23</v>
      </c>
      <c r="C656" s="613"/>
      <c r="D656" s="613"/>
      <c r="E656" s="613"/>
      <c r="F656" s="607"/>
    </row>
    <row r="657" spans="1:6" ht="13.5" thickBot="1">
      <c r="A657" s="648"/>
      <c r="B657" s="627" t="s">
        <v>598</v>
      </c>
      <c r="C657" s="613"/>
      <c r="D657" s="613"/>
      <c r="E657" s="613">
        <v>-319</v>
      </c>
      <c r="F657" s="601"/>
    </row>
    <row r="658" spans="1:6" ht="15.75" thickBot="1">
      <c r="A658" s="633"/>
      <c r="B658" s="634" t="s">
        <v>39</v>
      </c>
      <c r="C658" s="620">
        <f>SUM(C652+C656)</f>
        <v>318970</v>
      </c>
      <c r="D658" s="620">
        <f>SUM(D652+D656)</f>
        <v>335933</v>
      </c>
      <c r="E658" s="620">
        <f>SUM(E652+E656+E657)</f>
        <v>230322</v>
      </c>
      <c r="F658" s="607">
        <f aca="true" t="shared" si="22" ref="F658:F719">SUM(E658/D658)</f>
        <v>0.6856188585223839</v>
      </c>
    </row>
    <row r="659" spans="1:6" ht="15">
      <c r="A659" s="313">
        <v>2650</v>
      </c>
      <c r="B659" s="635" t="s">
        <v>402</v>
      </c>
      <c r="C659" s="600"/>
      <c r="D659" s="600"/>
      <c r="E659" s="600"/>
      <c r="F659" s="601"/>
    </row>
    <row r="660" spans="1:6" ht="12.75">
      <c r="A660" s="636"/>
      <c r="B660" s="637" t="s">
        <v>363</v>
      </c>
      <c r="C660" s="600">
        <v>11700</v>
      </c>
      <c r="D660" s="600">
        <v>1000</v>
      </c>
      <c r="E660" s="600"/>
      <c r="F660" s="601">
        <f t="shared" si="22"/>
        <v>0</v>
      </c>
    </row>
    <row r="661" spans="1:6" ht="12.75">
      <c r="A661" s="636"/>
      <c r="B661" s="637" t="s">
        <v>364</v>
      </c>
      <c r="C661" s="600">
        <v>2700</v>
      </c>
      <c r="D661" s="600">
        <v>2700</v>
      </c>
      <c r="E661" s="600"/>
      <c r="F661" s="601">
        <f t="shared" si="22"/>
        <v>0</v>
      </c>
    </row>
    <row r="662" spans="1:6" ht="12.75">
      <c r="A662" s="636"/>
      <c r="B662" s="637" t="s">
        <v>365</v>
      </c>
      <c r="C662" s="600"/>
      <c r="D662" s="600">
        <v>13500</v>
      </c>
      <c r="E662" s="600">
        <v>26597</v>
      </c>
      <c r="F662" s="601">
        <f t="shared" si="22"/>
        <v>1.9701481481481482</v>
      </c>
    </row>
    <row r="663" spans="1:6" ht="12.75">
      <c r="A663" s="636"/>
      <c r="B663" s="637" t="s">
        <v>366</v>
      </c>
      <c r="C663" s="600">
        <v>26950</v>
      </c>
      <c r="D663" s="600">
        <v>24150</v>
      </c>
      <c r="E663" s="600">
        <v>6247</v>
      </c>
      <c r="F663" s="601">
        <f t="shared" si="22"/>
        <v>0.2586749482401656</v>
      </c>
    </row>
    <row r="664" spans="1:6" ht="12.75">
      <c r="A664" s="636"/>
      <c r="B664" s="637" t="s">
        <v>367</v>
      </c>
      <c r="C664" s="600">
        <v>4500</v>
      </c>
      <c r="D664" s="600">
        <v>4500</v>
      </c>
      <c r="E664" s="600">
        <v>2723</v>
      </c>
      <c r="F664" s="601">
        <f t="shared" si="22"/>
        <v>0.6051111111111112</v>
      </c>
    </row>
    <row r="665" spans="1:6" ht="13.5" thickBot="1">
      <c r="A665" s="636"/>
      <c r="B665" s="638" t="s">
        <v>368</v>
      </c>
      <c r="C665" s="603"/>
      <c r="D665" s="603"/>
      <c r="E665" s="603"/>
      <c r="F665" s="601"/>
    </row>
    <row r="666" spans="1:6" ht="13.5" thickBot="1">
      <c r="A666" s="636"/>
      <c r="B666" s="639" t="s">
        <v>356</v>
      </c>
      <c r="C666" s="606">
        <f>SUM(C660:C665)</f>
        <v>45850</v>
      </c>
      <c r="D666" s="606">
        <f>SUM(D660:D665)</f>
        <v>45850</v>
      </c>
      <c r="E666" s="606">
        <f>SUM(E660:E665)</f>
        <v>35567</v>
      </c>
      <c r="F666" s="607">
        <f t="shared" si="22"/>
        <v>0.7757251908396947</v>
      </c>
    </row>
    <row r="667" spans="1:6" ht="12.75">
      <c r="A667" s="636"/>
      <c r="B667" s="637" t="s">
        <v>369</v>
      </c>
      <c r="C667" s="600">
        <v>365737</v>
      </c>
      <c r="D667" s="600">
        <v>382203</v>
      </c>
      <c r="E667" s="600">
        <v>282412</v>
      </c>
      <c r="F667" s="601">
        <f t="shared" si="22"/>
        <v>0.7389057647375871</v>
      </c>
    </row>
    <row r="668" spans="1:6" ht="12.75">
      <c r="A668" s="636"/>
      <c r="B668" s="637" t="s">
        <v>370</v>
      </c>
      <c r="C668" s="600">
        <v>15900</v>
      </c>
      <c r="D668" s="600">
        <v>15900</v>
      </c>
      <c r="E668" s="600">
        <v>5992</v>
      </c>
      <c r="F668" s="601">
        <f t="shared" si="22"/>
        <v>0.3768553459119497</v>
      </c>
    </row>
    <row r="669" spans="1:6" ht="13.5" thickBot="1">
      <c r="A669" s="636"/>
      <c r="B669" s="637" t="s">
        <v>371</v>
      </c>
      <c r="C669" s="603"/>
      <c r="D669" s="603"/>
      <c r="E669" s="603"/>
      <c r="F669" s="601"/>
    </row>
    <row r="670" spans="1:6" ht="13.5" thickBot="1">
      <c r="A670" s="640"/>
      <c r="B670" s="641" t="s">
        <v>359</v>
      </c>
      <c r="C670" s="610">
        <f>SUM(C667:C669)</f>
        <v>381637</v>
      </c>
      <c r="D670" s="610">
        <f>SUM(D667:D669)</f>
        <v>398103</v>
      </c>
      <c r="E670" s="610">
        <f>SUM(E667:E669)</f>
        <v>288404</v>
      </c>
      <c r="F670" s="607">
        <f t="shared" si="22"/>
        <v>0.7244456836547326</v>
      </c>
    </row>
    <row r="671" spans="1:6" ht="13.5" thickBot="1">
      <c r="A671" s="642"/>
      <c r="B671" s="630" t="s">
        <v>360</v>
      </c>
      <c r="C671" s="613"/>
      <c r="D671" s="613">
        <v>870</v>
      </c>
      <c r="E671" s="613">
        <v>1555</v>
      </c>
      <c r="F671" s="607">
        <f t="shared" si="22"/>
        <v>1.7873563218390804</v>
      </c>
    </row>
    <row r="672" spans="1:6" ht="13.5" thickBot="1">
      <c r="A672" s="642"/>
      <c r="B672" s="643" t="s">
        <v>361</v>
      </c>
      <c r="C672" s="606">
        <f>SUM(C670+C666+C671)</f>
        <v>427487</v>
      </c>
      <c r="D672" s="606">
        <f>SUM(D670+D666+D671)</f>
        <v>444823</v>
      </c>
      <c r="E672" s="606">
        <f>SUM(E670+E666+E671)</f>
        <v>325526</v>
      </c>
      <c r="F672" s="607">
        <f t="shared" si="22"/>
        <v>0.731810180678607</v>
      </c>
    </row>
    <row r="673" spans="1:6" ht="13.5" thickBot="1">
      <c r="A673" s="636"/>
      <c r="B673" s="639" t="s">
        <v>374</v>
      </c>
      <c r="C673" s="613"/>
      <c r="D673" s="613"/>
      <c r="E673" s="613"/>
      <c r="F673" s="607"/>
    </row>
    <row r="674" spans="1:6" ht="12.75">
      <c r="A674" s="636"/>
      <c r="B674" s="637" t="s">
        <v>372</v>
      </c>
      <c r="C674" s="600"/>
      <c r="D674" s="600">
        <v>20302</v>
      </c>
      <c r="E674" s="600">
        <v>20302</v>
      </c>
      <c r="F674" s="601">
        <f t="shared" si="22"/>
        <v>1</v>
      </c>
    </row>
    <row r="675" spans="1:6" ht="13.5" thickBot="1">
      <c r="A675" s="636"/>
      <c r="B675" s="644" t="s">
        <v>373</v>
      </c>
      <c r="C675" s="603"/>
      <c r="D675" s="603"/>
      <c r="E675" s="603"/>
      <c r="F675" s="601"/>
    </row>
    <row r="676" spans="1:6" ht="13.5" thickBot="1">
      <c r="A676" s="645"/>
      <c r="B676" s="630" t="s">
        <v>362</v>
      </c>
      <c r="C676" s="603"/>
      <c r="D676" s="610">
        <f>SUM(D674:D675)</f>
        <v>20302</v>
      </c>
      <c r="E676" s="610">
        <f>SUM(E674:E675)</f>
        <v>20302</v>
      </c>
      <c r="F676" s="607">
        <f t="shared" si="22"/>
        <v>1</v>
      </c>
    </row>
    <row r="677" spans="1:6" ht="15.75" thickBot="1">
      <c r="A677" s="645"/>
      <c r="B677" s="647" t="s">
        <v>375</v>
      </c>
      <c r="C677" s="620">
        <f>SUM(C672+C673+C676)</f>
        <v>427487</v>
      </c>
      <c r="D677" s="620">
        <f>SUM(D672+D673+D676)</f>
        <v>465125</v>
      </c>
      <c r="E677" s="620">
        <f>SUM(E672+E673+E676)</f>
        <v>345828</v>
      </c>
      <c r="F677" s="607">
        <f t="shared" si="22"/>
        <v>0.7435162590701424</v>
      </c>
    </row>
    <row r="678" spans="1:6" ht="12.75">
      <c r="A678" s="648"/>
      <c r="B678" s="649" t="s">
        <v>376</v>
      </c>
      <c r="C678" s="600">
        <v>240333</v>
      </c>
      <c r="D678" s="600">
        <v>248119</v>
      </c>
      <c r="E678" s="600">
        <v>173354</v>
      </c>
      <c r="F678" s="601">
        <f t="shared" si="22"/>
        <v>0.6986728142544505</v>
      </c>
    </row>
    <row r="679" spans="1:6" ht="12.75">
      <c r="A679" s="648"/>
      <c r="B679" s="649" t="s">
        <v>377</v>
      </c>
      <c r="C679" s="600">
        <v>62897</v>
      </c>
      <c r="D679" s="600">
        <v>65431</v>
      </c>
      <c r="E679" s="600">
        <v>46608</v>
      </c>
      <c r="F679" s="601">
        <f t="shared" si="22"/>
        <v>0.7123229050450093</v>
      </c>
    </row>
    <row r="680" spans="1:6" ht="12.75">
      <c r="A680" s="648"/>
      <c r="B680" s="649" t="s">
        <v>378</v>
      </c>
      <c r="C680" s="600">
        <v>124257</v>
      </c>
      <c r="D680" s="600">
        <v>150663</v>
      </c>
      <c r="E680" s="600">
        <v>114079</v>
      </c>
      <c r="F680" s="601">
        <f t="shared" si="22"/>
        <v>0.7571799313700113</v>
      </c>
    </row>
    <row r="681" spans="1:6" ht="12.75">
      <c r="A681" s="648"/>
      <c r="B681" s="656" t="s">
        <v>582</v>
      </c>
      <c r="C681" s="600"/>
      <c r="D681" s="657">
        <v>17499</v>
      </c>
      <c r="E681" s="657">
        <v>17499</v>
      </c>
      <c r="F681" s="601">
        <f t="shared" si="22"/>
        <v>1</v>
      </c>
    </row>
    <row r="682" spans="1:6" ht="12.75">
      <c r="A682" s="648"/>
      <c r="B682" s="649" t="s">
        <v>379</v>
      </c>
      <c r="C682" s="600"/>
      <c r="D682" s="600"/>
      <c r="E682" s="600"/>
      <c r="F682" s="601"/>
    </row>
    <row r="683" spans="1:6" ht="13.5" thickBot="1">
      <c r="A683" s="648"/>
      <c r="B683" s="650" t="s">
        <v>380</v>
      </c>
      <c r="C683" s="603"/>
      <c r="D683" s="603">
        <v>449</v>
      </c>
      <c r="E683" s="603">
        <v>449</v>
      </c>
      <c r="F683" s="601">
        <f t="shared" si="22"/>
        <v>1</v>
      </c>
    </row>
    <row r="684" spans="1:6" ht="13.5" thickBot="1">
      <c r="A684" s="648"/>
      <c r="B684" s="651" t="s">
        <v>17</v>
      </c>
      <c r="C684" s="606">
        <f>SUM(C678:C683)</f>
        <v>427487</v>
      </c>
      <c r="D684" s="606">
        <f>SUM(D678:D683)-D681</f>
        <v>464662</v>
      </c>
      <c r="E684" s="606">
        <f>SUM(E678:E683)-E681</f>
        <v>334490</v>
      </c>
      <c r="F684" s="607">
        <f t="shared" si="22"/>
        <v>0.7198565839255201</v>
      </c>
    </row>
    <row r="685" spans="1:6" ht="12.75">
      <c r="A685" s="648"/>
      <c r="B685" s="649" t="s">
        <v>381</v>
      </c>
      <c r="C685" s="600"/>
      <c r="D685" s="600"/>
      <c r="E685" s="600"/>
      <c r="F685" s="601"/>
    </row>
    <row r="686" spans="1:6" ht="12.75">
      <c r="A686" s="648"/>
      <c r="B686" s="649" t="s">
        <v>382</v>
      </c>
      <c r="C686" s="600"/>
      <c r="D686" s="600">
        <v>463</v>
      </c>
      <c r="E686" s="600">
        <v>463</v>
      </c>
      <c r="F686" s="601">
        <f t="shared" si="22"/>
        <v>1</v>
      </c>
    </row>
    <row r="687" spans="1:6" ht="13.5" thickBot="1">
      <c r="A687" s="648"/>
      <c r="B687" s="652" t="s">
        <v>383</v>
      </c>
      <c r="C687" s="603"/>
      <c r="D687" s="603"/>
      <c r="E687" s="603"/>
      <c r="F687" s="601"/>
    </row>
    <row r="688" spans="1:6" ht="13.5" thickBot="1">
      <c r="A688" s="648"/>
      <c r="B688" s="653" t="s">
        <v>23</v>
      </c>
      <c r="C688" s="613"/>
      <c r="D688" s="606">
        <f>SUM(D686:D687)</f>
        <v>463</v>
      </c>
      <c r="E688" s="606">
        <f>SUM(E686:E687)</f>
        <v>463</v>
      </c>
      <c r="F688" s="607">
        <f t="shared" si="22"/>
        <v>1</v>
      </c>
    </row>
    <row r="689" spans="1:6" ht="13.5" thickBot="1">
      <c r="A689" s="648"/>
      <c r="B689" s="627" t="s">
        <v>598</v>
      </c>
      <c r="C689" s="606"/>
      <c r="D689" s="606"/>
      <c r="E689" s="613">
        <v>2862</v>
      </c>
      <c r="F689" s="601"/>
    </row>
    <row r="690" spans="1:6" ht="15.75" thickBot="1">
      <c r="A690" s="633"/>
      <c r="B690" s="634" t="s">
        <v>39</v>
      </c>
      <c r="C690" s="620">
        <f>SUM(C684+C688)</f>
        <v>427487</v>
      </c>
      <c r="D690" s="620">
        <f>SUM(D684+D688)</f>
        <v>465125</v>
      </c>
      <c r="E690" s="620">
        <f>SUM(E684+E688+E689)</f>
        <v>337815</v>
      </c>
      <c r="F690" s="607">
        <f t="shared" si="22"/>
        <v>0.7262886320881483</v>
      </c>
    </row>
    <row r="691" spans="1:6" ht="15">
      <c r="A691" s="313">
        <v>2699</v>
      </c>
      <c r="B691" s="635" t="s">
        <v>403</v>
      </c>
      <c r="C691" s="658"/>
      <c r="D691" s="658"/>
      <c r="E691" s="658"/>
      <c r="F691" s="601"/>
    </row>
    <row r="692" spans="1:6" ht="12.75">
      <c r="A692" s="636"/>
      <c r="B692" s="637" t="s">
        <v>363</v>
      </c>
      <c r="C692" s="658">
        <f aca="true" t="shared" si="23" ref="C692:C697">SUM(C660+C627+C593)</f>
        <v>11700</v>
      </c>
      <c r="D692" s="658">
        <f aca="true" t="shared" si="24" ref="D692:E697">SUM(D660+D627+D593)</f>
        <v>1000</v>
      </c>
      <c r="E692" s="658">
        <f t="shared" si="24"/>
        <v>0</v>
      </c>
      <c r="F692" s="601">
        <f t="shared" si="22"/>
        <v>0</v>
      </c>
    </row>
    <row r="693" spans="1:6" ht="12.75">
      <c r="A693" s="636"/>
      <c r="B693" s="637" t="s">
        <v>364</v>
      </c>
      <c r="C693" s="658">
        <f t="shared" si="23"/>
        <v>2700</v>
      </c>
      <c r="D693" s="658">
        <f t="shared" si="24"/>
        <v>2822</v>
      </c>
      <c r="E693" s="658">
        <f t="shared" si="24"/>
        <v>178</v>
      </c>
      <c r="F693" s="601">
        <f t="shared" si="22"/>
        <v>0.06307583274273565</v>
      </c>
    </row>
    <row r="694" spans="1:6" ht="12.75">
      <c r="A694" s="636"/>
      <c r="B694" s="637" t="s">
        <v>365</v>
      </c>
      <c r="C694" s="658">
        <f t="shared" si="23"/>
        <v>7692</v>
      </c>
      <c r="D694" s="658">
        <f t="shared" si="24"/>
        <v>21192</v>
      </c>
      <c r="E694" s="658">
        <f t="shared" si="24"/>
        <v>32790</v>
      </c>
      <c r="F694" s="601">
        <f t="shared" si="22"/>
        <v>1.547281993204983</v>
      </c>
    </row>
    <row r="695" spans="1:6" ht="12.75">
      <c r="A695" s="636"/>
      <c r="B695" s="637" t="s">
        <v>366</v>
      </c>
      <c r="C695" s="658">
        <f t="shared" si="23"/>
        <v>55824</v>
      </c>
      <c r="D695" s="658">
        <f t="shared" si="24"/>
        <v>52902</v>
      </c>
      <c r="E695" s="658">
        <f t="shared" si="24"/>
        <v>28609</v>
      </c>
      <c r="F695" s="601">
        <f t="shared" si="22"/>
        <v>0.5407924086045897</v>
      </c>
    </row>
    <row r="696" spans="1:6" ht="12.75">
      <c r="A696" s="636"/>
      <c r="B696" s="637" t="s">
        <v>367</v>
      </c>
      <c r="C696" s="658">
        <f t="shared" si="23"/>
        <v>10938</v>
      </c>
      <c r="D696" s="658">
        <f t="shared" si="24"/>
        <v>10938</v>
      </c>
      <c r="E696" s="658">
        <f t="shared" si="24"/>
        <v>9321</v>
      </c>
      <c r="F696" s="601">
        <f t="shared" si="22"/>
        <v>0.8521667580910587</v>
      </c>
    </row>
    <row r="697" spans="1:6" ht="13.5" thickBot="1">
      <c r="A697" s="636"/>
      <c r="B697" s="638" t="s">
        <v>368</v>
      </c>
      <c r="C697" s="659">
        <f t="shared" si="23"/>
        <v>0</v>
      </c>
      <c r="D697" s="659">
        <f t="shared" si="24"/>
        <v>0</v>
      </c>
      <c r="E697" s="659">
        <f t="shared" si="24"/>
        <v>0</v>
      </c>
      <c r="F697" s="601"/>
    </row>
    <row r="698" spans="1:6" ht="13.5" thickBot="1">
      <c r="A698" s="636"/>
      <c r="B698" s="639" t="s">
        <v>356</v>
      </c>
      <c r="C698" s="660">
        <f>SUM(C692:C697)</f>
        <v>88854</v>
      </c>
      <c r="D698" s="660">
        <f>SUM(D692:D697)</f>
        <v>88854</v>
      </c>
      <c r="E698" s="660">
        <f>SUM(E692:E697)</f>
        <v>70898</v>
      </c>
      <c r="F698" s="607">
        <f t="shared" si="22"/>
        <v>0.7979156819051477</v>
      </c>
    </row>
    <row r="699" spans="1:6" ht="12.75">
      <c r="A699" s="636"/>
      <c r="B699" s="637" t="s">
        <v>369</v>
      </c>
      <c r="C699" s="658">
        <f aca="true" t="shared" si="25" ref="C699:D701">SUM(C667+C634+C600)</f>
        <v>964515</v>
      </c>
      <c r="D699" s="658">
        <f t="shared" si="25"/>
        <v>1007441</v>
      </c>
      <c r="E699" s="658">
        <f>SUM(E667+E634+E600)</f>
        <v>724532</v>
      </c>
      <c r="F699" s="601">
        <f t="shared" si="22"/>
        <v>0.7191805773241311</v>
      </c>
    </row>
    <row r="700" spans="1:6" ht="12.75">
      <c r="A700" s="636"/>
      <c r="B700" s="637" t="s">
        <v>370</v>
      </c>
      <c r="C700" s="658">
        <f t="shared" si="25"/>
        <v>45635</v>
      </c>
      <c r="D700" s="658">
        <f t="shared" si="25"/>
        <v>45635</v>
      </c>
      <c r="E700" s="658">
        <f>SUM(E668+E635+E601)</f>
        <v>36617</v>
      </c>
      <c r="F700" s="601">
        <f t="shared" si="22"/>
        <v>0.8023885175851868</v>
      </c>
    </row>
    <row r="701" spans="1:6" ht="13.5" thickBot="1">
      <c r="A701" s="636"/>
      <c r="B701" s="637" t="s">
        <v>371</v>
      </c>
      <c r="C701" s="659">
        <f t="shared" si="25"/>
        <v>0</v>
      </c>
      <c r="D701" s="659">
        <f t="shared" si="25"/>
        <v>0</v>
      </c>
      <c r="E701" s="659">
        <f>SUM(E669+E636+E602)</f>
        <v>0</v>
      </c>
      <c r="F701" s="601"/>
    </row>
    <row r="702" spans="1:6" ht="13.5" thickBot="1">
      <c r="A702" s="640"/>
      <c r="B702" s="641" t="s">
        <v>359</v>
      </c>
      <c r="C702" s="660">
        <f>SUM(C699:C701)</f>
        <v>1010150</v>
      </c>
      <c r="D702" s="660">
        <f>SUM(D699:D701)</f>
        <v>1053076</v>
      </c>
      <c r="E702" s="660">
        <f>SUM(E699:E701)</f>
        <v>761149</v>
      </c>
      <c r="F702" s="607">
        <f t="shared" si="22"/>
        <v>0.7227863895863167</v>
      </c>
    </row>
    <row r="703" spans="1:6" ht="13.5" thickBot="1">
      <c r="A703" s="642"/>
      <c r="B703" s="630" t="s">
        <v>360</v>
      </c>
      <c r="C703" s="661">
        <f>SUM(C671+C638+C604)</f>
        <v>0</v>
      </c>
      <c r="D703" s="662">
        <f>SUM(D671+D638+D604)</f>
        <v>4364</v>
      </c>
      <c r="E703" s="662">
        <f>SUM(E671+E638+E604)</f>
        <v>9589</v>
      </c>
      <c r="F703" s="607">
        <f t="shared" si="22"/>
        <v>2.1972960586617782</v>
      </c>
    </row>
    <row r="704" spans="1:6" ht="13.5" thickBot="1">
      <c r="A704" s="642"/>
      <c r="B704" s="630" t="s">
        <v>599</v>
      </c>
      <c r="C704" s="661"/>
      <c r="D704" s="662">
        <f>SUM(D639+D605)</f>
        <v>0</v>
      </c>
      <c r="E704" s="662">
        <f>SUM(E639+E605)</f>
        <v>3329</v>
      </c>
      <c r="F704" s="614"/>
    </row>
    <row r="705" spans="1:6" ht="13.5" thickBot="1">
      <c r="A705" s="642"/>
      <c r="B705" s="643" t="s">
        <v>361</v>
      </c>
      <c r="C705" s="662">
        <f>SUM(C672+C640+C606)</f>
        <v>1099004</v>
      </c>
      <c r="D705" s="662">
        <f>SUM(D672+D640+D606)</f>
        <v>1146294</v>
      </c>
      <c r="E705" s="662">
        <f>SUM(E672+E640+E606)</f>
        <v>844965</v>
      </c>
      <c r="F705" s="607">
        <f t="shared" si="22"/>
        <v>0.7371276478809101</v>
      </c>
    </row>
    <row r="706" spans="1:6" ht="13.5" thickBot="1">
      <c r="A706" s="642"/>
      <c r="B706" s="646" t="s">
        <v>626</v>
      </c>
      <c r="C706" s="662"/>
      <c r="D706" s="661">
        <f>SUM(D607)</f>
        <v>2911</v>
      </c>
      <c r="E706" s="661">
        <f>SUM(E607)</f>
        <v>0</v>
      </c>
      <c r="F706" s="614">
        <f t="shared" si="22"/>
        <v>0</v>
      </c>
    </row>
    <row r="707" spans="1:6" ht="13.5" thickBot="1">
      <c r="A707" s="636"/>
      <c r="B707" s="669" t="s">
        <v>374</v>
      </c>
      <c r="C707" s="661">
        <f>SUM(C673+C641+C608)</f>
        <v>0</v>
      </c>
      <c r="D707" s="662">
        <f>SUM(D706)</f>
        <v>2911</v>
      </c>
      <c r="E707" s="662">
        <f>SUM(E706)</f>
        <v>0</v>
      </c>
      <c r="F707" s="607">
        <f t="shared" si="22"/>
        <v>0</v>
      </c>
    </row>
    <row r="708" spans="1:6" ht="12.75">
      <c r="A708" s="636"/>
      <c r="B708" s="637" t="s">
        <v>372</v>
      </c>
      <c r="C708" s="658">
        <f>SUM(C674+C642+C609)</f>
        <v>0</v>
      </c>
      <c r="D708" s="658">
        <f aca="true" t="shared" si="26" ref="D708:E710">SUM(D674+D642+D609)</f>
        <v>29940</v>
      </c>
      <c r="E708" s="658">
        <f t="shared" si="26"/>
        <v>29940</v>
      </c>
      <c r="F708" s="601">
        <f t="shared" si="22"/>
        <v>1</v>
      </c>
    </row>
    <row r="709" spans="1:6" ht="13.5" thickBot="1">
      <c r="A709" s="636"/>
      <c r="B709" s="644" t="s">
        <v>373</v>
      </c>
      <c r="C709" s="659">
        <f>SUM(C675+C643+C610)</f>
        <v>0</v>
      </c>
      <c r="D709" s="659">
        <f t="shared" si="26"/>
        <v>0</v>
      </c>
      <c r="E709" s="659">
        <f t="shared" si="26"/>
        <v>0</v>
      </c>
      <c r="F709" s="601"/>
    </row>
    <row r="710" spans="1:6" ht="13.5" thickBot="1">
      <c r="A710" s="645"/>
      <c r="B710" s="630" t="s">
        <v>362</v>
      </c>
      <c r="C710" s="661">
        <f>SUM(C676+C644+C611)</f>
        <v>0</v>
      </c>
      <c r="D710" s="662">
        <f t="shared" si="26"/>
        <v>29940</v>
      </c>
      <c r="E710" s="662">
        <f t="shared" si="26"/>
        <v>29940</v>
      </c>
      <c r="F710" s="607">
        <f t="shared" si="22"/>
        <v>1</v>
      </c>
    </row>
    <row r="711" spans="1:6" ht="13.5" thickBot="1">
      <c r="A711" s="645"/>
      <c r="B711" s="646" t="s">
        <v>600</v>
      </c>
      <c r="C711" s="661"/>
      <c r="D711" s="661">
        <f>SUM(D645+D612)</f>
        <v>0</v>
      </c>
      <c r="E711" s="661">
        <f>E577+E612+E645</f>
        <v>498</v>
      </c>
      <c r="F711" s="601"/>
    </row>
    <row r="712" spans="1:6" ht="15.75" thickBot="1">
      <c r="A712" s="645"/>
      <c r="B712" s="647" t="s">
        <v>375</v>
      </c>
      <c r="C712" s="663">
        <f>SUM(C705+C707+C710)</f>
        <v>1099004</v>
      </c>
      <c r="D712" s="663">
        <f>SUM(D705+D707+D710+D711)</f>
        <v>1179145</v>
      </c>
      <c r="E712" s="663">
        <f>SUM(E705+E707+E710+E711)</f>
        <v>875403</v>
      </c>
      <c r="F712" s="607">
        <f t="shared" si="22"/>
        <v>0.7424048781108346</v>
      </c>
    </row>
    <row r="713" spans="1:6" ht="12.75">
      <c r="A713" s="648"/>
      <c r="B713" s="649" t="s">
        <v>376</v>
      </c>
      <c r="C713" s="658">
        <f aca="true" t="shared" si="27" ref="C713:D715">SUM(C678+C647+C614)</f>
        <v>644393</v>
      </c>
      <c r="D713" s="658">
        <f t="shared" si="27"/>
        <v>663009</v>
      </c>
      <c r="E713" s="658">
        <f>SUM(E678+E647+E614)</f>
        <v>463751</v>
      </c>
      <c r="F713" s="601">
        <f t="shared" si="22"/>
        <v>0.6994641098386296</v>
      </c>
    </row>
    <row r="714" spans="1:6" ht="12.75">
      <c r="A714" s="648"/>
      <c r="B714" s="649" t="s">
        <v>377</v>
      </c>
      <c r="C714" s="658">
        <f t="shared" si="27"/>
        <v>170134</v>
      </c>
      <c r="D714" s="658">
        <f t="shared" si="27"/>
        <v>176367</v>
      </c>
      <c r="E714" s="658">
        <f>SUM(E679+E648+E615)</f>
        <v>121548</v>
      </c>
      <c r="F714" s="601">
        <f t="shared" si="22"/>
        <v>0.6891765466328735</v>
      </c>
    </row>
    <row r="715" spans="1:6" ht="12.75">
      <c r="A715" s="648"/>
      <c r="B715" s="649" t="s">
        <v>378</v>
      </c>
      <c r="C715" s="658">
        <f t="shared" si="27"/>
        <v>283577</v>
      </c>
      <c r="D715" s="658">
        <f t="shared" si="27"/>
        <v>329942</v>
      </c>
      <c r="E715" s="658">
        <f>SUM(E680+E649+E616)</f>
        <v>255681</v>
      </c>
      <c r="F715" s="601">
        <f t="shared" si="22"/>
        <v>0.7749271084008704</v>
      </c>
    </row>
    <row r="716" spans="1:6" ht="12.75">
      <c r="A716" s="648"/>
      <c r="B716" s="656" t="s">
        <v>582</v>
      </c>
      <c r="C716" s="658"/>
      <c r="D716" s="664">
        <f>SUM(D681)</f>
        <v>17499</v>
      </c>
      <c r="E716" s="664">
        <f>SUM(E681)</f>
        <v>17499</v>
      </c>
      <c r="F716" s="601">
        <f t="shared" si="22"/>
        <v>1</v>
      </c>
    </row>
    <row r="717" spans="1:6" ht="12.75">
      <c r="A717" s="648"/>
      <c r="B717" s="649" t="s">
        <v>379</v>
      </c>
      <c r="C717" s="658">
        <f aca="true" t="shared" si="28" ref="C717:E718">SUM(C682+C650+C617)</f>
        <v>0</v>
      </c>
      <c r="D717" s="658">
        <f t="shared" si="28"/>
        <v>0</v>
      </c>
      <c r="E717" s="658">
        <f t="shared" si="28"/>
        <v>0</v>
      </c>
      <c r="F717" s="601"/>
    </row>
    <row r="718" spans="1:6" ht="13.5" thickBot="1">
      <c r="A718" s="648"/>
      <c r="B718" s="650" t="s">
        <v>380</v>
      </c>
      <c r="C718" s="659">
        <f t="shared" si="28"/>
        <v>0</v>
      </c>
      <c r="D718" s="659">
        <f t="shared" si="28"/>
        <v>5182</v>
      </c>
      <c r="E718" s="659">
        <f t="shared" si="28"/>
        <v>6715</v>
      </c>
      <c r="F718" s="601">
        <f t="shared" si="22"/>
        <v>1.2958317252026246</v>
      </c>
    </row>
    <row r="719" spans="1:6" ht="13.5" thickBot="1">
      <c r="A719" s="648"/>
      <c r="B719" s="651" t="s">
        <v>17</v>
      </c>
      <c r="C719" s="662">
        <f>SUM(C713:C718)</f>
        <v>1098104</v>
      </c>
      <c r="D719" s="662">
        <f>SUM(D713:D718)-D716</f>
        <v>1174500</v>
      </c>
      <c r="E719" s="662">
        <f>SUM(E713:E718)-E716</f>
        <v>847695</v>
      </c>
      <c r="F719" s="607">
        <f t="shared" si="22"/>
        <v>0.721749680715198</v>
      </c>
    </row>
    <row r="720" spans="1:6" ht="12.75">
      <c r="A720" s="648"/>
      <c r="B720" s="649" t="s">
        <v>381</v>
      </c>
      <c r="C720" s="658">
        <f aca="true" t="shared" si="29" ref="C720:D722">SUM(C685+C653+C620)</f>
        <v>0</v>
      </c>
      <c r="D720" s="658">
        <f t="shared" si="29"/>
        <v>0</v>
      </c>
      <c r="E720" s="658">
        <f>SUM(E685+E653+E620)</f>
        <v>3881</v>
      </c>
      <c r="F720" s="601"/>
    </row>
    <row r="721" spans="1:6" ht="12.75">
      <c r="A721" s="648"/>
      <c r="B721" s="649" t="s">
        <v>382</v>
      </c>
      <c r="C721" s="658">
        <f t="shared" si="29"/>
        <v>900</v>
      </c>
      <c r="D721" s="658">
        <f t="shared" si="29"/>
        <v>4645</v>
      </c>
      <c r="E721" s="658">
        <f>SUM(E686+E654+E621)</f>
        <v>764</v>
      </c>
      <c r="F721" s="601">
        <f aca="true" t="shared" si="30" ref="F721:F784">SUM(E721/D721)</f>
        <v>0.1644779332615716</v>
      </c>
    </row>
    <row r="722" spans="1:6" ht="13.5" thickBot="1">
      <c r="A722" s="648"/>
      <c r="B722" s="652" t="s">
        <v>383</v>
      </c>
      <c r="C722" s="659">
        <f t="shared" si="29"/>
        <v>0</v>
      </c>
      <c r="D722" s="659">
        <f t="shared" si="29"/>
        <v>0</v>
      </c>
      <c r="E722" s="659">
        <f>SUM(E687+E655+E622)</f>
        <v>0</v>
      </c>
      <c r="F722" s="601"/>
    </row>
    <row r="723" spans="1:6" ht="13.5" thickBot="1">
      <c r="A723" s="648"/>
      <c r="B723" s="653" t="s">
        <v>23</v>
      </c>
      <c r="C723" s="662">
        <f>SUM(C720:C722)</f>
        <v>900</v>
      </c>
      <c r="D723" s="662">
        <f>SUM(D720:D722)</f>
        <v>4645</v>
      </c>
      <c r="E723" s="662">
        <f>SUM(E720:E722)</f>
        <v>4645</v>
      </c>
      <c r="F723" s="607">
        <f t="shared" si="30"/>
        <v>1</v>
      </c>
    </row>
    <row r="724" spans="1:6" ht="13.5" thickBot="1">
      <c r="A724" s="648"/>
      <c r="B724" s="627" t="s">
        <v>598</v>
      </c>
      <c r="C724" s="662"/>
      <c r="D724" s="661">
        <f>SUM(D689+D657+D624)</f>
        <v>0</v>
      </c>
      <c r="E724" s="661">
        <f>E590+E624+E657+E689</f>
        <v>40</v>
      </c>
      <c r="F724" s="614"/>
    </row>
    <row r="725" spans="1:6" ht="15.75" thickBot="1">
      <c r="A725" s="633"/>
      <c r="B725" s="634" t="s">
        <v>39</v>
      </c>
      <c r="C725" s="663">
        <f>SUM(C690+C658+C625)</f>
        <v>1099004</v>
      </c>
      <c r="D725" s="663">
        <f>SUM(D690+D658+D625)</f>
        <v>1179145</v>
      </c>
      <c r="E725" s="663">
        <f>SUM(E690+E658+E625)</f>
        <v>855085</v>
      </c>
      <c r="F725" s="607">
        <f t="shared" si="30"/>
        <v>0.7251737487755959</v>
      </c>
    </row>
    <row r="726" spans="1:6" s="675" customFormat="1" ht="15">
      <c r="A726" s="313">
        <v>2705</v>
      </c>
      <c r="B726" s="635" t="s">
        <v>404</v>
      </c>
      <c r="C726" s="600"/>
      <c r="D726" s="600"/>
      <c r="E726" s="600"/>
      <c r="F726" s="601"/>
    </row>
    <row r="727" spans="1:6" ht="12.75">
      <c r="A727" s="636"/>
      <c r="B727" s="637" t="s">
        <v>363</v>
      </c>
      <c r="C727" s="600">
        <v>3400</v>
      </c>
      <c r="D727" s="600">
        <v>3400</v>
      </c>
      <c r="E727" s="600">
        <v>3199</v>
      </c>
      <c r="F727" s="601">
        <f t="shared" si="30"/>
        <v>0.9408823529411765</v>
      </c>
    </row>
    <row r="728" spans="1:6" ht="12.75">
      <c r="A728" s="636"/>
      <c r="B728" s="637" t="s">
        <v>364</v>
      </c>
      <c r="C728" s="600"/>
      <c r="D728" s="600"/>
      <c r="E728" s="600"/>
      <c r="F728" s="601"/>
    </row>
    <row r="729" spans="1:6" ht="12.75">
      <c r="A729" s="636"/>
      <c r="B729" s="637" t="s">
        <v>365</v>
      </c>
      <c r="C729" s="600"/>
      <c r="D729" s="600">
        <v>2600</v>
      </c>
      <c r="E729" s="600">
        <v>3198</v>
      </c>
      <c r="F729" s="601">
        <f t="shared" si="30"/>
        <v>1.23</v>
      </c>
    </row>
    <row r="730" spans="1:6" ht="12.75">
      <c r="A730" s="636"/>
      <c r="B730" s="637" t="s">
        <v>366</v>
      </c>
      <c r="C730" s="600">
        <v>14400</v>
      </c>
      <c r="D730" s="600">
        <v>11800</v>
      </c>
      <c r="E730" s="600">
        <v>12232</v>
      </c>
      <c r="F730" s="601">
        <f t="shared" si="30"/>
        <v>1.0366101694915255</v>
      </c>
    </row>
    <row r="731" spans="1:6" ht="12.75">
      <c r="A731" s="636"/>
      <c r="B731" s="637" t="s">
        <v>367</v>
      </c>
      <c r="C731" s="600">
        <v>3000</v>
      </c>
      <c r="D731" s="600">
        <v>3000</v>
      </c>
      <c r="E731" s="600">
        <v>1834</v>
      </c>
      <c r="F731" s="601">
        <f t="shared" si="30"/>
        <v>0.6113333333333333</v>
      </c>
    </row>
    <row r="732" spans="1:6" ht="13.5" thickBot="1">
      <c r="A732" s="636"/>
      <c r="B732" s="638" t="s">
        <v>368</v>
      </c>
      <c r="C732" s="603"/>
      <c r="D732" s="603"/>
      <c r="E732" s="603"/>
      <c r="F732" s="601"/>
    </row>
    <row r="733" spans="1:6" ht="13.5" thickBot="1">
      <c r="A733" s="636"/>
      <c r="B733" s="639" t="s">
        <v>356</v>
      </c>
      <c r="C733" s="606">
        <f>SUM(C727:C732)</f>
        <v>20800</v>
      </c>
      <c r="D733" s="606">
        <f>SUM(D727:D732)</f>
        <v>20800</v>
      </c>
      <c r="E733" s="606">
        <f>SUM(E727:E732)</f>
        <v>20463</v>
      </c>
      <c r="F733" s="607">
        <f t="shared" si="30"/>
        <v>0.983798076923077</v>
      </c>
    </row>
    <row r="734" spans="1:6" ht="12.75">
      <c r="A734" s="636"/>
      <c r="B734" s="637" t="s">
        <v>369</v>
      </c>
      <c r="C734" s="600">
        <v>401551</v>
      </c>
      <c r="D734" s="600">
        <v>414669</v>
      </c>
      <c r="E734" s="600">
        <v>308720</v>
      </c>
      <c r="F734" s="601">
        <f t="shared" si="30"/>
        <v>0.7444974184228866</v>
      </c>
    </row>
    <row r="735" spans="1:6" ht="12.75">
      <c r="A735" s="636"/>
      <c r="B735" s="637" t="s">
        <v>370</v>
      </c>
      <c r="C735" s="600">
        <v>4900</v>
      </c>
      <c r="D735" s="600">
        <v>4900</v>
      </c>
      <c r="E735" s="600">
        <v>4517</v>
      </c>
      <c r="F735" s="601">
        <f t="shared" si="30"/>
        <v>0.9218367346938775</v>
      </c>
    </row>
    <row r="736" spans="1:6" ht="13.5" thickBot="1">
      <c r="A736" s="636"/>
      <c r="B736" s="637" t="s">
        <v>371</v>
      </c>
      <c r="C736" s="603"/>
      <c r="D736" s="603"/>
      <c r="E736" s="603"/>
      <c r="F736" s="601"/>
    </row>
    <row r="737" spans="1:6" ht="13.5" thickBot="1">
      <c r="A737" s="640"/>
      <c r="B737" s="641" t="s">
        <v>359</v>
      </c>
      <c r="C737" s="610">
        <f>SUM(C734:C736)</f>
        <v>406451</v>
      </c>
      <c r="D737" s="610">
        <f>SUM(D734:D736)</f>
        <v>419569</v>
      </c>
      <c r="E737" s="610">
        <f>SUM(E734:E736)</f>
        <v>313237</v>
      </c>
      <c r="F737" s="607">
        <f t="shared" si="30"/>
        <v>0.7465685024394081</v>
      </c>
    </row>
    <row r="738" spans="1:6" ht="13.5" thickBot="1">
      <c r="A738" s="642"/>
      <c r="B738" s="630" t="s">
        <v>360</v>
      </c>
      <c r="C738" s="613"/>
      <c r="D738" s="606">
        <v>4136</v>
      </c>
      <c r="E738" s="606">
        <v>5430</v>
      </c>
      <c r="F738" s="607">
        <f t="shared" si="30"/>
        <v>1.312862669245648</v>
      </c>
    </row>
    <row r="739" spans="1:6" ht="13.5" thickBot="1">
      <c r="A739" s="642"/>
      <c r="B739" s="605" t="s">
        <v>602</v>
      </c>
      <c r="C739" s="613"/>
      <c r="D739" s="606">
        <v>1085</v>
      </c>
      <c r="E739" s="606">
        <v>1085</v>
      </c>
      <c r="F739" s="607">
        <f t="shared" si="30"/>
        <v>1</v>
      </c>
    </row>
    <row r="740" spans="1:6" ht="13.5" thickBot="1">
      <c r="A740" s="642"/>
      <c r="B740" s="643" t="s">
        <v>361</v>
      </c>
      <c r="C740" s="606">
        <f>SUM(C737+C733+C738)</f>
        <v>427251</v>
      </c>
      <c r="D740" s="606">
        <f>SUM(D737+D733+D738+D739)</f>
        <v>445590</v>
      </c>
      <c r="E740" s="606">
        <f>SUM(E737+E733+E738+E739)</f>
        <v>340215</v>
      </c>
      <c r="F740" s="607">
        <f t="shared" si="30"/>
        <v>0.763515788056285</v>
      </c>
    </row>
    <row r="741" spans="1:6" ht="13.5" thickBot="1">
      <c r="A741" s="642"/>
      <c r="B741" s="589" t="s">
        <v>627</v>
      </c>
      <c r="C741" s="606"/>
      <c r="D741" s="613">
        <v>5348</v>
      </c>
      <c r="E741" s="613">
        <v>5348</v>
      </c>
      <c r="F741" s="614">
        <f t="shared" si="30"/>
        <v>1</v>
      </c>
    </row>
    <row r="742" spans="1:6" ht="13.5" thickBot="1">
      <c r="A742" s="636"/>
      <c r="B742" s="639" t="s">
        <v>374</v>
      </c>
      <c r="C742" s="613"/>
      <c r="D742" s="606">
        <f>SUM(D741)</f>
        <v>5348</v>
      </c>
      <c r="E742" s="606">
        <f>SUM(E741)</f>
        <v>5348</v>
      </c>
      <c r="F742" s="607">
        <f t="shared" si="30"/>
        <v>1</v>
      </c>
    </row>
    <row r="743" spans="1:6" ht="12.75">
      <c r="A743" s="636"/>
      <c r="B743" s="637" t="s">
        <v>372</v>
      </c>
      <c r="C743" s="600"/>
      <c r="D743" s="600">
        <v>33463</v>
      </c>
      <c r="E743" s="600">
        <v>33463</v>
      </c>
      <c r="F743" s="601">
        <f t="shared" si="30"/>
        <v>1</v>
      </c>
    </row>
    <row r="744" spans="1:6" ht="13.5" thickBot="1">
      <c r="A744" s="636"/>
      <c r="B744" s="644" t="s">
        <v>373</v>
      </c>
      <c r="C744" s="603"/>
      <c r="D744" s="603"/>
      <c r="E744" s="603"/>
      <c r="F744" s="601"/>
    </row>
    <row r="745" spans="1:6" ht="13.5" thickBot="1">
      <c r="A745" s="645"/>
      <c r="B745" s="630" t="s">
        <v>362</v>
      </c>
      <c r="C745" s="603"/>
      <c r="D745" s="610">
        <f>SUM(D743:D744)</f>
        <v>33463</v>
      </c>
      <c r="E745" s="610">
        <f>SUM(E743:E744)</f>
        <v>33463</v>
      </c>
      <c r="F745" s="607">
        <f t="shared" si="30"/>
        <v>1</v>
      </c>
    </row>
    <row r="746" spans="1:6" ht="13.5" thickBot="1">
      <c r="A746" s="645"/>
      <c r="B746" s="646" t="s">
        <v>600</v>
      </c>
      <c r="C746" s="603"/>
      <c r="D746" s="610"/>
      <c r="E746" s="603">
        <f>-11400</f>
        <v>-11400</v>
      </c>
      <c r="F746" s="601"/>
    </row>
    <row r="747" spans="1:6" ht="15.75" thickBot="1">
      <c r="A747" s="645"/>
      <c r="B747" s="647" t="s">
        <v>375</v>
      </c>
      <c r="C747" s="620">
        <f>SUM(C740+C742+C745)</f>
        <v>427251</v>
      </c>
      <c r="D747" s="620">
        <f>SUM(D740+D742+D745)</f>
        <v>484401</v>
      </c>
      <c r="E747" s="620">
        <f>SUM(E740+E742+E745+E746)</f>
        <v>367626</v>
      </c>
      <c r="F747" s="607">
        <f t="shared" si="30"/>
        <v>0.7589290690977104</v>
      </c>
    </row>
    <row r="748" spans="1:6" ht="12.75">
      <c r="A748" s="648"/>
      <c r="B748" s="649" t="s">
        <v>376</v>
      </c>
      <c r="C748" s="600">
        <v>275107</v>
      </c>
      <c r="D748" s="600">
        <v>276345</v>
      </c>
      <c r="E748" s="600">
        <v>208564</v>
      </c>
      <c r="F748" s="601">
        <f t="shared" si="30"/>
        <v>0.7547232625884311</v>
      </c>
    </row>
    <row r="749" spans="1:6" ht="12.75">
      <c r="A749" s="648"/>
      <c r="B749" s="649" t="s">
        <v>377</v>
      </c>
      <c r="C749" s="600">
        <v>71359</v>
      </c>
      <c r="D749" s="600">
        <v>71951</v>
      </c>
      <c r="E749" s="600">
        <v>55945</v>
      </c>
      <c r="F749" s="601">
        <f t="shared" si="30"/>
        <v>0.7775430501313394</v>
      </c>
    </row>
    <row r="750" spans="1:6" ht="12.75">
      <c r="A750" s="648"/>
      <c r="B750" s="649" t="s">
        <v>378</v>
      </c>
      <c r="C750" s="600">
        <v>80785</v>
      </c>
      <c r="D750" s="600">
        <v>128117</v>
      </c>
      <c r="E750" s="600">
        <v>73981</v>
      </c>
      <c r="F750" s="601">
        <f t="shared" si="30"/>
        <v>0.5774487382626817</v>
      </c>
    </row>
    <row r="751" spans="1:6" ht="12.75">
      <c r="A751" s="648"/>
      <c r="B751" s="656" t="s">
        <v>582</v>
      </c>
      <c r="C751" s="600"/>
      <c r="D751" s="657">
        <v>43958</v>
      </c>
      <c r="E751" s="657">
        <v>5580</v>
      </c>
      <c r="F751" s="601">
        <f t="shared" si="30"/>
        <v>0.12693935119887165</v>
      </c>
    </row>
    <row r="752" spans="1:6" ht="12.75">
      <c r="A752" s="648"/>
      <c r="B752" s="649" t="s">
        <v>379</v>
      </c>
      <c r="C752" s="600"/>
      <c r="D752" s="600"/>
      <c r="E752" s="600"/>
      <c r="F752" s="601"/>
    </row>
    <row r="753" spans="1:6" ht="13.5" thickBot="1">
      <c r="A753" s="648"/>
      <c r="B753" s="650" t="s">
        <v>380</v>
      </c>
      <c r="C753" s="603"/>
      <c r="D753" s="603">
        <v>2640</v>
      </c>
      <c r="E753" s="603">
        <v>3642</v>
      </c>
      <c r="F753" s="601">
        <f t="shared" si="30"/>
        <v>1.3795454545454546</v>
      </c>
    </row>
    <row r="754" spans="1:6" ht="13.5" thickBot="1">
      <c r="A754" s="648"/>
      <c r="B754" s="651" t="s">
        <v>17</v>
      </c>
      <c r="C754" s="606">
        <f>SUM(C748:C753)</f>
        <v>427251</v>
      </c>
      <c r="D754" s="606">
        <f>SUM(D748:D753)-D751</f>
        <v>479053</v>
      </c>
      <c r="E754" s="606">
        <f>SUM(E748:E753)-E751</f>
        <v>342132</v>
      </c>
      <c r="F754" s="607">
        <f t="shared" si="30"/>
        <v>0.7141840255671085</v>
      </c>
    </row>
    <row r="755" spans="1:6" ht="12.75">
      <c r="A755" s="648"/>
      <c r="B755" s="649" t="s">
        <v>381</v>
      </c>
      <c r="C755" s="600"/>
      <c r="D755" s="600"/>
      <c r="E755" s="600"/>
      <c r="F755" s="601"/>
    </row>
    <row r="756" spans="1:6" ht="12.75">
      <c r="A756" s="648"/>
      <c r="B756" s="649" t="s">
        <v>382</v>
      </c>
      <c r="C756" s="600"/>
      <c r="D756" s="600">
        <v>5348</v>
      </c>
      <c r="E756" s="600"/>
      <c r="F756" s="601">
        <f t="shared" si="30"/>
        <v>0</v>
      </c>
    </row>
    <row r="757" spans="1:6" ht="13.5" thickBot="1">
      <c r="A757" s="648"/>
      <c r="B757" s="652" t="s">
        <v>383</v>
      </c>
      <c r="C757" s="603"/>
      <c r="D757" s="603"/>
      <c r="E757" s="603"/>
      <c r="F757" s="601"/>
    </row>
    <row r="758" spans="1:6" ht="13.5" thickBot="1">
      <c r="A758" s="648"/>
      <c r="B758" s="653" t="s">
        <v>23</v>
      </c>
      <c r="C758" s="613"/>
      <c r="D758" s="606">
        <f>SUM(D756:D757)</f>
        <v>5348</v>
      </c>
      <c r="E758" s="606">
        <f>SUM(E756:E757)</f>
        <v>0</v>
      </c>
      <c r="F758" s="607">
        <f t="shared" si="30"/>
        <v>0</v>
      </c>
    </row>
    <row r="759" spans="1:6" ht="13.5" thickBot="1">
      <c r="A759" s="648"/>
      <c r="B759" s="627" t="s">
        <v>598</v>
      </c>
      <c r="C759" s="613"/>
      <c r="D759" s="613"/>
      <c r="E759" s="613">
        <v>1530</v>
      </c>
      <c r="F759" s="601"/>
    </row>
    <row r="760" spans="1:6" ht="15.75" thickBot="1">
      <c r="A760" s="633"/>
      <c r="B760" s="634" t="s">
        <v>39</v>
      </c>
      <c r="C760" s="620">
        <f>SUM(C754+C758)</f>
        <v>427251</v>
      </c>
      <c r="D760" s="620">
        <f>SUM(D754+D758)</f>
        <v>484401</v>
      </c>
      <c r="E760" s="620">
        <f>SUM(E754+E758+E759)</f>
        <v>343662</v>
      </c>
      <c r="F760" s="607">
        <f t="shared" si="30"/>
        <v>0.7094576600791493</v>
      </c>
    </row>
    <row r="761" spans="1:6" ht="15">
      <c r="A761" s="313">
        <v>2720</v>
      </c>
      <c r="B761" s="635" t="s">
        <v>401</v>
      </c>
      <c r="C761" s="600"/>
      <c r="D761" s="600"/>
      <c r="E761" s="600"/>
      <c r="F761" s="601"/>
    </row>
    <row r="762" spans="1:6" ht="12.75">
      <c r="A762" s="636"/>
      <c r="B762" s="637" t="s">
        <v>363</v>
      </c>
      <c r="C762" s="600">
        <v>370</v>
      </c>
      <c r="D762" s="600">
        <v>370</v>
      </c>
      <c r="E762" s="600">
        <v>449</v>
      </c>
      <c r="F762" s="601">
        <f t="shared" si="30"/>
        <v>1.2135135135135136</v>
      </c>
    </row>
    <row r="763" spans="1:6" ht="12.75">
      <c r="A763" s="636"/>
      <c r="B763" s="637" t="s">
        <v>364</v>
      </c>
      <c r="C763" s="600">
        <v>15000</v>
      </c>
      <c r="D763" s="600">
        <v>15000</v>
      </c>
      <c r="E763" s="600">
        <v>9946</v>
      </c>
      <c r="F763" s="601">
        <f t="shared" si="30"/>
        <v>0.6630666666666667</v>
      </c>
    </row>
    <row r="764" spans="1:6" ht="12.75">
      <c r="A764" s="636"/>
      <c r="B764" s="637" t="s">
        <v>365</v>
      </c>
      <c r="C764" s="600"/>
      <c r="D764" s="600"/>
      <c r="E764" s="600">
        <v>609</v>
      </c>
      <c r="F764" s="601"/>
    </row>
    <row r="765" spans="1:6" ht="12.75">
      <c r="A765" s="636"/>
      <c r="B765" s="637" t="s">
        <v>366</v>
      </c>
      <c r="C765" s="600">
        <v>10600</v>
      </c>
      <c r="D765" s="600">
        <v>10600</v>
      </c>
      <c r="E765" s="600">
        <v>6767</v>
      </c>
      <c r="F765" s="601">
        <f t="shared" si="30"/>
        <v>0.6383962264150943</v>
      </c>
    </row>
    <row r="766" spans="1:6" ht="12.75">
      <c r="A766" s="636"/>
      <c r="B766" s="637" t="s">
        <v>367</v>
      </c>
      <c r="C766" s="600">
        <v>4000</v>
      </c>
      <c r="D766" s="600">
        <v>4000</v>
      </c>
      <c r="E766" s="600">
        <v>2899</v>
      </c>
      <c r="F766" s="601">
        <f t="shared" si="30"/>
        <v>0.72475</v>
      </c>
    </row>
    <row r="767" spans="1:6" ht="13.5" thickBot="1">
      <c r="A767" s="636"/>
      <c r="B767" s="638" t="s">
        <v>368</v>
      </c>
      <c r="C767" s="603"/>
      <c r="D767" s="603"/>
      <c r="E767" s="603"/>
      <c r="F767" s="601"/>
    </row>
    <row r="768" spans="1:6" ht="13.5" thickBot="1">
      <c r="A768" s="636"/>
      <c r="B768" s="639" t="s">
        <v>356</v>
      </c>
      <c r="C768" s="606">
        <f>SUM(C762:C767)</f>
        <v>29970</v>
      </c>
      <c r="D768" s="606">
        <f>SUM(D762:D767)</f>
        <v>29970</v>
      </c>
      <c r="E768" s="606">
        <f>SUM(E762:E767)</f>
        <v>20670</v>
      </c>
      <c r="F768" s="607">
        <f t="shared" si="30"/>
        <v>0.6896896896896897</v>
      </c>
    </row>
    <row r="769" spans="1:6" ht="12.75">
      <c r="A769" s="636"/>
      <c r="B769" s="637" t="s">
        <v>369</v>
      </c>
      <c r="C769" s="600">
        <v>145571</v>
      </c>
      <c r="D769" s="600">
        <v>150897</v>
      </c>
      <c r="E769" s="600">
        <v>99366</v>
      </c>
      <c r="F769" s="601">
        <f t="shared" si="30"/>
        <v>0.6585021571005388</v>
      </c>
    </row>
    <row r="770" spans="1:6" ht="12.75">
      <c r="A770" s="636"/>
      <c r="B770" s="637" t="s">
        <v>370</v>
      </c>
      <c r="C770" s="600"/>
      <c r="D770" s="600"/>
      <c r="E770" s="600"/>
      <c r="F770" s="601"/>
    </row>
    <row r="771" spans="1:6" ht="13.5" thickBot="1">
      <c r="A771" s="636"/>
      <c r="B771" s="637" t="s">
        <v>371</v>
      </c>
      <c r="C771" s="603"/>
      <c r="D771" s="603"/>
      <c r="E771" s="603"/>
      <c r="F771" s="601"/>
    </row>
    <row r="772" spans="1:6" ht="13.5" thickBot="1">
      <c r="A772" s="640"/>
      <c r="B772" s="641" t="s">
        <v>359</v>
      </c>
      <c r="C772" s="610">
        <f>SUM(C769:C771)</f>
        <v>145571</v>
      </c>
      <c r="D772" s="610">
        <f>SUM(D769:D771)</f>
        <v>150897</v>
      </c>
      <c r="E772" s="610">
        <f>SUM(E769:E771)</f>
        <v>99366</v>
      </c>
      <c r="F772" s="607">
        <f t="shared" si="30"/>
        <v>0.6585021571005388</v>
      </c>
    </row>
    <row r="773" spans="1:6" ht="13.5" thickBot="1">
      <c r="A773" s="642"/>
      <c r="B773" s="630" t="s">
        <v>360</v>
      </c>
      <c r="C773" s="613"/>
      <c r="D773" s="613"/>
      <c r="E773" s="613"/>
      <c r="F773" s="601"/>
    </row>
    <row r="774" spans="1:6" ht="13.5" thickBot="1">
      <c r="A774" s="642"/>
      <c r="B774" s="630" t="s">
        <v>599</v>
      </c>
      <c r="C774" s="613"/>
      <c r="D774" s="613"/>
      <c r="E774" s="613">
        <v>13685</v>
      </c>
      <c r="F774" s="614"/>
    </row>
    <row r="775" spans="1:6" ht="13.5" thickBot="1">
      <c r="A775" s="642"/>
      <c r="B775" s="643" t="s">
        <v>361</v>
      </c>
      <c r="C775" s="606">
        <f>SUM(C772+C768+C773)</f>
        <v>175541</v>
      </c>
      <c r="D775" s="606">
        <f>SUM(D772+D768+D773)</f>
        <v>180867</v>
      </c>
      <c r="E775" s="606">
        <v>133721</v>
      </c>
      <c r="F775" s="666">
        <f t="shared" si="30"/>
        <v>0.7393333222754842</v>
      </c>
    </row>
    <row r="776" spans="1:6" ht="13.5" thickBot="1">
      <c r="A776" s="636"/>
      <c r="B776" s="639" t="s">
        <v>374</v>
      </c>
      <c r="C776" s="613"/>
      <c r="D776" s="613"/>
      <c r="E776" s="613"/>
      <c r="F776" s="614"/>
    </row>
    <row r="777" spans="1:6" ht="12.75">
      <c r="A777" s="636"/>
      <c r="B777" s="637" t="s">
        <v>372</v>
      </c>
      <c r="C777" s="600"/>
      <c r="D777" s="600">
        <v>17216</v>
      </c>
      <c r="E777" s="600">
        <v>17216</v>
      </c>
      <c r="F777" s="601">
        <f t="shared" si="30"/>
        <v>1</v>
      </c>
    </row>
    <row r="778" spans="1:6" ht="13.5" thickBot="1">
      <c r="A778" s="636"/>
      <c r="B778" s="644" t="s">
        <v>373</v>
      </c>
      <c r="C778" s="603"/>
      <c r="D778" s="603">
        <v>977</v>
      </c>
      <c r="E778" s="603">
        <v>977</v>
      </c>
      <c r="F778" s="601">
        <f t="shared" si="30"/>
        <v>1</v>
      </c>
    </row>
    <row r="779" spans="1:6" ht="13.5" thickBot="1">
      <c r="A779" s="645"/>
      <c r="B779" s="630" t="s">
        <v>362</v>
      </c>
      <c r="C779" s="603"/>
      <c r="D779" s="610">
        <f>SUM(D777:D778)</f>
        <v>18193</v>
      </c>
      <c r="E779" s="610">
        <f>SUM(E777:E778)</f>
        <v>18193</v>
      </c>
      <c r="F779" s="607">
        <f t="shared" si="30"/>
        <v>1</v>
      </c>
    </row>
    <row r="780" spans="1:6" ht="13.5" thickBot="1">
      <c r="A780" s="645"/>
      <c r="B780" s="646" t="s">
        <v>652</v>
      </c>
      <c r="C780" s="603"/>
      <c r="D780" s="610"/>
      <c r="E780" s="603">
        <v>310</v>
      </c>
      <c r="F780" s="601"/>
    </row>
    <row r="781" spans="1:6" ht="15.75" thickBot="1">
      <c r="A781" s="645"/>
      <c r="B781" s="647" t="s">
        <v>375</v>
      </c>
      <c r="C781" s="620">
        <f>SUM(C775+C776+C779)</f>
        <v>175541</v>
      </c>
      <c r="D781" s="620">
        <f>SUM(D775+D776+D779)</f>
        <v>199060</v>
      </c>
      <c r="E781" s="620">
        <f>SUM(E775+E776+E779+E780)</f>
        <v>152224</v>
      </c>
      <c r="F781" s="607">
        <f t="shared" si="30"/>
        <v>0.7647141565357178</v>
      </c>
    </row>
    <row r="782" spans="1:6" ht="12.75">
      <c r="A782" s="648"/>
      <c r="B782" s="649" t="s">
        <v>376</v>
      </c>
      <c r="C782" s="600">
        <v>116332</v>
      </c>
      <c r="D782" s="600">
        <v>130022</v>
      </c>
      <c r="E782" s="600">
        <v>92172</v>
      </c>
      <c r="F782" s="601">
        <f t="shared" si="30"/>
        <v>0.7088954176985434</v>
      </c>
    </row>
    <row r="783" spans="1:6" ht="12.75">
      <c r="A783" s="648"/>
      <c r="B783" s="649" t="s">
        <v>377</v>
      </c>
      <c r="C783" s="600">
        <v>30611</v>
      </c>
      <c r="D783" s="600">
        <v>34554</v>
      </c>
      <c r="E783" s="600">
        <v>24096</v>
      </c>
      <c r="F783" s="601">
        <f t="shared" si="30"/>
        <v>0.6973432887654106</v>
      </c>
    </row>
    <row r="784" spans="1:6" ht="12.75">
      <c r="A784" s="648"/>
      <c r="B784" s="649" t="s">
        <v>378</v>
      </c>
      <c r="C784" s="600">
        <v>28598</v>
      </c>
      <c r="D784" s="600">
        <v>33313</v>
      </c>
      <c r="E784" s="600">
        <v>20169</v>
      </c>
      <c r="F784" s="601">
        <f t="shared" si="30"/>
        <v>0.6054393179839702</v>
      </c>
    </row>
    <row r="785" spans="1:6" ht="12.75">
      <c r="A785" s="648"/>
      <c r="B785" s="649" t="s">
        <v>379</v>
      </c>
      <c r="C785" s="600"/>
      <c r="D785" s="600"/>
      <c r="E785" s="600"/>
      <c r="F785" s="601"/>
    </row>
    <row r="786" spans="1:6" ht="13.5" thickBot="1">
      <c r="A786" s="648"/>
      <c r="B786" s="650" t="s">
        <v>380</v>
      </c>
      <c r="C786" s="603"/>
      <c r="D786" s="603"/>
      <c r="E786" s="603"/>
      <c r="F786" s="601"/>
    </row>
    <row r="787" spans="1:6" ht="13.5" thickBot="1">
      <c r="A787" s="648"/>
      <c r="B787" s="651" t="s">
        <v>17</v>
      </c>
      <c r="C787" s="606">
        <f>SUM(C782:C786)</f>
        <v>175541</v>
      </c>
      <c r="D787" s="606">
        <f>SUM(D782:D786)</f>
        <v>197889</v>
      </c>
      <c r="E787" s="606">
        <f>SUM(E782:E786)</f>
        <v>136437</v>
      </c>
      <c r="F787" s="607">
        <f aca="true" t="shared" si="31" ref="F787:F850">SUM(E787/D787)</f>
        <v>0.6894622743052924</v>
      </c>
    </row>
    <row r="788" spans="1:6" ht="12.75">
      <c r="A788" s="648"/>
      <c r="B788" s="649" t="s">
        <v>381</v>
      </c>
      <c r="C788" s="600"/>
      <c r="D788" s="600">
        <v>992</v>
      </c>
      <c r="E788" s="600">
        <v>992</v>
      </c>
      <c r="F788" s="601">
        <f t="shared" si="31"/>
        <v>1</v>
      </c>
    </row>
    <row r="789" spans="1:6" ht="12.75">
      <c r="A789" s="648"/>
      <c r="B789" s="649" t="s">
        <v>382</v>
      </c>
      <c r="C789" s="600"/>
      <c r="D789" s="600">
        <v>179</v>
      </c>
      <c r="E789" s="600">
        <v>179</v>
      </c>
      <c r="F789" s="601">
        <f t="shared" si="31"/>
        <v>1</v>
      </c>
    </row>
    <row r="790" spans="1:6" ht="13.5" thickBot="1">
      <c r="A790" s="648"/>
      <c r="B790" s="652" t="s">
        <v>383</v>
      </c>
      <c r="C790" s="603"/>
      <c r="D790" s="603"/>
      <c r="E790" s="603"/>
      <c r="F790" s="601"/>
    </row>
    <row r="791" spans="1:6" ht="13.5" thickBot="1">
      <c r="A791" s="648"/>
      <c r="B791" s="653" t="s">
        <v>23</v>
      </c>
      <c r="C791" s="613"/>
      <c r="D791" s="606">
        <f>SUM(D788:D790)</f>
        <v>1171</v>
      </c>
      <c r="E791" s="606">
        <f>SUM(E788:E790)</f>
        <v>1171</v>
      </c>
      <c r="F791" s="607">
        <f t="shared" si="31"/>
        <v>1</v>
      </c>
    </row>
    <row r="792" spans="1:6" ht="13.5" thickBot="1">
      <c r="A792" s="648"/>
      <c r="B792" s="627" t="s">
        <v>598</v>
      </c>
      <c r="C792" s="613"/>
      <c r="D792" s="606"/>
      <c r="E792" s="613">
        <v>-3907</v>
      </c>
      <c r="F792" s="601"/>
    </row>
    <row r="793" spans="1:6" ht="15.75" thickBot="1">
      <c r="A793" s="633"/>
      <c r="B793" s="634" t="s">
        <v>39</v>
      </c>
      <c r="C793" s="620">
        <f>SUM(C787+C791)</f>
        <v>175541</v>
      </c>
      <c r="D793" s="620">
        <f>SUM(D787+D791)</f>
        <v>199060</v>
      </c>
      <c r="E793" s="620">
        <f>SUM(E787+E791+E792)</f>
        <v>133701</v>
      </c>
      <c r="F793" s="607">
        <f t="shared" si="31"/>
        <v>0.6716618105093941</v>
      </c>
    </row>
    <row r="794" spans="1:6" ht="15">
      <c r="A794" s="313">
        <v>2790</v>
      </c>
      <c r="B794" s="635" t="s">
        <v>405</v>
      </c>
      <c r="C794" s="600"/>
      <c r="D794" s="600"/>
      <c r="E794" s="600"/>
      <c r="F794" s="601"/>
    </row>
    <row r="795" spans="1:6" ht="12.75">
      <c r="A795" s="636"/>
      <c r="B795" s="637" t="s">
        <v>363</v>
      </c>
      <c r="C795" s="600"/>
      <c r="D795" s="600"/>
      <c r="E795" s="600"/>
      <c r="F795" s="601"/>
    </row>
    <row r="796" spans="1:6" ht="12.75">
      <c r="A796" s="636"/>
      <c r="B796" s="637" t="s">
        <v>364</v>
      </c>
      <c r="C796" s="600"/>
      <c r="D796" s="600"/>
      <c r="E796" s="600"/>
      <c r="F796" s="601"/>
    </row>
    <row r="797" spans="1:6" ht="12.75">
      <c r="A797" s="636"/>
      <c r="B797" s="637" t="s">
        <v>365</v>
      </c>
      <c r="C797" s="600"/>
      <c r="D797" s="600"/>
      <c r="E797" s="600"/>
      <c r="F797" s="601"/>
    </row>
    <row r="798" spans="1:6" ht="12.75">
      <c r="A798" s="636"/>
      <c r="B798" s="637" t="s">
        <v>366</v>
      </c>
      <c r="C798" s="600"/>
      <c r="D798" s="600">
        <v>245</v>
      </c>
      <c r="E798" s="600">
        <v>245</v>
      </c>
      <c r="F798" s="601">
        <f t="shared" si="31"/>
        <v>1</v>
      </c>
    </row>
    <row r="799" spans="1:6" ht="12.75">
      <c r="A799" s="636"/>
      <c r="B799" s="637" t="s">
        <v>367</v>
      </c>
      <c r="C799" s="600"/>
      <c r="D799" s="600"/>
      <c r="E799" s="600"/>
      <c r="F799" s="601"/>
    </row>
    <row r="800" spans="1:6" ht="13.5" thickBot="1">
      <c r="A800" s="636"/>
      <c r="B800" s="638" t="s">
        <v>368</v>
      </c>
      <c r="C800" s="603"/>
      <c r="D800" s="603"/>
      <c r="E800" s="603"/>
      <c r="F800" s="601"/>
    </row>
    <row r="801" spans="1:6" ht="13.5" thickBot="1">
      <c r="A801" s="636"/>
      <c r="B801" s="639" t="s">
        <v>356</v>
      </c>
      <c r="C801" s="606">
        <f>SUM(C795:C800)</f>
        <v>0</v>
      </c>
      <c r="D801" s="606">
        <f>SUM(D795:D800)</f>
        <v>245</v>
      </c>
      <c r="E801" s="606">
        <f>SUM(E795:E800)</f>
        <v>245</v>
      </c>
      <c r="F801" s="607">
        <f t="shared" si="31"/>
        <v>1</v>
      </c>
    </row>
    <row r="802" spans="1:6" ht="12.75">
      <c r="A802" s="636"/>
      <c r="B802" s="637" t="s">
        <v>369</v>
      </c>
      <c r="C802" s="600">
        <v>122262</v>
      </c>
      <c r="D802" s="600">
        <v>138991</v>
      </c>
      <c r="E802" s="600">
        <v>83515</v>
      </c>
      <c r="F802" s="601">
        <f t="shared" si="31"/>
        <v>0.6008662431380449</v>
      </c>
    </row>
    <row r="803" spans="1:6" ht="12.75">
      <c r="A803" s="636"/>
      <c r="B803" s="637" t="s">
        <v>370</v>
      </c>
      <c r="C803" s="600"/>
      <c r="D803" s="600"/>
      <c r="E803" s="600"/>
      <c r="F803" s="601"/>
    </row>
    <row r="804" spans="1:6" ht="13.5" thickBot="1">
      <c r="A804" s="636"/>
      <c r="B804" s="637" t="s">
        <v>371</v>
      </c>
      <c r="C804" s="603"/>
      <c r="D804" s="603"/>
      <c r="E804" s="603"/>
      <c r="F804" s="601"/>
    </row>
    <row r="805" spans="1:6" ht="13.5" thickBot="1">
      <c r="A805" s="640"/>
      <c r="B805" s="641" t="s">
        <v>359</v>
      </c>
      <c r="C805" s="610">
        <f>SUM(C802:C804)</f>
        <v>122262</v>
      </c>
      <c r="D805" s="610">
        <f>SUM(D802:D804)</f>
        <v>138991</v>
      </c>
      <c r="E805" s="610">
        <f>SUM(E802:E804)</f>
        <v>83515</v>
      </c>
      <c r="F805" s="607">
        <f t="shared" si="31"/>
        <v>0.6008662431380449</v>
      </c>
    </row>
    <row r="806" spans="1:6" ht="13.5" thickBot="1">
      <c r="A806" s="642"/>
      <c r="B806" s="630" t="s">
        <v>360</v>
      </c>
      <c r="C806" s="613"/>
      <c r="D806" s="613">
        <v>200</v>
      </c>
      <c r="E806" s="613">
        <v>200</v>
      </c>
      <c r="F806" s="601">
        <f t="shared" si="31"/>
        <v>1</v>
      </c>
    </row>
    <row r="807" spans="1:6" ht="13.5" thickBot="1">
      <c r="A807" s="642"/>
      <c r="B807" s="643" t="s">
        <v>361</v>
      </c>
      <c r="C807" s="606">
        <f>SUM(C805+C801+C806)</f>
        <v>122262</v>
      </c>
      <c r="D807" s="606">
        <f>SUM(D805+D801+D806)</f>
        <v>139436</v>
      </c>
      <c r="E807" s="606">
        <v>83960</v>
      </c>
      <c r="F807" s="607">
        <f t="shared" si="31"/>
        <v>0.6021400499153734</v>
      </c>
    </row>
    <row r="808" spans="1:6" ht="13.5" thickBot="1">
      <c r="A808" s="636"/>
      <c r="B808" s="639" t="s">
        <v>374</v>
      </c>
      <c r="C808" s="613"/>
      <c r="D808" s="613"/>
      <c r="E808" s="613"/>
      <c r="F808" s="614"/>
    </row>
    <row r="809" spans="1:6" ht="12.75">
      <c r="A809" s="636"/>
      <c r="B809" s="637" t="s">
        <v>372</v>
      </c>
      <c r="C809" s="600"/>
      <c r="D809" s="600">
        <v>442</v>
      </c>
      <c r="E809" s="600">
        <v>442</v>
      </c>
      <c r="F809" s="601">
        <f t="shared" si="31"/>
        <v>1</v>
      </c>
    </row>
    <row r="810" spans="1:6" ht="13.5" thickBot="1">
      <c r="A810" s="636"/>
      <c r="B810" s="644" t="s">
        <v>373</v>
      </c>
      <c r="C810" s="603"/>
      <c r="D810" s="603"/>
      <c r="E810" s="603"/>
      <c r="F810" s="601"/>
    </row>
    <row r="811" spans="1:6" ht="13.5" thickBot="1">
      <c r="A811" s="645"/>
      <c r="B811" s="630" t="s">
        <v>362</v>
      </c>
      <c r="C811" s="603"/>
      <c r="D811" s="610">
        <f>SUM(D809:D810)</f>
        <v>442</v>
      </c>
      <c r="E811" s="610">
        <f>SUM(E809:E810)</f>
        <v>442</v>
      </c>
      <c r="F811" s="607">
        <f t="shared" si="31"/>
        <v>1</v>
      </c>
    </row>
    <row r="812" spans="1:6" ht="15.75" thickBot="1">
      <c r="A812" s="645"/>
      <c r="B812" s="647" t="s">
        <v>375</v>
      </c>
      <c r="C812" s="620">
        <f>SUM(C807+C808+C811)</f>
        <v>122262</v>
      </c>
      <c r="D812" s="620">
        <f>SUM(D807+D808+D811)</f>
        <v>139878</v>
      </c>
      <c r="E812" s="620">
        <f>SUM(E807+E808+E811)</f>
        <v>84402</v>
      </c>
      <c r="F812" s="607">
        <f t="shared" si="31"/>
        <v>0.6033972461716639</v>
      </c>
    </row>
    <row r="813" spans="1:6" ht="12.75">
      <c r="A813" s="648"/>
      <c r="B813" s="649" t="s">
        <v>376</v>
      </c>
      <c r="C813" s="600">
        <v>90026</v>
      </c>
      <c r="D813" s="600">
        <v>98486</v>
      </c>
      <c r="E813" s="600">
        <v>64549</v>
      </c>
      <c r="F813" s="601">
        <f t="shared" si="31"/>
        <v>0.655412952094714</v>
      </c>
    </row>
    <row r="814" spans="1:6" ht="12.75">
      <c r="A814" s="648"/>
      <c r="B814" s="649" t="s">
        <v>377</v>
      </c>
      <c r="C814" s="600">
        <v>23736</v>
      </c>
      <c r="D814" s="600">
        <v>25955</v>
      </c>
      <c r="E814" s="600">
        <v>16902</v>
      </c>
      <c r="F814" s="601">
        <f t="shared" si="31"/>
        <v>0.65120400693508</v>
      </c>
    </row>
    <row r="815" spans="1:6" ht="12.75">
      <c r="A815" s="648"/>
      <c r="B815" s="649" t="s">
        <v>378</v>
      </c>
      <c r="C815" s="600">
        <v>8500</v>
      </c>
      <c r="D815" s="600">
        <v>15437</v>
      </c>
      <c r="E815" s="600">
        <v>4756</v>
      </c>
      <c r="F815" s="601">
        <f t="shared" si="31"/>
        <v>0.3080909503141802</v>
      </c>
    </row>
    <row r="816" spans="1:6" ht="12.75">
      <c r="A816" s="648"/>
      <c r="B816" s="649" t="s">
        <v>379</v>
      </c>
      <c r="C816" s="600"/>
      <c r="D816" s="600"/>
      <c r="E816" s="600"/>
      <c r="F816" s="601"/>
    </row>
    <row r="817" spans="1:6" ht="13.5" thickBot="1">
      <c r="A817" s="648"/>
      <c r="B817" s="650" t="s">
        <v>380</v>
      </c>
      <c r="C817" s="603"/>
      <c r="D817" s="603"/>
      <c r="E817" s="603"/>
      <c r="F817" s="601"/>
    </row>
    <row r="818" spans="1:6" ht="13.5" thickBot="1">
      <c r="A818" s="648"/>
      <c r="B818" s="651" t="s">
        <v>17</v>
      </c>
      <c r="C818" s="606">
        <f>SUM(C813:C817)</f>
        <v>122262</v>
      </c>
      <c r="D818" s="606">
        <f>SUM(D813:D817)</f>
        <v>139878</v>
      </c>
      <c r="E818" s="606">
        <f>SUM(E813:E817)</f>
        <v>86207</v>
      </c>
      <c r="F818" s="607">
        <f t="shared" si="31"/>
        <v>0.6163013483178198</v>
      </c>
    </row>
    <row r="819" spans="1:6" ht="12.75">
      <c r="A819" s="648"/>
      <c r="B819" s="649" t="s">
        <v>381</v>
      </c>
      <c r="C819" s="600"/>
      <c r="D819" s="600"/>
      <c r="E819" s="600"/>
      <c r="F819" s="601"/>
    </row>
    <row r="820" spans="1:6" ht="12.75">
      <c r="A820" s="648"/>
      <c r="B820" s="649" t="s">
        <v>382</v>
      </c>
      <c r="C820" s="600"/>
      <c r="D820" s="600"/>
      <c r="E820" s="600"/>
      <c r="F820" s="601"/>
    </row>
    <row r="821" spans="1:6" ht="13.5" thickBot="1">
      <c r="A821" s="648"/>
      <c r="B821" s="652" t="s">
        <v>383</v>
      </c>
      <c r="C821" s="603"/>
      <c r="D821" s="603"/>
      <c r="E821" s="603"/>
      <c r="F821" s="601"/>
    </row>
    <row r="822" spans="1:6" ht="13.5" thickBot="1">
      <c r="A822" s="648"/>
      <c r="B822" s="653" t="s">
        <v>23</v>
      </c>
      <c r="C822" s="613"/>
      <c r="D822" s="613"/>
      <c r="E822" s="613"/>
      <c r="F822" s="607"/>
    </row>
    <row r="823" spans="1:6" ht="13.5" thickBot="1">
      <c r="A823" s="648"/>
      <c r="B823" s="627" t="s">
        <v>598</v>
      </c>
      <c r="C823" s="613"/>
      <c r="D823" s="613"/>
      <c r="E823" s="613">
        <v>-3122</v>
      </c>
      <c r="F823" s="601"/>
    </row>
    <row r="824" spans="1:6" ht="15.75" thickBot="1">
      <c r="A824" s="633"/>
      <c r="B824" s="634" t="s">
        <v>39</v>
      </c>
      <c r="C824" s="620">
        <f>SUM(C818+C822)</f>
        <v>122262</v>
      </c>
      <c r="D824" s="620">
        <f>SUM(D818+D822)</f>
        <v>139878</v>
      </c>
      <c r="E824" s="620">
        <f>SUM(E818+E822+E823)</f>
        <v>83085</v>
      </c>
      <c r="F824" s="607">
        <f t="shared" si="31"/>
        <v>0.59398189851156</v>
      </c>
    </row>
    <row r="825" spans="1:6" ht="15">
      <c r="A825" s="702">
        <v>2799</v>
      </c>
      <c r="B825" s="676" t="s">
        <v>655</v>
      </c>
      <c r="C825" s="677"/>
      <c r="D825" s="677"/>
      <c r="E825" s="677"/>
      <c r="F825" s="601"/>
    </row>
    <row r="826" spans="1:6" ht="12.75">
      <c r="A826" s="636"/>
      <c r="B826" s="637" t="s">
        <v>363</v>
      </c>
      <c r="C826" s="658">
        <f aca="true" t="shared" si="32" ref="C826:E831">SUM(C795+C762+C727+C692+C558+C295)</f>
        <v>21720</v>
      </c>
      <c r="D826" s="658">
        <f t="shared" si="32"/>
        <v>8989</v>
      </c>
      <c r="E826" s="658">
        <f t="shared" si="32"/>
        <v>3817</v>
      </c>
      <c r="F826" s="601">
        <f t="shared" si="31"/>
        <v>0.4246301034597842</v>
      </c>
    </row>
    <row r="827" spans="1:6" ht="12.75">
      <c r="A827" s="636"/>
      <c r="B827" s="637" t="s">
        <v>364</v>
      </c>
      <c r="C827" s="658">
        <f t="shared" si="32"/>
        <v>30631</v>
      </c>
      <c r="D827" s="658">
        <f t="shared" si="32"/>
        <v>31854</v>
      </c>
      <c r="E827" s="658">
        <f t="shared" si="32"/>
        <v>19262</v>
      </c>
      <c r="F827" s="601">
        <f t="shared" si="31"/>
        <v>0.6046964274502418</v>
      </c>
    </row>
    <row r="828" spans="1:6" ht="12.75">
      <c r="A828" s="636"/>
      <c r="B828" s="637" t="s">
        <v>365</v>
      </c>
      <c r="C828" s="658">
        <f t="shared" si="32"/>
        <v>16332</v>
      </c>
      <c r="D828" s="658">
        <f t="shared" si="32"/>
        <v>35796</v>
      </c>
      <c r="E828" s="658">
        <f t="shared" si="32"/>
        <v>47999</v>
      </c>
      <c r="F828" s="601">
        <f t="shared" si="31"/>
        <v>1.3409040116214102</v>
      </c>
    </row>
    <row r="829" spans="1:6" ht="12.75">
      <c r="A829" s="636"/>
      <c r="B829" s="637" t="s">
        <v>366</v>
      </c>
      <c r="C829" s="658">
        <f t="shared" si="32"/>
        <v>197586</v>
      </c>
      <c r="D829" s="658">
        <f t="shared" si="32"/>
        <v>189188</v>
      </c>
      <c r="E829" s="658">
        <f t="shared" si="32"/>
        <v>140410</v>
      </c>
      <c r="F829" s="601">
        <f t="shared" si="31"/>
        <v>0.7421718079370785</v>
      </c>
    </row>
    <row r="830" spans="1:6" ht="12.75">
      <c r="A830" s="636"/>
      <c r="B830" s="637" t="s">
        <v>367</v>
      </c>
      <c r="C830" s="658">
        <f t="shared" si="32"/>
        <v>49607</v>
      </c>
      <c r="D830" s="658">
        <f t="shared" si="32"/>
        <v>52575</v>
      </c>
      <c r="E830" s="658">
        <f t="shared" si="32"/>
        <v>41809</v>
      </c>
      <c r="F830" s="601">
        <f t="shared" si="31"/>
        <v>0.7952258678078935</v>
      </c>
    </row>
    <row r="831" spans="1:6" ht="13.5" thickBot="1">
      <c r="A831" s="636"/>
      <c r="B831" s="638" t="s">
        <v>368</v>
      </c>
      <c r="C831" s="659">
        <f t="shared" si="32"/>
        <v>0</v>
      </c>
      <c r="D831" s="659">
        <f t="shared" si="32"/>
        <v>0</v>
      </c>
      <c r="E831" s="659">
        <f t="shared" si="32"/>
        <v>0</v>
      </c>
      <c r="F831" s="601"/>
    </row>
    <row r="832" spans="1:6" ht="13.5" thickBot="1">
      <c r="A832" s="636"/>
      <c r="B832" s="639" t="s">
        <v>356</v>
      </c>
      <c r="C832" s="662">
        <f>SUM(C826:C831)</f>
        <v>315876</v>
      </c>
      <c r="D832" s="662">
        <f>SUM(D826:D831)</f>
        <v>318402</v>
      </c>
      <c r="E832" s="662">
        <f>SUM(E826:E831)</f>
        <v>253297</v>
      </c>
      <c r="F832" s="607">
        <f t="shared" si="31"/>
        <v>0.7955257818732294</v>
      </c>
    </row>
    <row r="833" spans="1:6" ht="12.75">
      <c r="A833" s="636"/>
      <c r="B833" s="637" t="s">
        <v>369</v>
      </c>
      <c r="C833" s="658">
        <f aca="true" t="shared" si="33" ref="C833:E835">SUM(C802+C769+C734+C699+C565+C302)</f>
        <v>3653981</v>
      </c>
      <c r="D833" s="658">
        <f t="shared" si="33"/>
        <v>3812588</v>
      </c>
      <c r="E833" s="658">
        <f t="shared" si="33"/>
        <v>2751727</v>
      </c>
      <c r="F833" s="601">
        <f t="shared" si="31"/>
        <v>0.7217477996573456</v>
      </c>
    </row>
    <row r="834" spans="1:6" ht="12.75">
      <c r="A834" s="636"/>
      <c r="B834" s="637" t="s">
        <v>370</v>
      </c>
      <c r="C834" s="658">
        <f t="shared" si="33"/>
        <v>227892</v>
      </c>
      <c r="D834" s="658">
        <f t="shared" si="33"/>
        <v>227892</v>
      </c>
      <c r="E834" s="658">
        <f t="shared" si="33"/>
        <v>193794</v>
      </c>
      <c r="F834" s="601">
        <f t="shared" si="31"/>
        <v>0.8503764941287979</v>
      </c>
    </row>
    <row r="835" spans="1:6" ht="13.5" thickBot="1">
      <c r="A835" s="636"/>
      <c r="B835" s="637" t="s">
        <v>371</v>
      </c>
      <c r="C835" s="659">
        <f t="shared" si="33"/>
        <v>0</v>
      </c>
      <c r="D835" s="659">
        <f t="shared" si="33"/>
        <v>0</v>
      </c>
      <c r="E835" s="659">
        <f t="shared" si="33"/>
        <v>0</v>
      </c>
      <c r="F835" s="601"/>
    </row>
    <row r="836" spans="1:6" ht="13.5" thickBot="1">
      <c r="A836" s="640"/>
      <c r="B836" s="641" t="s">
        <v>359</v>
      </c>
      <c r="C836" s="662">
        <f>SUM(C833:C835)</f>
        <v>3881873</v>
      </c>
      <c r="D836" s="662">
        <f>SUM(D833:D835)</f>
        <v>4040480</v>
      </c>
      <c r="E836" s="662">
        <f>SUM(E833:E835)</f>
        <v>2945521</v>
      </c>
      <c r="F836" s="607">
        <f t="shared" si="31"/>
        <v>0.7290027422484457</v>
      </c>
    </row>
    <row r="837" spans="1:6" ht="13.5" thickBot="1">
      <c r="A837" s="642"/>
      <c r="B837" s="630" t="s">
        <v>360</v>
      </c>
      <c r="C837" s="662">
        <f>SUM(C806+C773+C738+C703+C569+C306)</f>
        <v>0</v>
      </c>
      <c r="D837" s="662">
        <f>SUM(D806+D773+D738+D703+D569+D306)</f>
        <v>12719</v>
      </c>
      <c r="E837" s="662">
        <f>SUM(E806+E773+E738+E703+E569+E306)</f>
        <v>22453</v>
      </c>
      <c r="F837" s="607">
        <f t="shared" si="31"/>
        <v>1.7653117383442094</v>
      </c>
    </row>
    <row r="838" spans="1:6" ht="13.5" thickBot="1">
      <c r="A838" s="642"/>
      <c r="B838" s="605" t="s">
        <v>602</v>
      </c>
      <c r="C838" s="662"/>
      <c r="D838" s="662">
        <f>SUM(D739+D570)</f>
        <v>2462</v>
      </c>
      <c r="E838" s="662">
        <f>SUM(E739+E570)</f>
        <v>2972</v>
      </c>
      <c r="F838" s="607">
        <f t="shared" si="31"/>
        <v>1.2071486596263201</v>
      </c>
    </row>
    <row r="839" spans="1:6" ht="13.5" thickBot="1">
      <c r="A839" s="642"/>
      <c r="B839" s="630" t="s">
        <v>599</v>
      </c>
      <c r="C839" s="662"/>
      <c r="D839" s="662">
        <f>SUM(D774+D571+D308+D704)</f>
        <v>0</v>
      </c>
      <c r="E839" s="662">
        <f>SUM(E774+E571+E308+E704)</f>
        <v>39023</v>
      </c>
      <c r="F839" s="607"/>
    </row>
    <row r="840" spans="1:6" ht="13.5" thickBot="1">
      <c r="A840" s="642"/>
      <c r="B840" s="643" t="s">
        <v>361</v>
      </c>
      <c r="C840" s="662">
        <f>SUM(C836+C837+C832)</f>
        <v>4197749</v>
      </c>
      <c r="D840" s="662">
        <f>SUM(D836+D837+D832+D838+D839)</f>
        <v>4374063</v>
      </c>
      <c r="E840" s="662">
        <f>SUM(E836+E837+E832+E838+E839)</f>
        <v>3263266</v>
      </c>
      <c r="F840" s="607">
        <f t="shared" si="31"/>
        <v>0.7460491538416342</v>
      </c>
    </row>
    <row r="841" spans="1:6" ht="12.75">
      <c r="A841" s="642"/>
      <c r="B841" s="678" t="s">
        <v>629</v>
      </c>
      <c r="C841" s="679"/>
      <c r="D841" s="680">
        <f>SUM(D607)</f>
        <v>2911</v>
      </c>
      <c r="E841" s="680">
        <f>SUM(E607)</f>
        <v>0</v>
      </c>
      <c r="F841" s="601">
        <f t="shared" si="31"/>
        <v>0</v>
      </c>
    </row>
    <row r="842" spans="1:6" ht="13.5" thickBot="1">
      <c r="A842" s="642"/>
      <c r="B842" s="589" t="s">
        <v>628</v>
      </c>
      <c r="C842" s="660"/>
      <c r="D842" s="659">
        <f>SUM(D741)</f>
        <v>5348</v>
      </c>
      <c r="E842" s="659">
        <f>SUM(E741)</f>
        <v>5348</v>
      </c>
      <c r="F842" s="601">
        <f t="shared" si="31"/>
        <v>1</v>
      </c>
    </row>
    <row r="843" spans="1:6" ht="13.5" thickBot="1">
      <c r="A843" s="636"/>
      <c r="B843" s="669" t="s">
        <v>374</v>
      </c>
      <c r="C843" s="661">
        <f aca="true" t="shared" si="34" ref="C843:E846">SUM(C808+C776+C742+C707+C573+C310)</f>
        <v>0</v>
      </c>
      <c r="D843" s="662">
        <f t="shared" si="34"/>
        <v>8259</v>
      </c>
      <c r="E843" s="662">
        <f t="shared" si="34"/>
        <v>5348</v>
      </c>
      <c r="F843" s="607">
        <f t="shared" si="31"/>
        <v>0.6475360213100859</v>
      </c>
    </row>
    <row r="844" spans="1:6" ht="12.75">
      <c r="A844" s="636"/>
      <c r="B844" s="637" t="s">
        <v>372</v>
      </c>
      <c r="C844" s="658">
        <f t="shared" si="34"/>
        <v>0</v>
      </c>
      <c r="D844" s="658">
        <f t="shared" si="34"/>
        <v>129545</v>
      </c>
      <c r="E844" s="658">
        <f t="shared" si="34"/>
        <v>129545</v>
      </c>
      <c r="F844" s="601">
        <f t="shared" si="31"/>
        <v>1</v>
      </c>
    </row>
    <row r="845" spans="1:6" ht="13.5" thickBot="1">
      <c r="A845" s="636"/>
      <c r="B845" s="644" t="s">
        <v>373</v>
      </c>
      <c r="C845" s="659">
        <f t="shared" si="34"/>
        <v>0</v>
      </c>
      <c r="D845" s="659">
        <f t="shared" si="34"/>
        <v>977</v>
      </c>
      <c r="E845" s="659">
        <f t="shared" si="34"/>
        <v>977</v>
      </c>
      <c r="F845" s="601">
        <f t="shared" si="31"/>
        <v>1</v>
      </c>
    </row>
    <row r="846" spans="1:6" ht="13.5" thickBot="1">
      <c r="A846" s="645"/>
      <c r="B846" s="630" t="s">
        <v>362</v>
      </c>
      <c r="C846" s="662">
        <f t="shared" si="34"/>
        <v>0</v>
      </c>
      <c r="D846" s="662">
        <f t="shared" si="34"/>
        <v>130522</v>
      </c>
      <c r="E846" s="662">
        <f t="shared" si="34"/>
        <v>130522</v>
      </c>
      <c r="F846" s="607">
        <f t="shared" si="31"/>
        <v>1</v>
      </c>
    </row>
    <row r="847" spans="1:6" ht="13.5" thickBot="1">
      <c r="A847" s="645"/>
      <c r="B847" s="646" t="s">
        <v>600</v>
      </c>
      <c r="C847" s="662"/>
      <c r="D847" s="661">
        <f>SUM(D746+D711+D577+D314)</f>
        <v>0</v>
      </c>
      <c r="E847" s="661">
        <f>E314+E711+E746+E780</f>
        <v>-10588</v>
      </c>
      <c r="F847" s="607"/>
    </row>
    <row r="848" spans="1:6" ht="15.75" thickBot="1">
      <c r="A848" s="645"/>
      <c r="B848" s="647" t="s">
        <v>375</v>
      </c>
      <c r="C848" s="663">
        <f aca="true" t="shared" si="35" ref="C848:E851">SUM(C812+C781+C747+C712+C578+C315)</f>
        <v>4197749</v>
      </c>
      <c r="D848" s="663">
        <f t="shared" si="35"/>
        <v>4512844</v>
      </c>
      <c r="E848" s="663">
        <f t="shared" si="35"/>
        <v>3388944</v>
      </c>
      <c r="F848" s="607">
        <f t="shared" si="31"/>
        <v>0.7509552734373269</v>
      </c>
    </row>
    <row r="849" spans="1:6" ht="12.75">
      <c r="A849" s="648"/>
      <c r="B849" s="649" t="s">
        <v>376</v>
      </c>
      <c r="C849" s="658">
        <f t="shared" si="35"/>
        <v>2413411</v>
      </c>
      <c r="D849" s="658">
        <f t="shared" si="35"/>
        <v>2521042</v>
      </c>
      <c r="E849" s="658">
        <f t="shared" si="35"/>
        <v>1800848</v>
      </c>
      <c r="F849" s="601">
        <f t="shared" si="31"/>
        <v>0.7143268537374625</v>
      </c>
    </row>
    <row r="850" spans="1:6" ht="12.75">
      <c r="A850" s="648"/>
      <c r="B850" s="649" t="s">
        <v>377</v>
      </c>
      <c r="C850" s="658">
        <f t="shared" si="35"/>
        <v>632576</v>
      </c>
      <c r="D850" s="658">
        <f t="shared" si="35"/>
        <v>664288</v>
      </c>
      <c r="E850" s="658">
        <f t="shared" si="35"/>
        <v>475920</v>
      </c>
      <c r="F850" s="601">
        <f t="shared" si="31"/>
        <v>0.716436244520449</v>
      </c>
    </row>
    <row r="851" spans="1:6" ht="12.75">
      <c r="A851" s="648"/>
      <c r="B851" s="649" t="s">
        <v>378</v>
      </c>
      <c r="C851" s="658">
        <f t="shared" si="35"/>
        <v>1149973</v>
      </c>
      <c r="D851" s="658">
        <f t="shared" si="35"/>
        <v>1306526</v>
      </c>
      <c r="E851" s="658">
        <f t="shared" si="35"/>
        <v>946500</v>
      </c>
      <c r="F851" s="601">
        <f aca="true" t="shared" si="36" ref="F851:F913">SUM(E851/D851)</f>
        <v>0.7244402331067273</v>
      </c>
    </row>
    <row r="852" spans="1:6" ht="12.75">
      <c r="A852" s="648"/>
      <c r="B852" s="656" t="s">
        <v>582</v>
      </c>
      <c r="C852" s="658"/>
      <c r="D852" s="664">
        <f>SUM(D751+D716+D582+D319)</f>
        <v>64412</v>
      </c>
      <c r="E852" s="664">
        <f>SUM(E751+E716+E582+E319)</f>
        <v>26552</v>
      </c>
      <c r="F852" s="601">
        <f t="shared" si="36"/>
        <v>0.4122213252189033</v>
      </c>
    </row>
    <row r="853" spans="1:6" ht="12.75">
      <c r="A853" s="648"/>
      <c r="B853" s="649" t="s">
        <v>379</v>
      </c>
      <c r="C853" s="658">
        <f aca="true" t="shared" si="37" ref="C853:E854">SUM(C816+C785+C752+C717+C583+C320)</f>
        <v>0</v>
      </c>
      <c r="D853" s="658">
        <f t="shared" si="37"/>
        <v>10</v>
      </c>
      <c r="E853" s="658">
        <f t="shared" si="37"/>
        <v>10</v>
      </c>
      <c r="F853" s="601">
        <f t="shared" si="36"/>
        <v>1</v>
      </c>
    </row>
    <row r="854" spans="1:6" ht="13.5" thickBot="1">
      <c r="A854" s="648"/>
      <c r="B854" s="650" t="s">
        <v>380</v>
      </c>
      <c r="C854" s="659">
        <f t="shared" si="37"/>
        <v>0</v>
      </c>
      <c r="D854" s="659">
        <f t="shared" si="37"/>
        <v>8474</v>
      </c>
      <c r="E854" s="659">
        <f t="shared" si="37"/>
        <v>10963</v>
      </c>
      <c r="F854" s="601">
        <f t="shared" si="36"/>
        <v>1.2937219730941705</v>
      </c>
    </row>
    <row r="855" spans="1:6" ht="13.5" thickBot="1">
      <c r="A855" s="648"/>
      <c r="B855" s="651" t="s">
        <v>17</v>
      </c>
      <c r="C855" s="662">
        <f>SUM(C849:C854)</f>
        <v>4195960</v>
      </c>
      <c r="D855" s="662">
        <f>SUM(D849:D854)-D852</f>
        <v>4500340</v>
      </c>
      <c r="E855" s="662">
        <f>SUM(E849:E854)-E852</f>
        <v>3234241</v>
      </c>
      <c r="F855" s="607">
        <f t="shared" si="36"/>
        <v>0.7186659230191497</v>
      </c>
    </row>
    <row r="856" spans="1:6" ht="12.75">
      <c r="A856" s="648"/>
      <c r="B856" s="649" t="s">
        <v>381</v>
      </c>
      <c r="C856" s="658">
        <f aca="true" t="shared" si="38" ref="C856:E858">SUM(C819+C788+C755+C720+C586+C323)</f>
        <v>508</v>
      </c>
      <c r="D856" s="658">
        <f t="shared" si="38"/>
        <v>1500</v>
      </c>
      <c r="E856" s="658">
        <f t="shared" si="38"/>
        <v>4873</v>
      </c>
      <c r="F856" s="601">
        <f t="shared" si="36"/>
        <v>3.248666666666667</v>
      </c>
    </row>
    <row r="857" spans="1:6" ht="12.75">
      <c r="A857" s="648"/>
      <c r="B857" s="649" t="s">
        <v>382</v>
      </c>
      <c r="C857" s="658">
        <f t="shared" si="38"/>
        <v>1281</v>
      </c>
      <c r="D857" s="658">
        <f t="shared" si="38"/>
        <v>11004</v>
      </c>
      <c r="E857" s="658">
        <f t="shared" si="38"/>
        <v>1961</v>
      </c>
      <c r="F857" s="601">
        <f t="shared" si="36"/>
        <v>0.1782079243911305</v>
      </c>
    </row>
    <row r="858" spans="1:6" ht="13.5" thickBot="1">
      <c r="A858" s="648"/>
      <c r="B858" s="652" t="s">
        <v>383</v>
      </c>
      <c r="C858" s="659">
        <f t="shared" si="38"/>
        <v>0</v>
      </c>
      <c r="D858" s="659">
        <f t="shared" si="38"/>
        <v>0</v>
      </c>
      <c r="E858" s="659">
        <f t="shared" si="38"/>
        <v>0</v>
      </c>
      <c r="F858" s="601"/>
    </row>
    <row r="859" spans="1:6" ht="13.5" thickBot="1">
      <c r="A859" s="648"/>
      <c r="B859" s="653" t="s">
        <v>23</v>
      </c>
      <c r="C859" s="662">
        <f>SUM(C856:C858)</f>
        <v>1789</v>
      </c>
      <c r="D859" s="662">
        <f>SUM(D856:D858)</f>
        <v>12504</v>
      </c>
      <c r="E859" s="662">
        <f>SUM(E856:E858)</f>
        <v>6834</v>
      </c>
      <c r="F859" s="607">
        <f t="shared" si="36"/>
        <v>0.5465451055662188</v>
      </c>
    </row>
    <row r="860" spans="1:6" ht="13.5" thickBot="1">
      <c r="A860" s="648"/>
      <c r="B860" s="627" t="s">
        <v>598</v>
      </c>
      <c r="C860" s="662"/>
      <c r="D860" s="661">
        <f>SUM(D823+D792+D759+D724+D590+D327)</f>
        <v>0</v>
      </c>
      <c r="E860" s="661">
        <f>E327+E724+E759+E792+E823</f>
        <v>-6335</v>
      </c>
      <c r="F860" s="607"/>
    </row>
    <row r="861" spans="1:6" ht="15.75" thickBot="1">
      <c r="A861" s="633"/>
      <c r="B861" s="634" t="s">
        <v>39</v>
      </c>
      <c r="C861" s="663">
        <f>SUM(C855+C859)</f>
        <v>4197749</v>
      </c>
      <c r="D861" s="663">
        <f>SUM(D855+D859+D860)</f>
        <v>4512844</v>
      </c>
      <c r="E861" s="663">
        <f>SUM(E855+E859+E860)</f>
        <v>3234740</v>
      </c>
      <c r="F861" s="607">
        <f t="shared" si="36"/>
        <v>0.7167852467313295</v>
      </c>
    </row>
    <row r="862" spans="1:6" ht="15">
      <c r="A862" s="313">
        <v>2850</v>
      </c>
      <c r="B862" s="635" t="s">
        <v>406</v>
      </c>
      <c r="C862" s="600"/>
      <c r="D862" s="600"/>
      <c r="E862" s="600"/>
      <c r="F862" s="601"/>
    </row>
    <row r="863" spans="1:6" ht="12.75">
      <c r="A863" s="636"/>
      <c r="B863" s="637" t="s">
        <v>363</v>
      </c>
      <c r="C863" s="600">
        <v>5000</v>
      </c>
      <c r="D863" s="600"/>
      <c r="E863" s="600">
        <v>3892</v>
      </c>
      <c r="F863" s="601"/>
    </row>
    <row r="864" spans="1:6" ht="12.75">
      <c r="A864" s="636"/>
      <c r="B864" s="637" t="s">
        <v>364</v>
      </c>
      <c r="C864" s="600">
        <v>3100</v>
      </c>
      <c r="D864" s="600">
        <v>3100</v>
      </c>
      <c r="E864" s="600">
        <v>2265</v>
      </c>
      <c r="F864" s="601">
        <f t="shared" si="36"/>
        <v>0.7306451612903225</v>
      </c>
    </row>
    <row r="865" spans="1:6" ht="12.75">
      <c r="A865" s="636"/>
      <c r="B865" s="637" t="s">
        <v>365</v>
      </c>
      <c r="C865" s="600"/>
      <c r="D865" s="600"/>
      <c r="E865" s="600"/>
      <c r="F865" s="601"/>
    </row>
    <row r="866" spans="1:6" ht="12.75">
      <c r="A866" s="636"/>
      <c r="B866" s="637" t="s">
        <v>583</v>
      </c>
      <c r="C866" s="600">
        <v>17000</v>
      </c>
      <c r="D866" s="600">
        <v>22000</v>
      </c>
      <c r="E866" s="600">
        <v>11819</v>
      </c>
      <c r="F866" s="601">
        <f t="shared" si="36"/>
        <v>0.5372272727272728</v>
      </c>
    </row>
    <row r="867" spans="1:6" ht="12.75">
      <c r="A867" s="636"/>
      <c r="B867" s="637" t="s">
        <v>367</v>
      </c>
      <c r="C867" s="600">
        <v>5100</v>
      </c>
      <c r="D867" s="600">
        <v>5100</v>
      </c>
      <c r="E867" s="600">
        <v>3700</v>
      </c>
      <c r="F867" s="601">
        <f t="shared" si="36"/>
        <v>0.7254901960784313</v>
      </c>
    </row>
    <row r="868" spans="1:6" ht="13.5" thickBot="1">
      <c r="A868" s="636"/>
      <c r="B868" s="638" t="s">
        <v>368</v>
      </c>
      <c r="C868" s="603"/>
      <c r="D868" s="603"/>
      <c r="E868" s="603"/>
      <c r="F868" s="601"/>
    </row>
    <row r="869" spans="1:6" ht="13.5" thickBot="1">
      <c r="A869" s="636"/>
      <c r="B869" s="639" t="s">
        <v>356</v>
      </c>
      <c r="C869" s="606">
        <f>SUM(C863:C868)</f>
        <v>30200</v>
      </c>
      <c r="D869" s="606">
        <f>SUM(D863:D868)</f>
        <v>30200</v>
      </c>
      <c r="E869" s="606">
        <f>SUM(E863:E868)</f>
        <v>21676</v>
      </c>
      <c r="F869" s="607">
        <f t="shared" si="36"/>
        <v>0.7177483443708609</v>
      </c>
    </row>
    <row r="870" spans="1:6" ht="12.75">
      <c r="A870" s="636"/>
      <c r="B870" s="637" t="s">
        <v>369</v>
      </c>
      <c r="C870" s="600">
        <v>257309</v>
      </c>
      <c r="D870" s="600">
        <v>263712</v>
      </c>
      <c r="E870" s="600">
        <v>186233</v>
      </c>
      <c r="F870" s="601">
        <f t="shared" si="36"/>
        <v>0.7061984285887635</v>
      </c>
    </row>
    <row r="871" spans="1:6" ht="12.75">
      <c r="A871" s="636"/>
      <c r="B871" s="637" t="s">
        <v>370</v>
      </c>
      <c r="C871" s="600">
        <v>2100</v>
      </c>
      <c r="D871" s="600">
        <v>2100</v>
      </c>
      <c r="E871" s="600">
        <v>2790</v>
      </c>
      <c r="F871" s="601">
        <f t="shared" si="36"/>
        <v>1.3285714285714285</v>
      </c>
    </row>
    <row r="872" spans="1:6" ht="13.5" thickBot="1">
      <c r="A872" s="636"/>
      <c r="B872" s="637" t="s">
        <v>371</v>
      </c>
      <c r="C872" s="603"/>
      <c r="D872" s="603"/>
      <c r="E872" s="603"/>
      <c r="F872" s="601"/>
    </row>
    <row r="873" spans="1:6" ht="13.5" thickBot="1">
      <c r="A873" s="640"/>
      <c r="B873" s="641" t="s">
        <v>359</v>
      </c>
      <c r="C873" s="610">
        <f>SUM(C870:C872)</f>
        <v>259409</v>
      </c>
      <c r="D873" s="610">
        <f>SUM(D870:D872)</f>
        <v>265812</v>
      </c>
      <c r="E873" s="610">
        <f>SUM(E870:E872)</f>
        <v>189023</v>
      </c>
      <c r="F873" s="607">
        <f t="shared" si="36"/>
        <v>0.7111153747761576</v>
      </c>
    </row>
    <row r="874" spans="1:6" ht="13.5" thickBot="1">
      <c r="A874" s="642"/>
      <c r="B874" s="630" t="s">
        <v>360</v>
      </c>
      <c r="C874" s="613"/>
      <c r="D874" s="613"/>
      <c r="E874" s="613"/>
      <c r="F874" s="607"/>
    </row>
    <row r="875" spans="1:6" ht="13.5" thickBot="1">
      <c r="A875" s="642"/>
      <c r="B875" s="630" t="s">
        <v>599</v>
      </c>
      <c r="C875" s="613"/>
      <c r="D875" s="613"/>
      <c r="E875" s="613">
        <v>3683</v>
      </c>
      <c r="F875" s="607"/>
    </row>
    <row r="876" spans="1:6" ht="13.5" thickBot="1">
      <c r="A876" s="642"/>
      <c r="B876" s="643" t="s">
        <v>361</v>
      </c>
      <c r="C876" s="606">
        <f>SUM(C873+C869+C874)</f>
        <v>289609</v>
      </c>
      <c r="D876" s="606">
        <f>SUM(D873+D869+D874)</f>
        <v>296012</v>
      </c>
      <c r="E876" s="606">
        <f>SUM(E873+E869+E874+E875)</f>
        <v>214382</v>
      </c>
      <c r="F876" s="607">
        <f t="shared" si="36"/>
        <v>0.7242341526694863</v>
      </c>
    </row>
    <row r="877" spans="1:6" ht="13.5" thickBot="1">
      <c r="A877" s="636"/>
      <c r="B877" s="639" t="s">
        <v>374</v>
      </c>
      <c r="C877" s="613"/>
      <c r="D877" s="613"/>
      <c r="E877" s="613"/>
      <c r="F877" s="607"/>
    </row>
    <row r="878" spans="1:6" ht="12.75">
      <c r="A878" s="636"/>
      <c r="B878" s="637" t="s">
        <v>372</v>
      </c>
      <c r="C878" s="600"/>
      <c r="D878" s="600">
        <v>7319</v>
      </c>
      <c r="E878" s="600">
        <v>7319</v>
      </c>
      <c r="F878" s="601">
        <f t="shared" si="36"/>
        <v>1</v>
      </c>
    </row>
    <row r="879" spans="1:6" ht="13.5" thickBot="1">
      <c r="A879" s="636"/>
      <c r="B879" s="644" t="s">
        <v>373</v>
      </c>
      <c r="C879" s="603"/>
      <c r="D879" s="603"/>
      <c r="E879" s="603"/>
      <c r="F879" s="601"/>
    </row>
    <row r="880" spans="1:6" ht="13.5" thickBot="1">
      <c r="A880" s="645"/>
      <c r="B880" s="630" t="s">
        <v>362</v>
      </c>
      <c r="C880" s="603"/>
      <c r="D880" s="610">
        <f>SUM(D878:D879)</f>
        <v>7319</v>
      </c>
      <c r="E880" s="610">
        <f>SUM(E878:E879)</f>
        <v>7319</v>
      </c>
      <c r="F880" s="607">
        <f t="shared" si="36"/>
        <v>1</v>
      </c>
    </row>
    <row r="881" spans="1:6" ht="15.75" thickBot="1">
      <c r="A881" s="645"/>
      <c r="B881" s="647" t="s">
        <v>375</v>
      </c>
      <c r="C881" s="620">
        <f>SUM(C876+C877+C880)</f>
        <v>289609</v>
      </c>
      <c r="D881" s="620">
        <f>SUM(D876+D877+D880)</f>
        <v>303331</v>
      </c>
      <c r="E881" s="620">
        <f>SUM(E876+E877+E880)</f>
        <v>221701</v>
      </c>
      <c r="F881" s="607">
        <f t="shared" si="36"/>
        <v>0.7308880397981083</v>
      </c>
    </row>
    <row r="882" spans="1:6" ht="12.75">
      <c r="A882" s="648"/>
      <c r="B882" s="649" t="s">
        <v>376</v>
      </c>
      <c r="C882" s="600">
        <v>163436</v>
      </c>
      <c r="D882" s="600">
        <v>171127</v>
      </c>
      <c r="E882" s="600">
        <v>119107</v>
      </c>
      <c r="F882" s="601">
        <f t="shared" si="36"/>
        <v>0.6960152401432854</v>
      </c>
    </row>
    <row r="883" spans="1:6" ht="12.75">
      <c r="A883" s="648"/>
      <c r="B883" s="649" t="s">
        <v>377</v>
      </c>
      <c r="C883" s="600">
        <v>42347</v>
      </c>
      <c r="D883" s="600">
        <v>44746</v>
      </c>
      <c r="E883" s="600">
        <v>31046</v>
      </c>
      <c r="F883" s="601">
        <f t="shared" si="36"/>
        <v>0.6938273812184329</v>
      </c>
    </row>
    <row r="884" spans="1:6" ht="12.75">
      <c r="A884" s="648"/>
      <c r="B884" s="649" t="s">
        <v>378</v>
      </c>
      <c r="C884" s="600">
        <v>83826</v>
      </c>
      <c r="D884" s="600">
        <v>87458</v>
      </c>
      <c r="E884" s="600">
        <v>66130</v>
      </c>
      <c r="F884" s="601">
        <f t="shared" si="36"/>
        <v>0.7561343730705025</v>
      </c>
    </row>
    <row r="885" spans="1:6" ht="12.75">
      <c r="A885" s="648"/>
      <c r="B885" s="649" t="s">
        <v>379</v>
      </c>
      <c r="C885" s="600"/>
      <c r="D885" s="600"/>
      <c r="E885" s="600"/>
      <c r="F885" s="601"/>
    </row>
    <row r="886" spans="1:6" ht="13.5" thickBot="1">
      <c r="A886" s="648"/>
      <c r="B886" s="650" t="s">
        <v>380</v>
      </c>
      <c r="C886" s="603"/>
      <c r="D886" s="603"/>
      <c r="E886" s="603"/>
      <c r="F886" s="601"/>
    </row>
    <row r="887" spans="1:6" ht="13.5" thickBot="1">
      <c r="A887" s="648"/>
      <c r="B887" s="651" t="s">
        <v>17</v>
      </c>
      <c r="C887" s="606">
        <f>SUM(C882:C886)</f>
        <v>289609</v>
      </c>
      <c r="D887" s="606">
        <f>SUM(D882:D886)</f>
        <v>303331</v>
      </c>
      <c r="E887" s="606">
        <f>SUM(E882:E886)</f>
        <v>216283</v>
      </c>
      <c r="F887" s="607">
        <f t="shared" si="36"/>
        <v>0.7130263639390633</v>
      </c>
    </row>
    <row r="888" spans="1:6" ht="12.75">
      <c r="A888" s="648"/>
      <c r="B888" s="649" t="s">
        <v>381</v>
      </c>
      <c r="C888" s="600"/>
      <c r="D888" s="600"/>
      <c r="E888" s="600"/>
      <c r="F888" s="601"/>
    </row>
    <row r="889" spans="1:6" ht="12.75">
      <c r="A889" s="648"/>
      <c r="B889" s="649" t="s">
        <v>382</v>
      </c>
      <c r="C889" s="600"/>
      <c r="D889" s="600"/>
      <c r="E889" s="600"/>
      <c r="F889" s="601"/>
    </row>
    <row r="890" spans="1:6" ht="13.5" thickBot="1">
      <c r="A890" s="648"/>
      <c r="B890" s="652" t="s">
        <v>383</v>
      </c>
      <c r="C890" s="603"/>
      <c r="D890" s="603"/>
      <c r="E890" s="603"/>
      <c r="F890" s="601"/>
    </row>
    <row r="891" spans="1:6" ht="13.5" thickBot="1">
      <c r="A891" s="648"/>
      <c r="B891" s="653" t="s">
        <v>23</v>
      </c>
      <c r="C891" s="613"/>
      <c r="D891" s="613"/>
      <c r="E891" s="613"/>
      <c r="F891" s="607"/>
    </row>
    <row r="892" spans="1:6" ht="13.5" thickBot="1">
      <c r="A892" s="648"/>
      <c r="B892" s="627" t="s">
        <v>601</v>
      </c>
      <c r="C892" s="613"/>
      <c r="D892" s="613"/>
      <c r="E892" s="613">
        <v>-1792</v>
      </c>
      <c r="F892" s="601"/>
    </row>
    <row r="893" spans="1:6" ht="15.75" thickBot="1">
      <c r="A893" s="633"/>
      <c r="B893" s="634" t="s">
        <v>39</v>
      </c>
      <c r="C893" s="620">
        <f>SUM(C887+C891)</f>
        <v>289609</v>
      </c>
      <c r="D893" s="620">
        <f>SUM(D887+D891)</f>
        <v>303331</v>
      </c>
      <c r="E893" s="620">
        <f>SUM(E887+E891+E892)</f>
        <v>214491</v>
      </c>
      <c r="F893" s="607">
        <f t="shared" si="36"/>
        <v>0.7071186261872344</v>
      </c>
    </row>
    <row r="894" spans="1:6" ht="15">
      <c r="A894" s="313">
        <v>2875</v>
      </c>
      <c r="B894" s="635" t="s">
        <v>308</v>
      </c>
      <c r="C894" s="600"/>
      <c r="D894" s="600"/>
      <c r="E894" s="600"/>
      <c r="F894" s="601"/>
    </row>
    <row r="895" spans="1:6" ht="12.75">
      <c r="A895" s="636"/>
      <c r="B895" s="637" t="s">
        <v>363</v>
      </c>
      <c r="C895" s="600"/>
      <c r="D895" s="600"/>
      <c r="E895" s="600"/>
      <c r="F895" s="601"/>
    </row>
    <row r="896" spans="1:6" ht="12.75">
      <c r="A896" s="636"/>
      <c r="B896" s="637" t="s">
        <v>364</v>
      </c>
      <c r="C896" s="600">
        <v>2377</v>
      </c>
      <c r="D896" s="600">
        <v>2377</v>
      </c>
      <c r="E896" s="600">
        <v>1753</v>
      </c>
      <c r="F896" s="601">
        <f t="shared" si="36"/>
        <v>0.7374842238115271</v>
      </c>
    </row>
    <row r="897" spans="1:6" ht="12.75">
      <c r="A897" s="636"/>
      <c r="B897" s="637" t="s">
        <v>365</v>
      </c>
      <c r="C897" s="600"/>
      <c r="D897" s="600">
        <v>577</v>
      </c>
      <c r="E897" s="600">
        <v>1179</v>
      </c>
      <c r="F897" s="601">
        <f t="shared" si="36"/>
        <v>2.0433275563258233</v>
      </c>
    </row>
    <row r="898" spans="1:6" ht="12.75">
      <c r="A898" s="636"/>
      <c r="B898" s="637" t="s">
        <v>366</v>
      </c>
      <c r="C898" s="600">
        <v>47507</v>
      </c>
      <c r="D898" s="600">
        <v>47507</v>
      </c>
      <c r="E898" s="600">
        <v>34890</v>
      </c>
      <c r="F898" s="601">
        <f t="shared" si="36"/>
        <v>0.7344180857557834</v>
      </c>
    </row>
    <row r="899" spans="1:6" ht="12.75">
      <c r="A899" s="636"/>
      <c r="B899" s="637" t="s">
        <v>367</v>
      </c>
      <c r="C899" s="600">
        <v>6816</v>
      </c>
      <c r="D899" s="600">
        <v>6816</v>
      </c>
      <c r="E899" s="600">
        <v>4841</v>
      </c>
      <c r="F899" s="601">
        <f t="shared" si="36"/>
        <v>0.7102406103286385</v>
      </c>
    </row>
    <row r="900" spans="1:6" ht="13.5" thickBot="1">
      <c r="A900" s="636"/>
      <c r="B900" s="638" t="s">
        <v>368</v>
      </c>
      <c r="C900" s="603"/>
      <c r="D900" s="603"/>
      <c r="E900" s="603"/>
      <c r="F900" s="601"/>
    </row>
    <row r="901" spans="1:6" ht="13.5" thickBot="1">
      <c r="A901" s="636"/>
      <c r="B901" s="639" t="s">
        <v>356</v>
      </c>
      <c r="C901" s="606">
        <f>SUM(C895:C900)</f>
        <v>56700</v>
      </c>
      <c r="D901" s="606">
        <f>SUM(D895:D900)</f>
        <v>57277</v>
      </c>
      <c r="E901" s="606">
        <f>SUM(E895:E900)</f>
        <v>42663</v>
      </c>
      <c r="F901" s="607">
        <f t="shared" si="36"/>
        <v>0.7448539553398398</v>
      </c>
    </row>
    <row r="902" spans="1:6" ht="12.75">
      <c r="A902" s="636"/>
      <c r="B902" s="637" t="s">
        <v>369</v>
      </c>
      <c r="C902" s="600">
        <v>435053</v>
      </c>
      <c r="D902" s="600">
        <v>452522</v>
      </c>
      <c r="E902" s="600">
        <v>326903</v>
      </c>
      <c r="F902" s="601">
        <f t="shared" si="36"/>
        <v>0.7224024467318716</v>
      </c>
    </row>
    <row r="903" spans="1:6" ht="12.75">
      <c r="A903" s="636"/>
      <c r="B903" s="637" t="s">
        <v>370</v>
      </c>
      <c r="C903" s="600"/>
      <c r="D903" s="600"/>
      <c r="E903" s="600"/>
      <c r="F903" s="601"/>
    </row>
    <row r="904" spans="1:6" ht="13.5" thickBot="1">
      <c r="A904" s="636"/>
      <c r="B904" s="637" t="s">
        <v>371</v>
      </c>
      <c r="C904" s="603"/>
      <c r="D904" s="603"/>
      <c r="E904" s="603"/>
      <c r="F904" s="601"/>
    </row>
    <row r="905" spans="1:6" ht="13.5" thickBot="1">
      <c r="A905" s="640"/>
      <c r="B905" s="641" t="s">
        <v>359</v>
      </c>
      <c r="C905" s="610">
        <f>SUM(C902:C904)</f>
        <v>435053</v>
      </c>
      <c r="D905" s="610">
        <f>SUM(D902:D904)</f>
        <v>452522</v>
      </c>
      <c r="E905" s="610">
        <f>SUM(E902:E904)</f>
        <v>326903</v>
      </c>
      <c r="F905" s="607">
        <f t="shared" si="36"/>
        <v>0.7224024467318716</v>
      </c>
    </row>
    <row r="906" spans="1:6" ht="13.5" thickBot="1">
      <c r="A906" s="642"/>
      <c r="B906" s="630" t="s">
        <v>360</v>
      </c>
      <c r="C906" s="613"/>
      <c r="D906" s="606">
        <v>1100</v>
      </c>
      <c r="E906" s="606">
        <v>1100</v>
      </c>
      <c r="F906" s="607">
        <f t="shared" si="36"/>
        <v>1</v>
      </c>
    </row>
    <row r="907" spans="1:6" ht="13.5" thickBot="1">
      <c r="A907" s="642"/>
      <c r="B907" s="605" t="s">
        <v>602</v>
      </c>
      <c r="C907" s="613"/>
      <c r="D907" s="606">
        <v>104</v>
      </c>
      <c r="E907" s="606">
        <v>104</v>
      </c>
      <c r="F907" s="607">
        <f t="shared" si="36"/>
        <v>1</v>
      </c>
    </row>
    <row r="908" spans="1:6" ht="13.5" thickBot="1">
      <c r="A908" s="642"/>
      <c r="B908" s="630" t="s">
        <v>599</v>
      </c>
      <c r="C908" s="613"/>
      <c r="D908" s="613"/>
      <c r="E908" s="606">
        <v>8667</v>
      </c>
      <c r="F908" s="607"/>
    </row>
    <row r="909" spans="1:6" ht="13.5" thickBot="1">
      <c r="A909" s="642"/>
      <c r="B909" s="643" t="s">
        <v>361</v>
      </c>
      <c r="C909" s="606">
        <f>SUM(C905+C901+C906)</f>
        <v>491753</v>
      </c>
      <c r="D909" s="606">
        <f>SUM(D905+D901+D906+D907)</f>
        <v>511003</v>
      </c>
      <c r="E909" s="606">
        <f>SUM(E905+E901+E906+E907)</f>
        <v>370770</v>
      </c>
      <c r="F909" s="607">
        <f t="shared" si="36"/>
        <v>0.7255730396886124</v>
      </c>
    </row>
    <row r="910" spans="1:6" ht="13.5" thickBot="1">
      <c r="A910" s="636"/>
      <c r="B910" s="639" t="s">
        <v>374</v>
      </c>
      <c r="C910" s="613"/>
      <c r="D910" s="613"/>
      <c r="E910" s="613"/>
      <c r="F910" s="607"/>
    </row>
    <row r="911" spans="1:6" ht="12.75">
      <c r="A911" s="636"/>
      <c r="B911" s="637" t="s">
        <v>372</v>
      </c>
      <c r="C911" s="600"/>
      <c r="D911" s="600">
        <v>16643</v>
      </c>
      <c r="E911" s="600">
        <v>16643</v>
      </c>
      <c r="F911" s="601">
        <f t="shared" si="36"/>
        <v>1</v>
      </c>
    </row>
    <row r="912" spans="1:6" ht="13.5" thickBot="1">
      <c r="A912" s="636"/>
      <c r="B912" s="644" t="s">
        <v>373</v>
      </c>
      <c r="C912" s="603"/>
      <c r="D912" s="603"/>
      <c r="E912" s="603"/>
      <c r="F912" s="601"/>
    </row>
    <row r="913" spans="1:6" ht="13.5" thickBot="1">
      <c r="A913" s="645"/>
      <c r="B913" s="630" t="s">
        <v>362</v>
      </c>
      <c r="C913" s="603"/>
      <c r="D913" s="610">
        <f>SUM(D911:D912)</f>
        <v>16643</v>
      </c>
      <c r="E913" s="610">
        <f>SUM(E911:E912)</f>
        <v>16643</v>
      </c>
      <c r="F913" s="607">
        <f t="shared" si="36"/>
        <v>1</v>
      </c>
    </row>
    <row r="914" spans="1:6" ht="13.5" thickBot="1">
      <c r="A914" s="645"/>
      <c r="B914" s="646" t="s">
        <v>600</v>
      </c>
      <c r="C914" s="603"/>
      <c r="D914" s="610"/>
      <c r="E914" s="603">
        <v>34</v>
      </c>
      <c r="F914" s="601"/>
    </row>
    <row r="915" spans="1:6" ht="15.75" thickBot="1">
      <c r="A915" s="645"/>
      <c r="B915" s="647" t="s">
        <v>375</v>
      </c>
      <c r="C915" s="620">
        <f>SUM(C909+C910+C913)</f>
        <v>491753</v>
      </c>
      <c r="D915" s="620">
        <f>SUM(D909+D910+D913)</f>
        <v>527646</v>
      </c>
      <c r="E915" s="620">
        <f>SUM(E909+E910+E913+E914)</f>
        <v>387447</v>
      </c>
      <c r="F915" s="607">
        <f aca="true" t="shared" si="39" ref="F915:F978">SUM(E915/D915)</f>
        <v>0.7342934467427025</v>
      </c>
    </row>
    <row r="916" spans="1:6" ht="12.75">
      <c r="A916" s="648"/>
      <c r="B916" s="649" t="s">
        <v>376</v>
      </c>
      <c r="C916" s="600">
        <v>263550</v>
      </c>
      <c r="D916" s="600">
        <v>286372</v>
      </c>
      <c r="E916" s="600">
        <v>211683</v>
      </c>
      <c r="F916" s="601">
        <f t="shared" si="39"/>
        <v>0.7391888871817077</v>
      </c>
    </row>
    <row r="917" spans="1:6" ht="12.75">
      <c r="A917" s="648"/>
      <c r="B917" s="649" t="s">
        <v>377</v>
      </c>
      <c r="C917" s="600">
        <v>69738</v>
      </c>
      <c r="D917" s="600">
        <v>76144</v>
      </c>
      <c r="E917" s="600">
        <v>56063</v>
      </c>
      <c r="F917" s="601">
        <f t="shared" si="39"/>
        <v>0.7362760033620509</v>
      </c>
    </row>
    <row r="918" spans="1:6" ht="12.75">
      <c r="A918" s="648"/>
      <c r="B918" s="649" t="s">
        <v>378</v>
      </c>
      <c r="C918" s="600">
        <v>158465</v>
      </c>
      <c r="D918" s="600">
        <v>163873</v>
      </c>
      <c r="E918" s="600">
        <v>114249</v>
      </c>
      <c r="F918" s="601">
        <f t="shared" si="39"/>
        <v>0.6971801333959835</v>
      </c>
    </row>
    <row r="919" spans="1:6" ht="12.75">
      <c r="A919" s="648"/>
      <c r="B919" s="649" t="s">
        <v>379</v>
      </c>
      <c r="C919" s="600"/>
      <c r="D919" s="600"/>
      <c r="E919" s="600"/>
      <c r="F919" s="601"/>
    </row>
    <row r="920" spans="1:6" ht="13.5" thickBot="1">
      <c r="A920" s="648"/>
      <c r="B920" s="650" t="s">
        <v>380</v>
      </c>
      <c r="C920" s="603"/>
      <c r="D920" s="603">
        <v>669</v>
      </c>
      <c r="E920" s="603">
        <v>788</v>
      </c>
      <c r="F920" s="601">
        <f t="shared" si="39"/>
        <v>1.1778774289985052</v>
      </c>
    </row>
    <row r="921" spans="1:6" ht="13.5" thickBot="1">
      <c r="A921" s="648"/>
      <c r="B921" s="651" t="s">
        <v>17</v>
      </c>
      <c r="C921" s="606">
        <f>SUM(C916:C920)</f>
        <v>491753</v>
      </c>
      <c r="D921" s="606">
        <f>SUM(D916:D920)</f>
        <v>527058</v>
      </c>
      <c r="E921" s="606">
        <f>SUM(E916:E920)</f>
        <v>382783</v>
      </c>
      <c r="F921" s="607">
        <f t="shared" si="39"/>
        <v>0.7262635231796121</v>
      </c>
    </row>
    <row r="922" spans="1:6" ht="12.75">
      <c r="A922" s="648"/>
      <c r="B922" s="649" t="s">
        <v>381</v>
      </c>
      <c r="C922" s="600"/>
      <c r="D922" s="600"/>
      <c r="E922" s="600"/>
      <c r="F922" s="601"/>
    </row>
    <row r="923" spans="1:6" ht="12.75">
      <c r="A923" s="648"/>
      <c r="B923" s="649" t="s">
        <v>382</v>
      </c>
      <c r="C923" s="600"/>
      <c r="D923" s="600">
        <v>588</v>
      </c>
      <c r="E923" s="600">
        <v>659</v>
      </c>
      <c r="F923" s="601">
        <f t="shared" si="39"/>
        <v>1.120748299319728</v>
      </c>
    </row>
    <row r="924" spans="1:6" ht="13.5" thickBot="1">
      <c r="A924" s="648"/>
      <c r="B924" s="652" t="s">
        <v>383</v>
      </c>
      <c r="C924" s="603"/>
      <c r="D924" s="603"/>
      <c r="E924" s="603"/>
      <c r="F924" s="601"/>
    </row>
    <row r="925" spans="1:6" ht="13.5" thickBot="1">
      <c r="A925" s="648"/>
      <c r="B925" s="653" t="s">
        <v>23</v>
      </c>
      <c r="C925" s="613"/>
      <c r="D925" s="606">
        <f>SUM(D923:D924)</f>
        <v>588</v>
      </c>
      <c r="E925" s="606">
        <f>SUM(E923:E924)</f>
        <v>659</v>
      </c>
      <c r="F925" s="607">
        <f t="shared" si="39"/>
        <v>1.120748299319728</v>
      </c>
    </row>
    <row r="926" spans="1:6" ht="13.5" thickBot="1">
      <c r="A926" s="648"/>
      <c r="B926" s="627" t="s">
        <v>598</v>
      </c>
      <c r="C926" s="613"/>
      <c r="D926" s="613"/>
      <c r="E926" s="613">
        <v>-3877</v>
      </c>
      <c r="F926" s="601"/>
    </row>
    <row r="927" spans="1:6" ht="15.75" thickBot="1">
      <c r="A927" s="633"/>
      <c r="B927" s="634" t="s">
        <v>39</v>
      </c>
      <c r="C927" s="620">
        <f>SUM(C921+C925)</f>
        <v>491753</v>
      </c>
      <c r="D927" s="620">
        <f>SUM(D921+D925)</f>
        <v>527646</v>
      </c>
      <c r="E927" s="620">
        <f>SUM(E921+E925+E926)</f>
        <v>379565</v>
      </c>
      <c r="F927" s="607">
        <f t="shared" si="39"/>
        <v>0.7193554011591105</v>
      </c>
    </row>
    <row r="928" spans="1:6" ht="15">
      <c r="A928" s="313">
        <v>2898</v>
      </c>
      <c r="B928" s="654" t="s">
        <v>407</v>
      </c>
      <c r="C928" s="658"/>
      <c r="D928" s="658"/>
      <c r="E928" s="658"/>
      <c r="F928" s="601"/>
    </row>
    <row r="929" spans="1:6" ht="12.75">
      <c r="A929" s="636"/>
      <c r="B929" s="637" t="s">
        <v>363</v>
      </c>
      <c r="C929" s="658">
        <f aca="true" t="shared" si="40" ref="C929:C934">SUM(C895+C863)</f>
        <v>5000</v>
      </c>
      <c r="D929" s="658">
        <f aca="true" t="shared" si="41" ref="D929:E934">SUM(D895+D863)</f>
        <v>0</v>
      </c>
      <c r="E929" s="658">
        <f t="shared" si="41"/>
        <v>3892</v>
      </c>
      <c r="F929" s="601"/>
    </row>
    <row r="930" spans="1:6" ht="12.75">
      <c r="A930" s="636"/>
      <c r="B930" s="637" t="s">
        <v>364</v>
      </c>
      <c r="C930" s="658">
        <f t="shared" si="40"/>
        <v>5477</v>
      </c>
      <c r="D930" s="658">
        <f t="shared" si="41"/>
        <v>5477</v>
      </c>
      <c r="E930" s="658">
        <f t="shared" si="41"/>
        <v>4018</v>
      </c>
      <c r="F930" s="601">
        <f t="shared" si="39"/>
        <v>0.7336132919481468</v>
      </c>
    </row>
    <row r="931" spans="1:6" ht="12.75">
      <c r="A931" s="636"/>
      <c r="B931" s="637" t="s">
        <v>365</v>
      </c>
      <c r="C931" s="658">
        <f t="shared" si="40"/>
        <v>0</v>
      </c>
      <c r="D931" s="658">
        <f t="shared" si="41"/>
        <v>577</v>
      </c>
      <c r="E931" s="658">
        <f t="shared" si="41"/>
        <v>1179</v>
      </c>
      <c r="F931" s="601">
        <f t="shared" si="39"/>
        <v>2.0433275563258233</v>
      </c>
    </row>
    <row r="932" spans="1:6" ht="12.75">
      <c r="A932" s="636"/>
      <c r="B932" s="637" t="s">
        <v>366</v>
      </c>
      <c r="C932" s="658">
        <f t="shared" si="40"/>
        <v>64507</v>
      </c>
      <c r="D932" s="658">
        <f t="shared" si="41"/>
        <v>69507</v>
      </c>
      <c r="E932" s="658">
        <f t="shared" si="41"/>
        <v>46709</v>
      </c>
      <c r="F932" s="601">
        <f t="shared" si="39"/>
        <v>0.6720042585638857</v>
      </c>
    </row>
    <row r="933" spans="1:6" ht="12.75">
      <c r="A933" s="636"/>
      <c r="B933" s="637" t="s">
        <v>367</v>
      </c>
      <c r="C933" s="658">
        <f t="shared" si="40"/>
        <v>11916</v>
      </c>
      <c r="D933" s="658">
        <f t="shared" si="41"/>
        <v>11916</v>
      </c>
      <c r="E933" s="658">
        <f t="shared" si="41"/>
        <v>8541</v>
      </c>
      <c r="F933" s="601">
        <f t="shared" si="39"/>
        <v>0.7167673716012085</v>
      </c>
    </row>
    <row r="934" spans="1:6" ht="13.5" thickBot="1">
      <c r="A934" s="636"/>
      <c r="B934" s="638" t="s">
        <v>368</v>
      </c>
      <c r="C934" s="659">
        <f t="shared" si="40"/>
        <v>0</v>
      </c>
      <c r="D934" s="659">
        <f t="shared" si="41"/>
        <v>0</v>
      </c>
      <c r="E934" s="659">
        <f t="shared" si="41"/>
        <v>0</v>
      </c>
      <c r="F934" s="601"/>
    </row>
    <row r="935" spans="1:6" ht="13.5" thickBot="1">
      <c r="A935" s="636"/>
      <c r="B935" s="639" t="s">
        <v>356</v>
      </c>
      <c r="C935" s="660">
        <f>SUM(C929:C934)</f>
        <v>86900</v>
      </c>
      <c r="D935" s="660">
        <f>SUM(D929:D934)</f>
        <v>87477</v>
      </c>
      <c r="E935" s="660">
        <f>SUM(E929:E934)</f>
        <v>64339</v>
      </c>
      <c r="F935" s="607">
        <f t="shared" si="39"/>
        <v>0.7354961875693039</v>
      </c>
    </row>
    <row r="936" spans="1:6" ht="12.75">
      <c r="A936" s="636"/>
      <c r="B936" s="637" t="s">
        <v>369</v>
      </c>
      <c r="C936" s="658">
        <f aca="true" t="shared" si="42" ref="C936:D938">SUM(C902+C870)</f>
        <v>692362</v>
      </c>
      <c r="D936" s="658">
        <f t="shared" si="42"/>
        <v>716234</v>
      </c>
      <c r="E936" s="658">
        <f>SUM(E902+E870)</f>
        <v>513136</v>
      </c>
      <c r="F936" s="601">
        <f t="shared" si="39"/>
        <v>0.7164362484886224</v>
      </c>
    </row>
    <row r="937" spans="1:6" ht="12.75">
      <c r="A937" s="636"/>
      <c r="B937" s="637" t="s">
        <v>370</v>
      </c>
      <c r="C937" s="658">
        <f t="shared" si="42"/>
        <v>2100</v>
      </c>
      <c r="D937" s="658">
        <f t="shared" si="42"/>
        <v>2100</v>
      </c>
      <c r="E937" s="658">
        <f>SUM(E903+E871)</f>
        <v>2790</v>
      </c>
      <c r="F937" s="601">
        <f t="shared" si="39"/>
        <v>1.3285714285714285</v>
      </c>
    </row>
    <row r="938" spans="1:6" ht="13.5" thickBot="1">
      <c r="A938" s="636"/>
      <c r="B938" s="637" t="s">
        <v>371</v>
      </c>
      <c r="C938" s="659">
        <f t="shared" si="42"/>
        <v>0</v>
      </c>
      <c r="D938" s="659">
        <f t="shared" si="42"/>
        <v>0</v>
      </c>
      <c r="E938" s="659">
        <f>SUM(E904+E872)</f>
        <v>0</v>
      </c>
      <c r="F938" s="601"/>
    </row>
    <row r="939" spans="1:6" ht="13.5" thickBot="1">
      <c r="A939" s="640"/>
      <c r="B939" s="641" t="s">
        <v>359</v>
      </c>
      <c r="C939" s="662">
        <f>SUM(C936:C938)</f>
        <v>694462</v>
      </c>
      <c r="D939" s="662">
        <f>SUM(D936:D938)</f>
        <v>718334</v>
      </c>
      <c r="E939" s="662">
        <f>SUM(E936:E938)</f>
        <v>515926</v>
      </c>
      <c r="F939" s="607">
        <f t="shared" si="39"/>
        <v>0.7182257835491568</v>
      </c>
    </row>
    <row r="940" spans="1:6" ht="13.5" thickBot="1">
      <c r="A940" s="642"/>
      <c r="B940" s="630" t="s">
        <v>360</v>
      </c>
      <c r="C940" s="661">
        <f>SUM(C906+C874)</f>
        <v>0</v>
      </c>
      <c r="D940" s="662">
        <f>SUM(D906+D874)</f>
        <v>1100</v>
      </c>
      <c r="E940" s="662">
        <f>SUM(E906+E874)</f>
        <v>1100</v>
      </c>
      <c r="F940" s="607">
        <f t="shared" si="39"/>
        <v>1</v>
      </c>
    </row>
    <row r="941" spans="1:6" ht="13.5" thickBot="1">
      <c r="A941" s="642"/>
      <c r="B941" s="605" t="s">
        <v>602</v>
      </c>
      <c r="C941" s="661"/>
      <c r="D941" s="662">
        <f>SUM(D907)</f>
        <v>104</v>
      </c>
      <c r="E941" s="662">
        <f>SUM(E907)</f>
        <v>104</v>
      </c>
      <c r="F941" s="607">
        <f t="shared" si="39"/>
        <v>1</v>
      </c>
    </row>
    <row r="942" spans="1:6" ht="13.5" thickBot="1">
      <c r="A942" s="642"/>
      <c r="B942" s="630" t="s">
        <v>599</v>
      </c>
      <c r="C942" s="661"/>
      <c r="D942" s="662">
        <f>SUM(D908+D875)</f>
        <v>0</v>
      </c>
      <c r="E942" s="662">
        <f>SUM(E908+E875)</f>
        <v>12350</v>
      </c>
      <c r="F942" s="607"/>
    </row>
    <row r="943" spans="1:6" ht="13.5" thickBot="1">
      <c r="A943" s="642"/>
      <c r="B943" s="643" t="s">
        <v>361</v>
      </c>
      <c r="C943" s="662">
        <f>SUM(C935+C939+C940)</f>
        <v>781362</v>
      </c>
      <c r="D943" s="662">
        <f>SUM(D935+D939+D940+D942+D941)</f>
        <v>807015</v>
      </c>
      <c r="E943" s="662">
        <f>SUM(E935+E939+E940+E942+E941)</f>
        <v>593819</v>
      </c>
      <c r="F943" s="607">
        <f t="shared" si="39"/>
        <v>0.7358215150895584</v>
      </c>
    </row>
    <row r="944" spans="1:6" ht="13.5" thickBot="1">
      <c r="A944" s="636"/>
      <c r="B944" s="639" t="s">
        <v>374</v>
      </c>
      <c r="C944" s="662">
        <f aca="true" t="shared" si="43" ref="C944:D947">SUM(C910+C877)</f>
        <v>0</v>
      </c>
      <c r="D944" s="662">
        <f t="shared" si="43"/>
        <v>0</v>
      </c>
      <c r="E944" s="662">
        <f>SUM(E910+E877)</f>
        <v>0</v>
      </c>
      <c r="F944" s="607"/>
    </row>
    <row r="945" spans="1:6" ht="12.75">
      <c r="A945" s="636"/>
      <c r="B945" s="637" t="s">
        <v>372</v>
      </c>
      <c r="C945" s="658">
        <f t="shared" si="43"/>
        <v>0</v>
      </c>
      <c r="D945" s="658">
        <f t="shared" si="43"/>
        <v>23962</v>
      </c>
      <c r="E945" s="658">
        <f>SUM(E911+E878)</f>
        <v>23962</v>
      </c>
      <c r="F945" s="601">
        <f t="shared" si="39"/>
        <v>1</v>
      </c>
    </row>
    <row r="946" spans="1:6" ht="13.5" thickBot="1">
      <c r="A946" s="636"/>
      <c r="B946" s="644" t="s">
        <v>373</v>
      </c>
      <c r="C946" s="659">
        <f t="shared" si="43"/>
        <v>0</v>
      </c>
      <c r="D946" s="659">
        <f t="shared" si="43"/>
        <v>0</v>
      </c>
      <c r="E946" s="659">
        <f>SUM(E912+E879)</f>
        <v>0</v>
      </c>
      <c r="F946" s="601"/>
    </row>
    <row r="947" spans="1:6" ht="13.5" thickBot="1">
      <c r="A947" s="645"/>
      <c r="B947" s="630" t="s">
        <v>362</v>
      </c>
      <c r="C947" s="661">
        <f t="shared" si="43"/>
        <v>0</v>
      </c>
      <c r="D947" s="661">
        <f t="shared" si="43"/>
        <v>23962</v>
      </c>
      <c r="E947" s="661">
        <f>SUM(E913+E880)</f>
        <v>23962</v>
      </c>
      <c r="F947" s="607">
        <f t="shared" si="39"/>
        <v>1</v>
      </c>
    </row>
    <row r="948" spans="1:6" ht="13.5" thickBot="1">
      <c r="A948" s="645"/>
      <c r="B948" s="646" t="s">
        <v>600</v>
      </c>
      <c r="C948" s="661"/>
      <c r="D948" s="661">
        <f>SUM(D914)</f>
        <v>0</v>
      </c>
      <c r="E948" s="661">
        <f>SUM(E914)</f>
        <v>34</v>
      </c>
      <c r="F948" s="601"/>
    </row>
    <row r="949" spans="1:6" ht="15.75" thickBot="1">
      <c r="A949" s="645"/>
      <c r="B949" s="647" t="s">
        <v>375</v>
      </c>
      <c r="C949" s="663">
        <f>SUM(C943+C944+C947)</f>
        <v>781362</v>
      </c>
      <c r="D949" s="663">
        <f>SUM(D943+D944+D947+D948)</f>
        <v>830977</v>
      </c>
      <c r="E949" s="663">
        <f>SUM(E943+E944+E947+E948)</f>
        <v>617815</v>
      </c>
      <c r="F949" s="607">
        <f t="shared" si="39"/>
        <v>0.7434802647967392</v>
      </c>
    </row>
    <row r="950" spans="1:6" ht="12.75">
      <c r="A950" s="648"/>
      <c r="B950" s="649" t="s">
        <v>376</v>
      </c>
      <c r="C950" s="658">
        <f aca="true" t="shared" si="44" ref="C950:D954">SUM(C916+C882)</f>
        <v>426986</v>
      </c>
      <c r="D950" s="658">
        <f t="shared" si="44"/>
        <v>457499</v>
      </c>
      <c r="E950" s="658">
        <f>SUM(E916+E882)</f>
        <v>330790</v>
      </c>
      <c r="F950" s="601">
        <f t="shared" si="39"/>
        <v>0.723039831781053</v>
      </c>
    </row>
    <row r="951" spans="1:6" ht="12.75">
      <c r="A951" s="648"/>
      <c r="B951" s="649" t="s">
        <v>377</v>
      </c>
      <c r="C951" s="658">
        <f t="shared" si="44"/>
        <v>112085</v>
      </c>
      <c r="D951" s="658">
        <f t="shared" si="44"/>
        <v>120890</v>
      </c>
      <c r="E951" s="658">
        <f>SUM(E917+E883)</f>
        <v>87109</v>
      </c>
      <c r="F951" s="601">
        <f t="shared" si="39"/>
        <v>0.7205641492265696</v>
      </c>
    </row>
    <row r="952" spans="1:6" ht="12.75">
      <c r="A952" s="648"/>
      <c r="B952" s="649" t="s">
        <v>378</v>
      </c>
      <c r="C952" s="658">
        <f t="shared" si="44"/>
        <v>242291</v>
      </c>
      <c r="D952" s="658">
        <f t="shared" si="44"/>
        <v>251331</v>
      </c>
      <c r="E952" s="658">
        <f>SUM(E918+E884)</f>
        <v>180379</v>
      </c>
      <c r="F952" s="601">
        <f t="shared" si="39"/>
        <v>0.7176949918633196</v>
      </c>
    </row>
    <row r="953" spans="1:6" ht="12.75">
      <c r="A953" s="648"/>
      <c r="B953" s="649" t="s">
        <v>379</v>
      </c>
      <c r="C953" s="658">
        <f t="shared" si="44"/>
        <v>0</v>
      </c>
      <c r="D953" s="658">
        <f t="shared" si="44"/>
        <v>0</v>
      </c>
      <c r="E953" s="658">
        <f>SUM(E919+E885)</f>
        <v>0</v>
      </c>
      <c r="F953" s="601"/>
    </row>
    <row r="954" spans="1:6" ht="13.5" thickBot="1">
      <c r="A954" s="648"/>
      <c r="B954" s="650" t="s">
        <v>380</v>
      </c>
      <c r="C954" s="659">
        <f t="shared" si="44"/>
        <v>0</v>
      </c>
      <c r="D954" s="659">
        <f t="shared" si="44"/>
        <v>669</v>
      </c>
      <c r="E954" s="659">
        <f>SUM(E920+E886)</f>
        <v>788</v>
      </c>
      <c r="F954" s="601">
        <f t="shared" si="39"/>
        <v>1.1778774289985052</v>
      </c>
    </row>
    <row r="955" spans="1:6" ht="13.5" thickBot="1">
      <c r="A955" s="648"/>
      <c r="B955" s="651" t="s">
        <v>17</v>
      </c>
      <c r="C955" s="660">
        <f>SUM(C950:C954)</f>
        <v>781362</v>
      </c>
      <c r="D955" s="660">
        <f>SUM(D950:D954)</f>
        <v>830389</v>
      </c>
      <c r="E955" s="660">
        <f>SUM(E950:E954)</f>
        <v>599066</v>
      </c>
      <c r="F955" s="607"/>
    </row>
    <row r="956" spans="1:6" ht="12.75">
      <c r="A956" s="648"/>
      <c r="B956" s="649" t="s">
        <v>381</v>
      </c>
      <c r="C956" s="658">
        <f aca="true" t="shared" si="45" ref="C956:D958">SUM(C922+C888)</f>
        <v>0</v>
      </c>
      <c r="D956" s="658">
        <f t="shared" si="45"/>
        <v>0</v>
      </c>
      <c r="E956" s="658">
        <f>SUM(E922+E888)</f>
        <v>0</v>
      </c>
      <c r="F956" s="601"/>
    </row>
    <row r="957" spans="1:6" ht="12.75">
      <c r="A957" s="648"/>
      <c r="B957" s="649" t="s">
        <v>382</v>
      </c>
      <c r="C957" s="658">
        <f t="shared" si="45"/>
        <v>0</v>
      </c>
      <c r="D957" s="658">
        <f t="shared" si="45"/>
        <v>588</v>
      </c>
      <c r="E957" s="658">
        <f>SUM(E923+E889)</f>
        <v>659</v>
      </c>
      <c r="F957" s="601">
        <f t="shared" si="39"/>
        <v>1.120748299319728</v>
      </c>
    </row>
    <row r="958" spans="1:6" ht="13.5" thickBot="1">
      <c r="A958" s="648"/>
      <c r="B958" s="652" t="s">
        <v>383</v>
      </c>
      <c r="C958" s="659">
        <f t="shared" si="45"/>
        <v>0</v>
      </c>
      <c r="D958" s="659">
        <f t="shared" si="45"/>
        <v>0</v>
      </c>
      <c r="E958" s="659">
        <f>SUM(E924+E890)</f>
        <v>0</v>
      </c>
      <c r="F958" s="601"/>
    </row>
    <row r="959" spans="1:6" ht="13.5" thickBot="1">
      <c r="A959" s="648"/>
      <c r="B959" s="653" t="s">
        <v>23</v>
      </c>
      <c r="C959" s="662">
        <f>SUM(C956:C958)</f>
        <v>0</v>
      </c>
      <c r="D959" s="662">
        <f>SUM(D956:D958)</f>
        <v>588</v>
      </c>
      <c r="E959" s="662">
        <f>SUM(E956:E958)</f>
        <v>659</v>
      </c>
      <c r="F959" s="607">
        <f t="shared" si="39"/>
        <v>1.120748299319728</v>
      </c>
    </row>
    <row r="960" spans="1:6" ht="13.5" thickBot="1">
      <c r="A960" s="648"/>
      <c r="B960" s="627" t="s">
        <v>598</v>
      </c>
      <c r="C960" s="660"/>
      <c r="D960" s="659">
        <f>SUM(D926+D892)</f>
        <v>0</v>
      </c>
      <c r="E960" s="659">
        <f>SUM(E926+E892)</f>
        <v>-5669</v>
      </c>
      <c r="F960" s="601"/>
    </row>
    <row r="961" spans="1:6" ht="15.75" thickBot="1">
      <c r="A961" s="633"/>
      <c r="B961" s="634" t="s">
        <v>39</v>
      </c>
      <c r="C961" s="681">
        <f>SUM(C927+C893)</f>
        <v>781362</v>
      </c>
      <c r="D961" s="681">
        <f>SUM(D927+D893)</f>
        <v>830977</v>
      </c>
      <c r="E961" s="681">
        <f>SUM(E927+E893)</f>
        <v>594056</v>
      </c>
      <c r="F961" s="607">
        <f t="shared" si="39"/>
        <v>0.7148886190592519</v>
      </c>
    </row>
    <row r="962" spans="1:6" ht="15">
      <c r="A962" s="313">
        <v>2985</v>
      </c>
      <c r="B962" s="635" t="s">
        <v>408</v>
      </c>
      <c r="C962" s="600"/>
      <c r="D962" s="600"/>
      <c r="E962" s="600"/>
      <c r="F962" s="601"/>
    </row>
    <row r="963" spans="1:6" ht="12.75">
      <c r="A963" s="636"/>
      <c r="B963" s="637" t="s">
        <v>363</v>
      </c>
      <c r="C963" s="600">
        <v>36000</v>
      </c>
      <c r="D963" s="600">
        <v>41000</v>
      </c>
      <c r="E963" s="600">
        <v>36840</v>
      </c>
      <c r="F963" s="601">
        <f t="shared" si="39"/>
        <v>0.8985365853658537</v>
      </c>
    </row>
    <row r="964" spans="1:6" ht="12.75">
      <c r="A964" s="636"/>
      <c r="B964" s="637" t="s">
        <v>364</v>
      </c>
      <c r="C964" s="600"/>
      <c r="D964" s="600"/>
      <c r="E964" s="600"/>
      <c r="F964" s="601"/>
    </row>
    <row r="965" spans="1:6" ht="12.75">
      <c r="A965" s="636"/>
      <c r="B965" s="637" t="s">
        <v>365</v>
      </c>
      <c r="C965" s="600">
        <v>19000</v>
      </c>
      <c r="D965" s="600">
        <v>24000</v>
      </c>
      <c r="E965" s="600">
        <v>15620</v>
      </c>
      <c r="F965" s="601">
        <f t="shared" si="39"/>
        <v>0.6508333333333334</v>
      </c>
    </row>
    <row r="966" spans="1:6" ht="12.75">
      <c r="A966" s="636"/>
      <c r="B966" s="637" t="s">
        <v>366</v>
      </c>
      <c r="C966" s="600"/>
      <c r="D966" s="600"/>
      <c r="E966" s="600"/>
      <c r="F966" s="601"/>
    </row>
    <row r="967" spans="1:6" ht="12.75">
      <c r="A967" s="636"/>
      <c r="B967" s="637" t="s">
        <v>367</v>
      </c>
      <c r="C967" s="600">
        <v>15000</v>
      </c>
      <c r="D967" s="600">
        <v>17000</v>
      </c>
      <c r="E967" s="600">
        <v>13127</v>
      </c>
      <c r="F967" s="601">
        <f t="shared" si="39"/>
        <v>0.7721764705882352</v>
      </c>
    </row>
    <row r="968" spans="1:6" ht="13.5" thickBot="1">
      <c r="A968" s="636"/>
      <c r="B968" s="638" t="s">
        <v>368</v>
      </c>
      <c r="C968" s="603"/>
      <c r="D968" s="603"/>
      <c r="E968" s="603"/>
      <c r="F968" s="601"/>
    </row>
    <row r="969" spans="1:6" ht="13.5" thickBot="1">
      <c r="A969" s="636"/>
      <c r="B969" s="639" t="s">
        <v>356</v>
      </c>
      <c r="C969" s="606">
        <f>SUM(C963:C968)</f>
        <v>70000</v>
      </c>
      <c r="D969" s="606">
        <f>SUM(D963:D968)</f>
        <v>82000</v>
      </c>
      <c r="E969" s="606">
        <f>SUM(E963:E968)</f>
        <v>65587</v>
      </c>
      <c r="F969" s="607">
        <f t="shared" si="39"/>
        <v>0.7998414634146341</v>
      </c>
    </row>
    <row r="970" spans="1:6" ht="12.75">
      <c r="A970" s="636"/>
      <c r="B970" s="637" t="s">
        <v>369</v>
      </c>
      <c r="C970" s="600">
        <v>169487</v>
      </c>
      <c r="D970" s="600">
        <v>179598</v>
      </c>
      <c r="E970" s="600">
        <v>138110</v>
      </c>
      <c r="F970" s="601">
        <f t="shared" si="39"/>
        <v>0.7689952003919865</v>
      </c>
    </row>
    <row r="971" spans="1:6" ht="12.75">
      <c r="A971" s="636"/>
      <c r="B971" s="637" t="s">
        <v>370</v>
      </c>
      <c r="C971" s="600"/>
      <c r="D971" s="600"/>
      <c r="E971" s="600"/>
      <c r="F971" s="601"/>
    </row>
    <row r="972" spans="1:6" ht="13.5" thickBot="1">
      <c r="A972" s="636"/>
      <c r="B972" s="637" t="s">
        <v>371</v>
      </c>
      <c r="C972" s="603">
        <v>47100</v>
      </c>
      <c r="D972" s="603">
        <v>47100</v>
      </c>
      <c r="E972" s="603">
        <v>35655</v>
      </c>
      <c r="F972" s="601">
        <f t="shared" si="39"/>
        <v>0.7570063694267516</v>
      </c>
    </row>
    <row r="973" spans="1:6" ht="13.5" thickBot="1">
      <c r="A973" s="640"/>
      <c r="B973" s="641" t="s">
        <v>359</v>
      </c>
      <c r="C973" s="610">
        <f>SUM(C970:C972)</f>
        <v>216587</v>
      </c>
      <c r="D973" s="610">
        <f>SUM(D970:D972)</f>
        <v>226698</v>
      </c>
      <c r="E973" s="610">
        <f>SUM(E970:E972)</f>
        <v>173765</v>
      </c>
      <c r="F973" s="607">
        <f t="shared" si="39"/>
        <v>0.7665043361652948</v>
      </c>
    </row>
    <row r="974" spans="1:6" ht="13.5" thickBot="1">
      <c r="A974" s="642"/>
      <c r="B974" s="630" t="s">
        <v>360</v>
      </c>
      <c r="C974" s="613"/>
      <c r="D974" s="606">
        <v>3600</v>
      </c>
      <c r="E974" s="606">
        <v>4400</v>
      </c>
      <c r="F974" s="607">
        <f t="shared" si="39"/>
        <v>1.2222222222222223</v>
      </c>
    </row>
    <row r="975" spans="1:6" ht="13.5" thickBot="1">
      <c r="A975" s="642"/>
      <c r="B975" s="605" t="s">
        <v>602</v>
      </c>
      <c r="C975" s="613"/>
      <c r="D975" s="606">
        <v>2000</v>
      </c>
      <c r="E975" s="606">
        <v>2000</v>
      </c>
      <c r="F975" s="607">
        <f t="shared" si="39"/>
        <v>1</v>
      </c>
    </row>
    <row r="976" spans="1:6" ht="13.5" thickBot="1">
      <c r="A976" s="642"/>
      <c r="B976" s="643" t="s">
        <v>361</v>
      </c>
      <c r="C976" s="606">
        <f>SUM(C973+C969+C974)</f>
        <v>286587</v>
      </c>
      <c r="D976" s="606">
        <f>SUM(D973+D969+D974+D975)</f>
        <v>314298</v>
      </c>
      <c r="E976" s="606">
        <f>SUM(E973+E969+E974+E975)</f>
        <v>245752</v>
      </c>
      <c r="F976" s="607">
        <f t="shared" si="39"/>
        <v>0.781907616338634</v>
      </c>
    </row>
    <row r="977" spans="1:6" ht="13.5" thickBot="1">
      <c r="A977" s="636"/>
      <c r="B977" s="639" t="s">
        <v>374</v>
      </c>
      <c r="C977" s="613"/>
      <c r="D977" s="613"/>
      <c r="E977" s="613"/>
      <c r="F977" s="607"/>
    </row>
    <row r="978" spans="1:6" ht="12.75">
      <c r="A978" s="636"/>
      <c r="B978" s="637" t="s">
        <v>372</v>
      </c>
      <c r="C978" s="600"/>
      <c r="D978" s="600">
        <v>4418</v>
      </c>
      <c r="E978" s="600">
        <v>4418</v>
      </c>
      <c r="F978" s="601">
        <f t="shared" si="39"/>
        <v>1</v>
      </c>
    </row>
    <row r="979" spans="1:6" ht="13.5" thickBot="1">
      <c r="A979" s="636"/>
      <c r="B979" s="644" t="s">
        <v>373</v>
      </c>
      <c r="C979" s="603"/>
      <c r="D979" s="603"/>
      <c r="E979" s="603"/>
      <c r="F979" s="601"/>
    </row>
    <row r="980" spans="1:6" ht="13.5" thickBot="1">
      <c r="A980" s="645"/>
      <c r="B980" s="630" t="s">
        <v>362</v>
      </c>
      <c r="C980" s="603"/>
      <c r="D980" s="610">
        <f>SUM(D978:D979)</f>
        <v>4418</v>
      </c>
      <c r="E980" s="610">
        <f>SUM(E978:E979)</f>
        <v>4418</v>
      </c>
      <c r="F980" s="607">
        <f aca="true" t="shared" si="46" ref="F980:F1031">SUM(E980/D980)</f>
        <v>1</v>
      </c>
    </row>
    <row r="981" spans="1:6" ht="15.75" thickBot="1">
      <c r="A981" s="645"/>
      <c r="B981" s="647" t="s">
        <v>375</v>
      </c>
      <c r="C981" s="620">
        <f>SUM(C976+C977+C980)</f>
        <v>286587</v>
      </c>
      <c r="D981" s="620">
        <f>SUM(D976+D977+D980)</f>
        <v>318716</v>
      </c>
      <c r="E981" s="620">
        <f>SUM(E976+E977+E980)</f>
        <v>250170</v>
      </c>
      <c r="F981" s="607">
        <f t="shared" si="46"/>
        <v>0.7849307847739053</v>
      </c>
    </row>
    <row r="982" spans="1:6" ht="12.75">
      <c r="A982" s="648"/>
      <c r="B982" s="649" t="s">
        <v>376</v>
      </c>
      <c r="C982" s="600">
        <v>120582</v>
      </c>
      <c r="D982" s="600">
        <v>122175</v>
      </c>
      <c r="E982" s="600">
        <v>94080</v>
      </c>
      <c r="F982" s="601">
        <f t="shared" si="46"/>
        <v>0.7700429711479435</v>
      </c>
    </row>
    <row r="983" spans="1:6" ht="12.75">
      <c r="A983" s="648"/>
      <c r="B983" s="649" t="s">
        <v>377</v>
      </c>
      <c r="C983" s="600">
        <v>31905</v>
      </c>
      <c r="D983" s="600">
        <v>32423</v>
      </c>
      <c r="E983" s="600">
        <v>24780</v>
      </c>
      <c r="F983" s="601">
        <f t="shared" si="46"/>
        <v>0.7642722758535607</v>
      </c>
    </row>
    <row r="984" spans="1:6" ht="12.75">
      <c r="A984" s="648"/>
      <c r="B984" s="649" t="s">
        <v>378</v>
      </c>
      <c r="C984" s="600">
        <v>134100</v>
      </c>
      <c r="D984" s="600">
        <v>164118</v>
      </c>
      <c r="E984" s="600">
        <v>130615</v>
      </c>
      <c r="F984" s="601">
        <f t="shared" si="46"/>
        <v>0.7958602956409413</v>
      </c>
    </row>
    <row r="985" spans="1:6" ht="12.75">
      <c r="A985" s="648"/>
      <c r="B985" s="656" t="s">
        <v>582</v>
      </c>
      <c r="C985" s="600"/>
      <c r="D985" s="657">
        <v>16978</v>
      </c>
      <c r="E985" s="657">
        <v>16978</v>
      </c>
      <c r="F985" s="601">
        <f t="shared" si="46"/>
        <v>1</v>
      </c>
    </row>
    <row r="986" spans="1:6" ht="12.75">
      <c r="A986" s="648"/>
      <c r="B986" s="649" t="s">
        <v>379</v>
      </c>
      <c r="C986" s="600"/>
      <c r="D986" s="600"/>
      <c r="E986" s="600"/>
      <c r="F986" s="601"/>
    </row>
    <row r="987" spans="1:6" ht="13.5" thickBot="1">
      <c r="A987" s="648"/>
      <c r="B987" s="650" t="s">
        <v>380</v>
      </c>
      <c r="C987" s="603"/>
      <c r="D987" s="603"/>
      <c r="E987" s="603"/>
      <c r="F987" s="601"/>
    </row>
    <row r="988" spans="1:6" ht="13.5" thickBot="1">
      <c r="A988" s="648"/>
      <c r="B988" s="651" t="s">
        <v>17</v>
      </c>
      <c r="C988" s="606">
        <f>SUM(C982:C987)</f>
        <v>286587</v>
      </c>
      <c r="D988" s="606">
        <f>SUM(D982:D987)-D985</f>
        <v>318716</v>
      </c>
      <c r="E988" s="606">
        <f>SUM(E982:E987)-E985</f>
        <v>249475</v>
      </c>
      <c r="F988" s="607">
        <f t="shared" si="46"/>
        <v>0.7827501600170685</v>
      </c>
    </row>
    <row r="989" spans="1:6" ht="12.75">
      <c r="A989" s="648"/>
      <c r="B989" s="649" t="s">
        <v>381</v>
      </c>
      <c r="C989" s="600"/>
      <c r="D989" s="600"/>
      <c r="E989" s="600"/>
      <c r="F989" s="601"/>
    </row>
    <row r="990" spans="1:6" ht="12.75">
      <c r="A990" s="648"/>
      <c r="B990" s="649" t="s">
        <v>382</v>
      </c>
      <c r="C990" s="600"/>
      <c r="D990" s="600"/>
      <c r="E990" s="600"/>
      <c r="F990" s="601"/>
    </row>
    <row r="991" spans="1:6" ht="13.5" thickBot="1">
      <c r="A991" s="648"/>
      <c r="B991" s="652" t="s">
        <v>383</v>
      </c>
      <c r="C991" s="603"/>
      <c r="D991" s="603"/>
      <c r="E991" s="603"/>
      <c r="F991" s="601"/>
    </row>
    <row r="992" spans="1:6" ht="13.5" thickBot="1">
      <c r="A992" s="648"/>
      <c r="B992" s="653" t="s">
        <v>23</v>
      </c>
      <c r="C992" s="613"/>
      <c r="D992" s="613"/>
      <c r="E992" s="613"/>
      <c r="F992" s="607"/>
    </row>
    <row r="993" spans="1:6" ht="13.5" thickBot="1">
      <c r="A993" s="648"/>
      <c r="B993" s="627" t="s">
        <v>598</v>
      </c>
      <c r="C993" s="613"/>
      <c r="D993" s="613"/>
      <c r="E993" s="613">
        <v>-3780</v>
      </c>
      <c r="F993" s="601"/>
    </row>
    <row r="994" spans="1:6" ht="15.75" thickBot="1">
      <c r="A994" s="633"/>
      <c r="B994" s="634" t="s">
        <v>39</v>
      </c>
      <c r="C994" s="620">
        <f>SUM(C988+C992)</f>
        <v>286587</v>
      </c>
      <c r="D994" s="620">
        <f>SUM(D988+D992)</f>
        <v>318716</v>
      </c>
      <c r="E994" s="620">
        <f>SUM(E988+E992+E993)</f>
        <v>245695</v>
      </c>
      <c r="F994" s="607">
        <f t="shared" si="46"/>
        <v>0.7708900714115388</v>
      </c>
    </row>
    <row r="995" spans="1:6" ht="15">
      <c r="A995" s="313">
        <v>2991</v>
      </c>
      <c r="B995" s="635" t="s">
        <v>262</v>
      </c>
      <c r="C995" s="658"/>
      <c r="D995" s="658"/>
      <c r="E995" s="658"/>
      <c r="F995" s="601"/>
    </row>
    <row r="996" spans="1:6" ht="12.75">
      <c r="A996" s="636"/>
      <c r="B996" s="637" t="s">
        <v>363</v>
      </c>
      <c r="C996" s="658">
        <f aca="true" t="shared" si="47" ref="C996:C1001">SUM(C963+C929+C826)</f>
        <v>62720</v>
      </c>
      <c r="D996" s="658">
        <f aca="true" t="shared" si="48" ref="D996:E1001">SUM(D963+D929+D826)</f>
        <v>49989</v>
      </c>
      <c r="E996" s="658">
        <f t="shared" si="48"/>
        <v>44549</v>
      </c>
      <c r="F996" s="601">
        <f t="shared" si="46"/>
        <v>0.8911760587329213</v>
      </c>
    </row>
    <row r="997" spans="1:6" ht="12.75">
      <c r="A997" s="636"/>
      <c r="B997" s="637" t="s">
        <v>364</v>
      </c>
      <c r="C997" s="658">
        <f t="shared" si="47"/>
        <v>36108</v>
      </c>
      <c r="D997" s="658">
        <f t="shared" si="48"/>
        <v>37331</v>
      </c>
      <c r="E997" s="658">
        <f t="shared" si="48"/>
        <v>23280</v>
      </c>
      <c r="F997" s="601">
        <f t="shared" si="46"/>
        <v>0.6236104042216924</v>
      </c>
    </row>
    <row r="998" spans="1:6" ht="12.75">
      <c r="A998" s="636"/>
      <c r="B998" s="637" t="s">
        <v>365</v>
      </c>
      <c r="C998" s="658">
        <f t="shared" si="47"/>
        <v>35332</v>
      </c>
      <c r="D998" s="658">
        <f t="shared" si="48"/>
        <v>60373</v>
      </c>
      <c r="E998" s="658">
        <f t="shared" si="48"/>
        <v>64798</v>
      </c>
      <c r="F998" s="601">
        <f t="shared" si="46"/>
        <v>1.0732943534361388</v>
      </c>
    </row>
    <row r="999" spans="1:6" ht="12.75">
      <c r="A999" s="636"/>
      <c r="B999" s="637" t="s">
        <v>366</v>
      </c>
      <c r="C999" s="658">
        <f t="shared" si="47"/>
        <v>262093</v>
      </c>
      <c r="D999" s="658">
        <f t="shared" si="48"/>
        <v>258695</v>
      </c>
      <c r="E999" s="658">
        <f t="shared" si="48"/>
        <v>187119</v>
      </c>
      <c r="F999" s="601">
        <f t="shared" si="46"/>
        <v>0.7233189663503353</v>
      </c>
    </row>
    <row r="1000" spans="1:6" ht="12.75">
      <c r="A1000" s="636"/>
      <c r="B1000" s="637" t="s">
        <v>367</v>
      </c>
      <c r="C1000" s="658">
        <f t="shared" si="47"/>
        <v>76523</v>
      </c>
      <c r="D1000" s="658">
        <f t="shared" si="48"/>
        <v>81491</v>
      </c>
      <c r="E1000" s="658">
        <f t="shared" si="48"/>
        <v>63477</v>
      </c>
      <c r="F1000" s="601">
        <f t="shared" si="46"/>
        <v>0.7789449141623002</v>
      </c>
    </row>
    <row r="1001" spans="1:6" ht="13.5" thickBot="1">
      <c r="A1001" s="636"/>
      <c r="B1001" s="638" t="s">
        <v>368</v>
      </c>
      <c r="C1001" s="659">
        <f t="shared" si="47"/>
        <v>0</v>
      </c>
      <c r="D1001" s="659">
        <f t="shared" si="48"/>
        <v>0</v>
      </c>
      <c r="E1001" s="659">
        <f t="shared" si="48"/>
        <v>0</v>
      </c>
      <c r="F1001" s="601"/>
    </row>
    <row r="1002" spans="1:6" ht="13.5" thickBot="1">
      <c r="A1002" s="636"/>
      <c r="B1002" s="639" t="s">
        <v>356</v>
      </c>
      <c r="C1002" s="662">
        <f>SUM(C996:C1001)</f>
        <v>472776</v>
      </c>
      <c r="D1002" s="662">
        <f>SUM(D996:D1001)</f>
        <v>487879</v>
      </c>
      <c r="E1002" s="662">
        <f>SUM(E996:E1001)</f>
        <v>383223</v>
      </c>
      <c r="F1002" s="607">
        <f t="shared" si="46"/>
        <v>0.78548779512953</v>
      </c>
    </row>
    <row r="1003" spans="1:6" ht="12.75">
      <c r="A1003" s="636"/>
      <c r="B1003" s="637" t="s">
        <v>369</v>
      </c>
      <c r="C1003" s="658">
        <f aca="true" t="shared" si="49" ref="C1003:D1005">SUM(C970+C936+C833)</f>
        <v>4515830</v>
      </c>
      <c r="D1003" s="658">
        <f t="shared" si="49"/>
        <v>4708420</v>
      </c>
      <c r="E1003" s="658">
        <f>SUM(E970+E936+E833)</f>
        <v>3402973</v>
      </c>
      <c r="F1003" s="601">
        <f t="shared" si="46"/>
        <v>0.7227420238636315</v>
      </c>
    </row>
    <row r="1004" spans="1:6" ht="12.75">
      <c r="A1004" s="636"/>
      <c r="B1004" s="637" t="s">
        <v>370</v>
      </c>
      <c r="C1004" s="658">
        <f t="shared" si="49"/>
        <v>229992</v>
      </c>
      <c r="D1004" s="658">
        <f t="shared" si="49"/>
        <v>229992</v>
      </c>
      <c r="E1004" s="658">
        <f>SUM(E971+E937+E834)</f>
        <v>196584</v>
      </c>
      <c r="F1004" s="601">
        <f t="shared" si="46"/>
        <v>0.8547427736616926</v>
      </c>
    </row>
    <row r="1005" spans="1:6" ht="13.5" thickBot="1">
      <c r="A1005" s="636"/>
      <c r="B1005" s="637" t="s">
        <v>371</v>
      </c>
      <c r="C1005" s="659">
        <f t="shared" si="49"/>
        <v>47100</v>
      </c>
      <c r="D1005" s="659">
        <f t="shared" si="49"/>
        <v>47100</v>
      </c>
      <c r="E1005" s="659">
        <f>SUM(E972+E938+E835)</f>
        <v>35655</v>
      </c>
      <c r="F1005" s="601">
        <f t="shared" si="46"/>
        <v>0.7570063694267516</v>
      </c>
    </row>
    <row r="1006" spans="1:6" ht="13.5" thickBot="1">
      <c r="A1006" s="640"/>
      <c r="B1006" s="641" t="s">
        <v>359</v>
      </c>
      <c r="C1006" s="662">
        <f>SUM(C1003:C1005)</f>
        <v>4792922</v>
      </c>
      <c r="D1006" s="662">
        <f>SUM(D1003:D1005)</f>
        <v>4985512</v>
      </c>
      <c r="E1006" s="662">
        <f>SUM(E1003:E1005)</f>
        <v>3635212</v>
      </c>
      <c r="F1006" s="607">
        <f t="shared" si="46"/>
        <v>0.7291552001078324</v>
      </c>
    </row>
    <row r="1007" spans="1:6" ht="13.5" thickBot="1">
      <c r="A1007" s="642"/>
      <c r="B1007" s="678" t="s">
        <v>360</v>
      </c>
      <c r="C1007" s="661">
        <f>SUM(C974+C940+C837)</f>
        <v>0</v>
      </c>
      <c r="D1007" s="662">
        <f>SUM(D974+D940+D837)</f>
        <v>17419</v>
      </c>
      <c r="E1007" s="662">
        <f>SUM(E974+E940+E837)</f>
        <v>27953</v>
      </c>
      <c r="F1007" s="607">
        <f t="shared" si="46"/>
        <v>1.604741948447098</v>
      </c>
    </row>
    <row r="1008" spans="1:6" ht="13.5" thickBot="1">
      <c r="A1008" s="642"/>
      <c r="B1008" s="682" t="s">
        <v>602</v>
      </c>
      <c r="C1008" s="661"/>
      <c r="D1008" s="662">
        <f>SUM(D975+D941+D838)</f>
        <v>4566</v>
      </c>
      <c r="E1008" s="662">
        <f>SUM(E975+E941+E838)</f>
        <v>5076</v>
      </c>
      <c r="F1008" s="607">
        <f t="shared" si="46"/>
        <v>1.111695137976347</v>
      </c>
    </row>
    <row r="1009" spans="1:6" ht="13.5" thickBot="1">
      <c r="A1009" s="642"/>
      <c r="B1009" s="630" t="s">
        <v>636</v>
      </c>
      <c r="C1009" s="661"/>
      <c r="D1009" s="662">
        <f>SUM(D942+D839)</f>
        <v>0</v>
      </c>
      <c r="E1009" s="662">
        <f>SUM(E942+E839)</f>
        <v>51373</v>
      </c>
      <c r="F1009" s="607"/>
    </row>
    <row r="1010" spans="1:6" ht="13.5" thickBot="1">
      <c r="A1010" s="642"/>
      <c r="B1010" s="643" t="s">
        <v>361</v>
      </c>
      <c r="C1010" s="662">
        <f>SUM(C1002+C1006+C1007)</f>
        <v>5265698</v>
      </c>
      <c r="D1010" s="662">
        <f>SUM(D1002+D1006+D1007+D1008+D1009)</f>
        <v>5495376</v>
      </c>
      <c r="E1010" s="662">
        <f>SUM(E1002+E1006+E1007+E1008+E1009)</f>
        <v>4102837</v>
      </c>
      <c r="F1010" s="607">
        <f t="shared" si="46"/>
        <v>0.7465980489779044</v>
      </c>
    </row>
    <row r="1011" spans="1:6" ht="12.75">
      <c r="A1011" s="642"/>
      <c r="B1011" s="678" t="s">
        <v>629</v>
      </c>
      <c r="C1011" s="679"/>
      <c r="D1011" s="680">
        <f>SUM(D841)</f>
        <v>2911</v>
      </c>
      <c r="E1011" s="680">
        <f>SUM(E841)</f>
        <v>0</v>
      </c>
      <c r="F1011" s="601">
        <f t="shared" si="46"/>
        <v>0</v>
      </c>
    </row>
    <row r="1012" spans="1:6" ht="13.5" thickBot="1">
      <c r="A1012" s="642"/>
      <c r="B1012" s="665" t="s">
        <v>653</v>
      </c>
      <c r="C1012" s="660"/>
      <c r="D1012" s="659">
        <f>SUM(D842)</f>
        <v>5348</v>
      </c>
      <c r="E1012" s="659">
        <f>SUM(E842)</f>
        <v>5348</v>
      </c>
      <c r="F1012" s="601">
        <f t="shared" si="46"/>
        <v>1</v>
      </c>
    </row>
    <row r="1013" spans="1:6" ht="13.5" thickBot="1">
      <c r="A1013" s="636"/>
      <c r="B1013" s="639" t="s">
        <v>374</v>
      </c>
      <c r="C1013" s="661">
        <f aca="true" t="shared" si="50" ref="C1013:D1015">SUM(C977+C944+C843)</f>
        <v>0</v>
      </c>
      <c r="D1013" s="662">
        <f t="shared" si="50"/>
        <v>8259</v>
      </c>
      <c r="E1013" s="662">
        <f>SUM(E977+E944+E843)</f>
        <v>5348</v>
      </c>
      <c r="F1013" s="607">
        <f t="shared" si="46"/>
        <v>0.6475360213100859</v>
      </c>
    </row>
    <row r="1014" spans="1:6" ht="12.75">
      <c r="A1014" s="636"/>
      <c r="B1014" s="637" t="s">
        <v>372</v>
      </c>
      <c r="C1014" s="658">
        <f t="shared" si="50"/>
        <v>0</v>
      </c>
      <c r="D1014" s="658">
        <f t="shared" si="50"/>
        <v>157925</v>
      </c>
      <c r="E1014" s="658">
        <f>SUM(E978+E945+E844)</f>
        <v>157925</v>
      </c>
      <c r="F1014" s="601">
        <f t="shared" si="46"/>
        <v>1</v>
      </c>
    </row>
    <row r="1015" spans="1:6" ht="13.5" thickBot="1">
      <c r="A1015" s="636"/>
      <c r="B1015" s="644" t="s">
        <v>373</v>
      </c>
      <c r="C1015" s="659">
        <f t="shared" si="50"/>
        <v>0</v>
      </c>
      <c r="D1015" s="659">
        <f t="shared" si="50"/>
        <v>977</v>
      </c>
      <c r="E1015" s="659">
        <f>SUM(E979+E946+E845)</f>
        <v>977</v>
      </c>
      <c r="F1015" s="601">
        <f t="shared" si="46"/>
        <v>1</v>
      </c>
    </row>
    <row r="1016" spans="1:6" ht="13.5" thickBot="1">
      <c r="A1016" s="645"/>
      <c r="B1016" s="630" t="s">
        <v>362</v>
      </c>
      <c r="C1016" s="662">
        <f>SUM(C1013:C1015)</f>
        <v>0</v>
      </c>
      <c r="D1016" s="662">
        <f>SUM(D1014:D1015)</f>
        <v>158902</v>
      </c>
      <c r="E1016" s="662">
        <f>SUM(E1014:E1015)</f>
        <v>158902</v>
      </c>
      <c r="F1016" s="607">
        <f t="shared" si="46"/>
        <v>1</v>
      </c>
    </row>
    <row r="1017" spans="1:6" ht="13.5" thickBot="1">
      <c r="A1017" s="645"/>
      <c r="B1017" s="646" t="s">
        <v>600</v>
      </c>
      <c r="C1017" s="662"/>
      <c r="D1017" s="661">
        <f>SUM(D948+D847)</f>
        <v>0</v>
      </c>
      <c r="E1017" s="661">
        <f>SUM(E948+E847)</f>
        <v>-10554</v>
      </c>
      <c r="F1017" s="607"/>
    </row>
    <row r="1018" spans="1:6" ht="15.75" thickBot="1">
      <c r="A1018" s="645"/>
      <c r="B1018" s="647" t="s">
        <v>375</v>
      </c>
      <c r="C1018" s="663">
        <f>SUM(C1010+C1013+C1016)</f>
        <v>5265698</v>
      </c>
      <c r="D1018" s="663">
        <f>SUM(D1010+D1013+D1016+D1017)</f>
        <v>5662537</v>
      </c>
      <c r="E1018" s="663">
        <f>SUM(E1010+E1013+E1016+E1017)</f>
        <v>4256533</v>
      </c>
      <c r="F1018" s="607">
        <f t="shared" si="46"/>
        <v>0.751700695289055</v>
      </c>
    </row>
    <row r="1019" spans="1:6" ht="12.75">
      <c r="A1019" s="648"/>
      <c r="B1019" s="649" t="s">
        <v>376</v>
      </c>
      <c r="C1019" s="658">
        <f aca="true" t="shared" si="51" ref="C1019:D1021">SUM(C982+C950+C849)</f>
        <v>2960979</v>
      </c>
      <c r="D1019" s="658">
        <f t="shared" si="51"/>
        <v>3100716</v>
      </c>
      <c r="E1019" s="658">
        <f>SUM(E982+E950+E849)</f>
        <v>2225718</v>
      </c>
      <c r="F1019" s="601">
        <f t="shared" si="46"/>
        <v>0.7178077579500992</v>
      </c>
    </row>
    <row r="1020" spans="1:6" ht="12.75">
      <c r="A1020" s="648"/>
      <c r="B1020" s="649" t="s">
        <v>377</v>
      </c>
      <c r="C1020" s="658">
        <f t="shared" si="51"/>
        <v>776566</v>
      </c>
      <c r="D1020" s="658">
        <f t="shared" si="51"/>
        <v>817601</v>
      </c>
      <c r="E1020" s="658">
        <f>SUM(E983+E951+E850)</f>
        <v>587809</v>
      </c>
      <c r="F1020" s="601">
        <f t="shared" si="46"/>
        <v>0.7189435922901268</v>
      </c>
    </row>
    <row r="1021" spans="1:6" ht="12.75">
      <c r="A1021" s="648"/>
      <c r="B1021" s="649" t="s">
        <v>378</v>
      </c>
      <c r="C1021" s="658">
        <f t="shared" si="51"/>
        <v>1526364</v>
      </c>
      <c r="D1021" s="658">
        <f t="shared" si="51"/>
        <v>1721975</v>
      </c>
      <c r="E1021" s="658">
        <f>SUM(E984+E952+E851)</f>
        <v>1257494</v>
      </c>
      <c r="F1021" s="601">
        <f t="shared" si="46"/>
        <v>0.7302626344749488</v>
      </c>
    </row>
    <row r="1022" spans="1:6" ht="12.75">
      <c r="A1022" s="648"/>
      <c r="B1022" s="656" t="s">
        <v>582</v>
      </c>
      <c r="C1022" s="658"/>
      <c r="D1022" s="664">
        <f>SUM(D985+D852)</f>
        <v>81390</v>
      </c>
      <c r="E1022" s="664">
        <f>SUM(E985+E852)</f>
        <v>43530</v>
      </c>
      <c r="F1022" s="601">
        <f t="shared" si="46"/>
        <v>0.53483228897899</v>
      </c>
    </row>
    <row r="1023" spans="1:6" ht="12.75">
      <c r="A1023" s="648"/>
      <c r="B1023" s="649" t="s">
        <v>379</v>
      </c>
      <c r="C1023" s="658">
        <f aca="true" t="shared" si="52" ref="C1023:E1024">SUM(C986+C953+C853)</f>
        <v>0</v>
      </c>
      <c r="D1023" s="658">
        <f t="shared" si="52"/>
        <v>10</v>
      </c>
      <c r="E1023" s="658">
        <f t="shared" si="52"/>
        <v>10</v>
      </c>
      <c r="F1023" s="601">
        <f t="shared" si="46"/>
        <v>1</v>
      </c>
    </row>
    <row r="1024" spans="1:6" ht="13.5" thickBot="1">
      <c r="A1024" s="648"/>
      <c r="B1024" s="650" t="s">
        <v>380</v>
      </c>
      <c r="C1024" s="659">
        <f t="shared" si="52"/>
        <v>0</v>
      </c>
      <c r="D1024" s="659">
        <f t="shared" si="52"/>
        <v>9143</v>
      </c>
      <c r="E1024" s="659">
        <f t="shared" si="52"/>
        <v>11751</v>
      </c>
      <c r="F1024" s="601">
        <f t="shared" si="46"/>
        <v>1.28524554303839</v>
      </c>
    </row>
    <row r="1025" spans="1:6" ht="13.5" thickBot="1">
      <c r="A1025" s="648"/>
      <c r="B1025" s="651" t="s">
        <v>17</v>
      </c>
      <c r="C1025" s="662">
        <f>SUM(C1019:C1024)</f>
        <v>5263909</v>
      </c>
      <c r="D1025" s="662">
        <f>SUM(D1019:D1024)-D1022</f>
        <v>5649445</v>
      </c>
      <c r="E1025" s="662">
        <f>SUM(E1019:E1024)-E1022</f>
        <v>4082782</v>
      </c>
      <c r="F1025" s="607">
        <f t="shared" si="46"/>
        <v>0.7226872728206045</v>
      </c>
    </row>
    <row r="1026" spans="1:6" ht="12.75">
      <c r="A1026" s="648"/>
      <c r="B1026" s="649" t="s">
        <v>381</v>
      </c>
      <c r="C1026" s="658">
        <f aca="true" t="shared" si="53" ref="C1026:D1028">SUM(C989+C956+C856)</f>
        <v>508</v>
      </c>
      <c r="D1026" s="658">
        <f t="shared" si="53"/>
        <v>1500</v>
      </c>
      <c r="E1026" s="658">
        <f>SUM(E989+E956+E856)</f>
        <v>4873</v>
      </c>
      <c r="F1026" s="601">
        <f t="shared" si="46"/>
        <v>3.248666666666667</v>
      </c>
    </row>
    <row r="1027" spans="1:6" ht="12.75">
      <c r="A1027" s="648"/>
      <c r="B1027" s="649" t="s">
        <v>382</v>
      </c>
      <c r="C1027" s="658">
        <f t="shared" si="53"/>
        <v>1281</v>
      </c>
      <c r="D1027" s="658">
        <f t="shared" si="53"/>
        <v>11592</v>
      </c>
      <c r="E1027" s="658">
        <f>SUM(E990+E957+E857)</f>
        <v>2620</v>
      </c>
      <c r="F1027" s="601">
        <f t="shared" si="46"/>
        <v>0.22601794340924775</v>
      </c>
    </row>
    <row r="1028" spans="1:6" ht="13.5" thickBot="1">
      <c r="A1028" s="648"/>
      <c r="B1028" s="652" t="s">
        <v>383</v>
      </c>
      <c r="C1028" s="659">
        <f t="shared" si="53"/>
        <v>0</v>
      </c>
      <c r="D1028" s="659">
        <f t="shared" si="53"/>
        <v>0</v>
      </c>
      <c r="E1028" s="659">
        <f>SUM(E991+E958+E858)</f>
        <v>0</v>
      </c>
      <c r="F1028" s="601"/>
    </row>
    <row r="1029" spans="1:6" ht="13.5" thickBot="1">
      <c r="A1029" s="648"/>
      <c r="B1029" s="653" t="s">
        <v>23</v>
      </c>
      <c r="C1029" s="662">
        <f>SUM(C1026:C1028)</f>
        <v>1789</v>
      </c>
      <c r="D1029" s="662">
        <f>SUM(D1026:D1028)</f>
        <v>13092</v>
      </c>
      <c r="E1029" s="662">
        <f>SUM(E1026:E1028)</f>
        <v>7493</v>
      </c>
      <c r="F1029" s="607">
        <f t="shared" si="46"/>
        <v>0.5723342499236175</v>
      </c>
    </row>
    <row r="1030" spans="1:6" ht="13.5" thickBot="1">
      <c r="A1030" s="648"/>
      <c r="B1030" s="627" t="s">
        <v>598</v>
      </c>
      <c r="C1030" s="662"/>
      <c r="D1030" s="661">
        <f>SUM(D993+D860+D960)</f>
        <v>0</v>
      </c>
      <c r="E1030" s="661">
        <f>SUM(E993+E860+E960)</f>
        <v>-15784</v>
      </c>
      <c r="F1030" s="601"/>
    </row>
    <row r="1031" spans="1:6" ht="15.75" thickBot="1">
      <c r="A1031" s="633"/>
      <c r="B1031" s="634" t="s">
        <v>39</v>
      </c>
      <c r="C1031" s="663">
        <f>SUM(C1025+C1029)</f>
        <v>5265698</v>
      </c>
      <c r="D1031" s="663">
        <f>SUM(D1025+D1029+D1030)</f>
        <v>5662537</v>
      </c>
      <c r="E1031" s="663">
        <f>SUM(E1025+E1029+E1030)</f>
        <v>4074491</v>
      </c>
      <c r="F1031" s="607">
        <f t="shared" si="46"/>
        <v>0.7195522077824834</v>
      </c>
    </row>
  </sheetData>
  <sheetProtection/>
  <mergeCells count="8">
    <mergeCell ref="A5:A7"/>
    <mergeCell ref="B5:B7"/>
    <mergeCell ref="C5:C7"/>
    <mergeCell ref="A1:F1"/>
    <mergeCell ref="F5:F7"/>
    <mergeCell ref="A2:F2"/>
    <mergeCell ref="D5:D7"/>
    <mergeCell ref="E5:E7"/>
  </mergeCells>
  <printOptions horizontalCentered="1" verticalCentered="1"/>
  <pageMargins left="0.16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15" manualBreakCount="15">
    <brk id="71" max="255" man="1"/>
    <brk id="135" max="255" man="1"/>
    <brk id="198" max="255" man="1"/>
    <brk id="261" max="255" man="1"/>
    <brk id="328" max="255" man="1"/>
    <brk id="396" max="255" man="1"/>
    <brk id="459" max="255" man="1"/>
    <brk id="524" max="255" man="1"/>
    <brk id="591" max="255" man="1"/>
    <brk id="658" max="255" man="1"/>
    <brk id="725" max="255" man="1"/>
    <brk id="793" max="255" man="1"/>
    <brk id="861" max="255" man="1"/>
    <brk id="927" max="255" man="1"/>
    <brk id="994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showZeros="0" zoomScalePageLayoutView="0" workbookViewId="0" topLeftCell="A67">
      <selection activeCell="A80" sqref="A80:F80"/>
    </sheetView>
  </sheetViews>
  <sheetFormatPr defaultColWidth="9.00390625" defaultRowHeight="12.75"/>
  <cols>
    <col min="1" max="1" width="6.875" style="65" customWidth="1"/>
    <col min="2" max="2" width="50.125" style="66" customWidth="1"/>
    <col min="3" max="3" width="13.75390625" style="66" customWidth="1"/>
    <col min="4" max="5" width="12.75390625" style="66" customWidth="1"/>
    <col min="6" max="16384" width="9.125" style="66" customWidth="1"/>
  </cols>
  <sheetData>
    <row r="1" spans="1:6" ht="12">
      <c r="A1" s="726" t="s">
        <v>329</v>
      </c>
      <c r="B1" s="727"/>
      <c r="C1" s="727"/>
      <c r="D1" s="728"/>
      <c r="E1" s="728"/>
      <c r="F1" s="728"/>
    </row>
    <row r="2" spans="1:6" ht="12.75">
      <c r="A2" s="726" t="s">
        <v>330</v>
      </c>
      <c r="B2" s="727"/>
      <c r="C2" s="727"/>
      <c r="D2" s="728"/>
      <c r="E2" s="728"/>
      <c r="F2" s="728"/>
    </row>
    <row r="3" spans="1:3" s="1" customFormat="1" ht="11.25" customHeight="1">
      <c r="A3" s="88"/>
      <c r="B3" s="88"/>
      <c r="C3" s="245"/>
    </row>
    <row r="4" spans="3:6" ht="11.25" customHeight="1">
      <c r="C4" s="176"/>
      <c r="F4" s="176" t="s">
        <v>209</v>
      </c>
    </row>
    <row r="5" spans="1:6" s="64" customFormat="1" ht="11.25" customHeight="1">
      <c r="A5" s="14"/>
      <c r="B5" s="89"/>
      <c r="C5" s="203" t="s">
        <v>79</v>
      </c>
      <c r="D5" s="703" t="s">
        <v>643</v>
      </c>
      <c r="E5" s="703" t="s">
        <v>648</v>
      </c>
      <c r="F5" s="703" t="s">
        <v>594</v>
      </c>
    </row>
    <row r="6" spans="1:6" s="64" customFormat="1" ht="12" customHeight="1">
      <c r="A6" s="84" t="s">
        <v>247</v>
      </c>
      <c r="B6" s="90" t="s">
        <v>264</v>
      </c>
      <c r="C6" s="15" t="s">
        <v>556</v>
      </c>
      <c r="D6" s="717"/>
      <c r="E6" s="717"/>
      <c r="F6" s="717"/>
    </row>
    <row r="7" spans="1:6" s="64" customFormat="1" ht="12.75" customHeight="1" thickBot="1">
      <c r="A7" s="78"/>
      <c r="B7" s="91"/>
      <c r="C7" s="52" t="s">
        <v>557</v>
      </c>
      <c r="D7" s="718"/>
      <c r="E7" s="718"/>
      <c r="F7" s="700"/>
    </row>
    <row r="8" spans="1:6" s="64" customFormat="1" ht="12" customHeight="1">
      <c r="A8" s="93" t="s">
        <v>165</v>
      </c>
      <c r="B8" s="128" t="s">
        <v>166</v>
      </c>
      <c r="C8" s="18" t="s">
        <v>167</v>
      </c>
      <c r="D8" s="93" t="s">
        <v>168</v>
      </c>
      <c r="E8" s="93" t="s">
        <v>292</v>
      </c>
      <c r="F8" s="15" t="s">
        <v>593</v>
      </c>
    </row>
    <row r="9" spans="1:6" ht="12" customHeight="1">
      <c r="A9" s="14">
        <v>3010</v>
      </c>
      <c r="B9" s="94" t="s">
        <v>46</v>
      </c>
      <c r="C9" s="87">
        <f>SUM(C18+C27)</f>
        <v>23012</v>
      </c>
      <c r="D9" s="87">
        <f>SUM(D18+D27)</f>
        <v>23024</v>
      </c>
      <c r="E9" s="87">
        <f>SUM(E18+E27)</f>
        <v>15305</v>
      </c>
      <c r="F9" s="492">
        <f>SUM(E9/D9)</f>
        <v>0.6647411396803335</v>
      </c>
    </row>
    <row r="10" spans="1:6" ht="12" customHeight="1">
      <c r="A10" s="15">
        <v>3011</v>
      </c>
      <c r="B10" s="74" t="s">
        <v>47</v>
      </c>
      <c r="C10" s="87"/>
      <c r="D10" s="87"/>
      <c r="E10" s="87"/>
      <c r="F10" s="492"/>
    </row>
    <row r="11" spans="1:6" ht="12" customHeight="1">
      <c r="A11" s="68"/>
      <c r="B11" s="69" t="s">
        <v>48</v>
      </c>
      <c r="C11" s="75">
        <v>2830</v>
      </c>
      <c r="D11" s="75">
        <v>2836</v>
      </c>
      <c r="E11" s="75">
        <v>2043</v>
      </c>
      <c r="F11" s="572">
        <f>SUM(E11/D11)</f>
        <v>0.7203808180535967</v>
      </c>
    </row>
    <row r="12" spans="1:6" ht="12" customHeight="1">
      <c r="A12" s="68"/>
      <c r="B12" s="7" t="s">
        <v>286</v>
      </c>
      <c r="C12" s="75">
        <v>703</v>
      </c>
      <c r="D12" s="75">
        <v>709</v>
      </c>
      <c r="E12" s="75">
        <v>556</v>
      </c>
      <c r="F12" s="572">
        <f>SUM(E12/D12)</f>
        <v>0.7842031029619182</v>
      </c>
    </row>
    <row r="13" spans="1:6" ht="12" customHeight="1">
      <c r="A13" s="82"/>
      <c r="B13" s="83" t="s">
        <v>252</v>
      </c>
      <c r="C13" s="75">
        <v>5000</v>
      </c>
      <c r="D13" s="75">
        <v>5000</v>
      </c>
      <c r="E13" s="75">
        <v>1993</v>
      </c>
      <c r="F13" s="572">
        <f>SUM(E13/D13)</f>
        <v>0.3986</v>
      </c>
    </row>
    <row r="14" spans="1:6" ht="12" customHeight="1">
      <c r="A14" s="68"/>
      <c r="B14" s="10" t="s">
        <v>266</v>
      </c>
      <c r="C14" s="75"/>
      <c r="D14" s="75"/>
      <c r="E14" s="75"/>
      <c r="F14" s="572"/>
    </row>
    <row r="15" spans="1:6" ht="12" customHeight="1">
      <c r="A15" s="68"/>
      <c r="B15" s="10" t="s">
        <v>63</v>
      </c>
      <c r="C15" s="75"/>
      <c r="D15" s="75"/>
      <c r="E15" s="75"/>
      <c r="F15" s="572"/>
    </row>
    <row r="16" spans="1:6" ht="12" customHeight="1">
      <c r="A16" s="82"/>
      <c r="B16" s="55" t="s">
        <v>647</v>
      </c>
      <c r="C16" s="75">
        <v>2000</v>
      </c>
      <c r="D16" s="75">
        <v>2000</v>
      </c>
      <c r="E16" s="75"/>
      <c r="F16" s="572">
        <f>SUM(E16/D16)</f>
        <v>0</v>
      </c>
    </row>
    <row r="17" spans="1:6" ht="12" customHeight="1" thickBot="1">
      <c r="A17" s="68"/>
      <c r="B17" s="95" t="s">
        <v>180</v>
      </c>
      <c r="C17" s="76"/>
      <c r="D17" s="76"/>
      <c r="E17" s="76"/>
      <c r="F17" s="576"/>
    </row>
    <row r="18" spans="1:6" ht="12" customHeight="1" thickBot="1">
      <c r="A18" s="78"/>
      <c r="B18" s="56" t="s">
        <v>245</v>
      </c>
      <c r="C18" s="80">
        <f>SUM(C11:C17)</f>
        <v>10533</v>
      </c>
      <c r="D18" s="80">
        <f>SUM(D11:D17)</f>
        <v>10545</v>
      </c>
      <c r="E18" s="80">
        <f>SUM(E11:E17)</f>
        <v>4592</v>
      </c>
      <c r="F18" s="577">
        <f>SUM(E18/D18)</f>
        <v>0.4354670459933618</v>
      </c>
    </row>
    <row r="19" spans="1:6" ht="12" customHeight="1">
      <c r="A19" s="84">
        <v>3012</v>
      </c>
      <c r="B19" s="100" t="s">
        <v>139</v>
      </c>
      <c r="C19" s="97"/>
      <c r="D19" s="97"/>
      <c r="E19" s="87"/>
      <c r="F19" s="494"/>
    </row>
    <row r="20" spans="1:6" ht="12" customHeight="1">
      <c r="A20" s="15"/>
      <c r="B20" s="69" t="s">
        <v>48</v>
      </c>
      <c r="C20" s="164">
        <v>9947</v>
      </c>
      <c r="D20" s="164">
        <v>9947</v>
      </c>
      <c r="E20" s="164">
        <v>8067</v>
      </c>
      <c r="F20" s="572">
        <f>SUM(E20/D20)</f>
        <v>0.8109982909419926</v>
      </c>
    </row>
    <row r="21" spans="1:6" ht="12" customHeight="1">
      <c r="A21" s="15"/>
      <c r="B21" s="7" t="s">
        <v>286</v>
      </c>
      <c r="C21" s="164">
        <v>2532</v>
      </c>
      <c r="D21" s="164">
        <v>2532</v>
      </c>
      <c r="E21" s="164">
        <v>2430</v>
      </c>
      <c r="F21" s="572">
        <f>SUM(E21/D21)</f>
        <v>0.9597156398104265</v>
      </c>
    </row>
    <row r="22" spans="1:6" ht="12" customHeight="1">
      <c r="A22" s="84"/>
      <c r="B22" s="83" t="s">
        <v>252</v>
      </c>
      <c r="C22" s="164"/>
      <c r="D22" s="164"/>
      <c r="E22" s="164">
        <v>216</v>
      </c>
      <c r="F22" s="572"/>
    </row>
    <row r="23" spans="1:6" ht="12" customHeight="1">
      <c r="A23" s="15"/>
      <c r="B23" s="10" t="s">
        <v>266</v>
      </c>
      <c r="C23" s="46"/>
      <c r="D23" s="46"/>
      <c r="E23" s="46"/>
      <c r="F23" s="572"/>
    </row>
    <row r="24" spans="1:6" ht="12" customHeight="1">
      <c r="A24" s="15"/>
      <c r="B24" s="10" t="s">
        <v>63</v>
      </c>
      <c r="C24" s="46"/>
      <c r="D24" s="46"/>
      <c r="E24" s="46"/>
      <c r="F24" s="572"/>
    </row>
    <row r="25" spans="1:6" ht="12" customHeight="1">
      <c r="A25" s="84"/>
      <c r="B25" s="55" t="s">
        <v>253</v>
      </c>
      <c r="C25" s="46"/>
      <c r="D25" s="46"/>
      <c r="E25" s="46"/>
      <c r="F25" s="572"/>
    </row>
    <row r="26" spans="1:6" ht="12" customHeight="1" thickBot="1">
      <c r="A26" s="15"/>
      <c r="B26" s="95" t="s">
        <v>180</v>
      </c>
      <c r="C26" s="47"/>
      <c r="D26" s="47"/>
      <c r="E26" s="47"/>
      <c r="F26" s="576"/>
    </row>
    <row r="27" spans="1:6" ht="12" customHeight="1" thickBot="1">
      <c r="A27" s="84"/>
      <c r="B27" s="56" t="s">
        <v>245</v>
      </c>
      <c r="C27" s="86">
        <f>SUM(C20:C26)</f>
        <v>12479</v>
      </c>
      <c r="D27" s="86">
        <f>SUM(D20:D26)</f>
        <v>12479</v>
      </c>
      <c r="E27" s="80">
        <f>SUM(E20:E26)</f>
        <v>10713</v>
      </c>
      <c r="F27" s="577">
        <f>SUM(E27/D27)</f>
        <v>0.8584822501803029</v>
      </c>
    </row>
    <row r="28" spans="1:6" s="64" customFormat="1" ht="12" customHeight="1">
      <c r="A28" s="105">
        <v>3020</v>
      </c>
      <c r="B28" s="96" t="s">
        <v>49</v>
      </c>
      <c r="C28" s="97">
        <f>SUM(C38+C62+C70+C46+C54+C79)</f>
        <v>1980082</v>
      </c>
      <c r="D28" s="97">
        <f>SUM(D38+D62+D70+D46+D54+D79)</f>
        <v>2061481</v>
      </c>
      <c r="E28" s="97">
        <f>SUM(E38+E62+E70+E46+E54+E79)</f>
        <v>1381557</v>
      </c>
      <c r="F28" s="494">
        <f>SUM(E28/D28)</f>
        <v>0.6701769262001445</v>
      </c>
    </row>
    <row r="29" spans="1:6" s="64" customFormat="1" ht="12" customHeight="1">
      <c r="A29" s="84">
        <v>3021</v>
      </c>
      <c r="B29" s="98" t="s">
        <v>50</v>
      </c>
      <c r="C29" s="87"/>
      <c r="D29" s="87"/>
      <c r="E29" s="87"/>
      <c r="F29" s="572"/>
    </row>
    <row r="30" spans="1:6" ht="12" customHeight="1">
      <c r="A30" s="68"/>
      <c r="B30" s="69" t="s">
        <v>48</v>
      </c>
      <c r="C30" s="75">
        <v>1069824</v>
      </c>
      <c r="D30" s="75">
        <v>1137675</v>
      </c>
      <c r="E30" s="75">
        <v>804182</v>
      </c>
      <c r="F30" s="572">
        <f>SUM(E30/D30)</f>
        <v>0.7068644384380425</v>
      </c>
    </row>
    <row r="31" spans="1:6" ht="12" customHeight="1">
      <c r="A31" s="68"/>
      <c r="B31" s="7" t="s">
        <v>286</v>
      </c>
      <c r="C31" s="75">
        <v>265467</v>
      </c>
      <c r="D31" s="75">
        <v>292974</v>
      </c>
      <c r="E31" s="75">
        <v>232591</v>
      </c>
      <c r="F31" s="572">
        <f>SUM(E31/D31)</f>
        <v>0.7938963867100834</v>
      </c>
    </row>
    <row r="32" spans="1:6" ht="12" customHeight="1">
      <c r="A32" s="82"/>
      <c r="B32" s="83" t="s">
        <v>252</v>
      </c>
      <c r="C32" s="75">
        <v>343793</v>
      </c>
      <c r="D32" s="75">
        <v>339548</v>
      </c>
      <c r="E32" s="75">
        <v>171137</v>
      </c>
      <c r="F32" s="572">
        <f>SUM(E32/D32)</f>
        <v>0.5040141600009425</v>
      </c>
    </row>
    <row r="33" spans="1:6" ht="12" customHeight="1">
      <c r="A33" s="68"/>
      <c r="B33" s="10" t="s">
        <v>266</v>
      </c>
      <c r="C33" s="75"/>
      <c r="D33" s="75"/>
      <c r="E33" s="75"/>
      <c r="F33" s="572"/>
    </row>
    <row r="34" spans="1:6" ht="12" customHeight="1">
      <c r="A34" s="68"/>
      <c r="B34" s="10" t="s">
        <v>63</v>
      </c>
      <c r="C34" s="75"/>
      <c r="D34" s="75"/>
      <c r="E34" s="75">
        <v>268</v>
      </c>
      <c r="F34" s="572"/>
    </row>
    <row r="35" spans="1:6" ht="12" customHeight="1">
      <c r="A35" s="82"/>
      <c r="B35" s="72" t="s">
        <v>646</v>
      </c>
      <c r="C35" s="70">
        <v>8000</v>
      </c>
      <c r="D35" s="70">
        <v>8000</v>
      </c>
      <c r="E35" s="70">
        <v>2999</v>
      </c>
      <c r="F35" s="572">
        <f>SUM(E35/D35)</f>
        <v>0.374875</v>
      </c>
    </row>
    <row r="36" spans="1:6" ht="12" customHeight="1">
      <c r="A36" s="82"/>
      <c r="B36" s="55" t="s">
        <v>647</v>
      </c>
      <c r="C36" s="70"/>
      <c r="D36" s="70"/>
      <c r="E36" s="70">
        <v>2993</v>
      </c>
      <c r="F36" s="584"/>
    </row>
    <row r="37" spans="1:6" ht="12" customHeight="1" thickBot="1">
      <c r="A37" s="68"/>
      <c r="B37" s="95" t="s">
        <v>179</v>
      </c>
      <c r="C37" s="76">
        <v>25000</v>
      </c>
      <c r="D37" s="76"/>
      <c r="E37" s="76"/>
      <c r="F37" s="576"/>
    </row>
    <row r="38" spans="1:6" ht="12" customHeight="1" thickBot="1">
      <c r="A38" s="78"/>
      <c r="B38" s="56" t="s">
        <v>245</v>
      </c>
      <c r="C38" s="80">
        <f>SUM(C30:C37)</f>
        <v>1712084</v>
      </c>
      <c r="D38" s="80">
        <f>SUM(D30:D37)</f>
        <v>1778197</v>
      </c>
      <c r="E38" s="80">
        <f>SUM(E30:E37)</f>
        <v>1214170</v>
      </c>
      <c r="F38" s="577">
        <f>SUM(E38/D38)</f>
        <v>0.6828096099588515</v>
      </c>
    </row>
    <row r="39" spans="1:6" ht="12" customHeight="1">
      <c r="A39" s="84">
        <v>3022</v>
      </c>
      <c r="B39" s="99" t="s">
        <v>51</v>
      </c>
      <c r="C39" s="87"/>
      <c r="D39" s="87"/>
      <c r="E39" s="87"/>
      <c r="F39" s="494"/>
    </row>
    <row r="40" spans="1:6" ht="12" customHeight="1">
      <c r="A40" s="68"/>
      <c r="B40" s="69" t="s">
        <v>48</v>
      </c>
      <c r="C40" s="75">
        <v>44834</v>
      </c>
      <c r="D40" s="75">
        <v>44915</v>
      </c>
      <c r="E40" s="75">
        <v>33363</v>
      </c>
      <c r="F40" s="572">
        <f>SUM(E40/D40)</f>
        <v>0.7428030724702215</v>
      </c>
    </row>
    <row r="41" spans="1:6" ht="12" customHeight="1">
      <c r="A41" s="68"/>
      <c r="B41" s="7" t="s">
        <v>286</v>
      </c>
      <c r="C41" s="75">
        <v>12105</v>
      </c>
      <c r="D41" s="75">
        <v>12161</v>
      </c>
      <c r="E41" s="75">
        <v>8339</v>
      </c>
      <c r="F41" s="572">
        <f>SUM(E41/D41)</f>
        <v>0.6857166351451361</v>
      </c>
    </row>
    <row r="42" spans="1:6" ht="12" customHeight="1">
      <c r="A42" s="82"/>
      <c r="B42" s="83" t="s">
        <v>252</v>
      </c>
      <c r="C42" s="75">
        <v>1711</v>
      </c>
      <c r="D42" s="75">
        <v>1711</v>
      </c>
      <c r="E42" s="75">
        <v>1655</v>
      </c>
      <c r="F42" s="572">
        <f>SUM(E42/D42)</f>
        <v>0.967270601987142</v>
      </c>
    </row>
    <row r="43" spans="1:6" ht="12" customHeight="1">
      <c r="A43" s="68"/>
      <c r="B43" s="10" t="s">
        <v>266</v>
      </c>
      <c r="C43" s="75"/>
      <c r="D43" s="75"/>
      <c r="E43" s="75"/>
      <c r="F43" s="572"/>
    </row>
    <row r="44" spans="1:6" ht="12" customHeight="1">
      <c r="A44" s="68"/>
      <c r="B44" s="10" t="s">
        <v>63</v>
      </c>
      <c r="C44" s="75"/>
      <c r="D44" s="75"/>
      <c r="E44" s="75"/>
      <c r="F44" s="572"/>
    </row>
    <row r="45" spans="1:6" ht="12" customHeight="1" thickBot="1">
      <c r="A45" s="82"/>
      <c r="B45" s="55" t="s">
        <v>253</v>
      </c>
      <c r="C45" s="70"/>
      <c r="D45" s="70"/>
      <c r="E45" s="569"/>
      <c r="F45" s="576"/>
    </row>
    <row r="46" spans="1:6" ht="12.75" thickBot="1">
      <c r="A46" s="78"/>
      <c r="B46" s="56" t="s">
        <v>245</v>
      </c>
      <c r="C46" s="80">
        <f>SUM(C40:C45)</f>
        <v>58650</v>
      </c>
      <c r="D46" s="80">
        <f>SUM(D40:D45)</f>
        <v>58787</v>
      </c>
      <c r="E46" s="80">
        <f>SUM(E40:E45)</f>
        <v>43357</v>
      </c>
      <c r="F46" s="577">
        <f>SUM(E46/D46)</f>
        <v>0.7375270042696515</v>
      </c>
    </row>
    <row r="47" spans="1:6" ht="12">
      <c r="A47" s="226">
        <v>3023</v>
      </c>
      <c r="B47" s="96" t="s">
        <v>192</v>
      </c>
      <c r="C47" s="97"/>
      <c r="D47" s="97"/>
      <c r="E47" s="97"/>
      <c r="F47" s="683"/>
    </row>
    <row r="48" spans="1:6" ht="12">
      <c r="A48" s="57"/>
      <c r="B48" s="69" t="s">
        <v>48</v>
      </c>
      <c r="C48" s="75"/>
      <c r="D48" s="75"/>
      <c r="E48" s="75"/>
      <c r="F48" s="572"/>
    </row>
    <row r="49" spans="1:6" ht="12">
      <c r="A49" s="217"/>
      <c r="B49" s="7" t="s">
        <v>286</v>
      </c>
      <c r="C49" s="75"/>
      <c r="D49" s="75"/>
      <c r="E49" s="75"/>
      <c r="F49" s="572"/>
    </row>
    <row r="50" spans="1:6" ht="12">
      <c r="A50" s="55"/>
      <c r="B50" s="83" t="s">
        <v>252</v>
      </c>
      <c r="C50" s="75">
        <v>27795</v>
      </c>
      <c r="D50" s="75">
        <v>37938</v>
      </c>
      <c r="E50" s="75">
        <v>37938</v>
      </c>
      <c r="F50" s="572">
        <f>SUM(E50/D50)</f>
        <v>1</v>
      </c>
    </row>
    <row r="51" spans="1:6" ht="12">
      <c r="A51" s="35"/>
      <c r="B51" s="10" t="s">
        <v>266</v>
      </c>
      <c r="C51" s="75"/>
      <c r="D51" s="75"/>
      <c r="E51" s="75"/>
      <c r="F51" s="572"/>
    </row>
    <row r="52" spans="1:6" ht="12">
      <c r="A52" s="35"/>
      <c r="B52" s="10" t="s">
        <v>63</v>
      </c>
      <c r="C52" s="75"/>
      <c r="D52" s="75"/>
      <c r="E52" s="75"/>
      <c r="F52" s="572"/>
    </row>
    <row r="53" spans="1:6" ht="12.75" thickBot="1">
      <c r="A53" s="57"/>
      <c r="B53" s="72" t="s">
        <v>253</v>
      </c>
      <c r="C53" s="75"/>
      <c r="D53" s="75"/>
      <c r="E53" s="76"/>
      <c r="F53" s="576"/>
    </row>
    <row r="54" spans="1:6" ht="12.75" thickBot="1">
      <c r="A54" s="177"/>
      <c r="B54" s="56" t="s">
        <v>245</v>
      </c>
      <c r="C54" s="80">
        <f>SUM(C48:C53)</f>
        <v>27795</v>
      </c>
      <c r="D54" s="80">
        <f>SUM(D48:D53)</f>
        <v>37938</v>
      </c>
      <c r="E54" s="80">
        <f>SUM(E48:E53)</f>
        <v>37938</v>
      </c>
      <c r="F54" s="577">
        <f>SUM(E54/D54)</f>
        <v>1</v>
      </c>
    </row>
    <row r="55" spans="1:6" ht="12">
      <c r="A55" s="84">
        <v>3024</v>
      </c>
      <c r="B55" s="99" t="s">
        <v>52</v>
      </c>
      <c r="C55" s="87"/>
      <c r="D55" s="87"/>
      <c r="E55" s="87"/>
      <c r="F55" s="494"/>
    </row>
    <row r="56" spans="1:6" ht="12" customHeight="1">
      <c r="A56" s="68"/>
      <c r="B56" s="69" t="s">
        <v>48</v>
      </c>
      <c r="C56" s="75"/>
      <c r="D56" s="75"/>
      <c r="E56" s="75"/>
      <c r="F56" s="572"/>
    </row>
    <row r="57" spans="1:6" ht="12" customHeight="1">
      <c r="A57" s="68"/>
      <c r="B57" s="7" t="s">
        <v>286</v>
      </c>
      <c r="C57" s="75"/>
      <c r="D57" s="75"/>
      <c r="E57" s="75"/>
      <c r="F57" s="572"/>
    </row>
    <row r="58" spans="1:6" ht="12" customHeight="1">
      <c r="A58" s="82"/>
      <c r="B58" s="83" t="s">
        <v>252</v>
      </c>
      <c r="C58" s="75">
        <v>10000</v>
      </c>
      <c r="D58" s="75">
        <v>10000</v>
      </c>
      <c r="E58" s="75">
        <v>5063</v>
      </c>
      <c r="F58" s="572">
        <f>SUM(E58/D58)</f>
        <v>0.5063</v>
      </c>
    </row>
    <row r="59" spans="1:6" ht="12" customHeight="1">
      <c r="A59" s="68"/>
      <c r="B59" s="10" t="s">
        <v>266</v>
      </c>
      <c r="C59" s="75"/>
      <c r="D59" s="75"/>
      <c r="E59" s="75"/>
      <c r="F59" s="572"/>
    </row>
    <row r="60" spans="1:6" ht="12" customHeight="1">
      <c r="A60" s="68"/>
      <c r="B60" s="10" t="s">
        <v>63</v>
      </c>
      <c r="C60" s="75"/>
      <c r="D60" s="75"/>
      <c r="E60" s="75"/>
      <c r="F60" s="572"/>
    </row>
    <row r="61" spans="1:6" ht="12" customHeight="1" thickBot="1">
      <c r="A61" s="82"/>
      <c r="B61" s="55" t="s">
        <v>253</v>
      </c>
      <c r="C61" s="70"/>
      <c r="D61" s="70"/>
      <c r="E61" s="569"/>
      <c r="F61" s="576"/>
    </row>
    <row r="62" spans="1:6" ht="12" customHeight="1" thickBot="1">
      <c r="A62" s="78"/>
      <c r="B62" s="56" t="s">
        <v>245</v>
      </c>
      <c r="C62" s="80">
        <f>SUM(C56:C61)</f>
        <v>10000</v>
      </c>
      <c r="D62" s="80">
        <f>SUM(D56:D61)</f>
        <v>10000</v>
      </c>
      <c r="E62" s="80">
        <f>SUM(E56:E61)</f>
        <v>5063</v>
      </c>
      <c r="F62" s="577">
        <f>SUM(E62/D62)</f>
        <v>0.5063</v>
      </c>
    </row>
    <row r="63" spans="1:6" ht="12" customHeight="1">
      <c r="A63" s="84">
        <v>3025</v>
      </c>
      <c r="B63" s="101" t="s">
        <v>53</v>
      </c>
      <c r="C63" s="87"/>
      <c r="D63" s="87"/>
      <c r="E63" s="87"/>
      <c r="F63" s="494"/>
    </row>
    <row r="64" spans="1:6" ht="12" customHeight="1">
      <c r="A64" s="82"/>
      <c r="B64" s="69" t="s">
        <v>48</v>
      </c>
      <c r="C64" s="75">
        <v>1939</v>
      </c>
      <c r="D64" s="75">
        <v>41</v>
      </c>
      <c r="E64" s="75">
        <v>41</v>
      </c>
      <c r="F64" s="572">
        <f>SUM(E64/D64)</f>
        <v>1</v>
      </c>
    </row>
    <row r="65" spans="1:6" ht="12" customHeight="1">
      <c r="A65" s="82"/>
      <c r="B65" s="7" t="s">
        <v>286</v>
      </c>
      <c r="C65" s="75">
        <v>550</v>
      </c>
      <c r="D65" s="75">
        <v>136</v>
      </c>
      <c r="E65" s="75">
        <v>136</v>
      </c>
      <c r="F65" s="572">
        <f>SUM(E65/D65)</f>
        <v>1</v>
      </c>
    </row>
    <row r="66" spans="1:6" ht="12" customHeight="1">
      <c r="A66" s="82"/>
      <c r="B66" s="83" t="s">
        <v>252</v>
      </c>
      <c r="C66" s="75">
        <v>2584</v>
      </c>
      <c r="D66" s="75">
        <v>508</v>
      </c>
      <c r="E66" s="75">
        <v>504</v>
      </c>
      <c r="F66" s="572">
        <f>SUM(E66/D66)</f>
        <v>0.9921259842519685</v>
      </c>
    </row>
    <row r="67" spans="1:6" ht="12" customHeight="1">
      <c r="A67" s="82"/>
      <c r="B67" s="10" t="s">
        <v>266</v>
      </c>
      <c r="C67" s="46"/>
      <c r="D67" s="46"/>
      <c r="E67" s="46"/>
      <c r="F67" s="572"/>
    </row>
    <row r="68" spans="1:6" ht="12" customHeight="1">
      <c r="A68" s="82"/>
      <c r="B68" s="10" t="s">
        <v>63</v>
      </c>
      <c r="C68" s="102"/>
      <c r="D68" s="102"/>
      <c r="E68" s="102"/>
      <c r="F68" s="572"/>
    </row>
    <row r="69" spans="1:6" ht="12" customHeight="1" thickBot="1">
      <c r="A69" s="82"/>
      <c r="B69" s="72" t="s">
        <v>253</v>
      </c>
      <c r="C69" s="158"/>
      <c r="D69" s="158"/>
      <c r="E69" s="158"/>
      <c r="F69" s="576"/>
    </row>
    <row r="70" spans="1:6" ht="12" customHeight="1" thickBot="1">
      <c r="A70" s="78"/>
      <c r="B70" s="56" t="s">
        <v>245</v>
      </c>
      <c r="C70" s="80">
        <f>SUM(C63:C69)</f>
        <v>5073</v>
      </c>
      <c r="D70" s="80">
        <f>SUM(D63:D69)</f>
        <v>685</v>
      </c>
      <c r="E70" s="80">
        <f>SUM(E63:E69)</f>
        <v>681</v>
      </c>
      <c r="F70" s="577">
        <f>SUM(E70/D70)</f>
        <v>0.9941605839416059</v>
      </c>
    </row>
    <row r="71" spans="1:6" ht="12" customHeight="1">
      <c r="A71" s="67">
        <v>3026</v>
      </c>
      <c r="B71" s="100" t="s">
        <v>277</v>
      </c>
      <c r="C71" s="87"/>
      <c r="D71" s="87"/>
      <c r="E71" s="87"/>
      <c r="F71" s="494"/>
    </row>
    <row r="72" spans="1:6" ht="12" customHeight="1">
      <c r="A72" s="15"/>
      <c r="B72" s="69" t="s">
        <v>48</v>
      </c>
      <c r="C72" s="75"/>
      <c r="D72" s="75"/>
      <c r="E72" s="75"/>
      <c r="F72" s="572"/>
    </row>
    <row r="73" spans="1:6" ht="12" customHeight="1">
      <c r="A73" s="15"/>
      <c r="B73" s="7" t="s">
        <v>286</v>
      </c>
      <c r="C73" s="75"/>
      <c r="D73" s="75"/>
      <c r="E73" s="75"/>
      <c r="F73" s="572"/>
    </row>
    <row r="74" spans="1:6" ht="12" customHeight="1">
      <c r="A74" s="15"/>
      <c r="B74" s="83" t="s">
        <v>252</v>
      </c>
      <c r="C74" s="75">
        <v>91238</v>
      </c>
      <c r="D74" s="75">
        <v>81142</v>
      </c>
      <c r="E74" s="75">
        <v>56993</v>
      </c>
      <c r="F74" s="572">
        <f>SUM(E74/D74)</f>
        <v>0.7023859406965567</v>
      </c>
    </row>
    <row r="75" spans="1:6" ht="12" customHeight="1">
      <c r="A75" s="15"/>
      <c r="B75" s="10" t="s">
        <v>266</v>
      </c>
      <c r="C75" s="46"/>
      <c r="D75" s="46"/>
      <c r="E75" s="46"/>
      <c r="F75" s="572"/>
    </row>
    <row r="76" spans="1:6" ht="12" customHeight="1">
      <c r="A76" s="15"/>
      <c r="B76" s="10" t="s">
        <v>63</v>
      </c>
      <c r="C76" s="102"/>
      <c r="D76" s="102"/>
      <c r="E76" s="102"/>
      <c r="F76" s="572"/>
    </row>
    <row r="77" spans="1:6" ht="12" customHeight="1">
      <c r="A77" s="15"/>
      <c r="B77" s="72" t="s">
        <v>646</v>
      </c>
      <c r="C77" s="164"/>
      <c r="D77" s="164"/>
      <c r="E77" s="164">
        <v>452</v>
      </c>
      <c r="F77" s="572"/>
    </row>
    <row r="78" spans="1:6" ht="12" customHeight="1" thickBot="1">
      <c r="A78" s="15"/>
      <c r="B78" s="55" t="s">
        <v>647</v>
      </c>
      <c r="C78" s="293">
        <v>75242</v>
      </c>
      <c r="D78" s="164">
        <v>94732</v>
      </c>
      <c r="E78" s="293">
        <v>22903</v>
      </c>
      <c r="F78" s="572">
        <f>SUM(E78/D78)</f>
        <v>0.24176624583034245</v>
      </c>
    </row>
    <row r="79" spans="1:6" ht="12" customHeight="1" thickBot="1">
      <c r="A79" s="52"/>
      <c r="B79" s="56" t="s">
        <v>245</v>
      </c>
      <c r="C79" s="80">
        <f>SUM(C71:C78)</f>
        <v>166480</v>
      </c>
      <c r="D79" s="80">
        <f>SUM(D71:D78)</f>
        <v>175874</v>
      </c>
      <c r="E79" s="80">
        <f>SUM(E71:E78)</f>
        <v>80348</v>
      </c>
      <c r="F79" s="577">
        <f>SUM(E79/D79)</f>
        <v>0.4568497901907047</v>
      </c>
    </row>
    <row r="80" spans="1:6" ht="12" customHeight="1">
      <c r="A80" s="105">
        <v>3029</v>
      </c>
      <c r="B80" s="100" t="s">
        <v>55</v>
      </c>
      <c r="C80" s="568"/>
      <c r="D80" s="568"/>
      <c r="E80" s="568"/>
      <c r="F80" s="683"/>
    </row>
    <row r="81" spans="1:6" ht="12" customHeight="1">
      <c r="A81" s="84"/>
      <c r="B81" s="209" t="s">
        <v>16</v>
      </c>
      <c r="C81" s="75"/>
      <c r="D81" s="75"/>
      <c r="E81" s="75"/>
      <c r="F81" s="572"/>
    </row>
    <row r="82" spans="1:6" ht="12" customHeight="1">
      <c r="A82" s="68"/>
      <c r="B82" s="69" t="s">
        <v>48</v>
      </c>
      <c r="C82" s="75">
        <f aca="true" t="shared" si="0" ref="C82:E83">SUM(C64+C56+C40+C30+C11+C20)</f>
        <v>1129374</v>
      </c>
      <c r="D82" s="75">
        <f t="shared" si="0"/>
        <v>1195414</v>
      </c>
      <c r="E82" s="75">
        <f t="shared" si="0"/>
        <v>847696</v>
      </c>
      <c r="F82" s="572">
        <f>SUM(E82/D82)</f>
        <v>0.709123366465509</v>
      </c>
    </row>
    <row r="83" spans="1:6" ht="12" customHeight="1">
      <c r="A83" s="68"/>
      <c r="B83" s="7" t="s">
        <v>286</v>
      </c>
      <c r="C83" s="75">
        <f t="shared" si="0"/>
        <v>281357</v>
      </c>
      <c r="D83" s="75">
        <f t="shared" si="0"/>
        <v>308512</v>
      </c>
      <c r="E83" s="75">
        <f t="shared" si="0"/>
        <v>244052</v>
      </c>
      <c r="F83" s="572">
        <f>SUM(E83/D83)</f>
        <v>0.791061611865989</v>
      </c>
    </row>
    <row r="84" spans="1:6" ht="12" customHeight="1">
      <c r="A84" s="82"/>
      <c r="B84" s="10" t="s">
        <v>278</v>
      </c>
      <c r="C84" s="75">
        <f>SUM(C66+C58+C42+C32+C13+C22+C50+C74)</f>
        <v>482121</v>
      </c>
      <c r="D84" s="75">
        <f>SUM(D66+D58+D42+D32+D13+D22+D50+D74)</f>
        <v>475847</v>
      </c>
      <c r="E84" s="75">
        <f>SUM(E66+E58+E42+E32+E13+E22+E50+E74)</f>
        <v>275499</v>
      </c>
      <c r="F84" s="572">
        <f>SUM(E84/D84)</f>
        <v>0.5789655078207911</v>
      </c>
    </row>
    <row r="85" spans="1:6" ht="12" customHeight="1">
      <c r="A85" s="68"/>
      <c r="B85" s="10" t="s">
        <v>266</v>
      </c>
      <c r="C85" s="75">
        <f>SUM(C67+C59+C43+C14+C23)</f>
        <v>0</v>
      </c>
      <c r="D85" s="75">
        <f>SUM(D67+D59+D43+D14+D23)</f>
        <v>0</v>
      </c>
      <c r="E85" s="75">
        <f>SUM(E67+E59+E43+E14+E23)</f>
        <v>0</v>
      </c>
      <c r="F85" s="572"/>
    </row>
    <row r="86" spans="1:6" ht="12" customHeight="1">
      <c r="A86" s="68"/>
      <c r="B86" s="10" t="s">
        <v>63</v>
      </c>
      <c r="C86" s="75">
        <f>SUM(C68+C60+C44+C33+C15+C24)</f>
        <v>0</v>
      </c>
      <c r="D86" s="75">
        <f>SUM(D68+D60+D44+D34+D15+D24)</f>
        <v>0</v>
      </c>
      <c r="E86" s="75">
        <f>SUM(E68+E60+E44+E34+E15+E24)</f>
        <v>268</v>
      </c>
      <c r="F86" s="572"/>
    </row>
    <row r="87" spans="1:6" ht="12" customHeight="1">
      <c r="A87" s="68"/>
      <c r="B87" s="169" t="s">
        <v>17</v>
      </c>
      <c r="C87" s="281">
        <f>SUM(C82:C86)</f>
        <v>1892852</v>
      </c>
      <c r="D87" s="281">
        <f>SUM(D82:D86)</f>
        <v>1979773</v>
      </c>
      <c r="E87" s="281">
        <f>SUM(E82:E86)</f>
        <v>1367515</v>
      </c>
      <c r="F87" s="492">
        <f>SUM(E87/D87)</f>
        <v>0.690743332695213</v>
      </c>
    </row>
    <row r="88" spans="1:6" ht="12" customHeight="1">
      <c r="A88" s="68"/>
      <c r="B88" s="279" t="s">
        <v>18</v>
      </c>
      <c r="C88" s="75"/>
      <c r="D88" s="75"/>
      <c r="E88" s="75"/>
      <c r="F88" s="572"/>
    </row>
    <row r="89" spans="1:6" ht="12" customHeight="1">
      <c r="A89" s="68"/>
      <c r="B89" s="10" t="s">
        <v>19</v>
      </c>
      <c r="C89" s="75"/>
      <c r="D89" s="75"/>
      <c r="E89" s="75">
        <f>SUM(E35+E77)</f>
        <v>3451</v>
      </c>
      <c r="F89" s="572"/>
    </row>
    <row r="90" spans="1:6" ht="12" customHeight="1">
      <c r="A90" s="68"/>
      <c r="B90" s="10" t="s">
        <v>20</v>
      </c>
      <c r="C90" s="75">
        <f>SUM(C35+C16+C78)</f>
        <v>85242</v>
      </c>
      <c r="D90" s="75">
        <f>SUM(D35+D16+D78)</f>
        <v>104732</v>
      </c>
      <c r="E90" s="75">
        <f>SUM(E36+E16+E78)</f>
        <v>25896</v>
      </c>
      <c r="F90" s="572">
        <f>SUM(E90/D90)</f>
        <v>0.2472596723064584</v>
      </c>
    </row>
    <row r="91" spans="1:6" ht="12" customHeight="1">
      <c r="A91" s="68"/>
      <c r="B91" s="10" t="s">
        <v>21</v>
      </c>
      <c r="C91" s="75"/>
      <c r="D91" s="75"/>
      <c r="E91" s="75"/>
      <c r="F91" s="572"/>
    </row>
    <row r="92" spans="1:6" ht="12" customHeight="1">
      <c r="A92" s="68"/>
      <c r="B92" s="169" t="s">
        <v>23</v>
      </c>
      <c r="C92" s="281">
        <f>SUM(C90:C91)</f>
        <v>85242</v>
      </c>
      <c r="D92" s="281">
        <f>SUM(D90:D91)</f>
        <v>104732</v>
      </c>
      <c r="E92" s="281">
        <f>SUM(E89:E91)</f>
        <v>29347</v>
      </c>
      <c r="F92" s="492">
        <f>SUM(E92/D92)</f>
        <v>0.2802104418897758</v>
      </c>
    </row>
    <row r="93" spans="1:6" ht="12" customHeight="1" thickBot="1">
      <c r="A93" s="68"/>
      <c r="B93" s="280" t="s">
        <v>180</v>
      </c>
      <c r="C93" s="281">
        <f>SUM(C37)</f>
        <v>25000</v>
      </c>
      <c r="D93" s="281">
        <f>SUM(D37)</f>
        <v>0</v>
      </c>
      <c r="E93" s="281">
        <f>SUM(E37)</f>
        <v>0</v>
      </c>
      <c r="F93" s="576"/>
    </row>
    <row r="94" spans="1:6" ht="12" customHeight="1" thickBot="1">
      <c r="A94" s="78"/>
      <c r="B94" s="56" t="s">
        <v>245</v>
      </c>
      <c r="C94" s="80">
        <f>SUM(C87+C92+C93)</f>
        <v>2003094</v>
      </c>
      <c r="D94" s="80">
        <f>SUM(D87+D92+D93)</f>
        <v>2084505</v>
      </c>
      <c r="E94" s="80">
        <f>SUM(E87+E92+E93)</f>
        <v>1396862</v>
      </c>
      <c r="F94" s="577">
        <f>SUM(E94/D94)</f>
        <v>0.6701168862631656</v>
      </c>
    </row>
  </sheetData>
  <sheetProtection/>
  <mergeCells count="5">
    <mergeCell ref="F5:F7"/>
    <mergeCell ref="A2:F2"/>
    <mergeCell ref="A1:F1"/>
    <mergeCell ref="D5:D7"/>
    <mergeCell ref="E5:E7"/>
  </mergeCells>
  <printOptions horizontalCentered="1" verticalCentered="1"/>
  <pageMargins left="0.3937007874015748" right="0.33" top="0.3937007874015748" bottom="0.3937007874015748" header="0.11811023622047245" footer="0.2362204724409449"/>
  <pageSetup firstPageNumber="29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46" max="255" man="1"/>
    <brk id="79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9.125" style="246" customWidth="1"/>
    <col min="2" max="2" width="50.75390625" style="246" customWidth="1"/>
    <col min="3" max="3" width="12.125" style="246" customWidth="1"/>
    <col min="4" max="5" width="11.75390625" style="246" customWidth="1"/>
    <col min="6" max="16384" width="9.125" style="246" customWidth="1"/>
  </cols>
  <sheetData>
    <row r="2" spans="1:6" ht="15">
      <c r="A2" s="730" t="s">
        <v>327</v>
      </c>
      <c r="B2" s="728"/>
      <c r="C2" s="728"/>
      <c r="D2" s="728"/>
      <c r="E2" s="728"/>
      <c r="F2" s="728"/>
    </row>
    <row r="3" spans="1:6" ht="12.75">
      <c r="A3" s="729" t="s">
        <v>237</v>
      </c>
      <c r="B3" s="728"/>
      <c r="C3" s="728"/>
      <c r="D3" s="728"/>
      <c r="E3" s="728"/>
      <c r="F3" s="728"/>
    </row>
    <row r="4" spans="2:3" ht="12.75">
      <c r="B4" s="247"/>
      <c r="C4" s="248"/>
    </row>
    <row r="5" spans="2:3" ht="12.75">
      <c r="B5" s="247"/>
      <c r="C5" s="248"/>
    </row>
    <row r="6" spans="2:3" ht="12.75">
      <c r="B6" s="247"/>
      <c r="C6" s="248"/>
    </row>
    <row r="7" spans="3:6" ht="12.75">
      <c r="C7" s="289"/>
      <c r="F7" s="289" t="s">
        <v>209</v>
      </c>
    </row>
    <row r="8" spans="1:6" ht="12.75" customHeight="1">
      <c r="A8" s="261"/>
      <c r="B8" s="249" t="s">
        <v>163</v>
      </c>
      <c r="C8" s="203" t="s">
        <v>79</v>
      </c>
      <c r="D8" s="703" t="s">
        <v>643</v>
      </c>
      <c r="E8" s="703" t="s">
        <v>651</v>
      </c>
      <c r="F8" s="703" t="s">
        <v>596</v>
      </c>
    </row>
    <row r="9" spans="1:6" ht="12.75">
      <c r="A9" s="254"/>
      <c r="B9" s="250" t="s">
        <v>248</v>
      </c>
      <c r="C9" s="15" t="s">
        <v>556</v>
      </c>
      <c r="D9" s="717"/>
      <c r="E9" s="717"/>
      <c r="F9" s="717"/>
    </row>
    <row r="10" spans="1:6" ht="13.5" thickBot="1">
      <c r="A10" s="255"/>
      <c r="B10" s="252"/>
      <c r="C10" s="52" t="s">
        <v>557</v>
      </c>
      <c r="D10" s="718"/>
      <c r="E10" s="718"/>
      <c r="F10" s="700"/>
    </row>
    <row r="11" spans="1:6" ht="13.5" thickBot="1">
      <c r="A11" s="525" t="s">
        <v>164</v>
      </c>
      <c r="B11" s="252" t="s">
        <v>165</v>
      </c>
      <c r="C11" s="253" t="s">
        <v>166</v>
      </c>
      <c r="D11" s="253" t="s">
        <v>167</v>
      </c>
      <c r="E11" s="253" t="s">
        <v>168</v>
      </c>
      <c r="F11" s="501" t="s">
        <v>292</v>
      </c>
    </row>
    <row r="12" spans="1:6" ht="15" customHeight="1">
      <c r="A12" s="263">
        <v>3030</v>
      </c>
      <c r="B12" s="264" t="s">
        <v>238</v>
      </c>
      <c r="C12" s="251"/>
      <c r="D12" s="251"/>
      <c r="E12" s="251"/>
      <c r="F12" s="254"/>
    </row>
    <row r="13" spans="1:6" ht="15" customHeight="1">
      <c r="A13" s="263"/>
      <c r="B13" s="264" t="s">
        <v>287</v>
      </c>
      <c r="C13" s="251"/>
      <c r="D13" s="251"/>
      <c r="E13" s="251"/>
      <c r="F13" s="254"/>
    </row>
    <row r="14" spans="1:6" ht="15" customHeight="1">
      <c r="A14" s="511"/>
      <c r="B14" s="518" t="s">
        <v>305</v>
      </c>
      <c r="C14" s="513">
        <v>226527</v>
      </c>
      <c r="D14" s="513">
        <v>218710</v>
      </c>
      <c r="E14" s="513">
        <v>166615</v>
      </c>
      <c r="F14" s="494">
        <f>SUM(E14/D14)</f>
        <v>0.7618078734397147</v>
      </c>
    </row>
    <row r="15" spans="1:6" ht="15" customHeight="1">
      <c r="A15" s="299"/>
      <c r="B15" s="519" t="s">
        <v>585</v>
      </c>
      <c r="C15" s="516"/>
      <c r="D15" s="517">
        <f>SUM(D14)</f>
        <v>218710</v>
      </c>
      <c r="E15" s="517">
        <f>SUM(E14)</f>
        <v>166615</v>
      </c>
      <c r="F15" s="573">
        <f aca="true" t="shared" si="0" ref="F15:F38">SUM(E15/D15)</f>
        <v>0.7618078734397147</v>
      </c>
    </row>
    <row r="16" spans="1:6" ht="15" customHeight="1">
      <c r="A16" s="263"/>
      <c r="B16" s="312" t="s">
        <v>372</v>
      </c>
      <c r="C16" s="298"/>
      <c r="D16" s="298">
        <v>3050</v>
      </c>
      <c r="E16" s="298">
        <v>3050</v>
      </c>
      <c r="F16" s="584">
        <f t="shared" si="0"/>
        <v>1</v>
      </c>
    </row>
    <row r="17" spans="1:6" ht="15" customHeight="1">
      <c r="A17" s="511"/>
      <c r="B17" s="512" t="s">
        <v>373</v>
      </c>
      <c r="C17" s="513"/>
      <c r="D17" s="513"/>
      <c r="E17" s="513"/>
      <c r="F17" s="494"/>
    </row>
    <row r="18" spans="1:6" ht="15" customHeight="1">
      <c r="A18" s="299"/>
      <c r="B18" s="515" t="s">
        <v>362</v>
      </c>
      <c r="C18" s="516"/>
      <c r="D18" s="517">
        <f>SUM(D16:D17)</f>
        <v>3050</v>
      </c>
      <c r="E18" s="517">
        <f>SUM(E16:E17)</f>
        <v>3050</v>
      </c>
      <c r="F18" s="573">
        <f t="shared" si="0"/>
        <v>1</v>
      </c>
    </row>
    <row r="19" spans="1:6" ht="15" customHeight="1">
      <c r="A19" s="511"/>
      <c r="B19" s="585" t="s">
        <v>650</v>
      </c>
      <c r="C19" s="513"/>
      <c r="D19" s="513"/>
      <c r="E19" s="513">
        <v>158</v>
      </c>
      <c r="F19" s="494"/>
    </row>
    <row r="20" spans="1:6" ht="15" customHeight="1">
      <c r="A20" s="511"/>
      <c r="B20" s="514" t="s">
        <v>306</v>
      </c>
      <c r="C20" s="526">
        <f>SUM(C14)</f>
        <v>226527</v>
      </c>
      <c r="D20" s="526">
        <f>SUM(D18,D15)</f>
        <v>221760</v>
      </c>
      <c r="E20" s="526">
        <f>SUM(E18,E15+E19)</f>
        <v>169823</v>
      </c>
      <c r="F20" s="573">
        <f t="shared" si="0"/>
        <v>0.7657963564213565</v>
      </c>
    </row>
    <row r="21" spans="1:6" ht="15" customHeight="1">
      <c r="A21" s="263"/>
      <c r="B21" s="269" t="s">
        <v>16</v>
      </c>
      <c r="C21" s="251"/>
      <c r="D21" s="251"/>
      <c r="E21" s="251"/>
      <c r="F21" s="584"/>
    </row>
    <row r="22" spans="1:6" ht="12.75">
      <c r="A22" s="254"/>
      <c r="B22" s="259" t="s">
        <v>251</v>
      </c>
      <c r="C22" s="282">
        <v>142952</v>
      </c>
      <c r="D22" s="282">
        <v>132229</v>
      </c>
      <c r="E22" s="282">
        <v>96771</v>
      </c>
      <c r="F22" s="493">
        <f t="shared" si="0"/>
        <v>0.731843997912712</v>
      </c>
    </row>
    <row r="23" spans="1:6" ht="12.75">
      <c r="A23" s="254"/>
      <c r="B23" s="35" t="s">
        <v>37</v>
      </c>
      <c r="C23" s="282">
        <v>39849</v>
      </c>
      <c r="D23" s="282">
        <v>36895</v>
      </c>
      <c r="E23" s="282">
        <v>26646</v>
      </c>
      <c r="F23" s="493">
        <f t="shared" si="0"/>
        <v>0.7222116817997019</v>
      </c>
    </row>
    <row r="24" spans="1:6" ht="12.75">
      <c r="A24" s="254"/>
      <c r="B24" s="35" t="s">
        <v>278</v>
      </c>
      <c r="C24" s="282">
        <v>28726</v>
      </c>
      <c r="D24" s="282">
        <v>33936</v>
      </c>
      <c r="E24" s="282">
        <v>20315</v>
      </c>
      <c r="F24" s="493">
        <f t="shared" si="0"/>
        <v>0.5986268269684111</v>
      </c>
    </row>
    <row r="25" spans="1:6" ht="12.75">
      <c r="A25" s="254"/>
      <c r="B25" s="260" t="s">
        <v>266</v>
      </c>
      <c r="C25" s="282"/>
      <c r="D25" s="282"/>
      <c r="E25" s="282"/>
      <c r="F25" s="493"/>
    </row>
    <row r="26" spans="1:6" ht="12.75">
      <c r="A26" s="254"/>
      <c r="B26" s="260" t="s">
        <v>239</v>
      </c>
      <c r="C26" s="282"/>
      <c r="D26" s="282"/>
      <c r="E26" s="282"/>
      <c r="F26" s="493"/>
    </row>
    <row r="27" spans="1:6" ht="12.75">
      <c r="A27" s="254"/>
      <c r="B27" s="260" t="s">
        <v>63</v>
      </c>
      <c r="C27" s="282"/>
      <c r="D27" s="282"/>
      <c r="E27" s="282"/>
      <c r="F27" s="494"/>
    </row>
    <row r="28" spans="1:6" ht="12.75">
      <c r="A28" s="284"/>
      <c r="B28" s="168" t="s">
        <v>17</v>
      </c>
      <c r="C28" s="285">
        <f>SUM(C22:C27)</f>
        <v>211527</v>
      </c>
      <c r="D28" s="285">
        <f>SUM(D22:D27)</f>
        <v>203060</v>
      </c>
      <c r="E28" s="285">
        <f>SUM(E22:E27)</f>
        <v>143732</v>
      </c>
      <c r="F28" s="573">
        <f t="shared" si="0"/>
        <v>0.7078301979710431</v>
      </c>
    </row>
    <row r="29" spans="1:6" ht="12.75">
      <c r="A29" s="261"/>
      <c r="B29" s="290" t="s">
        <v>18</v>
      </c>
      <c r="C29" s="291"/>
      <c r="D29" s="291"/>
      <c r="E29" s="570"/>
      <c r="F29" s="584"/>
    </row>
    <row r="30" spans="1:6" ht="12.75">
      <c r="A30" s="254"/>
      <c r="B30" s="35" t="s">
        <v>19</v>
      </c>
      <c r="C30" s="282"/>
      <c r="D30" s="282"/>
      <c r="E30" s="282">
        <v>4667</v>
      </c>
      <c r="F30" s="493"/>
    </row>
    <row r="31" spans="1:6" ht="12.75">
      <c r="A31" s="254"/>
      <c r="B31" s="35" t="s">
        <v>20</v>
      </c>
      <c r="C31" s="282">
        <v>15000</v>
      </c>
      <c r="D31" s="282">
        <v>18700</v>
      </c>
      <c r="E31" s="282">
        <v>14501</v>
      </c>
      <c r="F31" s="493">
        <f t="shared" si="0"/>
        <v>0.7754545454545455</v>
      </c>
    </row>
    <row r="32" spans="1:6" ht="12.75">
      <c r="A32" s="262"/>
      <c r="B32" s="10" t="s">
        <v>21</v>
      </c>
      <c r="C32" s="286"/>
      <c r="D32" s="286"/>
      <c r="E32" s="286"/>
      <c r="F32" s="494"/>
    </row>
    <row r="33" spans="1:6" ht="12.75">
      <c r="A33" s="284"/>
      <c r="B33" s="168" t="s">
        <v>23</v>
      </c>
      <c r="C33" s="285">
        <f>SUM(C31:C32)</f>
        <v>15000</v>
      </c>
      <c r="D33" s="285">
        <f>SUM(D31:D32)</f>
        <v>18700</v>
      </c>
      <c r="E33" s="285">
        <f>SUM(E30:E32)</f>
        <v>19168</v>
      </c>
      <c r="F33" s="573">
        <f t="shared" si="0"/>
        <v>1.0250267379679145</v>
      </c>
    </row>
    <row r="34" spans="1:6" ht="12.75">
      <c r="A34" s="284"/>
      <c r="B34" s="168" t="s">
        <v>22</v>
      </c>
      <c r="C34" s="287"/>
      <c r="D34" s="287"/>
      <c r="E34" s="287"/>
      <c r="F34" s="494"/>
    </row>
    <row r="35" spans="1:6" ht="13.5" thickBot="1">
      <c r="A35" s="255"/>
      <c r="B35" s="169" t="s">
        <v>24</v>
      </c>
      <c r="C35" s="283"/>
      <c r="D35" s="283"/>
      <c r="E35" s="283"/>
      <c r="F35" s="576"/>
    </row>
    <row r="36" spans="1:6" ht="13.5" thickBot="1">
      <c r="A36" s="257"/>
      <c r="B36" s="256" t="s">
        <v>27</v>
      </c>
      <c r="C36" s="268">
        <f>SUM(C28+C33+C34+C35)</f>
        <v>226527</v>
      </c>
      <c r="D36" s="268">
        <f>SUM(D28+D33+D34+D35)</f>
        <v>221760</v>
      </c>
      <c r="E36" s="268">
        <f>SUM(E28+E33+E34+E35)</f>
        <v>162900</v>
      </c>
      <c r="F36" s="583">
        <f t="shared" si="0"/>
        <v>0.734577922077922</v>
      </c>
    </row>
    <row r="37" spans="1:6" ht="13.5" thickBot="1">
      <c r="A37" s="257"/>
      <c r="B37" s="9" t="s">
        <v>597</v>
      </c>
      <c r="C37" s="267"/>
      <c r="D37" s="267"/>
      <c r="E37" s="586">
        <v>2636</v>
      </c>
      <c r="F37" s="587"/>
    </row>
    <row r="38" spans="1:6" ht="13.5" thickBot="1">
      <c r="A38" s="257"/>
      <c r="B38" s="258" t="s">
        <v>39</v>
      </c>
      <c r="C38" s="288">
        <f>SUM(C36)</f>
        <v>226527</v>
      </c>
      <c r="D38" s="288">
        <f>SUM(D36)</f>
        <v>221760</v>
      </c>
      <c r="E38" s="288">
        <f>SUM(E36+E37)</f>
        <v>165536</v>
      </c>
      <c r="F38" s="577">
        <f t="shared" si="0"/>
        <v>0.7464646464646465</v>
      </c>
    </row>
  </sheetData>
  <sheetProtection/>
  <mergeCells count="5"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32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62"/>
  <sheetViews>
    <sheetView showZeros="0" zoomScaleSheetLayoutView="100" zoomScalePageLayoutView="0" workbookViewId="0" topLeftCell="A247">
      <selection activeCell="E688" sqref="E688"/>
    </sheetView>
  </sheetViews>
  <sheetFormatPr defaultColWidth="9.00390625" defaultRowHeight="12.75"/>
  <cols>
    <col min="1" max="1" width="6.125" style="49" customWidth="1"/>
    <col min="2" max="2" width="50.875" style="66" customWidth="1"/>
    <col min="3" max="3" width="14.625" style="112" customWidth="1"/>
    <col min="4" max="5" width="12.25390625" style="112" customWidth="1"/>
    <col min="6" max="6" width="9.75390625" style="112" customWidth="1"/>
    <col min="7" max="7" width="39.75390625" style="112" customWidth="1"/>
    <col min="8" max="9" width="7.25390625" style="112" customWidth="1"/>
    <col min="10" max="16384" width="9.125" style="66" customWidth="1"/>
  </cols>
  <sheetData>
    <row r="1" spans="1:9" ht="12.75">
      <c r="A1" s="733" t="s">
        <v>328</v>
      </c>
      <c r="B1" s="728"/>
      <c r="C1" s="728"/>
      <c r="D1" s="728"/>
      <c r="E1" s="728"/>
      <c r="F1" s="728"/>
      <c r="G1" s="728"/>
      <c r="H1" s="139"/>
      <c r="I1" s="139"/>
    </row>
    <row r="2" spans="1:9" ht="12.75">
      <c r="A2" s="731" t="s">
        <v>8</v>
      </c>
      <c r="B2" s="732"/>
      <c r="C2" s="732"/>
      <c r="D2" s="732"/>
      <c r="E2" s="732"/>
      <c r="F2" s="732"/>
      <c r="G2" s="732"/>
      <c r="H2" s="147"/>
      <c r="I2" s="147"/>
    </row>
    <row r="3" spans="1:9" ht="12.75">
      <c r="A3" s="147"/>
      <c r="B3" s="147"/>
      <c r="C3" s="147"/>
      <c r="D3" s="147"/>
      <c r="E3" s="147"/>
      <c r="F3" s="147"/>
      <c r="G3" s="147"/>
      <c r="H3" s="147"/>
      <c r="I3" s="147"/>
    </row>
    <row r="4" spans="3:16" ht="12">
      <c r="C4" s="146"/>
      <c r="D4" s="146"/>
      <c r="E4" s="146"/>
      <c r="F4" s="496"/>
      <c r="G4" s="205" t="s">
        <v>209</v>
      </c>
      <c r="H4" s="146"/>
      <c r="I4" s="146"/>
      <c r="J4" s="50"/>
      <c r="K4" s="50"/>
      <c r="L4" s="50"/>
      <c r="M4" s="50"/>
      <c r="N4" s="50"/>
      <c r="O4" s="50"/>
      <c r="P4" s="50"/>
    </row>
    <row r="5" spans="1:7" s="64" customFormat="1" ht="12" customHeight="1">
      <c r="A5" s="14"/>
      <c r="B5" s="89"/>
      <c r="C5" s="203" t="s">
        <v>79</v>
      </c>
      <c r="D5" s="703" t="s">
        <v>643</v>
      </c>
      <c r="E5" s="695" t="s">
        <v>645</v>
      </c>
      <c r="F5" s="703" t="s">
        <v>596</v>
      </c>
      <c r="G5" s="3" t="s">
        <v>130</v>
      </c>
    </row>
    <row r="6" spans="1:7" s="64" customFormat="1" ht="12" customHeight="1">
      <c r="A6" s="84" t="s">
        <v>247</v>
      </c>
      <c r="B6" s="90" t="s">
        <v>264</v>
      </c>
      <c r="C6" s="15" t="s">
        <v>556</v>
      </c>
      <c r="D6" s="717"/>
      <c r="E6" s="696"/>
      <c r="F6" s="717"/>
      <c r="G6" s="15" t="s">
        <v>131</v>
      </c>
    </row>
    <row r="7" spans="1:7" s="64" customFormat="1" ht="12.75" customHeight="1" thickBot="1">
      <c r="A7" s="84"/>
      <c r="B7" s="91"/>
      <c r="C7" s="52" t="s">
        <v>557</v>
      </c>
      <c r="D7" s="718"/>
      <c r="E7" s="697"/>
      <c r="F7" s="700"/>
      <c r="G7" s="52"/>
    </row>
    <row r="8" spans="1:7" s="64" customFormat="1" ht="12">
      <c r="A8" s="93" t="s">
        <v>164</v>
      </c>
      <c r="B8" s="30" t="s">
        <v>165</v>
      </c>
      <c r="C8" s="18" t="s">
        <v>166</v>
      </c>
      <c r="D8" s="18" t="s">
        <v>167</v>
      </c>
      <c r="E8" s="18" t="s">
        <v>168</v>
      </c>
      <c r="F8" s="18" t="s">
        <v>292</v>
      </c>
      <c r="G8" s="30" t="s">
        <v>593</v>
      </c>
    </row>
    <row r="9" spans="1:8" s="64" customFormat="1" ht="12" customHeight="1">
      <c r="A9" s="84">
        <v>3050</v>
      </c>
      <c r="B9" s="213" t="s">
        <v>284</v>
      </c>
      <c r="C9" s="214">
        <f>SUM(C17)</f>
        <v>120000</v>
      </c>
      <c r="D9" s="214">
        <f>SUM(D17)</f>
        <v>212095</v>
      </c>
      <c r="E9" s="214">
        <f>SUM(E17)</f>
        <v>130559</v>
      </c>
      <c r="F9" s="492">
        <f>SUM(E9/D9)</f>
        <v>0.6155684952497702</v>
      </c>
      <c r="G9" s="4"/>
      <c r="H9" s="211"/>
    </row>
    <row r="10" spans="1:7" s="64" customFormat="1" ht="12" customHeight="1">
      <c r="A10" s="84">
        <v>3051</v>
      </c>
      <c r="B10" s="108" t="s">
        <v>59</v>
      </c>
      <c r="C10" s="87"/>
      <c r="D10" s="87"/>
      <c r="E10" s="87"/>
      <c r="F10" s="492"/>
      <c r="G10" s="5"/>
    </row>
    <row r="11" spans="1:9" ht="12" customHeight="1">
      <c r="A11" s="82"/>
      <c r="B11" s="69" t="s">
        <v>48</v>
      </c>
      <c r="C11" s="75"/>
      <c r="D11" s="75"/>
      <c r="E11" s="75"/>
      <c r="F11" s="492"/>
      <c r="G11" s="184"/>
      <c r="H11" s="66"/>
      <c r="I11" s="66"/>
    </row>
    <row r="12" spans="1:9" ht="12" customHeight="1">
      <c r="A12" s="82"/>
      <c r="B12" s="7" t="s">
        <v>286</v>
      </c>
      <c r="C12" s="75"/>
      <c r="D12" s="75"/>
      <c r="E12" s="75"/>
      <c r="F12" s="492"/>
      <c r="G12" s="184"/>
      <c r="H12" s="66"/>
      <c r="I12" s="66"/>
    </row>
    <row r="13" spans="1:9" ht="12" customHeight="1">
      <c r="A13" s="82"/>
      <c r="B13" s="83" t="s">
        <v>252</v>
      </c>
      <c r="C13" s="75">
        <v>120000</v>
      </c>
      <c r="D13" s="75">
        <v>212095</v>
      </c>
      <c r="E13" s="75">
        <v>130559</v>
      </c>
      <c r="F13" s="572">
        <f>SUM(E13/D13)</f>
        <v>0.6155684952497702</v>
      </c>
      <c r="G13" s="184"/>
      <c r="H13" s="66"/>
      <c r="I13" s="66"/>
    </row>
    <row r="14" spans="1:9" ht="12" customHeight="1">
      <c r="A14" s="82"/>
      <c r="B14" s="10" t="s">
        <v>266</v>
      </c>
      <c r="C14" s="75"/>
      <c r="D14" s="75"/>
      <c r="E14" s="75"/>
      <c r="F14" s="492"/>
      <c r="G14" s="184"/>
      <c r="H14" s="66"/>
      <c r="I14" s="66"/>
    </row>
    <row r="15" spans="1:9" ht="12" customHeight="1">
      <c r="A15" s="82"/>
      <c r="B15" s="10" t="s">
        <v>63</v>
      </c>
      <c r="C15" s="75"/>
      <c r="D15" s="75"/>
      <c r="E15" s="75"/>
      <c r="F15" s="492"/>
      <c r="G15" s="184"/>
      <c r="H15" s="66"/>
      <c r="I15" s="66"/>
    </row>
    <row r="16" spans="1:9" ht="12" customHeight="1" thickBot="1">
      <c r="A16" s="82"/>
      <c r="B16" s="72" t="s">
        <v>253</v>
      </c>
      <c r="C16" s="75"/>
      <c r="D16" s="75"/>
      <c r="E16" s="76"/>
      <c r="F16" s="580"/>
      <c r="G16" s="184"/>
      <c r="H16" s="66"/>
      <c r="I16" s="66"/>
    </row>
    <row r="17" spans="1:9" ht="13.5" customHeight="1" thickBot="1">
      <c r="A17" s="78"/>
      <c r="B17" s="56" t="s">
        <v>245</v>
      </c>
      <c r="C17" s="80">
        <f>SUM(C11:C16)</f>
        <v>120000</v>
      </c>
      <c r="D17" s="80">
        <f>SUM(D11:D16)</f>
        <v>212095</v>
      </c>
      <c r="E17" s="80">
        <f>SUM(E11:E16)</f>
        <v>130559</v>
      </c>
      <c r="F17" s="577">
        <f>SUM(E17/D17)</f>
        <v>0.6155684952497702</v>
      </c>
      <c r="G17" s="185"/>
      <c r="H17" s="66"/>
      <c r="I17" s="66"/>
    </row>
    <row r="18" spans="1:9" ht="12">
      <c r="A18" s="84">
        <v>3060</v>
      </c>
      <c r="B18" s="106" t="s">
        <v>64</v>
      </c>
      <c r="C18" s="97">
        <f>SUM(C26)</f>
        <v>58105</v>
      </c>
      <c r="D18" s="97">
        <f>SUM(D26)</f>
        <v>17566</v>
      </c>
      <c r="E18" s="97">
        <f>SUM(E26)</f>
        <v>15227</v>
      </c>
      <c r="F18" s="573">
        <f>SUM(E18/D18)</f>
        <v>0.8668450415575544</v>
      </c>
      <c r="G18" s="30"/>
      <c r="H18" s="66"/>
      <c r="I18" s="66"/>
    </row>
    <row r="19" spans="1:9" ht="12" customHeight="1">
      <c r="A19" s="84">
        <v>3061</v>
      </c>
      <c r="B19" s="108" t="s">
        <v>66</v>
      </c>
      <c r="C19" s="87"/>
      <c r="D19" s="87"/>
      <c r="E19" s="87"/>
      <c r="F19" s="492"/>
      <c r="G19" s="184"/>
      <c r="H19" s="66"/>
      <c r="I19" s="66"/>
    </row>
    <row r="20" spans="1:9" ht="12" customHeight="1">
      <c r="A20" s="82"/>
      <c r="B20" s="69" t="s">
        <v>48</v>
      </c>
      <c r="C20" s="75"/>
      <c r="D20" s="75"/>
      <c r="E20" s="75"/>
      <c r="F20" s="492"/>
      <c r="G20" s="184"/>
      <c r="H20" s="66"/>
      <c r="I20" s="66"/>
    </row>
    <row r="21" spans="1:9" ht="12" customHeight="1">
      <c r="A21" s="82"/>
      <c r="B21" s="7" t="s">
        <v>286</v>
      </c>
      <c r="C21" s="75"/>
      <c r="D21" s="75"/>
      <c r="E21" s="75"/>
      <c r="F21" s="492"/>
      <c r="G21" s="184"/>
      <c r="H21" s="66"/>
      <c r="I21" s="66"/>
    </row>
    <row r="22" spans="1:9" ht="12" customHeight="1">
      <c r="A22" s="68"/>
      <c r="B22" s="83" t="s">
        <v>252</v>
      </c>
      <c r="C22" s="75">
        <v>58105</v>
      </c>
      <c r="D22" s="75">
        <v>17566</v>
      </c>
      <c r="E22" s="75">
        <v>15227</v>
      </c>
      <c r="F22" s="572">
        <f>SUM(E22/D22)</f>
        <v>0.8668450415575544</v>
      </c>
      <c r="G22" s="184"/>
      <c r="H22" s="66"/>
      <c r="I22" s="66"/>
    </row>
    <row r="23" spans="1:9" ht="12" customHeight="1">
      <c r="A23" s="68"/>
      <c r="B23" s="10" t="s">
        <v>266</v>
      </c>
      <c r="C23" s="75"/>
      <c r="D23" s="75"/>
      <c r="E23" s="75"/>
      <c r="F23" s="492"/>
      <c r="G23" s="184"/>
      <c r="H23" s="66"/>
      <c r="I23" s="66"/>
    </row>
    <row r="24" spans="1:9" ht="12" customHeight="1">
      <c r="A24" s="68"/>
      <c r="B24" s="10" t="s">
        <v>63</v>
      </c>
      <c r="C24" s="75"/>
      <c r="D24" s="75"/>
      <c r="E24" s="75"/>
      <c r="F24" s="492"/>
      <c r="G24" s="190"/>
      <c r="H24" s="66"/>
      <c r="I24" s="66"/>
    </row>
    <row r="25" spans="1:9" ht="12" customHeight="1" thickBot="1">
      <c r="A25" s="68"/>
      <c r="B25" s="72" t="s">
        <v>253</v>
      </c>
      <c r="C25" s="75"/>
      <c r="D25" s="75"/>
      <c r="E25" s="76"/>
      <c r="F25" s="580"/>
      <c r="G25" s="29"/>
      <c r="H25" s="66"/>
      <c r="I25" s="66"/>
    </row>
    <row r="26" spans="1:9" ht="12" customHeight="1" thickBot="1">
      <c r="A26" s="52"/>
      <c r="B26" s="56" t="s">
        <v>245</v>
      </c>
      <c r="C26" s="80">
        <f>SUM(C20:C25)</f>
        <v>58105</v>
      </c>
      <c r="D26" s="80">
        <f>SUM(D20:D25)</f>
        <v>17566</v>
      </c>
      <c r="E26" s="80">
        <f>SUM(E20:E25)</f>
        <v>15227</v>
      </c>
      <c r="F26" s="577">
        <f>SUM(E26/D26)</f>
        <v>0.8668450415575544</v>
      </c>
      <c r="G26" s="186"/>
      <c r="H26" s="66"/>
      <c r="I26" s="66"/>
    </row>
    <row r="27" spans="1:9" ht="12" customHeight="1">
      <c r="A27" s="15">
        <v>3070</v>
      </c>
      <c r="B27" s="106" t="s">
        <v>119</v>
      </c>
      <c r="C27" s="97">
        <f>SUM(C35)</f>
        <v>10000</v>
      </c>
      <c r="D27" s="97">
        <f>SUM(D35)</f>
        <v>10000</v>
      </c>
      <c r="E27" s="97">
        <f>SUM(E35)</f>
        <v>1447</v>
      </c>
      <c r="F27" s="573">
        <f>SUM(E27/D27)</f>
        <v>0.1447</v>
      </c>
      <c r="G27" s="4" t="s">
        <v>159</v>
      </c>
      <c r="H27" s="66"/>
      <c r="I27" s="66"/>
    </row>
    <row r="28" spans="1:9" ht="12" customHeight="1">
      <c r="A28" s="15">
        <v>3071</v>
      </c>
      <c r="B28" s="101" t="s">
        <v>120</v>
      </c>
      <c r="C28" s="87"/>
      <c r="D28" s="87"/>
      <c r="E28" s="87"/>
      <c r="F28" s="492"/>
      <c r="G28" s="5" t="s">
        <v>160</v>
      </c>
      <c r="H28" s="66"/>
      <c r="I28" s="66"/>
    </row>
    <row r="29" spans="1:9" ht="12" customHeight="1">
      <c r="A29" s="68"/>
      <c r="B29" s="69" t="s">
        <v>48</v>
      </c>
      <c r="C29" s="75"/>
      <c r="D29" s="75"/>
      <c r="E29" s="75"/>
      <c r="F29" s="492"/>
      <c r="G29" s="184"/>
      <c r="H29" s="66"/>
      <c r="I29" s="66"/>
    </row>
    <row r="30" spans="1:9" ht="12" customHeight="1">
      <c r="A30" s="82"/>
      <c r="B30" s="7" t="s">
        <v>286</v>
      </c>
      <c r="C30" s="75"/>
      <c r="D30" s="75"/>
      <c r="E30" s="75"/>
      <c r="F30" s="492"/>
      <c r="G30" s="184"/>
      <c r="H30" s="66"/>
      <c r="I30" s="66"/>
    </row>
    <row r="31" spans="1:9" ht="12" customHeight="1">
      <c r="A31" s="82"/>
      <c r="B31" s="83" t="s">
        <v>252</v>
      </c>
      <c r="C31" s="75">
        <v>10000</v>
      </c>
      <c r="D31" s="75">
        <v>10000</v>
      </c>
      <c r="E31" s="75">
        <v>1447</v>
      </c>
      <c r="F31" s="572">
        <f>SUM(E31/D31)</f>
        <v>0.1447</v>
      </c>
      <c r="G31" s="184"/>
      <c r="H31" s="66"/>
      <c r="I31" s="66"/>
    </row>
    <row r="32" spans="1:9" ht="12" customHeight="1">
      <c r="A32" s="82"/>
      <c r="B32" s="10" t="s">
        <v>266</v>
      </c>
      <c r="C32" s="75"/>
      <c r="D32" s="75"/>
      <c r="E32" s="75"/>
      <c r="F32" s="492"/>
      <c r="G32" s="190"/>
      <c r="H32" s="66"/>
      <c r="I32" s="66"/>
    </row>
    <row r="33" spans="1:9" ht="12" customHeight="1">
      <c r="A33" s="82"/>
      <c r="B33" s="10" t="s">
        <v>63</v>
      </c>
      <c r="C33" s="70"/>
      <c r="D33" s="70"/>
      <c r="E33" s="70"/>
      <c r="F33" s="492"/>
      <c r="G33" s="5"/>
      <c r="H33" s="66"/>
      <c r="I33" s="66"/>
    </row>
    <row r="34" spans="1:9" ht="12" customHeight="1" thickBot="1">
      <c r="A34" s="82"/>
      <c r="B34" s="72" t="s">
        <v>253</v>
      </c>
      <c r="C34" s="75"/>
      <c r="D34" s="75"/>
      <c r="E34" s="76"/>
      <c r="F34" s="580"/>
      <c r="G34" s="187"/>
      <c r="H34" s="66"/>
      <c r="I34" s="66"/>
    </row>
    <row r="35" spans="1:9" ht="12" customHeight="1" thickBot="1">
      <c r="A35" s="78"/>
      <c r="B35" s="56" t="s">
        <v>245</v>
      </c>
      <c r="C35" s="80">
        <f>SUM(C29:C34)</f>
        <v>10000</v>
      </c>
      <c r="D35" s="80">
        <f>SUM(D29:D34)</f>
        <v>10000</v>
      </c>
      <c r="E35" s="80">
        <f>SUM(E29:E34)</f>
        <v>1447</v>
      </c>
      <c r="F35" s="577">
        <f>SUM(E35/D35)</f>
        <v>0.1447</v>
      </c>
      <c r="G35" s="186"/>
      <c r="H35" s="66"/>
      <c r="I35" s="66"/>
    </row>
    <row r="36" spans="1:9" ht="12" customHeight="1">
      <c r="A36" s="15">
        <v>3080</v>
      </c>
      <c r="B36" s="74" t="s">
        <v>125</v>
      </c>
      <c r="C36" s="87">
        <f>SUM(C45)</f>
        <v>18500</v>
      </c>
      <c r="D36" s="87">
        <f>SUM(D45)</f>
        <v>18500</v>
      </c>
      <c r="E36" s="87">
        <f>SUM(E45)</f>
        <v>12727</v>
      </c>
      <c r="F36" s="573">
        <f>SUM(E36/D36)</f>
        <v>0.6879459459459459</v>
      </c>
      <c r="G36" s="4"/>
      <c r="H36" s="66"/>
      <c r="I36" s="66"/>
    </row>
    <row r="37" spans="1:9" ht="12" customHeight="1">
      <c r="A37" s="15">
        <v>3081</v>
      </c>
      <c r="B37" s="108" t="s">
        <v>126</v>
      </c>
      <c r="C37" s="87"/>
      <c r="D37" s="87"/>
      <c r="E37" s="87"/>
      <c r="F37" s="492"/>
      <c r="G37" s="5"/>
      <c r="H37" s="66"/>
      <c r="I37" s="66"/>
    </row>
    <row r="38" spans="1:9" ht="12" customHeight="1">
      <c r="A38" s="68"/>
      <c r="B38" s="69" t="s">
        <v>48</v>
      </c>
      <c r="C38" s="75"/>
      <c r="D38" s="75"/>
      <c r="E38" s="75"/>
      <c r="F38" s="492"/>
      <c r="G38" s="5"/>
      <c r="H38" s="66"/>
      <c r="I38" s="66"/>
    </row>
    <row r="39" spans="1:9" ht="12" customHeight="1">
      <c r="A39" s="68"/>
      <c r="B39" s="7" t="s">
        <v>286</v>
      </c>
      <c r="C39" s="75"/>
      <c r="D39" s="75"/>
      <c r="E39" s="75"/>
      <c r="F39" s="492"/>
      <c r="G39" s="5"/>
      <c r="H39" s="66"/>
      <c r="I39" s="66"/>
    </row>
    <row r="40" spans="1:9" ht="12" customHeight="1">
      <c r="A40" s="68"/>
      <c r="B40" s="83" t="s">
        <v>252</v>
      </c>
      <c r="C40" s="75">
        <v>11000</v>
      </c>
      <c r="D40" s="75">
        <v>11000</v>
      </c>
      <c r="E40" s="75">
        <v>6996</v>
      </c>
      <c r="F40" s="572">
        <f>SUM(E40/D40)</f>
        <v>0.636</v>
      </c>
      <c r="G40" s="2"/>
      <c r="H40" s="66"/>
      <c r="I40" s="66"/>
    </row>
    <row r="41" spans="1:9" ht="12" customHeight="1">
      <c r="A41" s="68"/>
      <c r="B41" s="10" t="s">
        <v>266</v>
      </c>
      <c r="C41" s="75">
        <v>7500</v>
      </c>
      <c r="D41" s="75">
        <v>7500</v>
      </c>
      <c r="E41" s="75"/>
      <c r="F41" s="572">
        <f>SUM(E41/D41)</f>
        <v>0</v>
      </c>
      <c r="G41" s="5"/>
      <c r="H41" s="66"/>
      <c r="I41" s="66"/>
    </row>
    <row r="42" spans="1:9" ht="12" customHeight="1">
      <c r="A42" s="68"/>
      <c r="B42" s="10" t="s">
        <v>487</v>
      </c>
      <c r="C42" s="75"/>
      <c r="D42" s="75"/>
      <c r="E42" s="75">
        <v>5731</v>
      </c>
      <c r="F42" s="492"/>
      <c r="G42" s="5"/>
      <c r="H42" s="66"/>
      <c r="I42" s="66"/>
    </row>
    <row r="43" spans="1:9" ht="12" customHeight="1">
      <c r="A43" s="68"/>
      <c r="B43" s="10" t="s">
        <v>63</v>
      </c>
      <c r="C43" s="75"/>
      <c r="D43" s="75"/>
      <c r="E43" s="75"/>
      <c r="F43" s="492"/>
      <c r="G43" s="5"/>
      <c r="H43" s="66"/>
      <c r="I43" s="66"/>
    </row>
    <row r="44" spans="1:9" ht="12" customHeight="1" thickBot="1">
      <c r="A44" s="82"/>
      <c r="B44" s="72" t="s">
        <v>253</v>
      </c>
      <c r="C44" s="75"/>
      <c r="D44" s="75"/>
      <c r="E44" s="76"/>
      <c r="F44" s="580"/>
      <c r="G44" s="187"/>
      <c r="H44" s="66"/>
      <c r="I44" s="66"/>
    </row>
    <row r="45" spans="1:9" ht="12" customHeight="1" thickBot="1">
      <c r="A45" s="78"/>
      <c r="B45" s="56" t="s">
        <v>245</v>
      </c>
      <c r="C45" s="80">
        <f>SUM(C38:C44)</f>
        <v>18500</v>
      </c>
      <c r="D45" s="80">
        <f>SUM(D38:D44)</f>
        <v>18500</v>
      </c>
      <c r="E45" s="80">
        <f>SUM(E38:E44)</f>
        <v>12727</v>
      </c>
      <c r="F45" s="577">
        <f>SUM(E45/D45)</f>
        <v>0.6879459459459459</v>
      </c>
      <c r="G45" s="186"/>
      <c r="H45" s="66"/>
      <c r="I45" s="66"/>
    </row>
    <row r="46" spans="1:9" ht="12" customHeight="1">
      <c r="A46" s="15">
        <v>3090</v>
      </c>
      <c r="B46" s="74" t="s">
        <v>46</v>
      </c>
      <c r="C46" s="87">
        <f>SUM(C54)</f>
        <v>70032</v>
      </c>
      <c r="D46" s="87">
        <f>SUM(D54)</f>
        <v>70032</v>
      </c>
      <c r="E46" s="87">
        <f>SUM(E54)</f>
        <v>43733</v>
      </c>
      <c r="F46" s="573">
        <f>SUM(E46/D46)</f>
        <v>0.6244716700936714</v>
      </c>
      <c r="G46" s="4"/>
      <c r="H46" s="66"/>
      <c r="I46" s="66"/>
    </row>
    <row r="47" spans="1:9" ht="12" customHeight="1">
      <c r="A47" s="15">
        <v>3091</v>
      </c>
      <c r="B47" s="108" t="s">
        <v>139</v>
      </c>
      <c r="C47" s="87"/>
      <c r="D47" s="87"/>
      <c r="E47" s="87"/>
      <c r="F47" s="492"/>
      <c r="G47" s="5"/>
      <c r="H47" s="66"/>
      <c r="I47" s="66"/>
    </row>
    <row r="48" spans="1:9" ht="12" customHeight="1">
      <c r="A48" s="68"/>
      <c r="B48" s="69" t="s">
        <v>48</v>
      </c>
      <c r="C48" s="75">
        <v>12093</v>
      </c>
      <c r="D48" s="75">
        <v>12093</v>
      </c>
      <c r="E48" s="75">
        <v>8085</v>
      </c>
      <c r="F48" s="572">
        <f>SUM(E48/D48)</f>
        <v>0.6685685934011412</v>
      </c>
      <c r="G48" s="5"/>
      <c r="H48" s="66"/>
      <c r="I48" s="66"/>
    </row>
    <row r="49" spans="1:9" ht="12" customHeight="1">
      <c r="A49" s="68"/>
      <c r="B49" s="7" t="s">
        <v>286</v>
      </c>
      <c r="C49" s="75">
        <v>2939</v>
      </c>
      <c r="D49" s="75">
        <v>2939</v>
      </c>
      <c r="E49" s="75">
        <v>1842</v>
      </c>
      <c r="F49" s="572">
        <f>SUM(E49/D49)</f>
        <v>0.6267437904048996</v>
      </c>
      <c r="G49" s="5"/>
      <c r="H49" s="66"/>
      <c r="I49" s="66"/>
    </row>
    <row r="50" spans="1:9" ht="12" customHeight="1">
      <c r="A50" s="68"/>
      <c r="B50" s="83" t="s">
        <v>252</v>
      </c>
      <c r="C50" s="75">
        <v>55000</v>
      </c>
      <c r="D50" s="75">
        <v>55000</v>
      </c>
      <c r="E50" s="75">
        <v>33806</v>
      </c>
      <c r="F50" s="572">
        <f>SUM(E50/D50)</f>
        <v>0.6146545454545455</v>
      </c>
      <c r="G50" s="2"/>
      <c r="H50" s="66"/>
      <c r="I50" s="66"/>
    </row>
    <row r="51" spans="1:9" ht="12" customHeight="1">
      <c r="A51" s="68"/>
      <c r="B51" s="10" t="s">
        <v>266</v>
      </c>
      <c r="C51" s="75"/>
      <c r="D51" s="75"/>
      <c r="E51" s="75"/>
      <c r="F51" s="492"/>
      <c r="G51" s="5"/>
      <c r="H51" s="66"/>
      <c r="I51" s="66"/>
    </row>
    <row r="52" spans="1:9" ht="12" customHeight="1">
      <c r="A52" s="68"/>
      <c r="B52" s="10" t="s">
        <v>63</v>
      </c>
      <c r="C52" s="75"/>
      <c r="D52" s="75"/>
      <c r="E52" s="75"/>
      <c r="F52" s="492"/>
      <c r="G52" s="5"/>
      <c r="H52" s="66"/>
      <c r="I52" s="66"/>
    </row>
    <row r="53" spans="1:9" ht="12" customHeight="1" thickBot="1">
      <c r="A53" s="82"/>
      <c r="B53" s="72" t="s">
        <v>253</v>
      </c>
      <c r="C53" s="75"/>
      <c r="D53" s="75"/>
      <c r="E53" s="76"/>
      <c r="F53" s="580"/>
      <c r="G53" s="187"/>
      <c r="H53" s="66"/>
      <c r="I53" s="66"/>
    </row>
    <row r="54" spans="1:9" ht="12" customHeight="1" thickBot="1">
      <c r="A54" s="78"/>
      <c r="B54" s="56" t="s">
        <v>245</v>
      </c>
      <c r="C54" s="80">
        <f>SUM(C48:C53)</f>
        <v>70032</v>
      </c>
      <c r="D54" s="80">
        <f>SUM(D48:D53)</f>
        <v>70032</v>
      </c>
      <c r="E54" s="80">
        <f>SUM(E48:E53)</f>
        <v>43733</v>
      </c>
      <c r="F54" s="577">
        <f>SUM(E54/D54)</f>
        <v>0.6244716700936714</v>
      </c>
      <c r="G54" s="186"/>
      <c r="H54" s="66"/>
      <c r="I54" s="66"/>
    </row>
    <row r="55" spans="1:9" ht="12" customHeight="1" thickBot="1">
      <c r="A55" s="141">
        <v>3130</v>
      </c>
      <c r="B55" s="71" t="s">
        <v>67</v>
      </c>
      <c r="C55" s="80">
        <f>SUM(C56+C99)</f>
        <v>813333</v>
      </c>
      <c r="D55" s="80">
        <f>SUM(D56+D99)</f>
        <v>796617</v>
      </c>
      <c r="E55" s="80">
        <f>SUM(E56+E99)</f>
        <v>423066</v>
      </c>
      <c r="F55" s="573">
        <f>SUM(E55/D55)</f>
        <v>0.5310782973499185</v>
      </c>
      <c r="G55" s="186"/>
      <c r="H55" s="66"/>
      <c r="I55" s="66"/>
    </row>
    <row r="56" spans="1:9" ht="12" customHeight="1" thickBot="1">
      <c r="A56" s="15">
        <v>3110</v>
      </c>
      <c r="B56" s="71" t="s">
        <v>230</v>
      </c>
      <c r="C56" s="80">
        <f>SUM(C65+C73+C81+C90+C98)</f>
        <v>768333</v>
      </c>
      <c r="D56" s="80">
        <f>SUM(D65+D73+D81+D90+D98)</f>
        <v>747617</v>
      </c>
      <c r="E56" s="80">
        <f>SUM(E65+E73+E81+E90+E98)</f>
        <v>397361</v>
      </c>
      <c r="F56" s="580">
        <f>SUM(E56/D56)</f>
        <v>0.5315034302323248</v>
      </c>
      <c r="G56" s="186"/>
      <c r="H56" s="66"/>
      <c r="I56" s="66"/>
    </row>
    <row r="57" spans="1:9" ht="12" customHeight="1">
      <c r="A57" s="67">
        <v>3111</v>
      </c>
      <c r="B57" s="96" t="s">
        <v>157</v>
      </c>
      <c r="C57" s="87"/>
      <c r="D57" s="87"/>
      <c r="E57" s="87"/>
      <c r="F57" s="573"/>
      <c r="G57" s="18" t="s">
        <v>161</v>
      </c>
      <c r="H57" s="66"/>
      <c r="I57" s="66"/>
    </row>
    <row r="58" spans="1:9" ht="12" customHeight="1">
      <c r="A58" s="82"/>
      <c r="B58" s="69" t="s">
        <v>48</v>
      </c>
      <c r="C58" s="75"/>
      <c r="D58" s="75"/>
      <c r="E58" s="75"/>
      <c r="F58" s="492"/>
      <c r="G58" s="184"/>
      <c r="H58" s="66"/>
      <c r="I58" s="66"/>
    </row>
    <row r="59" spans="1:9" ht="12" customHeight="1">
      <c r="A59" s="82"/>
      <c r="B59" s="7" t="s">
        <v>286</v>
      </c>
      <c r="C59" s="75"/>
      <c r="D59" s="75"/>
      <c r="E59" s="75"/>
      <c r="F59" s="492"/>
      <c r="G59" s="184"/>
      <c r="H59" s="66"/>
      <c r="I59" s="66"/>
    </row>
    <row r="60" spans="1:9" ht="12" customHeight="1">
      <c r="A60" s="82"/>
      <c r="B60" s="83" t="s">
        <v>252</v>
      </c>
      <c r="C60" s="75"/>
      <c r="D60" s="75">
        <v>1768</v>
      </c>
      <c r="E60" s="75">
        <v>1767</v>
      </c>
      <c r="F60" s="572">
        <f>SUM(E60/D60)</f>
        <v>0.9994343891402715</v>
      </c>
      <c r="G60" s="184"/>
      <c r="H60" s="66"/>
      <c r="I60" s="66"/>
    </row>
    <row r="61" spans="1:9" ht="12" customHeight="1">
      <c r="A61" s="82"/>
      <c r="B61" s="10" t="s">
        <v>266</v>
      </c>
      <c r="C61" s="75"/>
      <c r="D61" s="75"/>
      <c r="E61" s="75"/>
      <c r="F61" s="572"/>
      <c r="G61" s="184"/>
      <c r="H61" s="66"/>
      <c r="I61" s="66"/>
    </row>
    <row r="62" spans="1:9" ht="12" customHeight="1">
      <c r="A62" s="82"/>
      <c r="B62" s="10" t="s">
        <v>63</v>
      </c>
      <c r="C62" s="75"/>
      <c r="D62" s="75"/>
      <c r="E62" s="75"/>
      <c r="F62" s="572"/>
      <c r="G62" s="184"/>
      <c r="H62" s="66"/>
      <c r="I62" s="66"/>
    </row>
    <row r="63" spans="1:9" ht="12" customHeight="1">
      <c r="A63" s="82"/>
      <c r="B63" s="72" t="s">
        <v>40</v>
      </c>
      <c r="C63" s="75">
        <v>500000</v>
      </c>
      <c r="D63" s="75">
        <v>498232</v>
      </c>
      <c r="E63" s="75">
        <v>234679</v>
      </c>
      <c r="F63" s="572">
        <f>SUM(E63/D63)</f>
        <v>0.471023539234734</v>
      </c>
      <c r="G63" s="184"/>
      <c r="H63" s="66"/>
      <c r="I63" s="66"/>
    </row>
    <row r="64" spans="1:9" ht="12" customHeight="1" thickBot="1">
      <c r="A64" s="82"/>
      <c r="B64" s="72" t="s">
        <v>253</v>
      </c>
      <c r="C64" s="76"/>
      <c r="D64" s="76"/>
      <c r="E64" s="76"/>
      <c r="F64" s="580"/>
      <c r="G64" s="54"/>
      <c r="H64" s="66"/>
      <c r="I64" s="66"/>
    </row>
    <row r="65" spans="1:9" ht="12" customHeight="1" thickBot="1">
      <c r="A65" s="78"/>
      <c r="B65" s="56" t="s">
        <v>245</v>
      </c>
      <c r="C65" s="80">
        <f>SUM(C58:C63)</f>
        <v>500000</v>
      </c>
      <c r="D65" s="80">
        <f>SUM(D58:D63)</f>
        <v>500000</v>
      </c>
      <c r="E65" s="80">
        <f>SUM(E58:E63)</f>
        <v>236446</v>
      </c>
      <c r="F65" s="577">
        <f>SUM(E65/D65)</f>
        <v>0.472892</v>
      </c>
      <c r="G65" s="186"/>
      <c r="H65" s="66"/>
      <c r="I65" s="66"/>
    </row>
    <row r="66" spans="1:9" ht="12" customHeight="1">
      <c r="A66" s="84">
        <v>3112</v>
      </c>
      <c r="B66" s="101" t="s">
        <v>207</v>
      </c>
      <c r="C66" s="87"/>
      <c r="D66" s="87"/>
      <c r="E66" s="87"/>
      <c r="F66" s="573"/>
      <c r="G66" s="30"/>
      <c r="H66" s="66"/>
      <c r="I66" s="66"/>
    </row>
    <row r="67" spans="1:9" ht="12" customHeight="1">
      <c r="A67" s="82"/>
      <c r="B67" s="69" t="s">
        <v>48</v>
      </c>
      <c r="C67" s="75"/>
      <c r="D67" s="75"/>
      <c r="E67" s="75"/>
      <c r="F67" s="492"/>
      <c r="G67" s="184"/>
      <c r="H67" s="66"/>
      <c r="I67" s="66"/>
    </row>
    <row r="68" spans="1:9" ht="12" customHeight="1">
      <c r="A68" s="82"/>
      <c r="B68" s="7" t="s">
        <v>286</v>
      </c>
      <c r="C68" s="75"/>
      <c r="D68" s="75"/>
      <c r="E68" s="75"/>
      <c r="F68" s="492"/>
      <c r="G68" s="184"/>
      <c r="H68" s="66"/>
      <c r="I68" s="66"/>
    </row>
    <row r="69" spans="1:9" ht="12" customHeight="1">
      <c r="A69" s="82"/>
      <c r="B69" s="83" t="s">
        <v>252</v>
      </c>
      <c r="C69" s="75">
        <v>70000</v>
      </c>
      <c r="D69" s="75">
        <v>91000</v>
      </c>
      <c r="E69" s="75">
        <v>75926</v>
      </c>
      <c r="F69" s="572">
        <f>SUM(E69/D69)</f>
        <v>0.8343516483516483</v>
      </c>
      <c r="G69" s="184"/>
      <c r="H69" s="66"/>
      <c r="I69" s="66"/>
    </row>
    <row r="70" spans="1:9" ht="12" customHeight="1">
      <c r="A70" s="82"/>
      <c r="B70" s="10" t="s">
        <v>266</v>
      </c>
      <c r="C70" s="75"/>
      <c r="D70" s="75"/>
      <c r="E70" s="75"/>
      <c r="F70" s="492"/>
      <c r="G70" s="184"/>
      <c r="H70" s="66"/>
      <c r="I70" s="66"/>
    </row>
    <row r="71" spans="1:9" ht="12" customHeight="1">
      <c r="A71" s="82"/>
      <c r="B71" s="10" t="s">
        <v>63</v>
      </c>
      <c r="C71" s="75"/>
      <c r="D71" s="75"/>
      <c r="E71" s="75"/>
      <c r="F71" s="492"/>
      <c r="G71" s="184"/>
      <c r="H71" s="66"/>
      <c r="I71" s="66"/>
    </row>
    <row r="72" spans="1:9" ht="12" customHeight="1" thickBot="1">
      <c r="A72" s="82"/>
      <c r="B72" s="72" t="s">
        <v>253</v>
      </c>
      <c r="C72" s="75"/>
      <c r="D72" s="75"/>
      <c r="E72" s="76"/>
      <c r="F72" s="580"/>
      <c r="G72" s="184"/>
      <c r="H72" s="66"/>
      <c r="I72" s="66"/>
    </row>
    <row r="73" spans="1:9" ht="12" customHeight="1" thickBot="1">
      <c r="A73" s="78"/>
      <c r="B73" s="56" t="s">
        <v>245</v>
      </c>
      <c r="C73" s="80">
        <f>SUM(C67:C72)</f>
        <v>70000</v>
      </c>
      <c r="D73" s="80">
        <f>SUM(D67:D72)</f>
        <v>91000</v>
      </c>
      <c r="E73" s="80">
        <f>SUM(E67:E72)</f>
        <v>75926</v>
      </c>
      <c r="F73" s="577">
        <f>SUM(E73/D73)</f>
        <v>0.8343516483516483</v>
      </c>
      <c r="G73" s="186"/>
      <c r="H73" s="66"/>
      <c r="I73" s="66"/>
    </row>
    <row r="74" spans="1:9" ht="12" customHeight="1">
      <c r="A74" s="84">
        <v>3113</v>
      </c>
      <c r="B74" s="96" t="s">
        <v>231</v>
      </c>
      <c r="C74" s="97"/>
      <c r="D74" s="97"/>
      <c r="E74" s="87"/>
      <c r="F74" s="573"/>
      <c r="G74" s="4"/>
      <c r="H74" s="66"/>
      <c r="I74" s="66"/>
    </row>
    <row r="75" spans="1:9" ht="12" customHeight="1">
      <c r="A75" s="82"/>
      <c r="B75" s="69" t="s">
        <v>48</v>
      </c>
      <c r="C75" s="75"/>
      <c r="D75" s="75"/>
      <c r="E75" s="75"/>
      <c r="F75" s="492"/>
      <c r="G75" s="184"/>
      <c r="H75" s="66"/>
      <c r="I75" s="66"/>
    </row>
    <row r="76" spans="1:9" ht="12" customHeight="1">
      <c r="A76" s="82"/>
      <c r="B76" s="7" t="s">
        <v>286</v>
      </c>
      <c r="C76" s="75"/>
      <c r="D76" s="75"/>
      <c r="E76" s="75"/>
      <c r="F76" s="492"/>
      <c r="G76" s="184"/>
      <c r="H76" s="66"/>
      <c r="I76" s="66"/>
    </row>
    <row r="77" spans="1:9" ht="12" customHeight="1">
      <c r="A77" s="82"/>
      <c r="B77" s="83" t="s">
        <v>252</v>
      </c>
      <c r="C77" s="75">
        <v>19500</v>
      </c>
      <c r="D77" s="75">
        <v>19500</v>
      </c>
      <c r="E77" s="75">
        <v>12804</v>
      </c>
      <c r="F77" s="572">
        <f>SUM(E77/D77)</f>
        <v>0.6566153846153846</v>
      </c>
      <c r="G77" s="184"/>
      <c r="H77" s="66"/>
      <c r="I77" s="66"/>
    </row>
    <row r="78" spans="1:9" ht="12" customHeight="1">
      <c r="A78" s="82"/>
      <c r="B78" s="10" t="s">
        <v>266</v>
      </c>
      <c r="C78" s="75"/>
      <c r="D78" s="75"/>
      <c r="E78" s="75"/>
      <c r="F78" s="492"/>
      <c r="G78" s="184"/>
      <c r="H78" s="66"/>
      <c r="I78" s="66"/>
    </row>
    <row r="79" spans="1:9" ht="12" customHeight="1">
      <c r="A79" s="82"/>
      <c r="B79" s="10" t="s">
        <v>63</v>
      </c>
      <c r="C79" s="75"/>
      <c r="D79" s="75"/>
      <c r="E79" s="75"/>
      <c r="F79" s="492"/>
      <c r="G79" s="184"/>
      <c r="H79" s="66"/>
      <c r="I79" s="66"/>
    </row>
    <row r="80" spans="1:9" ht="12" customHeight="1" thickBot="1">
      <c r="A80" s="82"/>
      <c r="B80" s="72" t="s">
        <v>253</v>
      </c>
      <c r="C80" s="75"/>
      <c r="D80" s="75"/>
      <c r="E80" s="76"/>
      <c r="F80" s="580"/>
      <c r="G80" s="184"/>
      <c r="H80" s="66"/>
      <c r="I80" s="66"/>
    </row>
    <row r="81" spans="1:9" ht="12" customHeight="1" thickBot="1">
      <c r="A81" s="78"/>
      <c r="B81" s="56" t="s">
        <v>245</v>
      </c>
      <c r="C81" s="80">
        <f>SUM(C75:C80)</f>
        <v>19500</v>
      </c>
      <c r="D81" s="80">
        <f>SUM(D75:D80)</f>
        <v>19500</v>
      </c>
      <c r="E81" s="80">
        <f>SUM(E75:E80)</f>
        <v>12804</v>
      </c>
      <c r="F81" s="577">
        <f>SUM(E81/D81)</f>
        <v>0.6566153846153846</v>
      </c>
      <c r="G81" s="186"/>
      <c r="H81" s="66"/>
      <c r="I81" s="66"/>
    </row>
    <row r="82" spans="1:9" ht="12" customHeight="1">
      <c r="A82" s="84">
        <v>3114</v>
      </c>
      <c r="B82" s="101" t="s">
        <v>70</v>
      </c>
      <c r="C82" s="87"/>
      <c r="D82" s="87"/>
      <c r="E82" s="87"/>
      <c r="F82" s="573"/>
      <c r="G82" s="104"/>
      <c r="H82" s="66"/>
      <c r="I82" s="66"/>
    </row>
    <row r="83" spans="1:9" ht="12" customHeight="1">
      <c r="A83" s="82"/>
      <c r="B83" s="69" t="s">
        <v>48</v>
      </c>
      <c r="C83" s="75"/>
      <c r="D83" s="75"/>
      <c r="E83" s="75"/>
      <c r="F83" s="492"/>
      <c r="G83" s="184"/>
      <c r="H83" s="66"/>
      <c r="I83" s="66"/>
    </row>
    <row r="84" spans="1:9" ht="12" customHeight="1">
      <c r="A84" s="82"/>
      <c r="B84" s="7" t="s">
        <v>286</v>
      </c>
      <c r="C84" s="75"/>
      <c r="D84" s="75"/>
      <c r="E84" s="75"/>
      <c r="F84" s="492"/>
      <c r="G84" s="184"/>
      <c r="H84" s="66"/>
      <c r="I84" s="66"/>
    </row>
    <row r="85" spans="1:9" ht="12" customHeight="1">
      <c r="A85" s="82"/>
      <c r="B85" s="83" t="s">
        <v>252</v>
      </c>
      <c r="C85" s="75">
        <v>133000</v>
      </c>
      <c r="D85" s="75">
        <v>91284</v>
      </c>
      <c r="E85" s="75">
        <v>36987</v>
      </c>
      <c r="F85" s="572">
        <f>SUM(E85/D85)</f>
        <v>0.40518601288287104</v>
      </c>
      <c r="G85" s="184"/>
      <c r="H85" s="66"/>
      <c r="I85" s="66"/>
    </row>
    <row r="86" spans="1:9" ht="12" customHeight="1">
      <c r="A86" s="82"/>
      <c r="B86" s="10" t="s">
        <v>266</v>
      </c>
      <c r="C86" s="75"/>
      <c r="D86" s="75"/>
      <c r="E86" s="75"/>
      <c r="F86" s="492"/>
      <c r="G86" s="184"/>
      <c r="H86" s="66"/>
      <c r="I86" s="66"/>
    </row>
    <row r="87" spans="1:9" ht="12" customHeight="1">
      <c r="A87" s="82"/>
      <c r="B87" s="10" t="s">
        <v>63</v>
      </c>
      <c r="C87" s="75"/>
      <c r="D87" s="75"/>
      <c r="E87" s="75"/>
      <c r="F87" s="492"/>
      <c r="G87" s="184"/>
      <c r="H87" s="66"/>
      <c r="I87" s="66"/>
    </row>
    <row r="88" spans="1:9" ht="12" customHeight="1">
      <c r="A88" s="68"/>
      <c r="B88" s="72" t="s">
        <v>646</v>
      </c>
      <c r="C88" s="75"/>
      <c r="D88" s="75"/>
      <c r="E88" s="70">
        <v>1079</v>
      </c>
      <c r="F88" s="492"/>
      <c r="G88" s="190"/>
      <c r="H88" s="66"/>
      <c r="I88" s="66"/>
    </row>
    <row r="89" spans="1:9" ht="12" customHeight="1" thickBot="1">
      <c r="A89" s="68"/>
      <c r="B89" s="55" t="s">
        <v>647</v>
      </c>
      <c r="C89" s="76"/>
      <c r="D89" s="76"/>
      <c r="E89" s="76">
        <v>4953</v>
      </c>
      <c r="F89" s="583"/>
      <c r="G89" s="54"/>
      <c r="H89" s="66"/>
      <c r="I89" s="66"/>
    </row>
    <row r="90" spans="1:9" ht="12" customHeight="1" thickBot="1">
      <c r="A90" s="52"/>
      <c r="B90" s="56" t="s">
        <v>245</v>
      </c>
      <c r="C90" s="80">
        <f>SUM(C83:C88)</f>
        <v>133000</v>
      </c>
      <c r="D90" s="80">
        <f>SUM(D83:D88)</f>
        <v>91284</v>
      </c>
      <c r="E90" s="80">
        <f>SUM(E83:E89)</f>
        <v>43019</v>
      </c>
      <c r="F90" s="577">
        <f>SUM(E90/D90)</f>
        <v>0.47126550107357257</v>
      </c>
      <c r="G90" s="186"/>
      <c r="H90" s="66"/>
      <c r="I90" s="66"/>
    </row>
    <row r="91" spans="1:9" ht="12" customHeight="1">
      <c r="A91" s="84">
        <v>3115</v>
      </c>
      <c r="B91" s="101" t="s">
        <v>283</v>
      </c>
      <c r="C91" s="87"/>
      <c r="D91" s="87"/>
      <c r="E91" s="87"/>
      <c r="F91" s="573"/>
      <c r="G91" s="104"/>
      <c r="H91" s="66"/>
      <c r="I91" s="66"/>
    </row>
    <row r="92" spans="1:9" ht="12" customHeight="1">
      <c r="A92" s="82"/>
      <c r="B92" s="69" t="s">
        <v>48</v>
      </c>
      <c r="C92" s="75"/>
      <c r="D92" s="75"/>
      <c r="E92" s="75"/>
      <c r="F92" s="492"/>
      <c r="G92" s="184"/>
      <c r="H92" s="66"/>
      <c r="I92" s="66"/>
    </row>
    <row r="93" spans="1:9" ht="12" customHeight="1">
      <c r="A93" s="82"/>
      <c r="B93" s="7" t="s">
        <v>286</v>
      </c>
      <c r="C93" s="75"/>
      <c r="D93" s="75"/>
      <c r="E93" s="75"/>
      <c r="F93" s="492"/>
      <c r="G93" s="184"/>
      <c r="H93" s="66"/>
      <c r="I93" s="66"/>
    </row>
    <row r="94" spans="1:9" ht="12" customHeight="1">
      <c r="A94" s="82"/>
      <c r="B94" s="83" t="s">
        <v>252</v>
      </c>
      <c r="C94" s="75">
        <v>45833</v>
      </c>
      <c r="D94" s="75">
        <v>45833</v>
      </c>
      <c r="E94" s="75">
        <v>29166</v>
      </c>
      <c r="F94" s="572">
        <f>SUM(E94/D94)</f>
        <v>0.6363537189361377</v>
      </c>
      <c r="G94" s="184"/>
      <c r="H94" s="66"/>
      <c r="I94" s="66"/>
    </row>
    <row r="95" spans="1:9" ht="12" customHeight="1">
      <c r="A95" s="82"/>
      <c r="B95" s="10" t="s">
        <v>266</v>
      </c>
      <c r="C95" s="75"/>
      <c r="D95" s="75"/>
      <c r="E95" s="75"/>
      <c r="F95" s="492"/>
      <c r="G95" s="184"/>
      <c r="H95" s="66"/>
      <c r="I95" s="66"/>
    </row>
    <row r="96" spans="1:9" ht="12" customHeight="1">
      <c r="A96" s="82"/>
      <c r="B96" s="10" t="s">
        <v>63</v>
      </c>
      <c r="C96" s="75"/>
      <c r="D96" s="75"/>
      <c r="E96" s="75"/>
      <c r="F96" s="492"/>
      <c r="G96" s="184"/>
      <c r="H96" s="66"/>
      <c r="I96" s="66"/>
    </row>
    <row r="97" spans="1:9" ht="12" customHeight="1" thickBot="1">
      <c r="A97" s="68"/>
      <c r="B97" s="72" t="s">
        <v>253</v>
      </c>
      <c r="C97" s="75"/>
      <c r="D97" s="75"/>
      <c r="E97" s="76"/>
      <c r="F97" s="580"/>
      <c r="G97" s="184"/>
      <c r="H97" s="66"/>
      <c r="I97" s="66"/>
    </row>
    <row r="98" spans="1:9" ht="12" customHeight="1" thickBot="1">
      <c r="A98" s="52"/>
      <c r="B98" s="56" t="s">
        <v>245</v>
      </c>
      <c r="C98" s="80">
        <f>SUM(C92:C97)</f>
        <v>45833</v>
      </c>
      <c r="D98" s="80">
        <f>SUM(D92:D97)</f>
        <v>45833</v>
      </c>
      <c r="E98" s="80">
        <f>SUM(E92:E97)</f>
        <v>29166</v>
      </c>
      <c r="F98" s="577">
        <f>SUM(E98/D98)</f>
        <v>0.6363537189361377</v>
      </c>
      <c r="G98" s="186"/>
      <c r="H98" s="66"/>
      <c r="I98" s="66"/>
    </row>
    <row r="99" spans="1:9" ht="12" customHeight="1" thickBot="1">
      <c r="A99" s="15">
        <v>3120</v>
      </c>
      <c r="B99" s="71" t="s">
        <v>282</v>
      </c>
      <c r="C99" s="80">
        <f>SUM(C107+C115+C123+C131)</f>
        <v>45000</v>
      </c>
      <c r="D99" s="80">
        <f>SUM(D107+D115+D123+D131+D139)</f>
        <v>49000</v>
      </c>
      <c r="E99" s="80">
        <f>SUM(E107+E115+E123+E131+E139)</f>
        <v>25705</v>
      </c>
      <c r="F99" s="577">
        <f>SUM(E99/D99)</f>
        <v>0.5245918367346939</v>
      </c>
      <c r="G99" s="186"/>
      <c r="H99" s="66"/>
      <c r="I99" s="66"/>
    </row>
    <row r="100" spans="1:9" ht="12" customHeight="1">
      <c r="A100" s="15">
        <v>3121</v>
      </c>
      <c r="B100" s="182" t="s">
        <v>220</v>
      </c>
      <c r="C100" s="97"/>
      <c r="D100" s="97"/>
      <c r="E100" s="87"/>
      <c r="F100" s="573"/>
      <c r="G100" s="4"/>
      <c r="H100" s="66"/>
      <c r="I100" s="66"/>
    </row>
    <row r="101" spans="1:9" ht="12" customHeight="1">
      <c r="A101" s="15"/>
      <c r="B101" s="69" t="s">
        <v>48</v>
      </c>
      <c r="C101" s="46"/>
      <c r="D101" s="46"/>
      <c r="E101" s="46"/>
      <c r="F101" s="492"/>
      <c r="G101" s="5"/>
      <c r="H101" s="66"/>
      <c r="I101" s="66"/>
    </row>
    <row r="102" spans="1:9" ht="12" customHeight="1">
      <c r="A102" s="15"/>
      <c r="B102" s="7" t="s">
        <v>286</v>
      </c>
      <c r="C102" s="46"/>
      <c r="D102" s="46"/>
      <c r="E102" s="46"/>
      <c r="F102" s="492"/>
      <c r="G102" s="5"/>
      <c r="H102" s="66"/>
      <c r="I102" s="66"/>
    </row>
    <row r="103" spans="1:9" ht="12" customHeight="1">
      <c r="A103" s="84"/>
      <c r="B103" s="83" t="s">
        <v>252</v>
      </c>
      <c r="C103" s="164">
        <v>10000</v>
      </c>
      <c r="D103" s="164">
        <v>5000</v>
      </c>
      <c r="E103" s="164">
        <v>1138</v>
      </c>
      <c r="F103" s="572">
        <f>SUM(E103/D103)</f>
        <v>0.2276</v>
      </c>
      <c r="G103" s="5"/>
      <c r="H103" s="66"/>
      <c r="I103" s="66"/>
    </row>
    <row r="104" spans="1:9" ht="12" customHeight="1">
      <c r="A104" s="15"/>
      <c r="B104" s="10" t="s">
        <v>266</v>
      </c>
      <c r="C104" s="46"/>
      <c r="D104" s="46"/>
      <c r="E104" s="46"/>
      <c r="F104" s="492"/>
      <c r="G104" s="5"/>
      <c r="H104" s="66"/>
      <c r="I104" s="66"/>
    </row>
    <row r="105" spans="1:9" ht="12" customHeight="1">
      <c r="A105" s="15"/>
      <c r="B105" s="10" t="s">
        <v>63</v>
      </c>
      <c r="C105" s="46"/>
      <c r="D105" s="46"/>
      <c r="E105" s="46"/>
      <c r="F105" s="492"/>
      <c r="G105" s="5"/>
      <c r="H105" s="66"/>
      <c r="I105" s="66"/>
    </row>
    <row r="106" spans="1:9" ht="12" customHeight="1" thickBot="1">
      <c r="A106" s="15"/>
      <c r="B106" s="72" t="s">
        <v>253</v>
      </c>
      <c r="C106" s="47"/>
      <c r="D106" s="47"/>
      <c r="E106" s="47"/>
      <c r="F106" s="580"/>
      <c r="G106" s="3"/>
      <c r="H106" s="66"/>
      <c r="I106" s="66"/>
    </row>
    <row r="107" spans="1:9" ht="12" customHeight="1" thickBot="1">
      <c r="A107" s="52"/>
      <c r="B107" s="56" t="s">
        <v>245</v>
      </c>
      <c r="C107" s="80">
        <f>SUM(C103:C106)</f>
        <v>10000</v>
      </c>
      <c r="D107" s="80">
        <f>SUM(D103:D106)</f>
        <v>5000</v>
      </c>
      <c r="E107" s="80">
        <f>SUM(E103:E106)</f>
        <v>1138</v>
      </c>
      <c r="F107" s="577">
        <f>SUM(E107/D107)</f>
        <v>0.2276</v>
      </c>
      <c r="G107" s="186"/>
      <c r="H107" s="66"/>
      <c r="I107" s="66"/>
    </row>
    <row r="108" spans="1:9" ht="12" customHeight="1">
      <c r="A108" s="84">
        <v>3122</v>
      </c>
      <c r="B108" s="101" t="s">
        <v>206</v>
      </c>
      <c r="C108" s="87"/>
      <c r="D108" s="87"/>
      <c r="E108" s="87"/>
      <c r="F108" s="573"/>
      <c r="G108" s="21"/>
      <c r="H108" s="66"/>
      <c r="I108" s="66"/>
    </row>
    <row r="109" spans="1:9" ht="12" customHeight="1">
      <c r="A109" s="82"/>
      <c r="B109" s="69" t="s">
        <v>48</v>
      </c>
      <c r="C109" s="75"/>
      <c r="D109" s="75"/>
      <c r="E109" s="75"/>
      <c r="F109" s="492"/>
      <c r="G109" s="184"/>
      <c r="H109" s="66"/>
      <c r="I109" s="66"/>
    </row>
    <row r="110" spans="1:9" ht="12" customHeight="1">
      <c r="A110" s="82"/>
      <c r="B110" s="7" t="s">
        <v>286</v>
      </c>
      <c r="C110" s="75"/>
      <c r="D110" s="75"/>
      <c r="E110" s="75"/>
      <c r="F110" s="492"/>
      <c r="G110" s="184"/>
      <c r="H110" s="66"/>
      <c r="I110" s="66"/>
    </row>
    <row r="111" spans="1:9" ht="12" customHeight="1">
      <c r="A111" s="82"/>
      <c r="B111" s="83" t="s">
        <v>252</v>
      </c>
      <c r="C111" s="75">
        <v>10000</v>
      </c>
      <c r="D111" s="75">
        <v>15000</v>
      </c>
      <c r="E111" s="75">
        <v>6088</v>
      </c>
      <c r="F111" s="572">
        <f>SUM(E111/D111)</f>
        <v>0.40586666666666665</v>
      </c>
      <c r="G111" s="184"/>
      <c r="H111" s="66"/>
      <c r="I111" s="66"/>
    </row>
    <row r="112" spans="1:9" ht="12" customHeight="1">
      <c r="A112" s="82"/>
      <c r="B112" s="10" t="s">
        <v>266</v>
      </c>
      <c r="C112" s="75"/>
      <c r="D112" s="75"/>
      <c r="E112" s="75"/>
      <c r="F112" s="492"/>
      <c r="G112" s="184"/>
      <c r="H112" s="66"/>
      <c r="I112" s="66"/>
    </row>
    <row r="113" spans="1:9" ht="12" customHeight="1">
      <c r="A113" s="82"/>
      <c r="B113" s="10" t="s">
        <v>63</v>
      </c>
      <c r="C113" s="75"/>
      <c r="D113" s="75"/>
      <c r="E113" s="75"/>
      <c r="F113" s="492"/>
      <c r="G113" s="184"/>
      <c r="H113" s="66"/>
      <c r="I113" s="66"/>
    </row>
    <row r="114" spans="1:9" ht="12" customHeight="1" thickBot="1">
      <c r="A114" s="82"/>
      <c r="B114" s="72" t="s">
        <v>253</v>
      </c>
      <c r="C114" s="75"/>
      <c r="D114" s="75"/>
      <c r="E114" s="76"/>
      <c r="F114" s="580"/>
      <c r="G114" s="184"/>
      <c r="H114" s="66"/>
      <c r="I114" s="66"/>
    </row>
    <row r="115" spans="1:9" ht="12" customHeight="1" thickBot="1">
      <c r="A115" s="78"/>
      <c r="B115" s="56" t="s">
        <v>245</v>
      </c>
      <c r="C115" s="80">
        <f>SUM(C109:C114)</f>
        <v>10000</v>
      </c>
      <c r="D115" s="80">
        <f>SUM(D109:D114)</f>
        <v>15000</v>
      </c>
      <c r="E115" s="80">
        <f>SUM(E109:E114)</f>
        <v>6088</v>
      </c>
      <c r="F115" s="577">
        <f>SUM(E115/D115)</f>
        <v>0.40586666666666665</v>
      </c>
      <c r="G115" s="186"/>
      <c r="H115" s="66"/>
      <c r="I115" s="66"/>
    </row>
    <row r="116" spans="1:9" ht="12" customHeight="1">
      <c r="A116" s="84">
        <v>3123</v>
      </c>
      <c r="B116" s="96" t="s">
        <v>69</v>
      </c>
      <c r="C116" s="97"/>
      <c r="D116" s="97"/>
      <c r="E116" s="87"/>
      <c r="F116" s="573"/>
      <c r="G116" s="18"/>
      <c r="H116" s="66"/>
      <c r="I116" s="66"/>
    </row>
    <row r="117" spans="1:9" ht="12" customHeight="1">
      <c r="A117" s="82"/>
      <c r="B117" s="69" t="s">
        <v>48</v>
      </c>
      <c r="C117" s="75"/>
      <c r="D117" s="75"/>
      <c r="E117" s="75"/>
      <c r="F117" s="492"/>
      <c r="G117" s="184"/>
      <c r="H117" s="66"/>
      <c r="I117" s="66"/>
    </row>
    <row r="118" spans="1:9" ht="12" customHeight="1">
      <c r="A118" s="82"/>
      <c r="B118" s="7" t="s">
        <v>286</v>
      </c>
      <c r="C118" s="75"/>
      <c r="D118" s="75"/>
      <c r="E118" s="75"/>
      <c r="F118" s="492"/>
      <c r="G118" s="184"/>
      <c r="H118" s="66"/>
      <c r="I118" s="66"/>
    </row>
    <row r="119" spans="1:9" ht="12" customHeight="1">
      <c r="A119" s="82"/>
      <c r="B119" s="83" t="s">
        <v>252</v>
      </c>
      <c r="C119" s="75">
        <v>10000</v>
      </c>
      <c r="D119" s="75">
        <v>15000</v>
      </c>
      <c r="E119" s="75">
        <v>12557</v>
      </c>
      <c r="F119" s="572">
        <f>SUM(E119/D119)</f>
        <v>0.8371333333333333</v>
      </c>
      <c r="G119" s="184"/>
      <c r="H119" s="66"/>
      <c r="I119" s="66"/>
    </row>
    <row r="120" spans="1:9" ht="12" customHeight="1">
      <c r="A120" s="82"/>
      <c r="B120" s="10" t="s">
        <v>266</v>
      </c>
      <c r="C120" s="75"/>
      <c r="D120" s="75"/>
      <c r="E120" s="75"/>
      <c r="F120" s="492"/>
      <c r="G120" s="184"/>
      <c r="H120" s="66"/>
      <c r="I120" s="66"/>
    </row>
    <row r="121" spans="1:9" ht="12" customHeight="1">
      <c r="A121" s="82"/>
      <c r="B121" s="10" t="s">
        <v>63</v>
      </c>
      <c r="C121" s="75"/>
      <c r="D121" s="75"/>
      <c r="E121" s="75"/>
      <c r="F121" s="492"/>
      <c r="G121" s="184"/>
      <c r="H121" s="66"/>
      <c r="I121" s="66"/>
    </row>
    <row r="122" spans="1:9" ht="12" customHeight="1" thickBot="1">
      <c r="A122" s="82"/>
      <c r="B122" s="72" t="s">
        <v>253</v>
      </c>
      <c r="C122" s="75"/>
      <c r="D122" s="75"/>
      <c r="E122" s="76"/>
      <c r="F122" s="580"/>
      <c r="G122" s="184"/>
      <c r="H122" s="66"/>
      <c r="I122" s="66"/>
    </row>
    <row r="123" spans="1:9" ht="12" customHeight="1" thickBot="1">
      <c r="A123" s="78"/>
      <c r="B123" s="56" t="s">
        <v>245</v>
      </c>
      <c r="C123" s="80">
        <f>SUM(C117:C122)</f>
        <v>10000</v>
      </c>
      <c r="D123" s="80">
        <f>SUM(D117:D122)</f>
        <v>15000</v>
      </c>
      <c r="E123" s="80">
        <f>SUM(E117:E122)</f>
        <v>12557</v>
      </c>
      <c r="F123" s="577">
        <f>SUM(E123/D123)</f>
        <v>0.8371333333333333</v>
      </c>
      <c r="G123" s="186"/>
      <c r="H123" s="66"/>
      <c r="I123" s="66"/>
    </row>
    <row r="124" spans="1:9" ht="12" customHeight="1">
      <c r="A124" s="84">
        <v>3124</v>
      </c>
      <c r="B124" s="96" t="s">
        <v>74</v>
      </c>
      <c r="C124" s="97"/>
      <c r="D124" s="97"/>
      <c r="E124" s="87"/>
      <c r="F124" s="573"/>
      <c r="G124" s="18" t="s">
        <v>161</v>
      </c>
      <c r="H124" s="66"/>
      <c r="I124" s="66"/>
    </row>
    <row r="125" spans="1:9" ht="12" customHeight="1">
      <c r="A125" s="82"/>
      <c r="B125" s="69" t="s">
        <v>48</v>
      </c>
      <c r="C125" s="75"/>
      <c r="D125" s="75"/>
      <c r="E125" s="75"/>
      <c r="F125" s="492"/>
      <c r="G125" s="184"/>
      <c r="H125" s="66"/>
      <c r="I125" s="66"/>
    </row>
    <row r="126" spans="1:9" ht="12" customHeight="1">
      <c r="A126" s="82"/>
      <c r="B126" s="7" t="s">
        <v>286</v>
      </c>
      <c r="C126" s="75"/>
      <c r="D126" s="75"/>
      <c r="E126" s="75"/>
      <c r="F126" s="492"/>
      <c r="G126" s="184"/>
      <c r="H126" s="66"/>
      <c r="I126" s="66"/>
    </row>
    <row r="127" spans="1:9" ht="12" customHeight="1">
      <c r="A127" s="82"/>
      <c r="B127" s="83" t="s">
        <v>252</v>
      </c>
      <c r="C127" s="75">
        <v>15000</v>
      </c>
      <c r="D127" s="75">
        <v>10000</v>
      </c>
      <c r="E127" s="75">
        <v>5922</v>
      </c>
      <c r="F127" s="572">
        <f>SUM(E127/D127)</f>
        <v>0.5922</v>
      </c>
      <c r="G127" s="184"/>
      <c r="H127" s="66"/>
      <c r="I127" s="66"/>
    </row>
    <row r="128" spans="1:9" ht="12" customHeight="1">
      <c r="A128" s="82"/>
      <c r="B128" s="10" t="s">
        <v>266</v>
      </c>
      <c r="C128" s="75"/>
      <c r="D128" s="75"/>
      <c r="E128" s="75"/>
      <c r="F128" s="492"/>
      <c r="G128" s="184"/>
      <c r="H128" s="66"/>
      <c r="I128" s="66"/>
    </row>
    <row r="129" spans="1:9" ht="12" customHeight="1">
      <c r="A129" s="82"/>
      <c r="B129" s="10" t="s">
        <v>63</v>
      </c>
      <c r="C129" s="75"/>
      <c r="D129" s="75"/>
      <c r="E129" s="75"/>
      <c r="F129" s="492"/>
      <c r="G129" s="184"/>
      <c r="H129" s="66"/>
      <c r="I129" s="66"/>
    </row>
    <row r="130" spans="1:9" ht="12" customHeight="1" thickBot="1">
      <c r="A130" s="82"/>
      <c r="B130" s="72" t="s">
        <v>253</v>
      </c>
      <c r="C130" s="75"/>
      <c r="D130" s="75"/>
      <c r="E130" s="76"/>
      <c r="F130" s="580"/>
      <c r="G130" s="184"/>
      <c r="H130" s="66"/>
      <c r="I130" s="66"/>
    </row>
    <row r="131" spans="1:9" ht="12" customHeight="1" thickBot="1">
      <c r="A131" s="78"/>
      <c r="B131" s="56" t="s">
        <v>245</v>
      </c>
      <c r="C131" s="80">
        <f>SUM(C125:C130)</f>
        <v>15000</v>
      </c>
      <c r="D131" s="80">
        <f>SUM(D125:D130)</f>
        <v>10000</v>
      </c>
      <c r="E131" s="80">
        <f>SUM(E125:E130)</f>
        <v>5922</v>
      </c>
      <c r="F131" s="577">
        <f>SUM(E131/D131)</f>
        <v>0.5922</v>
      </c>
      <c r="G131" s="186"/>
      <c r="H131" s="66"/>
      <c r="I131" s="66"/>
    </row>
    <row r="132" spans="1:9" ht="12" customHeight="1">
      <c r="A132" s="84">
        <v>3125</v>
      </c>
      <c r="B132" s="96" t="s">
        <v>630</v>
      </c>
      <c r="C132" s="97"/>
      <c r="D132" s="97"/>
      <c r="E132" s="87"/>
      <c r="F132" s="573"/>
      <c r="G132" s="30"/>
      <c r="H132" s="66"/>
      <c r="I132" s="66"/>
    </row>
    <row r="133" spans="1:9" ht="12" customHeight="1">
      <c r="A133" s="82"/>
      <c r="B133" s="69" t="s">
        <v>48</v>
      </c>
      <c r="C133" s="46"/>
      <c r="D133" s="46"/>
      <c r="E133" s="46"/>
      <c r="F133" s="492"/>
      <c r="G133" s="5"/>
      <c r="H133" s="66"/>
      <c r="I133" s="66"/>
    </row>
    <row r="134" spans="1:9" ht="12" customHeight="1">
      <c r="A134" s="82"/>
      <c r="B134" s="7" t="s">
        <v>286</v>
      </c>
      <c r="C134" s="46"/>
      <c r="D134" s="46"/>
      <c r="E134" s="46"/>
      <c r="F134" s="492"/>
      <c r="G134" s="5"/>
      <c r="H134" s="66"/>
      <c r="I134" s="66"/>
    </row>
    <row r="135" spans="1:9" ht="12" customHeight="1">
      <c r="A135" s="82"/>
      <c r="B135" s="83" t="s">
        <v>252</v>
      </c>
      <c r="C135" s="46"/>
      <c r="D135" s="164">
        <v>4000</v>
      </c>
      <c r="E135" s="164"/>
      <c r="F135" s="492">
        <f>SUM(E135/D135)</f>
        <v>0</v>
      </c>
      <c r="G135" s="5"/>
      <c r="H135" s="66"/>
      <c r="I135" s="66"/>
    </row>
    <row r="136" spans="1:9" ht="12" customHeight="1">
      <c r="A136" s="82"/>
      <c r="B136" s="10" t="s">
        <v>266</v>
      </c>
      <c r="C136" s="46"/>
      <c r="D136" s="46"/>
      <c r="E136" s="46"/>
      <c r="F136" s="492"/>
      <c r="G136" s="5"/>
      <c r="H136" s="66"/>
      <c r="I136" s="66"/>
    </row>
    <row r="137" spans="1:9" ht="12" customHeight="1">
      <c r="A137" s="82"/>
      <c r="B137" s="10" t="s">
        <v>63</v>
      </c>
      <c r="C137" s="46"/>
      <c r="D137" s="46"/>
      <c r="E137" s="46"/>
      <c r="F137" s="492"/>
      <c r="G137" s="5"/>
      <c r="H137" s="66"/>
      <c r="I137" s="66"/>
    </row>
    <row r="138" spans="1:9" ht="12" customHeight="1" thickBot="1">
      <c r="A138" s="82"/>
      <c r="B138" s="72" t="s">
        <v>253</v>
      </c>
      <c r="C138" s="47"/>
      <c r="D138" s="47"/>
      <c r="E138" s="47"/>
      <c r="F138" s="580"/>
      <c r="G138" s="187"/>
      <c r="H138" s="66"/>
      <c r="I138" s="66"/>
    </row>
    <row r="139" spans="1:9" ht="12" customHeight="1" thickBot="1">
      <c r="A139" s="78"/>
      <c r="B139" s="56" t="s">
        <v>245</v>
      </c>
      <c r="C139" s="86"/>
      <c r="D139" s="86">
        <f>SUM(D135:D138)</f>
        <v>4000</v>
      </c>
      <c r="E139" s="86"/>
      <c r="F139" s="577">
        <f>SUM(E139/D139)</f>
        <v>0</v>
      </c>
      <c r="G139" s="186"/>
      <c r="H139" s="66"/>
      <c r="I139" s="66"/>
    </row>
    <row r="140" spans="1:9" ht="12" customHeight="1" thickBot="1">
      <c r="A140" s="141">
        <v>3140</v>
      </c>
      <c r="B140" s="85" t="s">
        <v>77</v>
      </c>
      <c r="C140" s="86">
        <f>SUM(C149+C157+C165+C173)</f>
        <v>71500</v>
      </c>
      <c r="D140" s="86">
        <f>SUM(D149+D157+D165+D173)</f>
        <v>27388</v>
      </c>
      <c r="E140" s="80">
        <f>SUM(E149+E157+E165+E173)</f>
        <v>15833</v>
      </c>
      <c r="F140" s="577">
        <f>SUM(E140/D140)</f>
        <v>0.5780998977654447</v>
      </c>
      <c r="G140" s="186"/>
      <c r="H140" s="66"/>
      <c r="I140" s="66"/>
    </row>
    <row r="141" spans="1:9" ht="12" customHeight="1">
      <c r="A141" s="84">
        <v>3141</v>
      </c>
      <c r="B141" s="96" t="s">
        <v>107</v>
      </c>
      <c r="C141" s="97"/>
      <c r="D141" s="97"/>
      <c r="E141" s="87"/>
      <c r="F141" s="573"/>
      <c r="G141" s="184"/>
      <c r="H141" s="66"/>
      <c r="I141" s="66"/>
    </row>
    <row r="142" spans="1:9" ht="12" customHeight="1">
      <c r="A142" s="82"/>
      <c r="B142" s="69" t="s">
        <v>48</v>
      </c>
      <c r="C142" s="75"/>
      <c r="D142" s="75"/>
      <c r="E142" s="75"/>
      <c r="F142" s="492"/>
      <c r="G142" s="184"/>
      <c r="H142" s="66"/>
      <c r="I142" s="66"/>
    </row>
    <row r="143" spans="1:9" ht="12" customHeight="1">
      <c r="A143" s="82"/>
      <c r="B143" s="7" t="s">
        <v>286</v>
      </c>
      <c r="C143" s="75"/>
      <c r="D143" s="75"/>
      <c r="E143" s="75"/>
      <c r="F143" s="492"/>
      <c r="G143" s="184"/>
      <c r="H143" s="66"/>
      <c r="I143" s="66"/>
    </row>
    <row r="144" spans="1:9" ht="12" customHeight="1">
      <c r="A144" s="82"/>
      <c r="B144" s="83" t="s">
        <v>252</v>
      </c>
      <c r="C144" s="75"/>
      <c r="D144" s="75"/>
      <c r="E144" s="75"/>
      <c r="F144" s="492"/>
      <c r="G144" s="184"/>
      <c r="H144" s="66"/>
      <c r="I144" s="66"/>
    </row>
    <row r="145" spans="1:9" ht="12" customHeight="1">
      <c r="A145" s="82"/>
      <c r="B145" s="10" t="s">
        <v>266</v>
      </c>
      <c r="C145" s="265">
        <v>47000</v>
      </c>
      <c r="D145" s="265">
        <v>5992</v>
      </c>
      <c r="E145" s="265"/>
      <c r="F145" s="572">
        <f>SUM(E145/D145)</f>
        <v>0</v>
      </c>
      <c r="G145" s="184"/>
      <c r="H145" s="66"/>
      <c r="I145" s="66"/>
    </row>
    <row r="146" spans="1:9" ht="12" customHeight="1">
      <c r="A146" s="82"/>
      <c r="B146" s="10" t="s">
        <v>63</v>
      </c>
      <c r="C146" s="75"/>
      <c r="D146" s="75"/>
      <c r="E146" s="75"/>
      <c r="F146" s="492"/>
      <c r="G146" s="190"/>
      <c r="H146" s="66"/>
      <c r="I146" s="66"/>
    </row>
    <row r="147" spans="1:9" ht="12" customHeight="1">
      <c r="A147" s="82"/>
      <c r="B147" s="10" t="s">
        <v>487</v>
      </c>
      <c r="C147" s="75"/>
      <c r="D147" s="75"/>
      <c r="E147" s="70">
        <v>5010</v>
      </c>
      <c r="F147" s="688"/>
      <c r="G147" s="190"/>
      <c r="H147" s="66"/>
      <c r="I147" s="66"/>
    </row>
    <row r="148" spans="1:9" ht="12" customHeight="1" thickBot="1">
      <c r="A148" s="82"/>
      <c r="B148" s="72" t="s">
        <v>253</v>
      </c>
      <c r="C148" s="75"/>
      <c r="D148" s="75"/>
      <c r="E148" s="76"/>
      <c r="F148" s="580"/>
      <c r="G148" s="29"/>
      <c r="H148" s="66"/>
      <c r="I148" s="66"/>
    </row>
    <row r="149" spans="1:9" ht="12" customHeight="1" thickBot="1">
      <c r="A149" s="78"/>
      <c r="B149" s="56" t="s">
        <v>245</v>
      </c>
      <c r="C149" s="80">
        <f>SUM(C142:C148)</f>
        <v>47000</v>
      </c>
      <c r="D149" s="80">
        <f>SUM(D142:D148)</f>
        <v>5992</v>
      </c>
      <c r="E149" s="80">
        <f>SUM(E142:E148)</f>
        <v>5010</v>
      </c>
      <c r="F149" s="577">
        <f>SUM(E149/D149)</f>
        <v>0.8361148197596796</v>
      </c>
      <c r="G149" s="186"/>
      <c r="H149" s="66"/>
      <c r="I149" s="66"/>
    </row>
    <row r="150" spans="1:9" ht="12" customHeight="1">
      <c r="A150" s="84">
        <v>3142</v>
      </c>
      <c r="B150" s="71" t="s">
        <v>170</v>
      </c>
      <c r="C150" s="87"/>
      <c r="D150" s="87"/>
      <c r="E150" s="87"/>
      <c r="F150" s="573"/>
      <c r="G150" s="4"/>
      <c r="H150" s="66"/>
      <c r="I150" s="66"/>
    </row>
    <row r="151" spans="1:9" ht="12" customHeight="1">
      <c r="A151" s="84"/>
      <c r="B151" s="69" t="s">
        <v>48</v>
      </c>
      <c r="C151" s="70"/>
      <c r="D151" s="70"/>
      <c r="E151" s="70">
        <v>40</v>
      </c>
      <c r="F151" s="492"/>
      <c r="G151" s="5"/>
      <c r="H151" s="66"/>
      <c r="I151" s="66"/>
    </row>
    <row r="152" spans="1:9" ht="12" customHeight="1">
      <c r="A152" s="84"/>
      <c r="B152" s="7" t="s">
        <v>286</v>
      </c>
      <c r="C152" s="70"/>
      <c r="D152" s="70"/>
      <c r="E152" s="70">
        <v>10</v>
      </c>
      <c r="F152" s="492"/>
      <c r="G152" s="5"/>
      <c r="H152" s="66"/>
      <c r="I152" s="66"/>
    </row>
    <row r="153" spans="1:9" ht="12" customHeight="1">
      <c r="A153" s="84"/>
      <c r="B153" s="83" t="s">
        <v>252</v>
      </c>
      <c r="C153" s="164">
        <v>14000</v>
      </c>
      <c r="D153" s="164">
        <v>10896</v>
      </c>
      <c r="E153" s="164">
        <v>6508</v>
      </c>
      <c r="F153" s="572">
        <f>SUM(E153/D153)</f>
        <v>0.5972834067547724</v>
      </c>
      <c r="G153" s="225"/>
      <c r="H153" s="66"/>
      <c r="I153" s="66"/>
    </row>
    <row r="154" spans="1:9" ht="12" customHeight="1">
      <c r="A154" s="84"/>
      <c r="B154" s="10" t="s">
        <v>266</v>
      </c>
      <c r="C154" s="46"/>
      <c r="D154" s="46"/>
      <c r="E154" s="46"/>
      <c r="F154" s="492"/>
      <c r="G154" s="225"/>
      <c r="H154" s="66"/>
      <c r="I154" s="66"/>
    </row>
    <row r="155" spans="1:9" ht="12" customHeight="1">
      <c r="A155" s="84"/>
      <c r="B155" s="10" t="s">
        <v>63</v>
      </c>
      <c r="C155" s="46"/>
      <c r="D155" s="46"/>
      <c r="E155" s="46"/>
      <c r="F155" s="492"/>
      <c r="G155" s="5"/>
      <c r="H155" s="66"/>
      <c r="I155" s="66"/>
    </row>
    <row r="156" spans="1:9" ht="12" customHeight="1" thickBot="1">
      <c r="A156" s="84"/>
      <c r="B156" s="72" t="s">
        <v>253</v>
      </c>
      <c r="C156" s="47"/>
      <c r="D156" s="47"/>
      <c r="E156" s="47"/>
      <c r="F156" s="580"/>
      <c r="G156" s="29"/>
      <c r="H156" s="66"/>
      <c r="I156" s="66"/>
    </row>
    <row r="157" spans="1:9" ht="12" customHeight="1" thickBot="1">
      <c r="A157" s="78"/>
      <c r="B157" s="56" t="s">
        <v>245</v>
      </c>
      <c r="C157" s="80">
        <f>SUM(C151:C156)</f>
        <v>14000</v>
      </c>
      <c r="D157" s="80">
        <f>SUM(D151:D156)</f>
        <v>10896</v>
      </c>
      <c r="E157" s="80">
        <f>SUM(E151:E156)</f>
        <v>6558</v>
      </c>
      <c r="F157" s="577">
        <f>SUM(E157/D157)</f>
        <v>0.6018722466960352</v>
      </c>
      <c r="G157" s="30"/>
      <c r="H157" s="66"/>
      <c r="I157" s="66"/>
    </row>
    <row r="158" spans="1:9" ht="12" customHeight="1">
      <c r="A158" s="84">
        <v>3143</v>
      </c>
      <c r="B158" s="101" t="s">
        <v>108</v>
      </c>
      <c r="C158" s="87"/>
      <c r="D158" s="87"/>
      <c r="E158" s="87"/>
      <c r="F158" s="573"/>
      <c r="G158" s="30" t="s">
        <v>214</v>
      </c>
      <c r="H158" s="66"/>
      <c r="I158" s="66"/>
    </row>
    <row r="159" spans="1:9" ht="12" customHeight="1">
      <c r="A159" s="82"/>
      <c r="B159" s="69" t="s">
        <v>48</v>
      </c>
      <c r="C159" s="75"/>
      <c r="D159" s="75">
        <v>192</v>
      </c>
      <c r="E159" s="75">
        <v>192</v>
      </c>
      <c r="F159" s="572">
        <f>SUM(E159/D159)</f>
        <v>1</v>
      </c>
      <c r="G159" s="184"/>
      <c r="H159" s="66"/>
      <c r="I159" s="66"/>
    </row>
    <row r="160" spans="1:9" ht="12" customHeight="1">
      <c r="A160" s="82"/>
      <c r="B160" s="7" t="s">
        <v>286</v>
      </c>
      <c r="C160" s="75"/>
      <c r="D160" s="75">
        <v>47</v>
      </c>
      <c r="E160" s="75">
        <v>47</v>
      </c>
      <c r="F160" s="572">
        <f>SUM(E160/D160)</f>
        <v>1</v>
      </c>
      <c r="G160" s="184"/>
      <c r="H160" s="66"/>
      <c r="I160" s="66"/>
    </row>
    <row r="161" spans="1:9" ht="12" customHeight="1">
      <c r="A161" s="82"/>
      <c r="B161" s="83" t="s">
        <v>252</v>
      </c>
      <c r="C161" s="265">
        <v>7000</v>
      </c>
      <c r="D161" s="265">
        <v>6761</v>
      </c>
      <c r="E161" s="265">
        <v>222</v>
      </c>
      <c r="F161" s="572">
        <f>SUM(E161/D161)</f>
        <v>0.03283537938174826</v>
      </c>
      <c r="G161" s="225"/>
      <c r="H161" s="66"/>
      <c r="I161" s="66"/>
    </row>
    <row r="162" spans="1:9" ht="12" customHeight="1">
      <c r="A162" s="82"/>
      <c r="B162" s="10" t="s">
        <v>266</v>
      </c>
      <c r="C162" s="75"/>
      <c r="D162" s="75"/>
      <c r="E162" s="75">
        <v>3000</v>
      </c>
      <c r="F162" s="492"/>
      <c r="G162" s="225"/>
      <c r="H162" s="66"/>
      <c r="I162" s="66"/>
    </row>
    <row r="163" spans="1:9" ht="12" customHeight="1">
      <c r="A163" s="82"/>
      <c r="B163" s="10" t="s">
        <v>63</v>
      </c>
      <c r="C163" s="75"/>
      <c r="D163" s="75"/>
      <c r="E163" s="75"/>
      <c r="F163" s="492"/>
      <c r="G163" s="190"/>
      <c r="H163" s="66"/>
      <c r="I163" s="66"/>
    </row>
    <row r="164" spans="1:9" ht="12" customHeight="1" thickBot="1">
      <c r="A164" s="82"/>
      <c r="B164" s="72" t="s">
        <v>253</v>
      </c>
      <c r="C164" s="75"/>
      <c r="D164" s="75"/>
      <c r="E164" s="76"/>
      <c r="F164" s="580"/>
      <c r="G164" s="29"/>
      <c r="H164" s="66"/>
      <c r="I164" s="66"/>
    </row>
    <row r="165" spans="1:9" ht="12" customHeight="1" thickBot="1">
      <c r="A165" s="78"/>
      <c r="B165" s="56" t="s">
        <v>245</v>
      </c>
      <c r="C165" s="80">
        <f>SUM(C159:C164)</f>
        <v>7000</v>
      </c>
      <c r="D165" s="80">
        <f>SUM(D159:D164)</f>
        <v>7000</v>
      </c>
      <c r="E165" s="80">
        <f>SUM(E159:E164)</f>
        <v>3461</v>
      </c>
      <c r="F165" s="577">
        <f>SUM(E165/D165)</f>
        <v>0.49442857142857144</v>
      </c>
      <c r="G165" s="186"/>
      <c r="H165" s="66"/>
      <c r="I165" s="66"/>
    </row>
    <row r="166" spans="1:9" ht="12" customHeight="1">
      <c r="A166" s="84">
        <v>3144</v>
      </c>
      <c r="B166" s="96" t="s">
        <v>109</v>
      </c>
      <c r="C166" s="97"/>
      <c r="D166" s="97"/>
      <c r="E166" s="87"/>
      <c r="F166" s="573"/>
      <c r="G166" s="184"/>
      <c r="H166" s="66"/>
      <c r="I166" s="66"/>
    </row>
    <row r="167" spans="1:9" ht="12" customHeight="1">
      <c r="A167" s="82"/>
      <c r="B167" s="69" t="s">
        <v>48</v>
      </c>
      <c r="C167" s="75"/>
      <c r="D167" s="75"/>
      <c r="E167" s="75"/>
      <c r="F167" s="492"/>
      <c r="G167" s="184"/>
      <c r="H167" s="66"/>
      <c r="I167" s="66"/>
    </row>
    <row r="168" spans="1:9" ht="12" customHeight="1">
      <c r="A168" s="82"/>
      <c r="B168" s="7" t="s">
        <v>286</v>
      </c>
      <c r="C168" s="75"/>
      <c r="D168" s="75"/>
      <c r="E168" s="75"/>
      <c r="F168" s="492"/>
      <c r="G168" s="225"/>
      <c r="H168" s="66"/>
      <c r="I168" s="66"/>
    </row>
    <row r="169" spans="1:9" ht="12" customHeight="1">
      <c r="A169" s="82"/>
      <c r="B169" s="83" t="s">
        <v>252</v>
      </c>
      <c r="C169" s="75"/>
      <c r="D169" s="75">
        <v>2</v>
      </c>
      <c r="E169" s="75">
        <v>4</v>
      </c>
      <c r="F169" s="572">
        <f>SUM(E169/D169)</f>
        <v>2</v>
      </c>
      <c r="G169" s="225"/>
      <c r="H169" s="66"/>
      <c r="I169" s="66"/>
    </row>
    <row r="170" spans="1:9" ht="12" customHeight="1">
      <c r="A170" s="82"/>
      <c r="B170" s="10" t="s">
        <v>266</v>
      </c>
      <c r="C170" s="75"/>
      <c r="D170" s="75"/>
      <c r="E170" s="75"/>
      <c r="F170" s="492"/>
      <c r="G170" s="184"/>
      <c r="H170" s="66"/>
      <c r="I170" s="66"/>
    </row>
    <row r="171" spans="1:9" ht="12" customHeight="1">
      <c r="A171" s="82"/>
      <c r="B171" s="10" t="s">
        <v>63</v>
      </c>
      <c r="C171" s="265">
        <v>3500</v>
      </c>
      <c r="D171" s="265">
        <v>3498</v>
      </c>
      <c r="E171" s="265">
        <v>800</v>
      </c>
      <c r="F171" s="572">
        <f>SUM(E171/D171)</f>
        <v>0.22870211549456831</v>
      </c>
      <c r="G171" s="190"/>
      <c r="H171" s="66"/>
      <c r="I171" s="66"/>
    </row>
    <row r="172" spans="1:9" ht="12" customHeight="1" thickBot="1">
      <c r="A172" s="82"/>
      <c r="B172" s="72" t="s">
        <v>253</v>
      </c>
      <c r="C172" s="75"/>
      <c r="D172" s="75"/>
      <c r="E172" s="76"/>
      <c r="F172" s="580"/>
      <c r="G172" s="29"/>
      <c r="H172" s="66"/>
      <c r="I172" s="66"/>
    </row>
    <row r="173" spans="1:9" ht="12" customHeight="1" thickBot="1">
      <c r="A173" s="78"/>
      <c r="B173" s="56" t="s">
        <v>245</v>
      </c>
      <c r="C173" s="80">
        <f>SUM(C167:C172)</f>
        <v>3500</v>
      </c>
      <c r="D173" s="80">
        <f>SUM(D167:D172)</f>
        <v>3500</v>
      </c>
      <c r="E173" s="80">
        <f>SUM(E167:E172)</f>
        <v>804</v>
      </c>
      <c r="F173" s="577">
        <f>SUM(E173/D173)</f>
        <v>0.2297142857142857</v>
      </c>
      <c r="G173" s="186"/>
      <c r="H173" s="66"/>
      <c r="I173" s="66"/>
    </row>
    <row r="174" spans="1:9" ht="12.75" thickBot="1">
      <c r="A174" s="141">
        <v>3200</v>
      </c>
      <c r="B174" s="61" t="s">
        <v>75</v>
      </c>
      <c r="C174" s="80">
        <f>SUM(C190+C198+C206+C214+C222+C230+C255+C289+C238+C246+C263+C182+C271+C280)</f>
        <v>2443864</v>
      </c>
      <c r="D174" s="80">
        <f>SUM(D190+D198+D206+D214+D222+D230+D255+D289+D238+D246+D263+D182+D271+D280)</f>
        <v>2509638</v>
      </c>
      <c r="E174" s="80">
        <f>SUM(E190+E198+E206+E214+E222+E230+E255+E289+E238+E246+E263+E182+E271+E280)</f>
        <v>1536874</v>
      </c>
      <c r="F174" s="577">
        <f>SUM(E174/D174)</f>
        <v>0.6123887190104709</v>
      </c>
      <c r="G174" s="186"/>
      <c r="H174" s="66"/>
      <c r="I174" s="66"/>
    </row>
    <row r="175" spans="1:9" ht="12">
      <c r="A175" s="84">
        <v>3201</v>
      </c>
      <c r="B175" s="418" t="s">
        <v>551</v>
      </c>
      <c r="C175" s="97"/>
      <c r="D175" s="97"/>
      <c r="E175" s="87"/>
      <c r="F175" s="573"/>
      <c r="G175" s="30"/>
      <c r="H175" s="66"/>
      <c r="I175" s="66"/>
    </row>
    <row r="176" spans="1:9" ht="12">
      <c r="A176" s="84"/>
      <c r="B176" s="83" t="s">
        <v>48</v>
      </c>
      <c r="C176" s="46"/>
      <c r="D176" s="164">
        <v>4798</v>
      </c>
      <c r="E176" s="164">
        <v>3721</v>
      </c>
      <c r="F176" s="572">
        <f>SUM(E176/D176)</f>
        <v>0.775531471446436</v>
      </c>
      <c r="G176" s="5"/>
      <c r="H176" s="66"/>
      <c r="I176" s="66"/>
    </row>
    <row r="177" spans="1:9" ht="12">
      <c r="A177" s="84"/>
      <c r="B177" s="7" t="s">
        <v>286</v>
      </c>
      <c r="C177" s="46"/>
      <c r="D177" s="164">
        <v>1358</v>
      </c>
      <c r="E177" s="164">
        <v>904</v>
      </c>
      <c r="F177" s="572">
        <f>SUM(E177/D177)</f>
        <v>0.6656848306332842</v>
      </c>
      <c r="G177" s="5"/>
      <c r="H177" s="66"/>
      <c r="I177" s="66"/>
    </row>
    <row r="178" spans="1:9" ht="12">
      <c r="A178" s="84"/>
      <c r="B178" s="83" t="s">
        <v>252</v>
      </c>
      <c r="C178" s="164">
        <v>35000</v>
      </c>
      <c r="D178" s="164">
        <v>58497</v>
      </c>
      <c r="E178" s="164">
        <v>40177</v>
      </c>
      <c r="F178" s="572">
        <f>SUM(E178/D178)</f>
        <v>0.6868215464040891</v>
      </c>
      <c r="G178" s="5"/>
      <c r="H178" s="66"/>
      <c r="I178" s="66"/>
    </row>
    <row r="179" spans="1:9" ht="12">
      <c r="A179" s="84"/>
      <c r="B179" s="181" t="s">
        <v>266</v>
      </c>
      <c r="C179" s="46"/>
      <c r="D179" s="46"/>
      <c r="E179" s="46"/>
      <c r="F179" s="492"/>
      <c r="G179" s="5"/>
      <c r="H179" s="66"/>
      <c r="I179" s="66"/>
    </row>
    <row r="180" spans="1:9" ht="12">
      <c r="A180" s="84"/>
      <c r="B180" s="181" t="s">
        <v>63</v>
      </c>
      <c r="C180" s="46"/>
      <c r="D180" s="46"/>
      <c r="E180" s="164">
        <v>114</v>
      </c>
      <c r="F180" s="492"/>
      <c r="G180" s="5"/>
      <c r="H180" s="66"/>
      <c r="I180" s="66"/>
    </row>
    <row r="181" spans="1:9" ht="12.75" thickBot="1">
      <c r="A181" s="84"/>
      <c r="B181" s="109" t="s">
        <v>253</v>
      </c>
      <c r="C181" s="47"/>
      <c r="D181" s="47"/>
      <c r="E181" s="47"/>
      <c r="F181" s="580"/>
      <c r="G181" s="187"/>
      <c r="H181" s="66"/>
      <c r="I181" s="66"/>
    </row>
    <row r="182" spans="1:9" ht="12.75" thickBot="1">
      <c r="A182" s="52"/>
      <c r="B182" s="56" t="s">
        <v>245</v>
      </c>
      <c r="C182" s="80">
        <f>SUM(C178:C181)</f>
        <v>35000</v>
      </c>
      <c r="D182" s="80">
        <f>SUM(D176:D181)</f>
        <v>64653</v>
      </c>
      <c r="E182" s="80">
        <f>SUM(E176:E181)</f>
        <v>44916</v>
      </c>
      <c r="F182" s="577">
        <f>SUM(E182/D182)</f>
        <v>0.6947241427311958</v>
      </c>
      <c r="G182" s="186"/>
      <c r="H182" s="66"/>
      <c r="I182" s="66"/>
    </row>
    <row r="183" spans="1:9" ht="12">
      <c r="A183" s="15">
        <v>3202</v>
      </c>
      <c r="B183" s="71" t="s">
        <v>254</v>
      </c>
      <c r="C183" s="81"/>
      <c r="D183" s="81"/>
      <c r="E183" s="81"/>
      <c r="F183" s="573"/>
      <c r="G183" s="3" t="s">
        <v>214</v>
      </c>
      <c r="H183" s="66"/>
      <c r="I183" s="66"/>
    </row>
    <row r="184" spans="1:9" ht="12">
      <c r="A184" s="15"/>
      <c r="B184" s="69" t="s">
        <v>48</v>
      </c>
      <c r="C184" s="164">
        <v>8268</v>
      </c>
      <c r="D184" s="164">
        <v>8440</v>
      </c>
      <c r="E184" s="164">
        <v>3650</v>
      </c>
      <c r="F184" s="572">
        <f>SUM(E184/D184)</f>
        <v>0.4324644549763033</v>
      </c>
      <c r="G184" s="5"/>
      <c r="H184" s="66"/>
      <c r="I184" s="66"/>
    </row>
    <row r="185" spans="1:9" ht="12">
      <c r="A185" s="15"/>
      <c r="B185" s="7" t="s">
        <v>286</v>
      </c>
      <c r="C185" s="164">
        <v>2232</v>
      </c>
      <c r="D185" s="164">
        <v>2240</v>
      </c>
      <c r="E185" s="164">
        <v>1098</v>
      </c>
      <c r="F185" s="572">
        <f>SUM(E185/D185)</f>
        <v>0.4901785714285714</v>
      </c>
      <c r="G185" s="225"/>
      <c r="H185" s="66"/>
      <c r="I185" s="66"/>
    </row>
    <row r="186" spans="1:9" ht="12">
      <c r="A186" s="15"/>
      <c r="B186" s="83" t="s">
        <v>252</v>
      </c>
      <c r="C186" s="164">
        <v>2500</v>
      </c>
      <c r="D186" s="164">
        <v>3250</v>
      </c>
      <c r="E186" s="164">
        <v>2256</v>
      </c>
      <c r="F186" s="572">
        <f>SUM(E186/D186)</f>
        <v>0.6941538461538461</v>
      </c>
      <c r="G186" s="225"/>
      <c r="H186" s="66"/>
      <c r="I186" s="66"/>
    </row>
    <row r="187" spans="1:9" ht="12">
      <c r="A187" s="15"/>
      <c r="B187" s="10" t="s">
        <v>266</v>
      </c>
      <c r="C187" s="46"/>
      <c r="D187" s="46"/>
      <c r="E187" s="46"/>
      <c r="F187" s="492"/>
      <c r="G187" s="225"/>
      <c r="H187" s="66"/>
      <c r="I187" s="66"/>
    </row>
    <row r="188" spans="1:9" ht="12">
      <c r="A188" s="15"/>
      <c r="B188" s="10" t="s">
        <v>63</v>
      </c>
      <c r="C188" s="46"/>
      <c r="D188" s="46"/>
      <c r="E188" s="46"/>
      <c r="F188" s="492"/>
      <c r="G188" s="5"/>
      <c r="H188" s="66"/>
      <c r="I188" s="66"/>
    </row>
    <row r="189" spans="1:9" ht="12.75" thickBot="1">
      <c r="A189" s="15"/>
      <c r="B189" s="72" t="s">
        <v>608</v>
      </c>
      <c r="C189" s="47"/>
      <c r="D189" s="540">
        <v>250</v>
      </c>
      <c r="E189" s="540">
        <v>250</v>
      </c>
      <c r="F189" s="576">
        <f>SUM(E189/D189)</f>
        <v>1</v>
      </c>
      <c r="G189" s="187"/>
      <c r="H189" s="66"/>
      <c r="I189" s="66"/>
    </row>
    <row r="190" spans="1:9" ht="12.75" thickBot="1">
      <c r="A190" s="52"/>
      <c r="B190" s="56" t="s">
        <v>245</v>
      </c>
      <c r="C190" s="80">
        <f>SUM(C184:C189)</f>
        <v>13000</v>
      </c>
      <c r="D190" s="80">
        <f>SUM(D184:D189)</f>
        <v>14180</v>
      </c>
      <c r="E190" s="80">
        <f>SUM(E184:E189)</f>
        <v>7254</v>
      </c>
      <c r="F190" s="577">
        <f>SUM(E190/D190)</f>
        <v>0.5115655853314528</v>
      </c>
      <c r="G190" s="186"/>
      <c r="H190" s="66"/>
      <c r="I190" s="66"/>
    </row>
    <row r="191" spans="1:9" ht="12">
      <c r="A191" s="15">
        <v>3203</v>
      </c>
      <c r="B191" s="101" t="s">
        <v>181</v>
      </c>
      <c r="C191" s="87"/>
      <c r="D191" s="87"/>
      <c r="E191" s="87"/>
      <c r="F191" s="573"/>
      <c r="G191" s="4" t="s">
        <v>159</v>
      </c>
      <c r="H191" s="66"/>
      <c r="I191" s="66"/>
    </row>
    <row r="192" spans="1:9" ht="12" customHeight="1">
      <c r="A192" s="68"/>
      <c r="B192" s="69" t="s">
        <v>48</v>
      </c>
      <c r="C192" s="75"/>
      <c r="D192" s="75"/>
      <c r="E192" s="75"/>
      <c r="F192" s="492"/>
      <c r="G192" s="5" t="s">
        <v>160</v>
      </c>
      <c r="H192" s="66"/>
      <c r="I192" s="66"/>
    </row>
    <row r="193" spans="1:9" ht="12" customHeight="1">
      <c r="A193" s="68"/>
      <c r="B193" s="7" t="s">
        <v>286</v>
      </c>
      <c r="C193" s="75"/>
      <c r="D193" s="75"/>
      <c r="E193" s="75"/>
      <c r="F193" s="492"/>
      <c r="G193" s="4"/>
      <c r="H193" s="66"/>
      <c r="I193" s="66"/>
    </row>
    <row r="194" spans="1:9" ht="12" customHeight="1">
      <c r="A194" s="68"/>
      <c r="B194" s="83" t="s">
        <v>252</v>
      </c>
      <c r="C194" s="75">
        <v>30000</v>
      </c>
      <c r="D194" s="75">
        <v>13700</v>
      </c>
      <c r="E194" s="75"/>
      <c r="F194" s="492">
        <f>SUM(E194/D194)</f>
        <v>0</v>
      </c>
      <c r="G194" s="4"/>
      <c r="H194" s="66"/>
      <c r="I194" s="66"/>
    </row>
    <row r="195" spans="1:9" ht="12" customHeight="1">
      <c r="A195" s="68"/>
      <c r="B195" s="10" t="s">
        <v>266</v>
      </c>
      <c r="C195" s="75"/>
      <c r="D195" s="75"/>
      <c r="E195" s="75">
        <v>1300</v>
      </c>
      <c r="F195" s="492"/>
      <c r="G195" s="4"/>
      <c r="H195" s="66"/>
      <c r="I195" s="66"/>
    </row>
    <row r="196" spans="1:9" ht="12" customHeight="1">
      <c r="A196" s="68"/>
      <c r="B196" s="10" t="s">
        <v>63</v>
      </c>
      <c r="C196" s="75"/>
      <c r="D196" s="75"/>
      <c r="E196" s="75"/>
      <c r="F196" s="492"/>
      <c r="G196" s="5"/>
      <c r="H196" s="66"/>
      <c r="I196" s="66"/>
    </row>
    <row r="197" spans="1:9" ht="12" customHeight="1" thickBot="1">
      <c r="A197" s="68"/>
      <c r="B197" s="72" t="s">
        <v>607</v>
      </c>
      <c r="C197" s="75"/>
      <c r="D197" s="75">
        <v>1300</v>
      </c>
      <c r="E197" s="76">
        <v>488</v>
      </c>
      <c r="F197" s="576">
        <f>SUM(E197/D197)</f>
        <v>0.37538461538461537</v>
      </c>
      <c r="G197" s="29"/>
      <c r="H197" s="66"/>
      <c r="I197" s="66"/>
    </row>
    <row r="198" spans="1:9" ht="12" customHeight="1" thickBot="1">
      <c r="A198" s="52"/>
      <c r="B198" s="56" t="s">
        <v>245</v>
      </c>
      <c r="C198" s="80">
        <f>SUM(C192:C197)</f>
        <v>30000</v>
      </c>
      <c r="D198" s="80">
        <f>SUM(D192:D197)</f>
        <v>15000</v>
      </c>
      <c r="E198" s="80">
        <f>SUM(E192:E197)</f>
        <v>1788</v>
      </c>
      <c r="F198" s="577">
        <f>SUM(E198/D198)</f>
        <v>0.1192</v>
      </c>
      <c r="G198" s="186"/>
      <c r="H198" s="66"/>
      <c r="I198" s="66"/>
    </row>
    <row r="199" spans="1:9" ht="12" customHeight="1">
      <c r="A199" s="15">
        <v>3204</v>
      </c>
      <c r="B199" s="101" t="s">
        <v>267</v>
      </c>
      <c r="C199" s="87"/>
      <c r="D199" s="87"/>
      <c r="E199" s="87"/>
      <c r="F199" s="573"/>
      <c r="G199" s="184"/>
      <c r="H199" s="66"/>
      <c r="I199" s="66"/>
    </row>
    <row r="200" spans="1:9" ht="12" customHeight="1">
      <c r="A200" s="68"/>
      <c r="B200" s="69" t="s">
        <v>48</v>
      </c>
      <c r="C200" s="75"/>
      <c r="D200" s="75"/>
      <c r="E200" s="75"/>
      <c r="F200" s="492"/>
      <c r="G200" s="184"/>
      <c r="H200" s="66"/>
      <c r="I200" s="66"/>
    </row>
    <row r="201" spans="1:9" ht="12" customHeight="1">
      <c r="A201" s="68"/>
      <c r="B201" s="7" t="s">
        <v>286</v>
      </c>
      <c r="C201" s="75"/>
      <c r="D201" s="75"/>
      <c r="E201" s="75"/>
      <c r="F201" s="492"/>
      <c r="G201" s="184"/>
      <c r="H201" s="66"/>
      <c r="I201" s="66"/>
    </row>
    <row r="202" spans="1:9" ht="12" customHeight="1">
      <c r="A202" s="68"/>
      <c r="B202" s="83" t="s">
        <v>252</v>
      </c>
      <c r="C202" s="75">
        <v>52249</v>
      </c>
      <c r="D202" s="75">
        <v>49249</v>
      </c>
      <c r="E202" s="75">
        <v>34151</v>
      </c>
      <c r="F202" s="572">
        <f>SUM(E202/D202)</f>
        <v>0.6934353997035473</v>
      </c>
      <c r="G202" s="184"/>
      <c r="H202" s="66"/>
      <c r="I202" s="66"/>
    </row>
    <row r="203" spans="1:9" ht="12" customHeight="1">
      <c r="A203" s="68"/>
      <c r="B203" s="10" t="s">
        <v>266</v>
      </c>
      <c r="C203" s="75"/>
      <c r="D203" s="75"/>
      <c r="E203" s="75"/>
      <c r="F203" s="492"/>
      <c r="G203" s="184"/>
      <c r="H203" s="66"/>
      <c r="I203" s="66"/>
    </row>
    <row r="204" spans="1:9" ht="12" customHeight="1">
      <c r="A204" s="68"/>
      <c r="B204" s="10" t="s">
        <v>63</v>
      </c>
      <c r="C204" s="75"/>
      <c r="D204" s="75"/>
      <c r="E204" s="75"/>
      <c r="F204" s="492"/>
      <c r="G204" s="190"/>
      <c r="H204" s="66"/>
      <c r="I204" s="66"/>
    </row>
    <row r="205" spans="1:9" ht="12" customHeight="1" thickBot="1">
      <c r="A205" s="68"/>
      <c r="B205" s="72" t="s">
        <v>253</v>
      </c>
      <c r="C205" s="75"/>
      <c r="D205" s="75"/>
      <c r="E205" s="76"/>
      <c r="F205" s="580"/>
      <c r="G205" s="29"/>
      <c r="H205" s="66"/>
      <c r="I205" s="66"/>
    </row>
    <row r="206" spans="1:9" ht="12" customHeight="1" thickBot="1">
      <c r="A206" s="52"/>
      <c r="B206" s="56" t="s">
        <v>245</v>
      </c>
      <c r="C206" s="80">
        <f>SUM(C200:C205)</f>
        <v>52249</v>
      </c>
      <c r="D206" s="80">
        <f>SUM(D200:D205)</f>
        <v>49249</v>
      </c>
      <c r="E206" s="80">
        <f>SUM(E200:E205)</f>
        <v>34151</v>
      </c>
      <c r="F206" s="577">
        <f>SUM(E206/D206)</f>
        <v>0.6934353997035473</v>
      </c>
      <c r="G206" s="186"/>
      <c r="H206" s="66"/>
      <c r="I206" s="66"/>
    </row>
    <row r="207" spans="1:9" ht="12" customHeight="1">
      <c r="A207" s="15">
        <v>3205</v>
      </c>
      <c r="B207" s="101" t="s">
        <v>559</v>
      </c>
      <c r="C207" s="87"/>
      <c r="D207" s="87"/>
      <c r="E207" s="87"/>
      <c r="F207" s="573"/>
      <c r="G207" s="4" t="s">
        <v>159</v>
      </c>
      <c r="H207" s="66"/>
      <c r="I207" s="66"/>
    </row>
    <row r="208" spans="1:9" ht="12" customHeight="1">
      <c r="A208" s="68"/>
      <c r="B208" s="69" t="s">
        <v>48</v>
      </c>
      <c r="C208" s="75"/>
      <c r="D208" s="75">
        <v>380</v>
      </c>
      <c r="E208" s="75">
        <v>665</v>
      </c>
      <c r="F208" s="572">
        <f>SUM(E208/D208)</f>
        <v>1.75</v>
      </c>
      <c r="G208" s="5" t="s">
        <v>160</v>
      </c>
      <c r="H208" s="66"/>
      <c r="I208" s="66"/>
    </row>
    <row r="209" spans="1:9" ht="12" customHeight="1">
      <c r="A209" s="68"/>
      <c r="B209" s="7" t="s">
        <v>286</v>
      </c>
      <c r="C209" s="75"/>
      <c r="D209" s="75">
        <v>111</v>
      </c>
      <c r="E209" s="75">
        <v>165</v>
      </c>
      <c r="F209" s="572">
        <f>SUM(E209/D209)</f>
        <v>1.4864864864864864</v>
      </c>
      <c r="G209" s="184"/>
      <c r="H209" s="66"/>
      <c r="I209" s="66"/>
    </row>
    <row r="210" spans="1:9" ht="12" customHeight="1">
      <c r="A210" s="82"/>
      <c r="B210" s="83" t="s">
        <v>252</v>
      </c>
      <c r="C210" s="75">
        <v>20000</v>
      </c>
      <c r="D210" s="75">
        <v>31686</v>
      </c>
      <c r="E210" s="75">
        <v>19877</v>
      </c>
      <c r="F210" s="572">
        <f>SUM(E210/D210)</f>
        <v>0.6273117465126554</v>
      </c>
      <c r="G210" s="184"/>
      <c r="H210" s="66"/>
      <c r="I210" s="66"/>
    </row>
    <row r="211" spans="1:9" ht="12" customHeight="1">
      <c r="A211" s="82"/>
      <c r="B211" s="10" t="s">
        <v>266</v>
      </c>
      <c r="C211" s="75"/>
      <c r="D211" s="75">
        <v>5370</v>
      </c>
      <c r="E211" s="75">
        <v>5370</v>
      </c>
      <c r="F211" s="572">
        <f>SUM(E211/D211)</f>
        <v>1</v>
      </c>
      <c r="G211" s="54"/>
      <c r="H211" s="66"/>
      <c r="I211" s="66"/>
    </row>
    <row r="212" spans="1:9" ht="12" customHeight="1">
      <c r="A212" s="82"/>
      <c r="B212" s="10" t="s">
        <v>63</v>
      </c>
      <c r="C212" s="75"/>
      <c r="D212" s="75"/>
      <c r="E212" s="75"/>
      <c r="F212" s="492"/>
      <c r="G212" s="190"/>
      <c r="H212" s="66"/>
      <c r="I212" s="66"/>
    </row>
    <row r="213" spans="1:9" ht="12" customHeight="1" thickBot="1">
      <c r="A213" s="82"/>
      <c r="B213" s="72" t="s">
        <v>253</v>
      </c>
      <c r="C213" s="75"/>
      <c r="D213" s="75"/>
      <c r="E213" s="76"/>
      <c r="F213" s="580"/>
      <c r="G213" s="60"/>
      <c r="H213" s="66"/>
      <c r="I213" s="66"/>
    </row>
    <row r="214" spans="1:9" ht="12" customHeight="1" thickBot="1">
      <c r="A214" s="52"/>
      <c r="B214" s="56" t="s">
        <v>245</v>
      </c>
      <c r="C214" s="80">
        <f>SUM(C208:C213)</f>
        <v>20000</v>
      </c>
      <c r="D214" s="80">
        <f>SUM(D208:D213)</f>
        <v>37547</v>
      </c>
      <c r="E214" s="80">
        <f>SUM(E208:E213)</f>
        <v>26077</v>
      </c>
      <c r="F214" s="577">
        <f>SUM(E214/D214)</f>
        <v>0.6945162063547021</v>
      </c>
      <c r="G214" s="191"/>
      <c r="H214" s="66"/>
      <c r="I214" s="66"/>
    </row>
    <row r="215" spans="1:9" ht="12" customHeight="1">
      <c r="A215" s="84">
        <v>3206</v>
      </c>
      <c r="B215" s="101" t="s">
        <v>76</v>
      </c>
      <c r="C215" s="87"/>
      <c r="D215" s="87"/>
      <c r="E215" s="87"/>
      <c r="F215" s="573"/>
      <c r="G215" s="4" t="s">
        <v>159</v>
      </c>
      <c r="H215" s="66"/>
      <c r="I215" s="66"/>
    </row>
    <row r="216" spans="1:9" ht="12" customHeight="1">
      <c r="A216" s="82"/>
      <c r="B216" s="69" t="s">
        <v>48</v>
      </c>
      <c r="C216" s="75"/>
      <c r="D216" s="75"/>
      <c r="E216" s="75"/>
      <c r="F216" s="492"/>
      <c r="G216" s="5" t="s">
        <v>160</v>
      </c>
      <c r="H216" s="66"/>
      <c r="I216" s="66"/>
    </row>
    <row r="217" spans="1:9" ht="12" customHeight="1">
      <c r="A217" s="82"/>
      <c r="B217" s="7" t="s">
        <v>286</v>
      </c>
      <c r="C217" s="75"/>
      <c r="D217" s="75"/>
      <c r="E217" s="75"/>
      <c r="F217" s="492"/>
      <c r="G217" s="184"/>
      <c r="H217" s="66"/>
      <c r="I217" s="66"/>
    </row>
    <row r="218" spans="1:9" ht="12" customHeight="1">
      <c r="A218" s="82"/>
      <c r="B218" s="83" t="s">
        <v>252</v>
      </c>
      <c r="C218" s="75">
        <v>3000</v>
      </c>
      <c r="D218" s="75">
        <v>3000</v>
      </c>
      <c r="E218" s="75"/>
      <c r="F218" s="492">
        <f>SUM(E218/D218)</f>
        <v>0</v>
      </c>
      <c r="G218" s="184"/>
      <c r="H218" s="66"/>
      <c r="I218" s="66"/>
    </row>
    <row r="219" spans="1:9" ht="12" customHeight="1">
      <c r="A219" s="68"/>
      <c r="B219" s="10" t="s">
        <v>266</v>
      </c>
      <c r="C219" s="75"/>
      <c r="D219" s="75"/>
      <c r="E219" s="75"/>
      <c r="F219" s="492"/>
      <c r="G219" s="184"/>
      <c r="H219" s="66"/>
      <c r="I219" s="66"/>
    </row>
    <row r="220" spans="1:9" ht="12" customHeight="1">
      <c r="A220" s="68"/>
      <c r="B220" s="10" t="s">
        <v>63</v>
      </c>
      <c r="C220" s="75"/>
      <c r="D220" s="75"/>
      <c r="E220" s="75"/>
      <c r="F220" s="492"/>
      <c r="G220" s="190"/>
      <c r="H220" s="66"/>
      <c r="I220" s="66"/>
    </row>
    <row r="221" spans="1:9" ht="12" customHeight="1" thickBot="1">
      <c r="A221" s="68"/>
      <c r="B221" s="72" t="s">
        <v>253</v>
      </c>
      <c r="C221" s="75"/>
      <c r="D221" s="75"/>
      <c r="E221" s="76"/>
      <c r="F221" s="580"/>
      <c r="G221" s="29"/>
      <c r="H221" s="66"/>
      <c r="I221" s="66"/>
    </row>
    <row r="222" spans="1:9" ht="12" customHeight="1" thickBot="1">
      <c r="A222" s="52"/>
      <c r="B222" s="56" t="s">
        <v>245</v>
      </c>
      <c r="C222" s="80">
        <f>SUM(C216:C221)</f>
        <v>3000</v>
      </c>
      <c r="D222" s="80">
        <f>SUM(D216:D221)</f>
        <v>3000</v>
      </c>
      <c r="E222" s="80">
        <f>SUM(E216:E221)</f>
        <v>0</v>
      </c>
      <c r="F222" s="577">
        <f>SUM(E222/D222)</f>
        <v>0</v>
      </c>
      <c r="G222" s="192"/>
      <c r="H222" s="66"/>
      <c r="I222" s="66"/>
    </row>
    <row r="223" spans="1:9" ht="12" customHeight="1">
      <c r="A223" s="84">
        <v>3207</v>
      </c>
      <c r="B223" s="101" t="s">
        <v>263</v>
      </c>
      <c r="C223" s="87"/>
      <c r="D223" s="87"/>
      <c r="E223" s="87"/>
      <c r="F223" s="573"/>
      <c r="G223" s="184"/>
      <c r="H223" s="66"/>
      <c r="I223" s="66"/>
    </row>
    <row r="224" spans="1:9" ht="12" customHeight="1">
      <c r="A224" s="82"/>
      <c r="B224" s="69" t="s">
        <v>48</v>
      </c>
      <c r="C224" s="75"/>
      <c r="D224" s="75"/>
      <c r="E224" s="75"/>
      <c r="F224" s="492"/>
      <c r="G224" s="184"/>
      <c r="H224" s="66"/>
      <c r="I224" s="66"/>
    </row>
    <row r="225" spans="1:9" ht="12" customHeight="1">
      <c r="A225" s="82"/>
      <c r="B225" s="7" t="s">
        <v>286</v>
      </c>
      <c r="C225" s="75"/>
      <c r="D225" s="75"/>
      <c r="E225" s="75"/>
      <c r="F225" s="492"/>
      <c r="G225" s="184"/>
      <c r="H225" s="66"/>
      <c r="I225" s="66"/>
    </row>
    <row r="226" spans="1:9" ht="12" customHeight="1">
      <c r="A226" s="82"/>
      <c r="B226" s="83" t="s">
        <v>252</v>
      </c>
      <c r="C226" s="75">
        <v>22000</v>
      </c>
      <c r="D226" s="75">
        <v>22000</v>
      </c>
      <c r="E226" s="75">
        <v>11500</v>
      </c>
      <c r="F226" s="572">
        <f>SUM(E226/D226)</f>
        <v>0.5227272727272727</v>
      </c>
      <c r="G226" s="184"/>
      <c r="H226" s="66"/>
      <c r="I226" s="66"/>
    </row>
    <row r="227" spans="1:9" ht="12" customHeight="1">
      <c r="A227" s="82"/>
      <c r="B227" s="10" t="s">
        <v>266</v>
      </c>
      <c r="C227" s="75"/>
      <c r="D227" s="75"/>
      <c r="E227" s="75"/>
      <c r="F227" s="492"/>
      <c r="G227" s="184"/>
      <c r="H227" s="66"/>
      <c r="I227" s="66"/>
    </row>
    <row r="228" spans="1:9" ht="12" customHeight="1">
      <c r="A228" s="82"/>
      <c r="B228" s="10" t="s">
        <v>63</v>
      </c>
      <c r="C228" s="75"/>
      <c r="D228" s="75"/>
      <c r="E228" s="75"/>
      <c r="F228" s="492"/>
      <c r="G228" s="190"/>
      <c r="H228" s="66"/>
      <c r="I228" s="66"/>
    </row>
    <row r="229" spans="1:9" ht="12" customHeight="1" thickBot="1">
      <c r="A229" s="82"/>
      <c r="B229" s="72" t="s">
        <v>253</v>
      </c>
      <c r="C229" s="75"/>
      <c r="D229" s="75"/>
      <c r="E229" s="76"/>
      <c r="F229" s="580"/>
      <c r="G229" s="3"/>
      <c r="H229" s="66"/>
      <c r="I229" s="66"/>
    </row>
    <row r="230" spans="1:9" ht="12.75" thickBot="1">
      <c r="A230" s="78"/>
      <c r="B230" s="56" t="s">
        <v>245</v>
      </c>
      <c r="C230" s="80">
        <f>SUM(C224:C229)</f>
        <v>22000</v>
      </c>
      <c r="D230" s="80">
        <f>SUM(D224:D229)</f>
        <v>22000</v>
      </c>
      <c r="E230" s="80">
        <f>SUM(E224:E229)</f>
        <v>11500</v>
      </c>
      <c r="F230" s="577">
        <f>SUM(E230/D230)</f>
        <v>0.5227272727272727</v>
      </c>
      <c r="G230" s="186"/>
      <c r="H230" s="66"/>
      <c r="I230" s="66"/>
    </row>
    <row r="231" spans="1:9" ht="12">
      <c r="A231" s="84">
        <v>3208</v>
      </c>
      <c r="B231" s="101" t="s">
        <v>232</v>
      </c>
      <c r="C231" s="87"/>
      <c r="D231" s="87"/>
      <c r="E231" s="87"/>
      <c r="F231" s="573"/>
      <c r="G231" s="184"/>
      <c r="H231" s="66"/>
      <c r="I231" s="66"/>
    </row>
    <row r="232" spans="1:9" ht="12">
      <c r="A232" s="82"/>
      <c r="B232" s="69" t="s">
        <v>48</v>
      </c>
      <c r="C232" s="75"/>
      <c r="D232" s="75"/>
      <c r="E232" s="75"/>
      <c r="F232" s="492"/>
      <c r="G232" s="184"/>
      <c r="H232" s="66"/>
      <c r="I232" s="66"/>
    </row>
    <row r="233" spans="1:9" ht="12">
      <c r="A233" s="82"/>
      <c r="B233" s="7" t="s">
        <v>286</v>
      </c>
      <c r="C233" s="75"/>
      <c r="D233" s="75"/>
      <c r="E233" s="75"/>
      <c r="F233" s="492"/>
      <c r="G233" s="184"/>
      <c r="H233" s="66"/>
      <c r="I233" s="66"/>
    </row>
    <row r="234" spans="1:9" ht="12">
      <c r="A234" s="82"/>
      <c r="B234" s="83" t="s">
        <v>252</v>
      </c>
      <c r="C234" s="75">
        <v>20500</v>
      </c>
      <c r="D234" s="75">
        <v>20500</v>
      </c>
      <c r="E234" s="75">
        <v>13374</v>
      </c>
      <c r="F234" s="572">
        <f>SUM(E234/D234)</f>
        <v>0.652390243902439</v>
      </c>
      <c r="G234" s="184"/>
      <c r="H234" s="66"/>
      <c r="I234" s="66"/>
    </row>
    <row r="235" spans="1:9" ht="12">
      <c r="A235" s="82"/>
      <c r="B235" s="10" t="s">
        <v>266</v>
      </c>
      <c r="C235" s="75"/>
      <c r="D235" s="75"/>
      <c r="E235" s="75"/>
      <c r="F235" s="492"/>
      <c r="G235" s="184"/>
      <c r="H235" s="66"/>
      <c r="I235" s="66"/>
    </row>
    <row r="236" spans="1:9" ht="12">
      <c r="A236" s="82"/>
      <c r="B236" s="10" t="s">
        <v>63</v>
      </c>
      <c r="C236" s="75"/>
      <c r="D236" s="75"/>
      <c r="E236" s="75"/>
      <c r="F236" s="492"/>
      <c r="G236" s="190"/>
      <c r="H236" s="66"/>
      <c r="I236" s="66"/>
    </row>
    <row r="237" spans="1:9" ht="12.75" thickBot="1">
      <c r="A237" s="82"/>
      <c r="B237" s="72" t="s">
        <v>253</v>
      </c>
      <c r="C237" s="75"/>
      <c r="D237" s="75"/>
      <c r="E237" s="76"/>
      <c r="F237" s="580"/>
      <c r="G237" s="3"/>
      <c r="H237" s="66"/>
      <c r="I237" s="66"/>
    </row>
    <row r="238" spans="1:9" ht="12.75" thickBot="1">
      <c r="A238" s="78"/>
      <c r="B238" s="56" t="s">
        <v>245</v>
      </c>
      <c r="C238" s="80">
        <f>SUM(C232:C237)</f>
        <v>20500</v>
      </c>
      <c r="D238" s="80">
        <f>SUM(D232:D237)</f>
        <v>20500</v>
      </c>
      <c r="E238" s="80">
        <f>SUM(E232:E237)</f>
        <v>13374</v>
      </c>
      <c r="F238" s="577">
        <f>SUM(E238/D238)</f>
        <v>0.652390243902439</v>
      </c>
      <c r="G238" s="186"/>
      <c r="H238" s="66"/>
      <c r="I238" s="66"/>
    </row>
    <row r="239" spans="1:9" ht="12">
      <c r="A239" s="15">
        <v>3209</v>
      </c>
      <c r="B239" s="100" t="s">
        <v>212</v>
      </c>
      <c r="C239" s="87"/>
      <c r="D239" s="87"/>
      <c r="E239" s="87"/>
      <c r="F239" s="573"/>
      <c r="G239" s="4"/>
      <c r="H239" s="66"/>
      <c r="I239" s="66"/>
    </row>
    <row r="240" spans="1:9" ht="12">
      <c r="A240" s="15"/>
      <c r="B240" s="83" t="s">
        <v>48</v>
      </c>
      <c r="C240" s="46"/>
      <c r="D240" s="46"/>
      <c r="E240" s="46"/>
      <c r="F240" s="492"/>
      <c r="G240" s="5"/>
      <c r="H240" s="66"/>
      <c r="I240" s="66"/>
    </row>
    <row r="241" spans="1:9" ht="12">
      <c r="A241" s="15"/>
      <c r="B241" s="7" t="s">
        <v>286</v>
      </c>
      <c r="C241" s="46"/>
      <c r="D241" s="46"/>
      <c r="E241" s="164">
        <v>5</v>
      </c>
      <c r="F241" s="492"/>
      <c r="G241" s="225"/>
      <c r="H241" s="66"/>
      <c r="I241" s="66"/>
    </row>
    <row r="242" spans="1:9" ht="12">
      <c r="A242" s="15"/>
      <c r="B242" s="83" t="s">
        <v>252</v>
      </c>
      <c r="C242" s="164">
        <v>4300</v>
      </c>
      <c r="D242" s="164">
        <v>1500</v>
      </c>
      <c r="E242" s="164">
        <v>789</v>
      </c>
      <c r="F242" s="572">
        <f>SUM(E242/D242)</f>
        <v>0.526</v>
      </c>
      <c r="G242" s="225"/>
      <c r="H242" s="66"/>
      <c r="I242" s="66"/>
    </row>
    <row r="243" spans="1:9" ht="12">
      <c r="A243" s="15"/>
      <c r="B243" s="181" t="s">
        <v>266</v>
      </c>
      <c r="C243" s="164">
        <v>700</v>
      </c>
      <c r="D243" s="164">
        <v>3500</v>
      </c>
      <c r="E243" s="164">
        <v>2700</v>
      </c>
      <c r="F243" s="572">
        <f>SUM(E243/D243)</f>
        <v>0.7714285714285715</v>
      </c>
      <c r="G243" s="5"/>
      <c r="H243" s="66"/>
      <c r="I243" s="66"/>
    </row>
    <row r="244" spans="1:9" ht="12">
      <c r="A244" s="15"/>
      <c r="B244" s="181" t="s">
        <v>63</v>
      </c>
      <c r="C244" s="46"/>
      <c r="D244" s="46"/>
      <c r="E244" s="46"/>
      <c r="F244" s="492"/>
      <c r="G244" s="5"/>
      <c r="H244" s="66"/>
      <c r="I244" s="66"/>
    </row>
    <row r="245" spans="1:9" ht="12.75" thickBot="1">
      <c r="A245" s="15"/>
      <c r="B245" s="109" t="s">
        <v>253</v>
      </c>
      <c r="C245" s="47"/>
      <c r="D245" s="47"/>
      <c r="E245" s="47"/>
      <c r="F245" s="580"/>
      <c r="G245" s="187"/>
      <c r="H245" s="66"/>
      <c r="I245" s="66"/>
    </row>
    <row r="246" spans="1:9" ht="12.75" thickBot="1">
      <c r="A246" s="52"/>
      <c r="B246" s="56" t="s">
        <v>245</v>
      </c>
      <c r="C246" s="80">
        <f>SUM(C242:C245)</f>
        <v>5000</v>
      </c>
      <c r="D246" s="80">
        <f>SUM(D242:D245)</f>
        <v>5000</v>
      </c>
      <c r="E246" s="80">
        <f>SUM(E240:E245)</f>
        <v>3494</v>
      </c>
      <c r="F246" s="577">
        <f>SUM(E246/D246)</f>
        <v>0.6988</v>
      </c>
      <c r="G246" s="186"/>
      <c r="H246" s="66"/>
      <c r="I246" s="66"/>
    </row>
    <row r="247" spans="1:9" ht="12">
      <c r="A247" s="84">
        <v>3210</v>
      </c>
      <c r="B247" s="71" t="s">
        <v>149</v>
      </c>
      <c r="C247" s="97">
        <f>SUM(C255+C263+C271+C280+C288)</f>
        <v>2154975</v>
      </c>
      <c r="D247" s="97">
        <f>SUM(D255+D263+D271+D280+D288)</f>
        <v>2193102</v>
      </c>
      <c r="E247" s="97">
        <f>SUM(E255+E263+E271+E280+E288)</f>
        <v>1420816</v>
      </c>
      <c r="F247" s="573">
        <f>SUM(E247/D247)</f>
        <v>0.647856780031207</v>
      </c>
      <c r="G247" s="30"/>
      <c r="H247" s="66"/>
      <c r="I247" s="66"/>
    </row>
    <row r="248" spans="1:9" ht="12">
      <c r="A248" s="84">
        <v>3211</v>
      </c>
      <c r="B248" s="104" t="s">
        <v>633</v>
      </c>
      <c r="C248" s="87"/>
      <c r="D248" s="87"/>
      <c r="E248" s="87"/>
      <c r="F248" s="492"/>
      <c r="G248" s="4"/>
      <c r="H248" s="66"/>
      <c r="I248" s="66"/>
    </row>
    <row r="249" spans="1:9" ht="12">
      <c r="A249" s="84"/>
      <c r="B249" s="83" t="s">
        <v>48</v>
      </c>
      <c r="C249" s="46"/>
      <c r="D249" s="46"/>
      <c r="E249" s="46"/>
      <c r="F249" s="492"/>
      <c r="G249" s="5"/>
      <c r="H249" s="66"/>
      <c r="I249" s="66"/>
    </row>
    <row r="250" spans="1:9" ht="12">
      <c r="A250" s="84"/>
      <c r="B250" s="7" t="s">
        <v>286</v>
      </c>
      <c r="C250" s="46"/>
      <c r="D250" s="46"/>
      <c r="E250" s="46"/>
      <c r="F250" s="492"/>
      <c r="G250" s="5"/>
      <c r="H250" s="66"/>
      <c r="I250" s="66"/>
    </row>
    <row r="251" spans="1:9" ht="12">
      <c r="A251" s="84"/>
      <c r="B251" s="83" t="s">
        <v>252</v>
      </c>
      <c r="C251" s="164">
        <v>159757</v>
      </c>
      <c r="D251" s="164">
        <v>338256</v>
      </c>
      <c r="E251" s="164">
        <v>197890</v>
      </c>
      <c r="F251" s="572">
        <f>SUM(E251/D251)</f>
        <v>0.5850302729293789</v>
      </c>
      <c r="G251" s="5"/>
      <c r="H251" s="66"/>
      <c r="I251" s="66"/>
    </row>
    <row r="252" spans="1:9" ht="12">
      <c r="A252" s="84"/>
      <c r="B252" s="181" t="s">
        <v>266</v>
      </c>
      <c r="C252" s="46"/>
      <c r="D252" s="46"/>
      <c r="E252" s="46"/>
      <c r="F252" s="492"/>
      <c r="G252" s="5"/>
      <c r="H252" s="66"/>
      <c r="I252" s="66"/>
    </row>
    <row r="253" spans="1:9" ht="12">
      <c r="A253" s="84"/>
      <c r="B253" s="181" t="s">
        <v>63</v>
      </c>
      <c r="C253" s="46"/>
      <c r="D253" s="46"/>
      <c r="E253" s="46"/>
      <c r="F253" s="492"/>
      <c r="G253" s="5"/>
      <c r="H253" s="66"/>
      <c r="I253" s="66"/>
    </row>
    <row r="254" spans="1:9" ht="12.75" thickBot="1">
      <c r="A254" s="84"/>
      <c r="B254" s="109" t="s">
        <v>253</v>
      </c>
      <c r="C254" s="47"/>
      <c r="D254" s="47"/>
      <c r="E254" s="47"/>
      <c r="F254" s="580"/>
      <c r="G254" s="187"/>
      <c r="H254" s="66"/>
      <c r="I254" s="66"/>
    </row>
    <row r="255" spans="1:9" ht="12.75" thickBot="1">
      <c r="A255" s="52"/>
      <c r="B255" s="56" t="s">
        <v>245</v>
      </c>
      <c r="C255" s="80">
        <f>SUM(C251:C254)</f>
        <v>159757</v>
      </c>
      <c r="D255" s="80">
        <f>SUM(D251:D254)</f>
        <v>338256</v>
      </c>
      <c r="E255" s="80">
        <f>SUM(E251:E254)</f>
        <v>197890</v>
      </c>
      <c r="F255" s="577">
        <f>SUM(E255/D255)</f>
        <v>0.5850302729293789</v>
      </c>
      <c r="G255" s="186"/>
      <c r="H255" s="66"/>
      <c r="I255" s="66"/>
    </row>
    <row r="256" spans="1:9" ht="12">
      <c r="A256" s="84">
        <v>3212</v>
      </c>
      <c r="B256" s="104" t="s">
        <v>172</v>
      </c>
      <c r="C256" s="87"/>
      <c r="D256" s="87"/>
      <c r="E256" s="87"/>
      <c r="F256" s="573"/>
      <c r="G256" s="4"/>
      <c r="H256" s="66"/>
      <c r="I256" s="66"/>
    </row>
    <row r="257" spans="1:9" ht="12">
      <c r="A257" s="84"/>
      <c r="B257" s="83" t="s">
        <v>48</v>
      </c>
      <c r="C257" s="46"/>
      <c r="D257" s="46"/>
      <c r="E257" s="46"/>
      <c r="F257" s="492"/>
      <c r="G257" s="5"/>
      <c r="H257" s="66"/>
      <c r="I257" s="66"/>
    </row>
    <row r="258" spans="1:9" ht="12">
      <c r="A258" s="84"/>
      <c r="B258" s="7" t="s">
        <v>286</v>
      </c>
      <c r="C258" s="46"/>
      <c r="D258" s="46"/>
      <c r="E258" s="46"/>
      <c r="F258" s="492"/>
      <c r="G258" s="5"/>
      <c r="H258" s="66"/>
      <c r="I258" s="66"/>
    </row>
    <row r="259" spans="1:9" ht="12">
      <c r="A259" s="84"/>
      <c r="B259" s="83" t="s">
        <v>252</v>
      </c>
      <c r="C259" s="164">
        <v>876934</v>
      </c>
      <c r="D259" s="164">
        <v>847740</v>
      </c>
      <c r="E259" s="164">
        <v>631431</v>
      </c>
      <c r="F259" s="572">
        <f>SUM(E259/D259)</f>
        <v>0.7448403991789936</v>
      </c>
      <c r="G259" s="5"/>
      <c r="H259" s="66"/>
      <c r="I259" s="66"/>
    </row>
    <row r="260" spans="1:9" ht="12">
      <c r="A260" s="84"/>
      <c r="B260" s="181" t="s">
        <v>266</v>
      </c>
      <c r="C260" s="46"/>
      <c r="D260" s="46"/>
      <c r="E260" s="46"/>
      <c r="F260" s="492"/>
      <c r="G260" s="5"/>
      <c r="H260" s="66"/>
      <c r="I260" s="66"/>
    </row>
    <row r="261" spans="1:9" ht="12">
      <c r="A261" s="84"/>
      <c r="B261" s="181" t="s">
        <v>63</v>
      </c>
      <c r="C261" s="46"/>
      <c r="D261" s="46"/>
      <c r="E261" s="46"/>
      <c r="F261" s="492"/>
      <c r="G261" s="5"/>
      <c r="H261" s="66"/>
      <c r="I261" s="66"/>
    </row>
    <row r="262" spans="1:9" ht="12.75" thickBot="1">
      <c r="A262" s="84"/>
      <c r="B262" s="109" t="s">
        <v>253</v>
      </c>
      <c r="C262" s="47"/>
      <c r="D262" s="47"/>
      <c r="E262" s="47"/>
      <c r="F262" s="580"/>
      <c r="G262" s="187"/>
      <c r="H262" s="66"/>
      <c r="I262" s="66"/>
    </row>
    <row r="263" spans="1:9" ht="12.75" thickBot="1">
      <c r="A263" s="52"/>
      <c r="B263" s="56" t="s">
        <v>245</v>
      </c>
      <c r="C263" s="80">
        <f>SUM(C259:C262)</f>
        <v>876934</v>
      </c>
      <c r="D263" s="80">
        <f>SUM(D259:D262)</f>
        <v>847740</v>
      </c>
      <c r="E263" s="80">
        <f>SUM(E259:E262)</f>
        <v>631431</v>
      </c>
      <c r="F263" s="577">
        <f>SUM(E263/D263)</f>
        <v>0.7448403991789936</v>
      </c>
      <c r="G263" s="186"/>
      <c r="H263" s="66"/>
      <c r="I263" s="66"/>
    </row>
    <row r="264" spans="1:9" ht="12">
      <c r="A264" s="84">
        <v>3213</v>
      </c>
      <c r="B264" s="100" t="s">
        <v>463</v>
      </c>
      <c r="C264" s="97"/>
      <c r="D264" s="97"/>
      <c r="E264" s="87"/>
      <c r="F264" s="573"/>
      <c r="G264" s="30"/>
      <c r="H264" s="66"/>
      <c r="I264" s="66"/>
    </row>
    <row r="265" spans="1:9" ht="12">
      <c r="A265" s="84"/>
      <c r="B265" s="83" t="s">
        <v>48</v>
      </c>
      <c r="C265" s="46"/>
      <c r="D265" s="46"/>
      <c r="E265" s="46"/>
      <c r="F265" s="492"/>
      <c r="G265" s="5"/>
      <c r="H265" s="66"/>
      <c r="I265" s="66"/>
    </row>
    <row r="266" spans="1:9" ht="12">
      <c r="A266" s="84"/>
      <c r="B266" s="7" t="s">
        <v>286</v>
      </c>
      <c r="C266" s="46"/>
      <c r="D266" s="46"/>
      <c r="E266" s="46"/>
      <c r="F266" s="492"/>
      <c r="G266" s="5"/>
      <c r="H266" s="66"/>
      <c r="I266" s="66"/>
    </row>
    <row r="267" spans="1:9" ht="12">
      <c r="A267" s="84"/>
      <c r="B267" s="83" t="s">
        <v>252</v>
      </c>
      <c r="C267" s="164">
        <v>870442</v>
      </c>
      <c r="D267" s="164">
        <v>781222</v>
      </c>
      <c r="E267" s="164">
        <v>491113</v>
      </c>
      <c r="F267" s="572">
        <f>SUM(E267/D267)</f>
        <v>0.6286471707145984</v>
      </c>
      <c r="G267" s="5"/>
      <c r="H267" s="66"/>
      <c r="I267" s="66"/>
    </row>
    <row r="268" spans="1:9" ht="12">
      <c r="A268" s="84"/>
      <c r="B268" s="181" t="s">
        <v>266</v>
      </c>
      <c r="C268" s="46"/>
      <c r="D268" s="46"/>
      <c r="E268" s="46"/>
      <c r="F268" s="492"/>
      <c r="G268" s="5"/>
      <c r="H268" s="66"/>
      <c r="I268" s="66"/>
    </row>
    <row r="269" spans="1:9" ht="12">
      <c r="A269" s="84"/>
      <c r="B269" s="181" t="s">
        <v>63</v>
      </c>
      <c r="C269" s="46"/>
      <c r="D269" s="46"/>
      <c r="E269" s="46"/>
      <c r="F269" s="492"/>
      <c r="G269" s="5"/>
      <c r="H269" s="66"/>
      <c r="I269" s="66"/>
    </row>
    <row r="270" spans="1:9" ht="12.75" thickBot="1">
      <c r="A270" s="84"/>
      <c r="B270" s="109" t="s">
        <v>253</v>
      </c>
      <c r="C270" s="47"/>
      <c r="D270" s="47"/>
      <c r="E270" s="47"/>
      <c r="F270" s="580"/>
      <c r="G270" s="187"/>
      <c r="H270" s="66"/>
      <c r="I270" s="66"/>
    </row>
    <row r="271" spans="1:9" ht="12.75" thickBot="1">
      <c r="A271" s="52"/>
      <c r="B271" s="56" t="s">
        <v>245</v>
      </c>
      <c r="C271" s="80">
        <f>SUM(C267:C270)</f>
        <v>870442</v>
      </c>
      <c r="D271" s="80">
        <f>SUM(D267:D270)</f>
        <v>781222</v>
      </c>
      <c r="E271" s="80">
        <f>SUM(E267:E270)</f>
        <v>491113</v>
      </c>
      <c r="F271" s="577">
        <f>SUM(E271/D271)</f>
        <v>0.6286471707145984</v>
      </c>
      <c r="G271" s="4"/>
      <c r="H271" s="66"/>
      <c r="I271" s="66"/>
    </row>
    <row r="272" spans="1:9" ht="12">
      <c r="A272" s="84">
        <v>3214</v>
      </c>
      <c r="B272" s="100" t="s">
        <v>634</v>
      </c>
      <c r="C272" s="97"/>
      <c r="D272" s="97"/>
      <c r="E272" s="87"/>
      <c r="F272" s="573"/>
      <c r="G272" s="30"/>
      <c r="H272" s="66"/>
      <c r="I272" s="66"/>
    </row>
    <row r="273" spans="1:9" ht="12">
      <c r="A273" s="84"/>
      <c r="B273" s="83" t="s">
        <v>48</v>
      </c>
      <c r="C273" s="46"/>
      <c r="D273" s="46"/>
      <c r="E273" s="46"/>
      <c r="F273" s="492"/>
      <c r="G273" s="5"/>
      <c r="H273" s="66"/>
      <c r="I273" s="66"/>
    </row>
    <row r="274" spans="1:9" ht="12">
      <c r="A274" s="84"/>
      <c r="B274" s="7" t="s">
        <v>286</v>
      </c>
      <c r="C274" s="46"/>
      <c r="D274" s="46"/>
      <c r="E274" s="46"/>
      <c r="F274" s="492"/>
      <c r="G274" s="5"/>
      <c r="H274" s="66"/>
      <c r="I274" s="66"/>
    </row>
    <row r="275" spans="1:9" ht="12">
      <c r="A275" s="84"/>
      <c r="B275" s="83" t="s">
        <v>252</v>
      </c>
      <c r="C275" s="164">
        <v>112154</v>
      </c>
      <c r="D275" s="164">
        <v>90196</v>
      </c>
      <c r="E275" s="164">
        <v>5975</v>
      </c>
      <c r="F275" s="572">
        <f>SUM(E275/D275)</f>
        <v>0.06624462282141115</v>
      </c>
      <c r="G275" s="5"/>
      <c r="H275" s="66"/>
      <c r="I275" s="66"/>
    </row>
    <row r="276" spans="1:9" ht="12">
      <c r="A276" s="84"/>
      <c r="B276" s="181" t="s">
        <v>266</v>
      </c>
      <c r="C276" s="46"/>
      <c r="D276" s="46"/>
      <c r="E276" s="46"/>
      <c r="F276" s="492"/>
      <c r="G276" s="5"/>
      <c r="H276" s="66"/>
      <c r="I276" s="66"/>
    </row>
    <row r="277" spans="1:9" ht="12">
      <c r="A277" s="84"/>
      <c r="B277" s="181" t="s">
        <v>63</v>
      </c>
      <c r="C277" s="46"/>
      <c r="D277" s="46"/>
      <c r="E277" s="46"/>
      <c r="F277" s="492"/>
      <c r="G277" s="5"/>
      <c r="H277" s="66"/>
      <c r="I277" s="66"/>
    </row>
    <row r="278" spans="1:9" ht="12">
      <c r="A278" s="84"/>
      <c r="B278" s="109" t="s">
        <v>607</v>
      </c>
      <c r="C278" s="102"/>
      <c r="D278" s="102"/>
      <c r="E278" s="158">
        <v>259</v>
      </c>
      <c r="F278" s="688"/>
      <c r="G278" s="2"/>
      <c r="H278" s="66"/>
      <c r="I278" s="66"/>
    </row>
    <row r="279" spans="1:9" ht="12.75" thickBot="1">
      <c r="A279" s="84"/>
      <c r="B279" s="109" t="s">
        <v>608</v>
      </c>
      <c r="C279" s="47"/>
      <c r="D279" s="47"/>
      <c r="E279" s="540">
        <v>3689</v>
      </c>
      <c r="F279" s="580"/>
      <c r="G279" s="187"/>
      <c r="H279" s="66"/>
      <c r="I279" s="66"/>
    </row>
    <row r="280" spans="1:9" ht="12.75" thickBot="1">
      <c r="A280" s="52"/>
      <c r="B280" s="56" t="s">
        <v>245</v>
      </c>
      <c r="C280" s="80">
        <f>SUM(C275:C279)</f>
        <v>112154</v>
      </c>
      <c r="D280" s="80">
        <f>SUM(D275:D279)</f>
        <v>90196</v>
      </c>
      <c r="E280" s="80">
        <f>SUM(E275:E279)</f>
        <v>9923</v>
      </c>
      <c r="F280" s="577">
        <f>SUM(E280/D280)</f>
        <v>0.11001596523127412</v>
      </c>
      <c r="G280" s="4"/>
      <c r="H280" s="66"/>
      <c r="I280" s="66"/>
    </row>
    <row r="281" spans="1:9" ht="12">
      <c r="A281" s="84">
        <v>3215</v>
      </c>
      <c r="B281" s="418" t="s">
        <v>44</v>
      </c>
      <c r="C281" s="97"/>
      <c r="D281" s="97"/>
      <c r="E281" s="87"/>
      <c r="F281" s="573"/>
      <c r="G281" s="30"/>
      <c r="H281" s="66"/>
      <c r="I281" s="66"/>
    </row>
    <row r="282" spans="1:9" ht="12">
      <c r="A282" s="84"/>
      <c r="B282" s="83" t="s">
        <v>48</v>
      </c>
      <c r="C282" s="46"/>
      <c r="D282" s="46"/>
      <c r="E282" s="46"/>
      <c r="F282" s="492"/>
      <c r="G282" s="5"/>
      <c r="H282" s="66"/>
      <c r="I282" s="66"/>
    </row>
    <row r="283" spans="1:9" ht="12">
      <c r="A283" s="84"/>
      <c r="B283" s="7" t="s">
        <v>286</v>
      </c>
      <c r="C283" s="46"/>
      <c r="D283" s="46"/>
      <c r="E283" s="46"/>
      <c r="F283" s="492"/>
      <c r="G283" s="5"/>
      <c r="H283" s="66"/>
      <c r="I283" s="66"/>
    </row>
    <row r="284" spans="1:9" ht="12">
      <c r="A284" s="84"/>
      <c r="B284" s="83" t="s">
        <v>252</v>
      </c>
      <c r="C284" s="164">
        <v>135688</v>
      </c>
      <c r="D284" s="164">
        <v>135688</v>
      </c>
      <c r="E284" s="164">
        <v>90459</v>
      </c>
      <c r="F284" s="572">
        <f>SUM(E284/D284)</f>
        <v>0.6666691232828253</v>
      </c>
      <c r="G284" s="5"/>
      <c r="H284" s="66"/>
      <c r="I284" s="66"/>
    </row>
    <row r="285" spans="1:9" ht="12">
      <c r="A285" s="84"/>
      <c r="B285" s="181" t="s">
        <v>266</v>
      </c>
      <c r="C285" s="46"/>
      <c r="D285" s="46"/>
      <c r="E285" s="46"/>
      <c r="F285" s="492"/>
      <c r="G285" s="5"/>
      <c r="H285" s="66"/>
      <c r="I285" s="66"/>
    </row>
    <row r="286" spans="1:9" ht="12">
      <c r="A286" s="84"/>
      <c r="B286" s="181" t="s">
        <v>63</v>
      </c>
      <c r="C286" s="46"/>
      <c r="D286" s="46"/>
      <c r="E286" s="46"/>
      <c r="F286" s="492"/>
      <c r="G286" s="5"/>
      <c r="H286" s="66"/>
      <c r="I286" s="66"/>
    </row>
    <row r="287" spans="1:9" ht="12.75" thickBot="1">
      <c r="A287" s="84"/>
      <c r="B287" s="109" t="s">
        <v>253</v>
      </c>
      <c r="C287" s="47"/>
      <c r="D287" s="47"/>
      <c r="E287" s="47"/>
      <c r="F287" s="580"/>
      <c r="G287" s="187"/>
      <c r="H287" s="66"/>
      <c r="I287" s="66"/>
    </row>
    <row r="288" spans="1:9" ht="12.75" thickBot="1">
      <c r="A288" s="52"/>
      <c r="B288" s="56" t="s">
        <v>245</v>
      </c>
      <c r="C288" s="80">
        <f>SUM(C284:C287)</f>
        <v>135688</v>
      </c>
      <c r="D288" s="80">
        <f>SUM(D284:D287)</f>
        <v>135688</v>
      </c>
      <c r="E288" s="80">
        <f>SUM(E284:E287)</f>
        <v>90459</v>
      </c>
      <c r="F288" s="577">
        <f>SUM(E288/D288)</f>
        <v>0.6666691232828253</v>
      </c>
      <c r="G288" s="4"/>
      <c r="H288" s="66"/>
      <c r="I288" s="66"/>
    </row>
    <row r="289" spans="1:9" ht="12.75" thickBot="1">
      <c r="A289" s="84">
        <v>3220</v>
      </c>
      <c r="B289" s="56" t="s">
        <v>150</v>
      </c>
      <c r="C289" s="80">
        <f>SUM(C297+C306)</f>
        <v>223828</v>
      </c>
      <c r="D289" s="80">
        <f>SUM(D297+D306)</f>
        <v>221095</v>
      </c>
      <c r="E289" s="80">
        <f>SUM(E297+E306)</f>
        <v>63963</v>
      </c>
      <c r="F289" s="577">
        <f>SUM(E289/D289)</f>
        <v>0.28930097921707865</v>
      </c>
      <c r="G289" s="186"/>
      <c r="H289" s="66"/>
      <c r="I289" s="66"/>
    </row>
    <row r="290" spans="1:9" ht="12">
      <c r="A290" s="84">
        <v>3221</v>
      </c>
      <c r="B290" s="71" t="s">
        <v>187</v>
      </c>
      <c r="C290" s="87"/>
      <c r="D290" s="87"/>
      <c r="E290" s="87"/>
      <c r="F290" s="573"/>
      <c r="G290" s="4"/>
      <c r="H290" s="66"/>
      <c r="I290" s="66"/>
    </row>
    <row r="291" spans="1:9" ht="12">
      <c r="A291" s="84"/>
      <c r="B291" s="69" t="s">
        <v>48</v>
      </c>
      <c r="C291" s="46"/>
      <c r="D291" s="46"/>
      <c r="E291" s="46"/>
      <c r="F291" s="492"/>
      <c r="G291" s="5"/>
      <c r="H291" s="66"/>
      <c r="I291" s="66"/>
    </row>
    <row r="292" spans="1:9" ht="12">
      <c r="A292" s="84"/>
      <c r="B292" s="7" t="s">
        <v>286</v>
      </c>
      <c r="C292" s="46"/>
      <c r="D292" s="46"/>
      <c r="E292" s="46"/>
      <c r="F292" s="492"/>
      <c r="G292" s="5"/>
      <c r="H292" s="66"/>
      <c r="I292" s="66"/>
    </row>
    <row r="293" spans="1:9" ht="12">
      <c r="A293" s="84"/>
      <c r="B293" s="83" t="s">
        <v>252</v>
      </c>
      <c r="C293" s="164">
        <v>19410</v>
      </c>
      <c r="D293" s="164"/>
      <c r="E293" s="164"/>
      <c r="F293" s="492"/>
      <c r="G293" s="5"/>
      <c r="H293" s="66"/>
      <c r="I293" s="66"/>
    </row>
    <row r="294" spans="1:9" ht="12">
      <c r="A294" s="84"/>
      <c r="B294" s="10" t="s">
        <v>266</v>
      </c>
      <c r="C294" s="46"/>
      <c r="D294" s="46"/>
      <c r="E294" s="46"/>
      <c r="F294" s="492"/>
      <c r="G294" s="5"/>
      <c r="H294" s="66"/>
      <c r="I294" s="66"/>
    </row>
    <row r="295" spans="1:9" ht="12">
      <c r="A295" s="84"/>
      <c r="B295" s="10" t="s">
        <v>63</v>
      </c>
      <c r="C295" s="46"/>
      <c r="D295" s="46"/>
      <c r="E295" s="46"/>
      <c r="F295" s="492"/>
      <c r="G295" s="5"/>
      <c r="H295" s="66"/>
      <c r="I295" s="66"/>
    </row>
    <row r="296" spans="1:9" ht="12.75" thickBot="1">
      <c r="A296" s="84"/>
      <c r="B296" s="72" t="s">
        <v>253</v>
      </c>
      <c r="C296" s="47"/>
      <c r="D296" s="47"/>
      <c r="E296" s="47"/>
      <c r="F296" s="580"/>
      <c r="G296" s="187"/>
      <c r="H296" s="66"/>
      <c r="I296" s="66"/>
    </row>
    <row r="297" spans="1:9" ht="12.75" thickBot="1">
      <c r="A297" s="78"/>
      <c r="B297" s="56" t="s">
        <v>245</v>
      </c>
      <c r="C297" s="80">
        <f>SUM(C293:C296)</f>
        <v>19410</v>
      </c>
      <c r="D297" s="80">
        <f>SUM(D293:D296)</f>
        <v>0</v>
      </c>
      <c r="E297" s="80"/>
      <c r="F297" s="577"/>
      <c r="G297" s="186"/>
      <c r="H297" s="66"/>
      <c r="I297" s="66"/>
    </row>
    <row r="298" spans="1:9" ht="12">
      <c r="A298" s="84">
        <v>3222</v>
      </c>
      <c r="B298" s="71" t="s">
        <v>72</v>
      </c>
      <c r="C298" s="97"/>
      <c r="D298" s="97"/>
      <c r="E298" s="87"/>
      <c r="F298" s="573"/>
      <c r="G298" s="30"/>
      <c r="H298" s="66"/>
      <c r="I298" s="66"/>
    </row>
    <row r="299" spans="1:9" ht="12">
      <c r="A299" s="84"/>
      <c r="B299" s="69" t="s">
        <v>48</v>
      </c>
      <c r="C299" s="87"/>
      <c r="D299" s="265">
        <v>546</v>
      </c>
      <c r="E299" s="265">
        <v>3310</v>
      </c>
      <c r="F299" s="572">
        <f>SUM(E299/D299)</f>
        <v>6.062271062271062</v>
      </c>
      <c r="G299" s="4"/>
      <c r="H299" s="66"/>
      <c r="I299" s="66"/>
    </row>
    <row r="300" spans="1:9" ht="12">
      <c r="A300" s="84"/>
      <c r="B300" s="7" t="s">
        <v>286</v>
      </c>
      <c r="C300" s="46"/>
      <c r="D300" s="164">
        <v>429</v>
      </c>
      <c r="E300" s="164">
        <v>822</v>
      </c>
      <c r="F300" s="572">
        <f>SUM(E300/D300)</f>
        <v>1.916083916083916</v>
      </c>
      <c r="G300" s="5"/>
      <c r="H300" s="66"/>
      <c r="I300" s="66"/>
    </row>
    <row r="301" spans="1:9" ht="12">
      <c r="A301" s="84"/>
      <c r="B301" s="83" t="s">
        <v>252</v>
      </c>
      <c r="C301" s="164">
        <v>204418</v>
      </c>
      <c r="D301" s="164">
        <v>144120</v>
      </c>
      <c r="E301" s="164">
        <v>5585</v>
      </c>
      <c r="F301" s="572">
        <f>SUM(E301/D301)</f>
        <v>0.03875242853177907</v>
      </c>
      <c r="G301" s="5"/>
      <c r="H301" s="66"/>
      <c r="I301" s="66"/>
    </row>
    <row r="302" spans="1:9" ht="12">
      <c r="A302" s="84"/>
      <c r="B302" s="10" t="s">
        <v>266</v>
      </c>
      <c r="C302" s="46"/>
      <c r="D302" s="46"/>
      <c r="E302" s="46"/>
      <c r="F302" s="492"/>
      <c r="G302" s="5"/>
      <c r="H302" s="66"/>
      <c r="I302" s="66"/>
    </row>
    <row r="303" spans="1:9" ht="12">
      <c r="A303" s="84"/>
      <c r="B303" s="10" t="s">
        <v>63</v>
      </c>
      <c r="C303" s="46"/>
      <c r="D303" s="46"/>
      <c r="E303" s="46"/>
      <c r="F303" s="492"/>
      <c r="G303" s="5"/>
      <c r="H303" s="66"/>
      <c r="I303" s="66"/>
    </row>
    <row r="304" spans="1:9" ht="12">
      <c r="A304" s="84"/>
      <c r="B304" s="72" t="s">
        <v>607</v>
      </c>
      <c r="C304" s="46"/>
      <c r="D304" s="46"/>
      <c r="E304" s="164"/>
      <c r="F304" s="492"/>
      <c r="G304" s="5"/>
      <c r="H304" s="66"/>
      <c r="I304" s="66"/>
    </row>
    <row r="305" spans="1:9" ht="12.75" thickBot="1">
      <c r="A305" s="84"/>
      <c r="B305" s="72" t="s">
        <v>608</v>
      </c>
      <c r="C305" s="103"/>
      <c r="D305" s="315">
        <v>76000</v>
      </c>
      <c r="E305" s="315">
        <v>54246</v>
      </c>
      <c r="F305" s="576">
        <f>SUM(E305/D305)</f>
        <v>0.7137631578947369</v>
      </c>
      <c r="G305" s="29"/>
      <c r="H305" s="66"/>
      <c r="I305" s="66"/>
    </row>
    <row r="306" spans="1:9" ht="12.75" thickBot="1">
      <c r="A306" s="52"/>
      <c r="B306" s="56" t="s">
        <v>245</v>
      </c>
      <c r="C306" s="80">
        <f>SUM(C301:C304)</f>
        <v>204418</v>
      </c>
      <c r="D306" s="80">
        <f>SUM(D299:D305)</f>
        <v>221095</v>
      </c>
      <c r="E306" s="80">
        <f>SUM(E299:E305)</f>
        <v>63963</v>
      </c>
      <c r="F306" s="577">
        <f>SUM(E306/D306)</f>
        <v>0.28930097921707865</v>
      </c>
      <c r="G306" s="186"/>
      <c r="H306" s="66"/>
      <c r="I306" s="66"/>
    </row>
    <row r="307" spans="1:9" ht="12" customHeight="1" thickBot="1">
      <c r="A307" s="84">
        <v>3300</v>
      </c>
      <c r="B307" s="61" t="s">
        <v>54</v>
      </c>
      <c r="C307" s="80">
        <f>SUM(C315+C324+C333+C342+C351+C369+C378+C387+C396+C414+C423+C450+C468+C477+C486+C503+C511+C519+C527+C535+C543+C551+C559+C567+C576+C584+C593+C601+C609+C617+C625)</f>
        <v>289137</v>
      </c>
      <c r="D307" s="80">
        <f>SUM(D315+D324+D333+D342+D351+D369+D378+D387+D396+D414+D423+D450+D468+D477+D486+D503+D511+D519+D527+D535+D543+D551+D559+D567+D576+D584+D593+D601+D609+D617+D625+D360+D405+D432+D459+D441+D495)</f>
        <v>524224</v>
      </c>
      <c r="E307" s="80">
        <f>SUM(E315+E324+E333+E342+E351+E369+E378+E387+E396+E414+E423+E450+E468+E477+E486+E503+E511+E519+E527+E535+E543+E551+E559+E567+E576+E584+E593+E601+E609+E617+E625+E360+E405+E432+E459+E441+E495)</f>
        <v>342839</v>
      </c>
      <c r="F307" s="577">
        <f>SUM(E307/D307)</f>
        <v>0.6539933310951044</v>
      </c>
      <c r="G307" s="193"/>
      <c r="H307" s="66"/>
      <c r="I307" s="66"/>
    </row>
    <row r="308" spans="1:9" ht="12" customHeight="1">
      <c r="A308" s="84">
        <v>3301</v>
      </c>
      <c r="B308" s="106" t="s">
        <v>137</v>
      </c>
      <c r="C308" s="87"/>
      <c r="D308" s="87"/>
      <c r="E308" s="87"/>
      <c r="F308" s="573"/>
      <c r="G308" s="4" t="s">
        <v>214</v>
      </c>
      <c r="H308" s="66"/>
      <c r="I308" s="66"/>
    </row>
    <row r="309" spans="1:9" ht="12" customHeight="1">
      <c r="A309" s="15"/>
      <c r="B309" s="69" t="s">
        <v>48</v>
      </c>
      <c r="C309" s="46"/>
      <c r="D309" s="46"/>
      <c r="E309" s="164">
        <v>10</v>
      </c>
      <c r="F309" s="492"/>
      <c r="G309" s="184"/>
      <c r="H309" s="66"/>
      <c r="I309" s="66"/>
    </row>
    <row r="310" spans="1:9" ht="12" customHeight="1">
      <c r="A310" s="15"/>
      <c r="B310" s="7" t="s">
        <v>286</v>
      </c>
      <c r="C310" s="46"/>
      <c r="D310" s="46"/>
      <c r="E310" s="164">
        <v>16</v>
      </c>
      <c r="F310" s="492"/>
      <c r="G310" s="225"/>
      <c r="H310" s="66"/>
      <c r="I310" s="66"/>
    </row>
    <row r="311" spans="1:9" ht="12" customHeight="1">
      <c r="A311" s="84"/>
      <c r="B311" s="83" t="s">
        <v>252</v>
      </c>
      <c r="C311" s="75"/>
      <c r="D311" s="75"/>
      <c r="E311" s="265">
        <v>2445</v>
      </c>
      <c r="F311" s="492"/>
      <c r="G311" s="225"/>
      <c r="H311" s="66"/>
      <c r="I311" s="66"/>
    </row>
    <row r="312" spans="1:9" ht="12" customHeight="1">
      <c r="A312" s="15"/>
      <c r="B312" s="10" t="s">
        <v>266</v>
      </c>
      <c r="C312" s="164">
        <v>7600</v>
      </c>
      <c r="D312" s="164">
        <v>7600</v>
      </c>
      <c r="E312" s="164"/>
      <c r="F312" s="492">
        <f>SUM(E312/D312)</f>
        <v>0</v>
      </c>
      <c r="G312" s="190"/>
      <c r="H312" s="66"/>
      <c r="I312" s="66"/>
    </row>
    <row r="313" spans="1:9" ht="12" customHeight="1">
      <c r="A313" s="15"/>
      <c r="B313" s="10" t="s">
        <v>63</v>
      </c>
      <c r="C313" s="46"/>
      <c r="D313" s="46"/>
      <c r="E313" s="46"/>
      <c r="F313" s="492"/>
      <c r="G313" s="5"/>
      <c r="H313" s="66"/>
      <c r="I313" s="66"/>
    </row>
    <row r="314" spans="1:9" ht="12" customHeight="1" thickBot="1">
      <c r="A314" s="15"/>
      <c r="B314" s="72" t="s">
        <v>253</v>
      </c>
      <c r="C314" s="46"/>
      <c r="D314" s="46"/>
      <c r="E314" s="102"/>
      <c r="F314" s="580"/>
      <c r="G314" s="188"/>
      <c r="H314" s="66"/>
      <c r="I314" s="66"/>
    </row>
    <row r="315" spans="1:9" ht="12.75" thickBot="1">
      <c r="A315" s="52"/>
      <c r="B315" s="61" t="s">
        <v>245</v>
      </c>
      <c r="C315" s="80">
        <f>SUM(C309:C314)</f>
        <v>7600</v>
      </c>
      <c r="D315" s="80">
        <f>SUM(D309:D314)</f>
        <v>7600</v>
      </c>
      <c r="E315" s="80">
        <f>SUM(E309:E314)</f>
        <v>2471</v>
      </c>
      <c r="F315" s="577">
        <f>SUM(E315/D315)</f>
        <v>0.32513157894736844</v>
      </c>
      <c r="G315" s="186"/>
      <c r="H315" s="66"/>
      <c r="I315" s="66"/>
    </row>
    <row r="316" spans="1:9" ht="12.75">
      <c r="A316" s="84">
        <v>3303</v>
      </c>
      <c r="B316" s="96" t="s">
        <v>218</v>
      </c>
      <c r="C316" s="87"/>
      <c r="D316" s="87"/>
      <c r="E316" s="87"/>
      <c r="F316" s="573"/>
      <c r="G316" s="194"/>
      <c r="H316" s="66"/>
      <c r="I316" s="66"/>
    </row>
    <row r="317" spans="1:9" ht="12" customHeight="1">
      <c r="A317" s="82"/>
      <c r="B317" s="69" t="s">
        <v>48</v>
      </c>
      <c r="C317" s="75"/>
      <c r="D317" s="75"/>
      <c r="E317" s="75"/>
      <c r="F317" s="492"/>
      <c r="G317" s="189"/>
      <c r="H317" s="66"/>
      <c r="I317" s="66"/>
    </row>
    <row r="318" spans="1:9" ht="12" customHeight="1">
      <c r="A318" s="82"/>
      <c r="B318" s="7" t="s">
        <v>286</v>
      </c>
      <c r="C318" s="75"/>
      <c r="D318" s="75"/>
      <c r="E318" s="75"/>
      <c r="F318" s="492"/>
      <c r="G318" s="189"/>
      <c r="H318" s="66"/>
      <c r="I318" s="66"/>
    </row>
    <row r="319" spans="1:9" ht="12" customHeight="1">
      <c r="A319" s="82"/>
      <c r="B319" s="83" t="s">
        <v>252</v>
      </c>
      <c r="C319" s="75"/>
      <c r="D319" s="75">
        <v>150</v>
      </c>
      <c r="E319" s="75">
        <v>303</v>
      </c>
      <c r="F319" s="572">
        <f>SUM(E319/D319)</f>
        <v>2.02</v>
      </c>
      <c r="G319" s="189"/>
      <c r="H319" s="66"/>
      <c r="I319" s="66"/>
    </row>
    <row r="320" spans="1:9" ht="12" customHeight="1">
      <c r="A320" s="82"/>
      <c r="B320" s="10" t="s">
        <v>266</v>
      </c>
      <c r="C320" s="265"/>
      <c r="D320" s="265"/>
      <c r="E320" s="265"/>
      <c r="F320" s="572"/>
      <c r="G320" s="189"/>
      <c r="H320" s="66"/>
      <c r="I320" s="66"/>
    </row>
    <row r="321" spans="1:9" ht="12" customHeight="1">
      <c r="A321" s="68"/>
      <c r="B321" s="10" t="s">
        <v>63</v>
      </c>
      <c r="C321" s="75"/>
      <c r="D321" s="75"/>
      <c r="E321" s="75"/>
      <c r="F321" s="572"/>
      <c r="G321" s="195"/>
      <c r="H321" s="66"/>
      <c r="I321" s="66"/>
    </row>
    <row r="322" spans="1:9" ht="12" customHeight="1">
      <c r="A322" s="68"/>
      <c r="B322" s="10" t="s">
        <v>487</v>
      </c>
      <c r="C322" s="75">
        <v>1250</v>
      </c>
      <c r="D322" s="75">
        <v>22410</v>
      </c>
      <c r="E322" s="75">
        <v>20489</v>
      </c>
      <c r="F322" s="572">
        <f>SUM(E322/D322)</f>
        <v>0.9142793395805444</v>
      </c>
      <c r="G322" s="195"/>
      <c r="H322" s="66"/>
      <c r="I322" s="66"/>
    </row>
    <row r="323" spans="1:9" ht="12" customHeight="1" thickBot="1">
      <c r="A323" s="68"/>
      <c r="B323" s="72" t="s">
        <v>253</v>
      </c>
      <c r="C323" s="75"/>
      <c r="D323" s="75"/>
      <c r="E323" s="76"/>
      <c r="F323" s="580"/>
      <c r="G323" s="29"/>
      <c r="H323" s="66"/>
      <c r="I323" s="66"/>
    </row>
    <row r="324" spans="1:9" ht="12" customHeight="1" thickBot="1">
      <c r="A324" s="52"/>
      <c r="B324" s="56" t="s">
        <v>245</v>
      </c>
      <c r="C324" s="80">
        <f>SUM(C317:C323)</f>
        <v>1250</v>
      </c>
      <c r="D324" s="80">
        <f>SUM(D317:D323)</f>
        <v>22560</v>
      </c>
      <c r="E324" s="80">
        <f>SUM(E317:E323)</f>
        <v>20792</v>
      </c>
      <c r="F324" s="577">
        <f>SUM(E324/D324)</f>
        <v>0.9216312056737589</v>
      </c>
      <c r="G324" s="123"/>
      <c r="H324" s="66"/>
      <c r="I324" s="66"/>
    </row>
    <row r="325" spans="1:9" ht="12" customHeight="1">
      <c r="A325" s="15">
        <v>3304</v>
      </c>
      <c r="B325" s="101" t="s">
        <v>219</v>
      </c>
      <c r="C325" s="87"/>
      <c r="D325" s="87"/>
      <c r="E325" s="87"/>
      <c r="F325" s="573"/>
      <c r="G325" s="194"/>
      <c r="H325" s="66"/>
      <c r="I325" s="66"/>
    </row>
    <row r="326" spans="1:9" ht="12" customHeight="1">
      <c r="A326" s="68"/>
      <c r="B326" s="69" t="s">
        <v>48</v>
      </c>
      <c r="C326" s="75"/>
      <c r="D326" s="75"/>
      <c r="E326" s="75"/>
      <c r="F326" s="492"/>
      <c r="G326" s="189"/>
      <c r="H326" s="66"/>
      <c r="I326" s="66"/>
    </row>
    <row r="327" spans="1:9" ht="12" customHeight="1">
      <c r="A327" s="68"/>
      <c r="B327" s="7" t="s">
        <v>286</v>
      </c>
      <c r="C327" s="75"/>
      <c r="D327" s="75"/>
      <c r="E327" s="75"/>
      <c r="F327" s="492"/>
      <c r="G327" s="222"/>
      <c r="H327" s="66"/>
      <c r="I327" s="66"/>
    </row>
    <row r="328" spans="1:9" ht="12" customHeight="1">
      <c r="A328" s="68"/>
      <c r="B328" s="83" t="s">
        <v>252</v>
      </c>
      <c r="C328" s="75"/>
      <c r="D328" s="75">
        <v>219</v>
      </c>
      <c r="E328" s="75">
        <v>298</v>
      </c>
      <c r="F328" s="572">
        <f>SUM(E328/D328)</f>
        <v>1.360730593607306</v>
      </c>
      <c r="G328" s="222"/>
      <c r="H328" s="66"/>
      <c r="I328" s="66"/>
    </row>
    <row r="329" spans="1:9" ht="12" customHeight="1">
      <c r="A329" s="68"/>
      <c r="B329" s="10" t="s">
        <v>266</v>
      </c>
      <c r="C329" s="265"/>
      <c r="D329" s="265"/>
      <c r="E329" s="265"/>
      <c r="F329" s="492"/>
      <c r="G329" s="189"/>
      <c r="H329" s="66"/>
      <c r="I329" s="66"/>
    </row>
    <row r="330" spans="1:9" ht="12" customHeight="1">
      <c r="A330" s="68"/>
      <c r="B330" s="10" t="s">
        <v>63</v>
      </c>
      <c r="C330" s="75"/>
      <c r="D330" s="75"/>
      <c r="E330" s="75"/>
      <c r="F330" s="492"/>
      <c r="G330" s="195"/>
      <c r="H330" s="66"/>
      <c r="I330" s="66"/>
    </row>
    <row r="331" spans="1:9" ht="12" customHeight="1">
      <c r="A331" s="68"/>
      <c r="B331" s="10" t="s">
        <v>487</v>
      </c>
      <c r="C331" s="75">
        <v>3900</v>
      </c>
      <c r="D331" s="75">
        <v>22403</v>
      </c>
      <c r="E331" s="75">
        <v>17415</v>
      </c>
      <c r="F331" s="572">
        <f>SUM(E331/D331)</f>
        <v>0.7773512476007678</v>
      </c>
      <c r="G331" s="195"/>
      <c r="H331" s="66"/>
      <c r="I331" s="66"/>
    </row>
    <row r="332" spans="1:9" ht="12" customHeight="1" thickBot="1">
      <c r="A332" s="68"/>
      <c r="B332" s="72" t="s">
        <v>253</v>
      </c>
      <c r="C332" s="75"/>
      <c r="D332" s="75"/>
      <c r="E332" s="76"/>
      <c r="F332" s="580"/>
      <c r="G332" s="29"/>
      <c r="H332" s="66"/>
      <c r="I332" s="66"/>
    </row>
    <row r="333" spans="1:9" ht="12" customHeight="1" thickBot="1">
      <c r="A333" s="52"/>
      <c r="B333" s="56" t="s">
        <v>245</v>
      </c>
      <c r="C333" s="80">
        <f>SUM(C326:C332)</f>
        <v>3900</v>
      </c>
      <c r="D333" s="80">
        <f>SUM(D326:D332)</f>
        <v>22622</v>
      </c>
      <c r="E333" s="80">
        <f>SUM(E326:E332)</f>
        <v>17713</v>
      </c>
      <c r="F333" s="577">
        <f>SUM(E333/D333)</f>
        <v>0.7829988506763328</v>
      </c>
      <c r="G333" s="123"/>
      <c r="H333" s="66"/>
      <c r="I333" s="66"/>
    </row>
    <row r="334" spans="1:9" ht="12" customHeight="1">
      <c r="A334" s="15">
        <v>3305</v>
      </c>
      <c r="B334" s="101" t="s">
        <v>110</v>
      </c>
      <c r="C334" s="87"/>
      <c r="D334" s="87"/>
      <c r="E334" s="87"/>
      <c r="F334" s="573"/>
      <c r="G334" s="194"/>
      <c r="H334" s="66"/>
      <c r="I334" s="66"/>
    </row>
    <row r="335" spans="1:9" ht="12" customHeight="1">
      <c r="A335" s="68"/>
      <c r="B335" s="69" t="s">
        <v>48</v>
      </c>
      <c r="C335" s="75"/>
      <c r="D335" s="75"/>
      <c r="E335" s="75"/>
      <c r="F335" s="492"/>
      <c r="G335" s="189"/>
      <c r="H335" s="66"/>
      <c r="I335" s="66"/>
    </row>
    <row r="336" spans="1:9" ht="12" customHeight="1">
      <c r="A336" s="68"/>
      <c r="B336" s="7" t="s">
        <v>286</v>
      </c>
      <c r="C336" s="75"/>
      <c r="D336" s="75"/>
      <c r="E336" s="75"/>
      <c r="F336" s="492"/>
      <c r="G336" s="189"/>
      <c r="H336" s="66"/>
      <c r="I336" s="66"/>
    </row>
    <row r="337" spans="1:9" ht="12" customHeight="1">
      <c r="A337" s="68"/>
      <c r="B337" s="83" t="s">
        <v>252</v>
      </c>
      <c r="C337" s="75"/>
      <c r="D337" s="75">
        <v>24</v>
      </c>
      <c r="E337" s="75">
        <v>39</v>
      </c>
      <c r="F337" s="572">
        <f>SUM(E337/D337)</f>
        <v>1.625</v>
      </c>
      <c r="G337" s="189"/>
      <c r="H337" s="66"/>
      <c r="I337" s="66"/>
    </row>
    <row r="338" spans="1:9" ht="12" customHeight="1">
      <c r="A338" s="68"/>
      <c r="B338" s="10" t="s">
        <v>266</v>
      </c>
      <c r="C338" s="265"/>
      <c r="D338" s="265"/>
      <c r="E338" s="265"/>
      <c r="F338" s="492"/>
      <c r="G338" s="189"/>
      <c r="H338" s="66"/>
      <c r="I338" s="66"/>
    </row>
    <row r="339" spans="1:9" ht="12" customHeight="1">
      <c r="A339" s="68"/>
      <c r="B339" s="10" t="s">
        <v>63</v>
      </c>
      <c r="C339" s="75"/>
      <c r="D339" s="75"/>
      <c r="E339" s="75"/>
      <c r="F339" s="492"/>
      <c r="G339" s="195"/>
      <c r="H339" s="66"/>
      <c r="I339" s="66"/>
    </row>
    <row r="340" spans="1:9" ht="12" customHeight="1">
      <c r="A340" s="68"/>
      <c r="B340" s="10" t="s">
        <v>487</v>
      </c>
      <c r="C340" s="75">
        <v>290</v>
      </c>
      <c r="D340" s="75">
        <v>2620</v>
      </c>
      <c r="E340" s="75">
        <v>2231</v>
      </c>
      <c r="F340" s="572">
        <f>SUM(E340/D340)</f>
        <v>0.851526717557252</v>
      </c>
      <c r="G340" s="195"/>
      <c r="H340" s="66"/>
      <c r="I340" s="66"/>
    </row>
    <row r="341" spans="1:9" ht="12" customHeight="1" thickBot="1">
      <c r="A341" s="68"/>
      <c r="B341" s="72" t="s">
        <v>253</v>
      </c>
      <c r="C341" s="75"/>
      <c r="D341" s="75"/>
      <c r="E341" s="76"/>
      <c r="F341" s="580"/>
      <c r="G341" s="29"/>
      <c r="H341" s="66"/>
      <c r="I341" s="66"/>
    </row>
    <row r="342" spans="1:9" ht="12" customHeight="1" thickBot="1">
      <c r="A342" s="52"/>
      <c r="B342" s="56" t="s">
        <v>245</v>
      </c>
      <c r="C342" s="80">
        <f>SUM(C335:C341)</f>
        <v>290</v>
      </c>
      <c r="D342" s="80">
        <f>SUM(D335:D341)</f>
        <v>2644</v>
      </c>
      <c r="E342" s="80">
        <f>SUM(E335:E341)</f>
        <v>2270</v>
      </c>
      <c r="F342" s="577">
        <f>SUM(E342/D342)</f>
        <v>0.8585476550680786</v>
      </c>
      <c r="G342" s="186"/>
      <c r="H342" s="66"/>
      <c r="I342" s="66"/>
    </row>
    <row r="343" spans="1:9" ht="12" customHeight="1">
      <c r="A343" s="67">
        <v>3306</v>
      </c>
      <c r="B343" s="96" t="s">
        <v>111</v>
      </c>
      <c r="C343" s="97"/>
      <c r="D343" s="97"/>
      <c r="E343" s="87"/>
      <c r="F343" s="573"/>
      <c r="G343" s="4"/>
      <c r="H343" s="66"/>
      <c r="I343" s="66"/>
    </row>
    <row r="344" spans="1:9" ht="12" customHeight="1">
      <c r="A344" s="68"/>
      <c r="B344" s="69" t="s">
        <v>48</v>
      </c>
      <c r="C344" s="75"/>
      <c r="D344" s="75"/>
      <c r="E344" s="75"/>
      <c r="F344" s="492"/>
      <c r="G344" s="5"/>
      <c r="H344" s="66"/>
      <c r="I344" s="66"/>
    </row>
    <row r="345" spans="1:9" ht="12" customHeight="1">
      <c r="A345" s="68"/>
      <c r="B345" s="7" t="s">
        <v>286</v>
      </c>
      <c r="C345" s="265">
        <v>5050</v>
      </c>
      <c r="D345" s="265">
        <v>1454</v>
      </c>
      <c r="E345" s="265">
        <v>1454</v>
      </c>
      <c r="F345" s="572">
        <f>SUM(E345/D345)</f>
        <v>1</v>
      </c>
      <c r="G345" s="222"/>
      <c r="H345" s="66"/>
      <c r="I345" s="66"/>
    </row>
    <row r="346" spans="1:9" ht="12" customHeight="1">
      <c r="A346" s="68"/>
      <c r="B346" s="83" t="s">
        <v>252</v>
      </c>
      <c r="C346" s="265"/>
      <c r="D346" s="265">
        <v>864</v>
      </c>
      <c r="E346" s="265">
        <v>1176</v>
      </c>
      <c r="F346" s="572">
        <f>SUM(E346/D346)</f>
        <v>1.3611111111111112</v>
      </c>
      <c r="G346" s="222"/>
      <c r="H346" s="66"/>
      <c r="I346" s="66"/>
    </row>
    <row r="347" spans="1:9" ht="12" customHeight="1">
      <c r="A347" s="68"/>
      <c r="B347" s="10" t="s">
        <v>266</v>
      </c>
      <c r="C347" s="265"/>
      <c r="D347" s="265"/>
      <c r="E347" s="265"/>
      <c r="F347" s="572"/>
      <c r="G347" s="5"/>
      <c r="H347" s="66"/>
      <c r="I347" s="66"/>
    </row>
    <row r="348" spans="1:9" ht="12" customHeight="1">
      <c r="A348" s="68"/>
      <c r="B348" s="10" t="s">
        <v>63</v>
      </c>
      <c r="C348" s="75"/>
      <c r="D348" s="75"/>
      <c r="E348" s="75"/>
      <c r="F348" s="572"/>
      <c r="G348" s="5"/>
      <c r="H348" s="66"/>
      <c r="I348" s="66"/>
    </row>
    <row r="349" spans="1:9" ht="12" customHeight="1">
      <c r="A349" s="68"/>
      <c r="B349" s="10" t="s">
        <v>487</v>
      </c>
      <c r="C349" s="75">
        <v>18700</v>
      </c>
      <c r="D349" s="75">
        <v>67950</v>
      </c>
      <c r="E349" s="75">
        <v>54889</v>
      </c>
      <c r="F349" s="572">
        <f>SUM(E349/D349)</f>
        <v>0.807785136129507</v>
      </c>
      <c r="G349" s="5"/>
      <c r="H349" s="66"/>
      <c r="I349" s="66"/>
    </row>
    <row r="350" spans="1:9" ht="12" customHeight="1" thickBot="1">
      <c r="A350" s="68"/>
      <c r="B350" s="72" t="s">
        <v>253</v>
      </c>
      <c r="C350" s="75"/>
      <c r="D350" s="75"/>
      <c r="E350" s="76"/>
      <c r="F350" s="576"/>
      <c r="G350" s="29"/>
      <c r="H350" s="66"/>
      <c r="I350" s="66"/>
    </row>
    <row r="351" spans="1:9" ht="12" customHeight="1" thickBot="1">
      <c r="A351" s="52"/>
      <c r="B351" s="56" t="s">
        <v>245</v>
      </c>
      <c r="C351" s="80">
        <f>SUM(C344:C350)</f>
        <v>23750</v>
      </c>
      <c r="D351" s="80">
        <f>SUM(D344:D350)</f>
        <v>70268</v>
      </c>
      <c r="E351" s="80">
        <f>SUM(E344:E350)</f>
        <v>57519</v>
      </c>
      <c r="F351" s="577">
        <f>SUM(E351/D351)</f>
        <v>0.8185660613650595</v>
      </c>
      <c r="G351" s="186"/>
      <c r="H351" s="66"/>
      <c r="I351" s="66"/>
    </row>
    <row r="352" spans="1:9" ht="12" customHeight="1">
      <c r="A352" s="67">
        <v>3307</v>
      </c>
      <c r="B352" s="96" t="s">
        <v>563</v>
      </c>
      <c r="C352" s="97"/>
      <c r="D352" s="97"/>
      <c r="E352" s="87"/>
      <c r="F352" s="573"/>
      <c r="G352" s="4"/>
      <c r="H352" s="66"/>
      <c r="I352" s="66"/>
    </row>
    <row r="353" spans="1:9" ht="12" customHeight="1">
      <c r="A353" s="68"/>
      <c r="B353" s="69" t="s">
        <v>48</v>
      </c>
      <c r="C353" s="75"/>
      <c r="D353" s="75"/>
      <c r="E353" s="75"/>
      <c r="F353" s="492"/>
      <c r="G353" s="5"/>
      <c r="H353" s="66"/>
      <c r="I353" s="66"/>
    </row>
    <row r="354" spans="1:9" ht="12" customHeight="1">
      <c r="A354" s="68"/>
      <c r="B354" s="7" t="s">
        <v>286</v>
      </c>
      <c r="C354" s="265"/>
      <c r="D354" s="265"/>
      <c r="E354" s="265"/>
      <c r="F354" s="492"/>
      <c r="G354" s="222"/>
      <c r="H354" s="66"/>
      <c r="I354" s="66"/>
    </row>
    <row r="355" spans="1:9" ht="12" customHeight="1">
      <c r="A355" s="68"/>
      <c r="B355" s="83" t="s">
        <v>252</v>
      </c>
      <c r="C355" s="265"/>
      <c r="D355" s="265">
        <v>29</v>
      </c>
      <c r="E355" s="265">
        <v>48</v>
      </c>
      <c r="F355" s="572">
        <f>SUM(E355/D355)</f>
        <v>1.6551724137931034</v>
      </c>
      <c r="G355" s="222"/>
      <c r="H355" s="66"/>
      <c r="I355" s="66"/>
    </row>
    <row r="356" spans="1:9" ht="12" customHeight="1">
      <c r="A356" s="68"/>
      <c r="B356" s="10" t="s">
        <v>266</v>
      </c>
      <c r="C356" s="265"/>
      <c r="D356" s="265"/>
      <c r="E356" s="265"/>
      <c r="F356" s="572"/>
      <c r="G356" s="5"/>
      <c r="H356" s="66"/>
      <c r="I356" s="66"/>
    </row>
    <row r="357" spans="1:9" ht="12" customHeight="1">
      <c r="A357" s="68"/>
      <c r="B357" s="10" t="s">
        <v>63</v>
      </c>
      <c r="C357" s="75"/>
      <c r="D357" s="75"/>
      <c r="E357" s="75"/>
      <c r="F357" s="572"/>
      <c r="G357" s="5"/>
      <c r="H357" s="66"/>
      <c r="I357" s="66"/>
    </row>
    <row r="358" spans="1:9" ht="12" customHeight="1">
      <c r="A358" s="68"/>
      <c r="B358" s="10" t="s">
        <v>487</v>
      </c>
      <c r="C358" s="75"/>
      <c r="D358" s="75">
        <v>4580</v>
      </c>
      <c r="E358" s="75">
        <v>4217</v>
      </c>
      <c r="F358" s="572">
        <f>SUM(E358/D358)</f>
        <v>0.9207423580786026</v>
      </c>
      <c r="G358" s="5"/>
      <c r="H358" s="66"/>
      <c r="I358" s="66"/>
    </row>
    <row r="359" spans="1:9" ht="12" customHeight="1" thickBot="1">
      <c r="A359" s="68"/>
      <c r="B359" s="72" t="s">
        <v>253</v>
      </c>
      <c r="C359" s="75"/>
      <c r="D359" s="75"/>
      <c r="E359" s="76"/>
      <c r="F359" s="580"/>
      <c r="G359" s="29"/>
      <c r="H359" s="66"/>
      <c r="I359" s="66"/>
    </row>
    <row r="360" spans="1:9" ht="12" customHeight="1" thickBot="1">
      <c r="A360" s="52"/>
      <c r="B360" s="56" t="s">
        <v>245</v>
      </c>
      <c r="C360" s="80">
        <f>SUM(C353:C359)</f>
        <v>0</v>
      </c>
      <c r="D360" s="80">
        <f>SUM(D353:D359)</f>
        <v>4609</v>
      </c>
      <c r="E360" s="80">
        <f>SUM(E353:E359)</f>
        <v>4265</v>
      </c>
      <c r="F360" s="577">
        <f>SUM(E360/D360)</f>
        <v>0.9253634193968323</v>
      </c>
      <c r="G360" s="186"/>
      <c r="H360" s="66"/>
      <c r="I360" s="66"/>
    </row>
    <row r="361" spans="1:9" ht="12" customHeight="1">
      <c r="A361" s="15">
        <v>3308</v>
      </c>
      <c r="B361" s="96" t="s">
        <v>233</v>
      </c>
      <c r="C361" s="97"/>
      <c r="D361" s="97"/>
      <c r="E361" s="87"/>
      <c r="F361" s="573"/>
      <c r="G361" s="4"/>
      <c r="H361" s="66"/>
      <c r="I361" s="66"/>
    </row>
    <row r="362" spans="1:9" ht="12" customHeight="1">
      <c r="A362" s="15"/>
      <c r="B362" s="69" t="s">
        <v>48</v>
      </c>
      <c r="C362" s="87"/>
      <c r="D362" s="87"/>
      <c r="E362" s="87"/>
      <c r="F362" s="492"/>
      <c r="G362" s="5"/>
      <c r="H362" s="66"/>
      <c r="I362" s="66"/>
    </row>
    <row r="363" spans="1:9" ht="12" customHeight="1">
      <c r="A363" s="15"/>
      <c r="B363" s="7" t="s">
        <v>286</v>
      </c>
      <c r="C363" s="46"/>
      <c r="D363" s="46"/>
      <c r="E363" s="46"/>
      <c r="F363" s="492"/>
      <c r="G363" s="222"/>
      <c r="H363" s="66"/>
      <c r="I363" s="66"/>
    </row>
    <row r="364" spans="1:9" ht="12" customHeight="1">
      <c r="A364" s="15"/>
      <c r="B364" s="83" t="s">
        <v>252</v>
      </c>
      <c r="C364" s="46"/>
      <c r="D364" s="164">
        <v>690</v>
      </c>
      <c r="E364" s="164">
        <v>1201</v>
      </c>
      <c r="F364" s="572">
        <f>SUM(E364/D364)</f>
        <v>1.7405797101449276</v>
      </c>
      <c r="G364" s="222"/>
      <c r="H364" s="66"/>
      <c r="I364" s="66"/>
    </row>
    <row r="365" spans="1:9" ht="12" customHeight="1">
      <c r="A365" s="15"/>
      <c r="B365" s="10" t="s">
        <v>266</v>
      </c>
      <c r="C365" s="164"/>
      <c r="D365" s="164"/>
      <c r="E365" s="164"/>
      <c r="F365" s="572"/>
      <c r="G365" s="223"/>
      <c r="H365" s="66"/>
      <c r="I365" s="66"/>
    </row>
    <row r="366" spans="1:9" ht="12" customHeight="1">
      <c r="A366" s="15"/>
      <c r="B366" s="10" t="s">
        <v>63</v>
      </c>
      <c r="C366" s="46"/>
      <c r="D366" s="46"/>
      <c r="E366" s="46"/>
      <c r="F366" s="572"/>
      <c r="G366" s="5"/>
      <c r="H366" s="66"/>
      <c r="I366" s="66"/>
    </row>
    <row r="367" spans="1:9" ht="12" customHeight="1">
      <c r="A367" s="15"/>
      <c r="B367" s="10" t="s">
        <v>487</v>
      </c>
      <c r="C367" s="158">
        <v>22000</v>
      </c>
      <c r="D367" s="158">
        <v>102646</v>
      </c>
      <c r="E367" s="158">
        <v>84347</v>
      </c>
      <c r="F367" s="572">
        <f>SUM(E367/D367)</f>
        <v>0.8217271009099234</v>
      </c>
      <c r="G367" s="2"/>
      <c r="H367" s="66"/>
      <c r="I367" s="66"/>
    </row>
    <row r="368" spans="1:9" ht="12" customHeight="1" thickBot="1">
      <c r="A368" s="15"/>
      <c r="B368" s="72" t="s">
        <v>253</v>
      </c>
      <c r="C368" s="47"/>
      <c r="D368" s="47"/>
      <c r="E368" s="47"/>
      <c r="F368" s="580"/>
      <c r="G368" s="187"/>
      <c r="H368" s="66"/>
      <c r="I368" s="66"/>
    </row>
    <row r="369" spans="1:9" ht="12" customHeight="1" thickBot="1">
      <c r="A369" s="52"/>
      <c r="B369" s="56" t="s">
        <v>245</v>
      </c>
      <c r="C369" s="80">
        <f>SUM(C365:C368)</f>
        <v>22000</v>
      </c>
      <c r="D369" s="80">
        <f>SUM(D362:D368)</f>
        <v>103336</v>
      </c>
      <c r="E369" s="80">
        <f>SUM(E362:E368)</f>
        <v>85548</v>
      </c>
      <c r="F369" s="577">
        <f>SUM(E369/D369)</f>
        <v>0.8278625067740187</v>
      </c>
      <c r="G369" s="29"/>
      <c r="H369" s="66"/>
      <c r="I369" s="66"/>
    </row>
    <row r="370" spans="1:9" ht="12" customHeight="1">
      <c r="A370" s="15">
        <v>3309</v>
      </c>
      <c r="B370" s="96" t="s">
        <v>234</v>
      </c>
      <c r="C370" s="87"/>
      <c r="D370" s="87"/>
      <c r="E370" s="87"/>
      <c r="F370" s="573"/>
      <c r="G370" s="184"/>
      <c r="H370" s="66"/>
      <c r="I370" s="66"/>
    </row>
    <row r="371" spans="1:9" ht="12" customHeight="1">
      <c r="A371" s="68"/>
      <c r="B371" s="69" t="s">
        <v>48</v>
      </c>
      <c r="C371" s="75"/>
      <c r="D371" s="75"/>
      <c r="E371" s="75"/>
      <c r="F371" s="492"/>
      <c r="G371" s="184"/>
      <c r="H371" s="66"/>
      <c r="I371" s="66"/>
    </row>
    <row r="372" spans="1:9" ht="12" customHeight="1">
      <c r="A372" s="68"/>
      <c r="B372" s="7" t="s">
        <v>286</v>
      </c>
      <c r="C372" s="75"/>
      <c r="D372" s="75"/>
      <c r="E372" s="75"/>
      <c r="F372" s="492"/>
      <c r="G372" s="184"/>
      <c r="H372" s="66"/>
      <c r="I372" s="66"/>
    </row>
    <row r="373" spans="1:9" ht="12" customHeight="1">
      <c r="A373" s="68"/>
      <c r="B373" s="83" t="s">
        <v>252</v>
      </c>
      <c r="C373" s="75"/>
      <c r="D373" s="75">
        <v>72</v>
      </c>
      <c r="E373" s="75">
        <v>111</v>
      </c>
      <c r="F373" s="572">
        <f>SUM(E373/D373)</f>
        <v>1.5416666666666667</v>
      </c>
      <c r="G373" s="184"/>
      <c r="H373" s="66"/>
      <c r="I373" s="66"/>
    </row>
    <row r="374" spans="1:9" ht="12" customHeight="1">
      <c r="A374" s="68"/>
      <c r="B374" s="10" t="s">
        <v>266</v>
      </c>
      <c r="C374" s="265"/>
      <c r="D374" s="265"/>
      <c r="E374" s="265"/>
      <c r="F374" s="572"/>
      <c r="G374" s="184"/>
      <c r="H374" s="66"/>
      <c r="I374" s="66"/>
    </row>
    <row r="375" spans="1:9" ht="12" customHeight="1">
      <c r="A375" s="68"/>
      <c r="B375" s="10" t="s">
        <v>63</v>
      </c>
      <c r="C375" s="75"/>
      <c r="D375" s="75"/>
      <c r="E375" s="75"/>
      <c r="F375" s="572"/>
      <c r="G375" s="190"/>
      <c r="H375" s="66"/>
      <c r="I375" s="66"/>
    </row>
    <row r="376" spans="1:9" ht="12" customHeight="1">
      <c r="A376" s="68"/>
      <c r="B376" s="10" t="s">
        <v>487</v>
      </c>
      <c r="C376" s="75">
        <v>5100</v>
      </c>
      <c r="D376" s="75">
        <v>36128</v>
      </c>
      <c r="E376" s="75">
        <v>32539</v>
      </c>
      <c r="F376" s="572">
        <f>SUM(E376/D376)</f>
        <v>0.9006587688219664</v>
      </c>
      <c r="G376" s="190"/>
      <c r="H376" s="66"/>
      <c r="I376" s="66"/>
    </row>
    <row r="377" spans="1:9" ht="12" customHeight="1" thickBot="1">
      <c r="A377" s="68"/>
      <c r="B377" s="72" t="s">
        <v>253</v>
      </c>
      <c r="C377" s="75"/>
      <c r="D377" s="75"/>
      <c r="E377" s="76"/>
      <c r="F377" s="580"/>
      <c r="G377" s="29"/>
      <c r="H377" s="66"/>
      <c r="I377" s="66"/>
    </row>
    <row r="378" spans="1:9" ht="12.75" customHeight="1" thickBot="1">
      <c r="A378" s="52"/>
      <c r="B378" s="56" t="s">
        <v>245</v>
      </c>
      <c r="C378" s="80">
        <f>SUM(C371:C377)</f>
        <v>5100</v>
      </c>
      <c r="D378" s="80">
        <f>SUM(D371:D377)</f>
        <v>36200</v>
      </c>
      <c r="E378" s="80">
        <f>SUM(E371:E377)</f>
        <v>32650</v>
      </c>
      <c r="F378" s="577">
        <f>SUM(E378/D378)</f>
        <v>0.9019337016574586</v>
      </c>
      <c r="G378" s="186"/>
      <c r="H378" s="66"/>
      <c r="I378" s="66"/>
    </row>
    <row r="379" spans="1:9" ht="12.75" customHeight="1">
      <c r="A379" s="15">
        <v>3310</v>
      </c>
      <c r="B379" s="96" t="s">
        <v>235</v>
      </c>
      <c r="C379" s="87"/>
      <c r="D379" s="87"/>
      <c r="E379" s="87"/>
      <c r="F379" s="573"/>
      <c r="G379" s="184"/>
      <c r="H379" s="66"/>
      <c r="I379" s="66"/>
    </row>
    <row r="380" spans="1:9" ht="12.75" customHeight="1">
      <c r="A380" s="68"/>
      <c r="B380" s="69" t="s">
        <v>48</v>
      </c>
      <c r="C380" s="75"/>
      <c r="D380" s="75"/>
      <c r="E380" s="75"/>
      <c r="F380" s="492"/>
      <c r="G380" s="184"/>
      <c r="H380" s="66"/>
      <c r="I380" s="66"/>
    </row>
    <row r="381" spans="1:9" ht="12.75" customHeight="1">
      <c r="A381" s="68"/>
      <c r="B381" s="7" t="s">
        <v>286</v>
      </c>
      <c r="C381" s="75"/>
      <c r="D381" s="75"/>
      <c r="E381" s="75"/>
      <c r="F381" s="492"/>
      <c r="G381" s="184"/>
      <c r="H381" s="66"/>
      <c r="I381" s="66"/>
    </row>
    <row r="382" spans="1:9" ht="12.75" customHeight="1">
      <c r="A382" s="68"/>
      <c r="B382" s="83" t="s">
        <v>252</v>
      </c>
      <c r="C382" s="75"/>
      <c r="D382" s="75">
        <v>141</v>
      </c>
      <c r="E382" s="75">
        <v>141</v>
      </c>
      <c r="F382" s="572">
        <f>SUM(E382/D382)</f>
        <v>1</v>
      </c>
      <c r="G382" s="184"/>
      <c r="H382" s="66"/>
      <c r="I382" s="66"/>
    </row>
    <row r="383" spans="1:9" ht="12.75" customHeight="1">
      <c r="A383" s="68"/>
      <c r="B383" s="10" t="s">
        <v>266</v>
      </c>
      <c r="C383" s="265"/>
      <c r="D383" s="265"/>
      <c r="E383" s="265"/>
      <c r="F383" s="572"/>
      <c r="G383" s="184"/>
      <c r="H383" s="66"/>
      <c r="I383" s="66"/>
    </row>
    <row r="384" spans="1:9" ht="12.75" customHeight="1">
      <c r="A384" s="68"/>
      <c r="B384" s="10" t="s">
        <v>63</v>
      </c>
      <c r="C384" s="75"/>
      <c r="D384" s="75"/>
      <c r="E384" s="75"/>
      <c r="F384" s="572"/>
      <c r="G384" s="190"/>
      <c r="H384" s="66"/>
      <c r="I384" s="66"/>
    </row>
    <row r="385" spans="1:9" ht="12.75" customHeight="1">
      <c r="A385" s="68"/>
      <c r="B385" s="10" t="s">
        <v>487</v>
      </c>
      <c r="C385" s="75">
        <v>6000</v>
      </c>
      <c r="D385" s="75">
        <v>5859</v>
      </c>
      <c r="E385" s="75">
        <v>5064</v>
      </c>
      <c r="F385" s="572">
        <f>SUM(E385/D385)</f>
        <v>0.8643113159242192</v>
      </c>
      <c r="G385" s="190"/>
      <c r="H385" s="66"/>
      <c r="I385" s="66"/>
    </row>
    <row r="386" spans="1:9" ht="12.75" customHeight="1" thickBot="1">
      <c r="A386" s="68"/>
      <c r="B386" s="72" t="s">
        <v>253</v>
      </c>
      <c r="C386" s="75"/>
      <c r="D386" s="75"/>
      <c r="E386" s="76"/>
      <c r="F386" s="576"/>
      <c r="G386" s="29"/>
      <c r="H386" s="66"/>
      <c r="I386" s="66"/>
    </row>
    <row r="387" spans="1:9" ht="12.75" customHeight="1" thickBot="1">
      <c r="A387" s="52"/>
      <c r="B387" s="56" t="s">
        <v>245</v>
      </c>
      <c r="C387" s="80">
        <f>SUM(C380:C386)</f>
        <v>6000</v>
      </c>
      <c r="D387" s="80">
        <f>SUM(D380:D386)</f>
        <v>6000</v>
      </c>
      <c r="E387" s="80">
        <f>SUM(E380:E386)</f>
        <v>5205</v>
      </c>
      <c r="F387" s="577">
        <f>SUM(E387/D387)</f>
        <v>0.8675</v>
      </c>
      <c r="G387" s="186"/>
      <c r="H387" s="66"/>
      <c r="I387" s="66"/>
    </row>
    <row r="388" spans="1:9" ht="12" customHeight="1">
      <c r="A388" s="15">
        <v>3311</v>
      </c>
      <c r="B388" s="96" t="s">
        <v>112</v>
      </c>
      <c r="C388" s="87"/>
      <c r="D388" s="87"/>
      <c r="E388" s="87"/>
      <c r="F388" s="573"/>
      <c r="G388" s="184"/>
      <c r="H388" s="66"/>
      <c r="I388" s="66"/>
    </row>
    <row r="389" spans="1:9" ht="12" customHeight="1">
      <c r="A389" s="68"/>
      <c r="B389" s="69" t="s">
        <v>48</v>
      </c>
      <c r="C389" s="75"/>
      <c r="D389" s="75"/>
      <c r="E389" s="75"/>
      <c r="F389" s="492"/>
      <c r="G389" s="184"/>
      <c r="H389" s="66"/>
      <c r="I389" s="66"/>
    </row>
    <row r="390" spans="1:9" ht="12" customHeight="1">
      <c r="A390" s="68"/>
      <c r="B390" s="7" t="s">
        <v>286</v>
      </c>
      <c r="C390" s="75"/>
      <c r="D390" s="75"/>
      <c r="E390" s="75"/>
      <c r="F390" s="492"/>
      <c r="G390" s="184"/>
      <c r="H390" s="66"/>
      <c r="I390" s="66"/>
    </row>
    <row r="391" spans="1:9" ht="12" customHeight="1">
      <c r="A391" s="68"/>
      <c r="B391" s="83" t="s">
        <v>252</v>
      </c>
      <c r="C391" s="75"/>
      <c r="D391" s="75"/>
      <c r="E391" s="75"/>
      <c r="F391" s="492"/>
      <c r="G391" s="184"/>
      <c r="H391" s="66"/>
      <c r="I391" s="66"/>
    </row>
    <row r="392" spans="1:9" ht="12" customHeight="1">
      <c r="A392" s="68"/>
      <c r="B392" s="10" t="s">
        <v>266</v>
      </c>
      <c r="C392" s="265"/>
      <c r="D392" s="265"/>
      <c r="E392" s="265"/>
      <c r="F392" s="492"/>
      <c r="G392" s="184"/>
      <c r="H392" s="66"/>
      <c r="I392" s="66"/>
    </row>
    <row r="393" spans="1:9" ht="12" customHeight="1">
      <c r="A393" s="68"/>
      <c r="B393" s="10" t="s">
        <v>63</v>
      </c>
      <c r="C393" s="75"/>
      <c r="D393" s="75"/>
      <c r="E393" s="75"/>
      <c r="F393" s="492"/>
      <c r="G393" s="190"/>
      <c r="H393" s="66"/>
      <c r="I393" s="66"/>
    </row>
    <row r="394" spans="1:9" ht="12" customHeight="1">
      <c r="A394" s="68"/>
      <c r="B394" s="10" t="s">
        <v>487</v>
      </c>
      <c r="C394" s="75">
        <v>47000</v>
      </c>
      <c r="D394" s="75">
        <v>44959</v>
      </c>
      <c r="E394" s="75">
        <v>15181</v>
      </c>
      <c r="F394" s="572">
        <f>SUM(E394/D394)</f>
        <v>0.33766320425276364</v>
      </c>
      <c r="G394" s="190"/>
      <c r="H394" s="66"/>
      <c r="I394" s="66"/>
    </row>
    <row r="395" spans="1:9" ht="12" customHeight="1" thickBot="1">
      <c r="A395" s="68"/>
      <c r="B395" s="72" t="s">
        <v>253</v>
      </c>
      <c r="C395" s="75"/>
      <c r="D395" s="75"/>
      <c r="E395" s="76"/>
      <c r="F395" s="580"/>
      <c r="G395" s="29"/>
      <c r="H395" s="66"/>
      <c r="I395" s="66"/>
    </row>
    <row r="396" spans="1:9" ht="12.75" thickBot="1">
      <c r="A396" s="52"/>
      <c r="B396" s="56" t="s">
        <v>245</v>
      </c>
      <c r="C396" s="80">
        <f>SUM(C389:C395)</f>
        <v>47000</v>
      </c>
      <c r="D396" s="80">
        <f>SUM(D389:D395)</f>
        <v>44959</v>
      </c>
      <c r="E396" s="80">
        <f>SUM(E389:E395)</f>
        <v>15181</v>
      </c>
      <c r="F396" s="577">
        <f>SUM(E396/D396)</f>
        <v>0.33766320425276364</v>
      </c>
      <c r="G396" s="186"/>
      <c r="H396" s="66"/>
      <c r="I396" s="66"/>
    </row>
    <row r="397" spans="1:9" ht="12">
      <c r="A397" s="15">
        <v>3312</v>
      </c>
      <c r="B397" s="96" t="s">
        <v>564</v>
      </c>
      <c r="C397" s="87"/>
      <c r="D397" s="87"/>
      <c r="E397" s="87"/>
      <c r="F397" s="573"/>
      <c r="G397" s="184"/>
      <c r="H397" s="66"/>
      <c r="I397" s="66"/>
    </row>
    <row r="398" spans="1:9" ht="12">
      <c r="A398" s="68"/>
      <c r="B398" s="69" t="s">
        <v>48</v>
      </c>
      <c r="C398" s="75"/>
      <c r="D398" s="75"/>
      <c r="E398" s="75"/>
      <c r="F398" s="492"/>
      <c r="G398" s="184"/>
      <c r="H398" s="66"/>
      <c r="I398" s="66"/>
    </row>
    <row r="399" spans="1:9" ht="12">
      <c r="A399" s="68"/>
      <c r="B399" s="7" t="s">
        <v>286</v>
      </c>
      <c r="C399" s="75"/>
      <c r="D399" s="75"/>
      <c r="E399" s="75"/>
      <c r="F399" s="492"/>
      <c r="G399" s="184"/>
      <c r="H399" s="66"/>
      <c r="I399" s="66"/>
    </row>
    <row r="400" spans="1:9" ht="12">
      <c r="A400" s="68"/>
      <c r="B400" s="83" t="s">
        <v>252</v>
      </c>
      <c r="C400" s="75"/>
      <c r="D400" s="75"/>
      <c r="E400" s="75"/>
      <c r="F400" s="492"/>
      <c r="G400" s="184"/>
      <c r="H400" s="66"/>
      <c r="I400" s="66"/>
    </row>
    <row r="401" spans="1:9" ht="12">
      <c r="A401" s="68"/>
      <c r="B401" s="10" t="s">
        <v>266</v>
      </c>
      <c r="C401" s="265"/>
      <c r="D401" s="265"/>
      <c r="E401" s="265"/>
      <c r="F401" s="492"/>
      <c r="G401" s="184"/>
      <c r="H401" s="66"/>
      <c r="I401" s="66"/>
    </row>
    <row r="402" spans="1:9" ht="12">
      <c r="A402" s="68"/>
      <c r="B402" s="10" t="s">
        <v>63</v>
      </c>
      <c r="C402" s="75"/>
      <c r="D402" s="75"/>
      <c r="E402" s="75"/>
      <c r="F402" s="492"/>
      <c r="G402" s="190"/>
      <c r="H402" s="66"/>
      <c r="I402" s="66"/>
    </row>
    <row r="403" spans="1:9" ht="12">
      <c r="A403" s="68"/>
      <c r="B403" s="10" t="s">
        <v>487</v>
      </c>
      <c r="C403" s="75"/>
      <c r="D403" s="75">
        <v>4602</v>
      </c>
      <c r="E403" s="75">
        <v>3989</v>
      </c>
      <c r="F403" s="572">
        <f>SUM(E403/D403)</f>
        <v>0.8667970447631465</v>
      </c>
      <c r="G403" s="190"/>
      <c r="H403" s="66"/>
      <c r="I403" s="66"/>
    </row>
    <row r="404" spans="1:9" ht="12.75" thickBot="1">
      <c r="A404" s="68"/>
      <c r="B404" s="72" t="s">
        <v>253</v>
      </c>
      <c r="C404" s="75"/>
      <c r="D404" s="75"/>
      <c r="E404" s="76"/>
      <c r="F404" s="580"/>
      <c r="G404" s="29"/>
      <c r="H404" s="66"/>
      <c r="I404" s="66"/>
    </row>
    <row r="405" spans="1:9" ht="12.75" thickBot="1">
      <c r="A405" s="52"/>
      <c r="B405" s="56" t="s">
        <v>245</v>
      </c>
      <c r="C405" s="80">
        <f>SUM(C398:C404)</f>
        <v>0</v>
      </c>
      <c r="D405" s="80">
        <f>SUM(D398:D404)</f>
        <v>4602</v>
      </c>
      <c r="E405" s="80">
        <f>SUM(E398:E404)</f>
        <v>3989</v>
      </c>
      <c r="F405" s="577">
        <f>SUM(E405/D405)</f>
        <v>0.8667970447631465</v>
      </c>
      <c r="G405" s="186"/>
      <c r="H405" s="66"/>
      <c r="I405" s="66"/>
    </row>
    <row r="406" spans="1:9" ht="12">
      <c r="A406" s="67">
        <v>3314</v>
      </c>
      <c r="B406" s="96" t="s">
        <v>113</v>
      </c>
      <c r="C406" s="87"/>
      <c r="D406" s="87"/>
      <c r="E406" s="87"/>
      <c r="F406" s="573"/>
      <c r="G406" s="184"/>
      <c r="H406" s="66"/>
      <c r="I406" s="66"/>
    </row>
    <row r="407" spans="1:9" ht="12" customHeight="1">
      <c r="A407" s="68"/>
      <c r="B407" s="69" t="s">
        <v>48</v>
      </c>
      <c r="C407" s="75"/>
      <c r="D407" s="75"/>
      <c r="E407" s="75"/>
      <c r="F407" s="492"/>
      <c r="G407" s="184"/>
      <c r="H407" s="66"/>
      <c r="I407" s="66"/>
    </row>
    <row r="408" spans="1:9" ht="12" customHeight="1">
      <c r="A408" s="68"/>
      <c r="B408" s="7" t="s">
        <v>286</v>
      </c>
      <c r="C408" s="75"/>
      <c r="D408" s="75"/>
      <c r="E408" s="75"/>
      <c r="F408" s="492"/>
      <c r="G408" s="184"/>
      <c r="H408" s="66"/>
      <c r="I408" s="66"/>
    </row>
    <row r="409" spans="1:9" ht="12" customHeight="1">
      <c r="A409" s="68"/>
      <c r="B409" s="83" t="s">
        <v>252</v>
      </c>
      <c r="C409" s="75"/>
      <c r="D409" s="75">
        <v>336</v>
      </c>
      <c r="E409" s="75">
        <v>474</v>
      </c>
      <c r="F409" s="572">
        <f>SUM(E409/D409)</f>
        <v>1.4107142857142858</v>
      </c>
      <c r="G409" s="184"/>
      <c r="H409" s="66"/>
      <c r="I409" s="66"/>
    </row>
    <row r="410" spans="1:9" ht="12" customHeight="1">
      <c r="A410" s="68"/>
      <c r="B410" s="10" t="s">
        <v>266</v>
      </c>
      <c r="C410" s="265"/>
      <c r="D410" s="265"/>
      <c r="E410" s="265"/>
      <c r="F410" s="572"/>
      <c r="G410" s="184"/>
      <c r="H410" s="66"/>
      <c r="I410" s="66"/>
    </row>
    <row r="411" spans="1:9" ht="12" customHeight="1">
      <c r="A411" s="68"/>
      <c r="B411" s="10" t="s">
        <v>63</v>
      </c>
      <c r="C411" s="75"/>
      <c r="D411" s="75"/>
      <c r="E411" s="75"/>
      <c r="F411" s="572"/>
      <c r="G411" s="190"/>
      <c r="H411" s="66"/>
      <c r="I411" s="66"/>
    </row>
    <row r="412" spans="1:9" ht="12" customHeight="1">
      <c r="A412" s="68"/>
      <c r="B412" s="10" t="s">
        <v>487</v>
      </c>
      <c r="C412" s="75">
        <v>25000</v>
      </c>
      <c r="D412" s="75">
        <v>23124</v>
      </c>
      <c r="E412" s="75">
        <v>6885</v>
      </c>
      <c r="F412" s="572">
        <f>SUM(E412/D412)</f>
        <v>0.29774260508562533</v>
      </c>
      <c r="G412" s="190"/>
      <c r="H412" s="66"/>
      <c r="I412" s="66"/>
    </row>
    <row r="413" spans="1:9" ht="12" customHeight="1" thickBot="1">
      <c r="A413" s="68"/>
      <c r="B413" s="72" t="s">
        <v>253</v>
      </c>
      <c r="C413" s="75"/>
      <c r="D413" s="75"/>
      <c r="E413" s="76"/>
      <c r="F413" s="580"/>
      <c r="G413" s="29"/>
      <c r="H413" s="66"/>
      <c r="I413" s="66"/>
    </row>
    <row r="414" spans="1:9" ht="12" customHeight="1" thickBot="1">
      <c r="A414" s="52"/>
      <c r="B414" s="56" t="s">
        <v>245</v>
      </c>
      <c r="C414" s="80">
        <f>SUM(C407:C413)</f>
        <v>25000</v>
      </c>
      <c r="D414" s="80">
        <f>SUM(D407:D413)</f>
        <v>23460</v>
      </c>
      <c r="E414" s="80">
        <f>SUM(E407:E413)</f>
        <v>7359</v>
      </c>
      <c r="F414" s="577">
        <f>SUM(E414/D414)</f>
        <v>0.3136828644501279</v>
      </c>
      <c r="G414" s="186"/>
      <c r="H414" s="66"/>
      <c r="I414" s="66"/>
    </row>
    <row r="415" spans="1:9" ht="12" customHeight="1">
      <c r="A415" s="15">
        <v>3315</v>
      </c>
      <c r="B415" s="101" t="s">
        <v>114</v>
      </c>
      <c r="C415" s="87"/>
      <c r="D415" s="87"/>
      <c r="E415" s="87"/>
      <c r="F415" s="573"/>
      <c r="G415" s="184"/>
      <c r="H415" s="66"/>
      <c r="I415" s="66"/>
    </row>
    <row r="416" spans="1:9" ht="12" customHeight="1">
      <c r="A416" s="68"/>
      <c r="B416" s="69" t="s">
        <v>48</v>
      </c>
      <c r="C416" s="75"/>
      <c r="D416" s="75"/>
      <c r="E416" s="75"/>
      <c r="F416" s="492"/>
      <c r="G416" s="184"/>
      <c r="H416" s="66"/>
      <c r="I416" s="66"/>
    </row>
    <row r="417" spans="1:9" ht="12" customHeight="1">
      <c r="A417" s="68"/>
      <c r="B417" s="7" t="s">
        <v>286</v>
      </c>
      <c r="C417" s="75"/>
      <c r="D417" s="75"/>
      <c r="E417" s="75"/>
      <c r="F417" s="492"/>
      <c r="G417" s="184"/>
      <c r="H417" s="66"/>
      <c r="I417" s="66"/>
    </row>
    <row r="418" spans="1:9" ht="12" customHeight="1">
      <c r="A418" s="68"/>
      <c r="B418" s="83" t="s">
        <v>252</v>
      </c>
      <c r="C418" s="75"/>
      <c r="D418" s="75">
        <v>133</v>
      </c>
      <c r="E418" s="75">
        <v>334</v>
      </c>
      <c r="F418" s="572">
        <f>SUM(E418/D418)</f>
        <v>2.511278195488722</v>
      </c>
      <c r="G418" s="184"/>
      <c r="H418" s="66"/>
      <c r="I418" s="66"/>
    </row>
    <row r="419" spans="1:9" ht="12" customHeight="1">
      <c r="A419" s="68"/>
      <c r="B419" s="10" t="s">
        <v>266</v>
      </c>
      <c r="C419" s="265"/>
      <c r="D419" s="265"/>
      <c r="E419" s="265"/>
      <c r="F419" s="572"/>
      <c r="G419" s="184"/>
      <c r="H419" s="66"/>
      <c r="I419" s="66"/>
    </row>
    <row r="420" spans="1:9" ht="12" customHeight="1">
      <c r="A420" s="68"/>
      <c r="B420" s="10" t="s">
        <v>63</v>
      </c>
      <c r="C420" s="75"/>
      <c r="D420" s="75"/>
      <c r="E420" s="75"/>
      <c r="F420" s="572"/>
      <c r="G420" s="190"/>
      <c r="H420" s="66"/>
      <c r="I420" s="66"/>
    </row>
    <row r="421" spans="1:9" ht="12" customHeight="1">
      <c r="A421" s="68"/>
      <c r="B421" s="10" t="s">
        <v>487</v>
      </c>
      <c r="C421" s="75">
        <v>23000</v>
      </c>
      <c r="D421" s="75">
        <v>27575</v>
      </c>
      <c r="E421" s="75">
        <v>7778</v>
      </c>
      <c r="F421" s="572">
        <f>SUM(E421/D421)</f>
        <v>0.28206708975521305</v>
      </c>
      <c r="G421" s="452"/>
      <c r="H421" s="66"/>
      <c r="I421" s="66"/>
    </row>
    <row r="422" spans="1:9" ht="12" customHeight="1" thickBot="1">
      <c r="A422" s="68"/>
      <c r="B422" s="72" t="s">
        <v>253</v>
      </c>
      <c r="C422" s="75"/>
      <c r="D422" s="75"/>
      <c r="E422" s="76"/>
      <c r="F422" s="580"/>
      <c r="G422" s="187"/>
      <c r="H422" s="66"/>
      <c r="I422" s="66"/>
    </row>
    <row r="423" spans="1:9" ht="12" customHeight="1" thickBot="1">
      <c r="A423" s="52"/>
      <c r="B423" s="56" t="s">
        <v>245</v>
      </c>
      <c r="C423" s="80">
        <f>SUM(C416:C422)</f>
        <v>23000</v>
      </c>
      <c r="D423" s="80">
        <f>SUM(D416:D422)</f>
        <v>27708</v>
      </c>
      <c r="E423" s="80">
        <f>SUM(E416:E422)</f>
        <v>8112</v>
      </c>
      <c r="F423" s="577">
        <f>SUM(E423/D423)</f>
        <v>0.2927674317886531</v>
      </c>
      <c r="G423" s="186"/>
      <c r="H423" s="66"/>
      <c r="I423" s="66"/>
    </row>
    <row r="424" spans="1:9" ht="12" customHeight="1">
      <c r="A424" s="15">
        <v>3316</v>
      </c>
      <c r="B424" s="101" t="s">
        <v>565</v>
      </c>
      <c r="C424" s="87"/>
      <c r="D424" s="87"/>
      <c r="E424" s="87"/>
      <c r="F424" s="573"/>
      <c r="G424" s="184"/>
      <c r="H424" s="66"/>
      <c r="I424" s="66"/>
    </row>
    <row r="425" spans="1:9" ht="12" customHeight="1">
      <c r="A425" s="68"/>
      <c r="B425" s="69" t="s">
        <v>48</v>
      </c>
      <c r="C425" s="75"/>
      <c r="D425" s="75"/>
      <c r="E425" s="75"/>
      <c r="F425" s="492"/>
      <c r="G425" s="184"/>
      <c r="H425" s="66"/>
      <c r="I425" s="66"/>
    </row>
    <row r="426" spans="1:9" ht="12" customHeight="1">
      <c r="A426" s="68"/>
      <c r="B426" s="7" t="s">
        <v>286</v>
      </c>
      <c r="C426" s="75"/>
      <c r="D426" s="75"/>
      <c r="E426" s="75"/>
      <c r="F426" s="492"/>
      <c r="G426" s="184"/>
      <c r="H426" s="66"/>
      <c r="I426" s="66"/>
    </row>
    <row r="427" spans="1:9" ht="12" customHeight="1">
      <c r="A427" s="68"/>
      <c r="B427" s="83" t="s">
        <v>252</v>
      </c>
      <c r="C427" s="75"/>
      <c r="D427" s="75">
        <v>6</v>
      </c>
      <c r="E427" s="75">
        <v>6</v>
      </c>
      <c r="F427" s="572">
        <f>SUM(E427/D427)</f>
        <v>1</v>
      </c>
      <c r="G427" s="184"/>
      <c r="H427" s="66"/>
      <c r="I427" s="66"/>
    </row>
    <row r="428" spans="1:9" ht="12" customHeight="1">
      <c r="A428" s="68"/>
      <c r="B428" s="10" t="s">
        <v>266</v>
      </c>
      <c r="C428" s="265"/>
      <c r="D428" s="265"/>
      <c r="E428" s="265"/>
      <c r="F428" s="572"/>
      <c r="G428" s="184"/>
      <c r="H428" s="66"/>
      <c r="I428" s="66"/>
    </row>
    <row r="429" spans="1:9" ht="12" customHeight="1">
      <c r="A429" s="68"/>
      <c r="B429" s="10" t="s">
        <v>63</v>
      </c>
      <c r="C429" s="75"/>
      <c r="D429" s="75"/>
      <c r="E429" s="75"/>
      <c r="F429" s="572"/>
      <c r="G429" s="190"/>
      <c r="H429" s="66"/>
      <c r="I429" s="66"/>
    </row>
    <row r="430" spans="1:9" ht="12" customHeight="1">
      <c r="A430" s="68"/>
      <c r="B430" s="10" t="s">
        <v>487</v>
      </c>
      <c r="C430" s="75"/>
      <c r="D430" s="75">
        <v>4075</v>
      </c>
      <c r="E430" s="75">
        <v>4129</v>
      </c>
      <c r="F430" s="572">
        <f>SUM(E430/D430)</f>
        <v>1.0132515337423313</v>
      </c>
      <c r="G430" s="452"/>
      <c r="H430" s="66"/>
      <c r="I430" s="66"/>
    </row>
    <row r="431" spans="1:9" ht="12" customHeight="1" thickBot="1">
      <c r="A431" s="68"/>
      <c r="B431" s="72" t="s">
        <v>253</v>
      </c>
      <c r="C431" s="75"/>
      <c r="D431" s="75"/>
      <c r="E431" s="76"/>
      <c r="F431" s="580"/>
      <c r="G431" s="187"/>
      <c r="H431" s="66"/>
      <c r="I431" s="66"/>
    </row>
    <row r="432" spans="1:9" ht="12" customHeight="1" thickBot="1">
      <c r="A432" s="52"/>
      <c r="B432" s="56" t="s">
        <v>245</v>
      </c>
      <c r="C432" s="80">
        <f>SUM(C425:C431)</f>
        <v>0</v>
      </c>
      <c r="D432" s="80">
        <f>SUM(D425:D431)</f>
        <v>4081</v>
      </c>
      <c r="E432" s="80">
        <f>SUM(E425:E431)</f>
        <v>4135</v>
      </c>
      <c r="F432" s="577">
        <f>SUM(E432/D432)</f>
        <v>1.0132320509679</v>
      </c>
      <c r="G432" s="186"/>
      <c r="H432" s="66"/>
      <c r="I432" s="66"/>
    </row>
    <row r="433" spans="1:9" ht="12" customHeight="1">
      <c r="A433" s="15">
        <v>3317</v>
      </c>
      <c r="B433" s="101" t="s">
        <v>586</v>
      </c>
      <c r="C433" s="87"/>
      <c r="D433" s="87"/>
      <c r="E433" s="87"/>
      <c r="F433" s="573"/>
      <c r="G433" s="184"/>
      <c r="H433" s="66"/>
      <c r="I433" s="66"/>
    </row>
    <row r="434" spans="1:9" ht="12" customHeight="1">
      <c r="A434" s="68"/>
      <c r="B434" s="69" t="s">
        <v>48</v>
      </c>
      <c r="C434" s="75"/>
      <c r="D434" s="75"/>
      <c r="E434" s="75"/>
      <c r="F434" s="492"/>
      <c r="G434" s="184"/>
      <c r="H434" s="66"/>
      <c r="I434" s="66"/>
    </row>
    <row r="435" spans="1:9" ht="12" customHeight="1">
      <c r="A435" s="68"/>
      <c r="B435" s="7" t="s">
        <v>286</v>
      </c>
      <c r="C435" s="75"/>
      <c r="D435" s="75"/>
      <c r="E435" s="75"/>
      <c r="F435" s="492"/>
      <c r="G435" s="184"/>
      <c r="H435" s="66"/>
      <c r="I435" s="66"/>
    </row>
    <row r="436" spans="1:9" ht="12" customHeight="1">
      <c r="A436" s="68"/>
      <c r="B436" s="83" t="s">
        <v>252</v>
      </c>
      <c r="C436" s="75"/>
      <c r="D436" s="75">
        <v>27</v>
      </c>
      <c r="E436" s="75">
        <v>27</v>
      </c>
      <c r="F436" s="572">
        <f>SUM(E436/D436)</f>
        <v>1</v>
      </c>
      <c r="G436" s="184"/>
      <c r="H436" s="66"/>
      <c r="I436" s="66"/>
    </row>
    <row r="437" spans="1:9" ht="12" customHeight="1">
      <c r="A437" s="68"/>
      <c r="B437" s="10" t="s">
        <v>266</v>
      </c>
      <c r="C437" s="265"/>
      <c r="D437" s="265"/>
      <c r="E437" s="265"/>
      <c r="F437" s="572"/>
      <c r="G437" s="184"/>
      <c r="H437" s="66"/>
      <c r="I437" s="66"/>
    </row>
    <row r="438" spans="1:9" ht="12" customHeight="1">
      <c r="A438" s="68"/>
      <c r="B438" s="10" t="s">
        <v>63</v>
      </c>
      <c r="C438" s="75"/>
      <c r="D438" s="75"/>
      <c r="E438" s="75"/>
      <c r="F438" s="572"/>
      <c r="G438" s="190"/>
      <c r="H438" s="66"/>
      <c r="I438" s="66"/>
    </row>
    <row r="439" spans="1:9" ht="12" customHeight="1">
      <c r="A439" s="68"/>
      <c r="B439" s="10" t="s">
        <v>487</v>
      </c>
      <c r="C439" s="75"/>
      <c r="D439" s="75">
        <v>764</v>
      </c>
      <c r="E439" s="75">
        <v>763</v>
      </c>
      <c r="F439" s="572">
        <f>SUM(E439/D439)</f>
        <v>0.9986910994764397</v>
      </c>
      <c r="G439" s="452"/>
      <c r="H439" s="66"/>
      <c r="I439" s="66"/>
    </row>
    <row r="440" spans="1:9" ht="12" customHeight="1" thickBot="1">
      <c r="A440" s="68"/>
      <c r="B440" s="72" t="s">
        <v>253</v>
      </c>
      <c r="C440" s="75"/>
      <c r="D440" s="75"/>
      <c r="E440" s="76"/>
      <c r="F440" s="580"/>
      <c r="G440" s="187"/>
      <c r="H440" s="66"/>
      <c r="I440" s="66"/>
    </row>
    <row r="441" spans="1:9" ht="12" customHeight="1" thickBot="1">
      <c r="A441" s="52"/>
      <c r="B441" s="56" t="s">
        <v>245</v>
      </c>
      <c r="C441" s="80">
        <f>SUM(C434:C440)</f>
        <v>0</v>
      </c>
      <c r="D441" s="80">
        <f>SUM(D434:D440)</f>
        <v>791</v>
      </c>
      <c r="E441" s="80">
        <f>SUM(E434:E440)</f>
        <v>790</v>
      </c>
      <c r="F441" s="577">
        <f>SUM(E441/D441)</f>
        <v>0.9987357774968394</v>
      </c>
      <c r="G441" s="186"/>
      <c r="H441" s="66"/>
      <c r="I441" s="66"/>
    </row>
    <row r="442" spans="1:9" ht="12" customHeight="1">
      <c r="A442" s="15">
        <v>3318</v>
      </c>
      <c r="B442" s="101" t="s">
        <v>116</v>
      </c>
      <c r="C442" s="87"/>
      <c r="D442" s="87"/>
      <c r="E442" s="87"/>
      <c r="F442" s="573"/>
      <c r="G442" s="184"/>
      <c r="H442" s="66"/>
      <c r="I442" s="66"/>
    </row>
    <row r="443" spans="1:9" ht="12" customHeight="1">
      <c r="A443" s="68"/>
      <c r="B443" s="69" t="s">
        <v>48</v>
      </c>
      <c r="C443" s="75"/>
      <c r="D443" s="75"/>
      <c r="E443" s="75"/>
      <c r="F443" s="492"/>
      <c r="G443" s="184"/>
      <c r="H443" s="66"/>
      <c r="I443" s="66"/>
    </row>
    <row r="444" spans="1:9" ht="12" customHeight="1">
      <c r="A444" s="68"/>
      <c r="B444" s="7" t="s">
        <v>286</v>
      </c>
      <c r="C444" s="75"/>
      <c r="D444" s="75"/>
      <c r="E444" s="75"/>
      <c r="F444" s="492"/>
      <c r="G444" s="184"/>
      <c r="H444" s="66"/>
      <c r="I444" s="66"/>
    </row>
    <row r="445" spans="1:9" ht="12" customHeight="1">
      <c r="A445" s="68"/>
      <c r="B445" s="83" t="s">
        <v>252</v>
      </c>
      <c r="C445" s="75"/>
      <c r="D445" s="75"/>
      <c r="E445" s="75"/>
      <c r="F445" s="492"/>
      <c r="G445" s="184"/>
      <c r="H445" s="66"/>
      <c r="I445" s="66"/>
    </row>
    <row r="446" spans="1:9" ht="12" customHeight="1">
      <c r="A446" s="68"/>
      <c r="B446" s="10" t="s">
        <v>266</v>
      </c>
      <c r="C446" s="265"/>
      <c r="D446" s="265"/>
      <c r="E446" s="265"/>
      <c r="F446" s="492"/>
      <c r="G446" s="184"/>
      <c r="H446" s="66"/>
      <c r="I446" s="66"/>
    </row>
    <row r="447" spans="1:9" ht="12" customHeight="1">
      <c r="A447" s="68"/>
      <c r="B447" s="10" t="s">
        <v>63</v>
      </c>
      <c r="C447" s="75"/>
      <c r="D447" s="75"/>
      <c r="E447" s="75"/>
      <c r="F447" s="492"/>
      <c r="G447" s="190"/>
      <c r="H447" s="66"/>
      <c r="I447" s="66"/>
    </row>
    <row r="448" spans="1:9" ht="12" customHeight="1">
      <c r="A448" s="68"/>
      <c r="B448" s="10" t="s">
        <v>487</v>
      </c>
      <c r="C448" s="75">
        <v>2200</v>
      </c>
      <c r="D448" s="75">
        <v>15839</v>
      </c>
      <c r="E448" s="75">
        <v>12707</v>
      </c>
      <c r="F448" s="572">
        <f>SUM(E448/D448)</f>
        <v>0.8022602437022539</v>
      </c>
      <c r="G448" s="190"/>
      <c r="H448" s="66"/>
      <c r="I448" s="66"/>
    </row>
    <row r="449" spans="1:9" ht="12" customHeight="1" thickBot="1">
      <c r="A449" s="68"/>
      <c r="B449" s="72" t="s">
        <v>253</v>
      </c>
      <c r="C449" s="75"/>
      <c r="D449" s="75"/>
      <c r="E449" s="76"/>
      <c r="F449" s="580"/>
      <c r="G449" s="29"/>
      <c r="H449" s="66"/>
      <c r="I449" s="66"/>
    </row>
    <row r="450" spans="1:9" ht="12" customHeight="1" thickBot="1">
      <c r="A450" s="52"/>
      <c r="B450" s="56" t="s">
        <v>245</v>
      </c>
      <c r="C450" s="80">
        <f>SUM(C443:C449)</f>
        <v>2200</v>
      </c>
      <c r="D450" s="80">
        <f>SUM(D443:D449)</f>
        <v>15839</v>
      </c>
      <c r="E450" s="80">
        <f>SUM(E443:E449)</f>
        <v>12707</v>
      </c>
      <c r="F450" s="577">
        <f>SUM(E450/D450)</f>
        <v>0.8022602437022539</v>
      </c>
      <c r="G450" s="186"/>
      <c r="H450" s="66"/>
      <c r="I450" s="66"/>
    </row>
    <row r="451" spans="1:9" ht="12" customHeight="1">
      <c r="A451" s="15">
        <v>3319</v>
      </c>
      <c r="B451" s="101" t="s">
        <v>566</v>
      </c>
      <c r="C451" s="87"/>
      <c r="D451" s="87"/>
      <c r="E451" s="87"/>
      <c r="F451" s="573"/>
      <c r="G451" s="184"/>
      <c r="H451" s="66"/>
      <c r="I451" s="66"/>
    </row>
    <row r="452" spans="1:9" ht="12" customHeight="1">
      <c r="A452" s="68"/>
      <c r="B452" s="69" t="s">
        <v>48</v>
      </c>
      <c r="C452" s="75"/>
      <c r="D452" s="75"/>
      <c r="E452" s="75"/>
      <c r="F452" s="492"/>
      <c r="G452" s="184"/>
      <c r="H452" s="66"/>
      <c r="I452" s="66"/>
    </row>
    <row r="453" spans="1:9" ht="12" customHeight="1">
      <c r="A453" s="68"/>
      <c r="B453" s="7" t="s">
        <v>286</v>
      </c>
      <c r="C453" s="75"/>
      <c r="D453" s="75"/>
      <c r="E453" s="75"/>
      <c r="F453" s="492"/>
      <c r="G453" s="184"/>
      <c r="H453" s="66"/>
      <c r="I453" s="66"/>
    </row>
    <row r="454" spans="1:9" ht="12" customHeight="1">
      <c r="A454" s="68"/>
      <c r="B454" s="83" t="s">
        <v>252</v>
      </c>
      <c r="C454" s="75"/>
      <c r="D454" s="75">
        <v>6</v>
      </c>
      <c r="E454" s="75">
        <v>9</v>
      </c>
      <c r="F454" s="572">
        <f>SUM(E454/D454)</f>
        <v>1.5</v>
      </c>
      <c r="G454" s="184"/>
      <c r="H454" s="66"/>
      <c r="I454" s="66"/>
    </row>
    <row r="455" spans="1:9" ht="12" customHeight="1">
      <c r="A455" s="68"/>
      <c r="B455" s="10" t="s">
        <v>266</v>
      </c>
      <c r="C455" s="265"/>
      <c r="D455" s="265"/>
      <c r="E455" s="265"/>
      <c r="F455" s="572"/>
      <c r="G455" s="184"/>
      <c r="H455" s="66"/>
      <c r="I455" s="66"/>
    </row>
    <row r="456" spans="1:9" ht="12" customHeight="1">
      <c r="A456" s="68"/>
      <c r="B456" s="10" t="s">
        <v>63</v>
      </c>
      <c r="C456" s="75"/>
      <c r="D456" s="75"/>
      <c r="E456" s="75"/>
      <c r="F456" s="572"/>
      <c r="G456" s="190"/>
      <c r="H456" s="66"/>
      <c r="I456" s="66"/>
    </row>
    <row r="457" spans="1:9" ht="12" customHeight="1">
      <c r="A457" s="68"/>
      <c r="B457" s="10" t="s">
        <v>487</v>
      </c>
      <c r="C457" s="75"/>
      <c r="D457" s="75">
        <v>2153</v>
      </c>
      <c r="E457" s="75">
        <v>2143</v>
      </c>
      <c r="F457" s="572">
        <f>SUM(E457/D457)</f>
        <v>0.995355318160706</v>
      </c>
      <c r="G457" s="190"/>
      <c r="H457" s="66"/>
      <c r="I457" s="66"/>
    </row>
    <row r="458" spans="1:9" ht="12" customHeight="1" thickBot="1">
      <c r="A458" s="68"/>
      <c r="B458" s="72" t="s">
        <v>253</v>
      </c>
      <c r="C458" s="75"/>
      <c r="D458" s="75"/>
      <c r="E458" s="76"/>
      <c r="F458" s="580"/>
      <c r="G458" s="29"/>
      <c r="H458" s="66"/>
      <c r="I458" s="66"/>
    </row>
    <row r="459" spans="1:9" ht="12" customHeight="1" thickBot="1">
      <c r="A459" s="52"/>
      <c r="B459" s="56" t="s">
        <v>245</v>
      </c>
      <c r="C459" s="80">
        <f>SUM(C452:C458)</f>
        <v>0</v>
      </c>
      <c r="D459" s="80">
        <f>SUM(D452:D458)</f>
        <v>2159</v>
      </c>
      <c r="E459" s="80">
        <f>SUM(E452:E458)</f>
        <v>2152</v>
      </c>
      <c r="F459" s="577">
        <f>SUM(E459/D459)</f>
        <v>0.9967577582213988</v>
      </c>
      <c r="G459" s="186"/>
      <c r="H459" s="66"/>
      <c r="I459" s="66"/>
    </row>
    <row r="460" spans="1:9" ht="12" customHeight="1">
      <c r="A460" s="15">
        <v>3320</v>
      </c>
      <c r="B460" s="96" t="s">
        <v>173</v>
      </c>
      <c r="C460" s="97"/>
      <c r="D460" s="97"/>
      <c r="E460" s="87"/>
      <c r="F460" s="573"/>
      <c r="G460" s="184"/>
      <c r="H460" s="66"/>
      <c r="I460" s="66"/>
    </row>
    <row r="461" spans="1:9" ht="12" customHeight="1">
      <c r="A461" s="68"/>
      <c r="B461" s="69" t="s">
        <v>48</v>
      </c>
      <c r="C461" s="75"/>
      <c r="D461" s="75"/>
      <c r="E461" s="75"/>
      <c r="F461" s="492"/>
      <c r="G461" s="184"/>
      <c r="H461" s="66"/>
      <c r="I461" s="66"/>
    </row>
    <row r="462" spans="1:9" ht="12" customHeight="1">
      <c r="A462" s="68"/>
      <c r="B462" s="7" t="s">
        <v>286</v>
      </c>
      <c r="C462" s="75"/>
      <c r="D462" s="75"/>
      <c r="E462" s="75"/>
      <c r="F462" s="492"/>
      <c r="G462" s="184"/>
      <c r="H462" s="66"/>
      <c r="I462" s="66"/>
    </row>
    <row r="463" spans="1:9" ht="12" customHeight="1">
      <c r="A463" s="68"/>
      <c r="B463" s="83" t="s">
        <v>252</v>
      </c>
      <c r="C463" s="75"/>
      <c r="D463" s="75"/>
      <c r="E463" s="75"/>
      <c r="F463" s="492"/>
      <c r="G463" s="184"/>
      <c r="H463" s="66"/>
      <c r="I463" s="66"/>
    </row>
    <row r="464" spans="1:9" ht="12" customHeight="1">
      <c r="A464" s="68"/>
      <c r="B464" s="10" t="s">
        <v>266</v>
      </c>
      <c r="C464" s="265"/>
      <c r="D464" s="265"/>
      <c r="E464" s="265"/>
      <c r="F464" s="492"/>
      <c r="G464" s="184"/>
      <c r="H464" s="66"/>
      <c r="I464" s="66"/>
    </row>
    <row r="465" spans="1:9" ht="12" customHeight="1">
      <c r="A465" s="68"/>
      <c r="B465" s="10" t="s">
        <v>63</v>
      </c>
      <c r="C465" s="75"/>
      <c r="D465" s="75"/>
      <c r="E465" s="75"/>
      <c r="F465" s="492"/>
      <c r="G465" s="190"/>
      <c r="H465" s="66"/>
      <c r="I465" s="66"/>
    </row>
    <row r="466" spans="1:9" ht="12" customHeight="1">
      <c r="A466" s="68"/>
      <c r="B466" s="10" t="s">
        <v>487</v>
      </c>
      <c r="C466" s="75">
        <v>920</v>
      </c>
      <c r="D466" s="75">
        <v>4880</v>
      </c>
      <c r="E466" s="75">
        <v>2225</v>
      </c>
      <c r="F466" s="572">
        <f>SUM(E466/D466)</f>
        <v>0.45594262295081966</v>
      </c>
      <c r="G466" s="190"/>
      <c r="H466" s="66"/>
      <c r="I466" s="66"/>
    </row>
    <row r="467" spans="1:9" ht="12" customHeight="1" thickBot="1">
      <c r="A467" s="68"/>
      <c r="B467" s="72" t="s">
        <v>253</v>
      </c>
      <c r="C467" s="75"/>
      <c r="D467" s="75"/>
      <c r="E467" s="76"/>
      <c r="F467" s="580"/>
      <c r="G467" s="29"/>
      <c r="H467" s="66"/>
      <c r="I467" s="66"/>
    </row>
    <row r="468" spans="1:9" ht="12" customHeight="1" thickBot="1">
      <c r="A468" s="52"/>
      <c r="B468" s="56" t="s">
        <v>245</v>
      </c>
      <c r="C468" s="80">
        <f>SUM(C461:C467)</f>
        <v>920</v>
      </c>
      <c r="D468" s="80">
        <f>SUM(D461:D467)</f>
        <v>4880</v>
      </c>
      <c r="E468" s="80">
        <f>SUM(E461:E467)</f>
        <v>2225</v>
      </c>
      <c r="F468" s="577">
        <f>SUM(E468/D468)</f>
        <v>0.45594262295081966</v>
      </c>
      <c r="G468" s="186"/>
      <c r="H468" s="66"/>
      <c r="I468" s="66"/>
    </row>
    <row r="469" spans="1:9" ht="12" customHeight="1">
      <c r="A469" s="15">
        <v>3321</v>
      </c>
      <c r="B469" s="96" t="s">
        <v>276</v>
      </c>
      <c r="C469" s="87"/>
      <c r="D469" s="87"/>
      <c r="E469" s="87"/>
      <c r="F469" s="573"/>
      <c r="G469" s="184"/>
      <c r="H469" s="66"/>
      <c r="I469" s="66"/>
    </row>
    <row r="470" spans="1:9" ht="12" customHeight="1">
      <c r="A470" s="68"/>
      <c r="B470" s="69" t="s">
        <v>48</v>
      </c>
      <c r="C470" s="75"/>
      <c r="D470" s="75"/>
      <c r="E470" s="75"/>
      <c r="F470" s="492"/>
      <c r="G470" s="184"/>
      <c r="H470" s="66"/>
      <c r="I470" s="66"/>
    </row>
    <row r="471" spans="1:9" ht="12" customHeight="1">
      <c r="A471" s="68"/>
      <c r="B471" s="7" t="s">
        <v>286</v>
      </c>
      <c r="C471" s="75"/>
      <c r="D471" s="75"/>
      <c r="E471" s="75"/>
      <c r="F471" s="492"/>
      <c r="G471" s="184"/>
      <c r="H471" s="66"/>
      <c r="I471" s="66"/>
    </row>
    <row r="472" spans="1:9" ht="12" customHeight="1">
      <c r="A472" s="68"/>
      <c r="B472" s="83" t="s">
        <v>252</v>
      </c>
      <c r="C472" s="75"/>
      <c r="D472" s="75"/>
      <c r="E472" s="75"/>
      <c r="F472" s="492"/>
      <c r="G472" s="4" t="s">
        <v>214</v>
      </c>
      <c r="H472" s="66"/>
      <c r="I472" s="66"/>
    </row>
    <row r="473" spans="1:9" ht="12" customHeight="1">
      <c r="A473" s="68"/>
      <c r="B473" s="10" t="s">
        <v>266</v>
      </c>
      <c r="C473" s="75"/>
      <c r="D473" s="75"/>
      <c r="E473" s="75"/>
      <c r="F473" s="492"/>
      <c r="G473" s="184"/>
      <c r="H473" s="66"/>
      <c r="I473" s="66"/>
    </row>
    <row r="474" spans="1:9" ht="12" customHeight="1">
      <c r="A474" s="68"/>
      <c r="B474" s="10" t="s">
        <v>63</v>
      </c>
      <c r="C474" s="75"/>
      <c r="D474" s="75"/>
      <c r="E474" s="75"/>
      <c r="F474" s="492"/>
      <c r="G474" s="190"/>
      <c r="H474" s="66"/>
      <c r="I474" s="66"/>
    </row>
    <row r="475" spans="1:9" ht="12" customHeight="1">
      <c r="A475" s="68"/>
      <c r="B475" s="10" t="s">
        <v>487</v>
      </c>
      <c r="C475" s="75">
        <v>11000</v>
      </c>
      <c r="D475" s="75">
        <v>11000</v>
      </c>
      <c r="E475" s="75">
        <v>149</v>
      </c>
      <c r="F475" s="572">
        <f>SUM(E475/D475)</f>
        <v>0.013545454545454546</v>
      </c>
      <c r="G475" s="190"/>
      <c r="H475" s="66"/>
      <c r="I475" s="66"/>
    </row>
    <row r="476" spans="1:9" ht="12" customHeight="1" thickBot="1">
      <c r="A476" s="68"/>
      <c r="B476" s="72" t="s">
        <v>253</v>
      </c>
      <c r="C476" s="75"/>
      <c r="D476" s="75"/>
      <c r="E476" s="76"/>
      <c r="F476" s="580"/>
      <c r="G476" s="29"/>
      <c r="H476" s="66"/>
      <c r="I476" s="66"/>
    </row>
    <row r="477" spans="1:9" ht="12" customHeight="1" thickBot="1">
      <c r="A477" s="52"/>
      <c r="B477" s="56" t="s">
        <v>245</v>
      </c>
      <c r="C477" s="80">
        <f>SUM(C470:C476)</f>
        <v>11000</v>
      </c>
      <c r="D477" s="80">
        <f>SUM(D470:D476)</f>
        <v>11000</v>
      </c>
      <c r="E477" s="80">
        <f>SUM(E470:E476)</f>
        <v>149</v>
      </c>
      <c r="F477" s="577">
        <f>SUM(E477/D477)</f>
        <v>0.013545454545454546</v>
      </c>
      <c r="G477" s="186"/>
      <c r="H477" s="66"/>
      <c r="I477" s="66"/>
    </row>
    <row r="478" spans="1:9" ht="12" customHeight="1">
      <c r="A478" s="15">
        <v>3322</v>
      </c>
      <c r="B478" s="96" t="s">
        <v>117</v>
      </c>
      <c r="C478" s="87"/>
      <c r="D478" s="87"/>
      <c r="E478" s="87"/>
      <c r="F478" s="573"/>
      <c r="G478" s="184"/>
      <c r="H478" s="66"/>
      <c r="I478" s="66"/>
    </row>
    <row r="479" spans="1:9" ht="12" customHeight="1">
      <c r="A479" s="68"/>
      <c r="B479" s="69" t="s">
        <v>48</v>
      </c>
      <c r="C479" s="75"/>
      <c r="D479" s="75"/>
      <c r="E479" s="75"/>
      <c r="F479" s="492"/>
      <c r="G479" s="184"/>
      <c r="H479" s="66"/>
      <c r="I479" s="66"/>
    </row>
    <row r="480" spans="1:9" ht="12" customHeight="1">
      <c r="A480" s="68"/>
      <c r="B480" s="7" t="s">
        <v>286</v>
      </c>
      <c r="C480" s="75"/>
      <c r="D480" s="75"/>
      <c r="E480" s="75"/>
      <c r="F480" s="492"/>
      <c r="G480" s="184"/>
      <c r="H480" s="66"/>
      <c r="I480" s="66"/>
    </row>
    <row r="481" spans="1:9" ht="12" customHeight="1">
      <c r="A481" s="68"/>
      <c r="B481" s="83" t="s">
        <v>252</v>
      </c>
      <c r="C481" s="75"/>
      <c r="D481" s="75">
        <v>3</v>
      </c>
      <c r="E481" s="75">
        <v>3</v>
      </c>
      <c r="F481" s="572">
        <f>SUM(E481/D481)</f>
        <v>1</v>
      </c>
      <c r="G481" s="184"/>
      <c r="H481" s="66"/>
      <c r="I481" s="66"/>
    </row>
    <row r="482" spans="1:9" ht="12" customHeight="1">
      <c r="A482" s="68"/>
      <c r="B482" s="10" t="s">
        <v>266</v>
      </c>
      <c r="C482" s="265"/>
      <c r="D482" s="265"/>
      <c r="E482" s="265"/>
      <c r="F482" s="572"/>
      <c r="G482" s="184"/>
      <c r="H482" s="66"/>
      <c r="I482" s="66"/>
    </row>
    <row r="483" spans="1:9" ht="12" customHeight="1">
      <c r="A483" s="68"/>
      <c r="B483" s="10" t="s">
        <v>63</v>
      </c>
      <c r="C483" s="75"/>
      <c r="D483" s="75"/>
      <c r="E483" s="75"/>
      <c r="F483" s="572"/>
      <c r="G483" s="190"/>
      <c r="H483" s="66"/>
      <c r="I483" s="66"/>
    </row>
    <row r="484" spans="1:9" ht="12" customHeight="1">
      <c r="A484" s="68"/>
      <c r="B484" s="10" t="s">
        <v>487</v>
      </c>
      <c r="C484" s="75">
        <v>6500</v>
      </c>
      <c r="D484" s="75">
        <v>6497</v>
      </c>
      <c r="E484" s="75">
        <v>162</v>
      </c>
      <c r="F484" s="572">
        <f>SUM(E484/D484)</f>
        <v>0.024934585193166076</v>
      </c>
      <c r="G484" s="190"/>
      <c r="H484" s="66"/>
      <c r="I484" s="66"/>
    </row>
    <row r="485" spans="1:9" ht="12" customHeight="1" thickBot="1">
      <c r="A485" s="68"/>
      <c r="B485" s="72" t="s">
        <v>253</v>
      </c>
      <c r="C485" s="75"/>
      <c r="D485" s="75"/>
      <c r="E485" s="76"/>
      <c r="F485" s="580"/>
      <c r="G485" s="29"/>
      <c r="H485" s="66"/>
      <c r="I485" s="66"/>
    </row>
    <row r="486" spans="1:9" ht="12" customHeight="1" thickBot="1">
      <c r="A486" s="52"/>
      <c r="B486" s="56" t="s">
        <v>245</v>
      </c>
      <c r="C486" s="80">
        <f>SUM(C479:C485)</f>
        <v>6500</v>
      </c>
      <c r="D486" s="80">
        <f>SUM(D479:D485)</f>
        <v>6500</v>
      </c>
      <c r="E486" s="80">
        <f>SUM(E479:E485)</f>
        <v>165</v>
      </c>
      <c r="F486" s="577">
        <f>SUM(E486/D486)</f>
        <v>0.025384615384615384</v>
      </c>
      <c r="G486" s="186"/>
      <c r="H486" s="66"/>
      <c r="I486" s="66"/>
    </row>
    <row r="487" spans="1:9" ht="12" customHeight="1">
      <c r="A487" s="15">
        <v>3340</v>
      </c>
      <c r="B487" s="96" t="s">
        <v>624</v>
      </c>
      <c r="C487" s="87"/>
      <c r="D487" s="87"/>
      <c r="E487" s="87"/>
      <c r="F487" s="573"/>
      <c r="G487" s="30"/>
      <c r="H487" s="66"/>
      <c r="I487" s="66"/>
    </row>
    <row r="488" spans="1:9" ht="12" customHeight="1">
      <c r="A488" s="68"/>
      <c r="B488" s="69" t="s">
        <v>48</v>
      </c>
      <c r="C488" s="75"/>
      <c r="D488" s="75"/>
      <c r="E488" s="75"/>
      <c r="F488" s="492"/>
      <c r="G488" s="5"/>
      <c r="H488" s="66"/>
      <c r="I488" s="66"/>
    </row>
    <row r="489" spans="1:9" ht="12" customHeight="1">
      <c r="A489" s="68"/>
      <c r="B489" s="7" t="s">
        <v>286</v>
      </c>
      <c r="C489" s="75"/>
      <c r="D489" s="75"/>
      <c r="E489" s="75"/>
      <c r="F489" s="492"/>
      <c r="G489" s="5"/>
      <c r="H489" s="66"/>
      <c r="I489" s="66"/>
    </row>
    <row r="490" spans="1:9" ht="12" customHeight="1">
      <c r="A490" s="68"/>
      <c r="B490" s="83" t="s">
        <v>252</v>
      </c>
      <c r="C490" s="75"/>
      <c r="D490" s="75">
        <v>1540</v>
      </c>
      <c r="E490" s="75">
        <v>660</v>
      </c>
      <c r="F490" s="572">
        <f>SUM(E490/D490)</f>
        <v>0.42857142857142855</v>
      </c>
      <c r="G490" s="5"/>
      <c r="H490" s="66"/>
      <c r="I490" s="66"/>
    </row>
    <row r="491" spans="1:9" ht="12" customHeight="1">
      <c r="A491" s="68"/>
      <c r="B491" s="10" t="s">
        <v>266</v>
      </c>
      <c r="C491" s="265"/>
      <c r="D491" s="265"/>
      <c r="E491" s="265"/>
      <c r="F491" s="492"/>
      <c r="G491" s="5"/>
      <c r="H491" s="66"/>
      <c r="I491" s="66"/>
    </row>
    <row r="492" spans="1:9" ht="12" customHeight="1">
      <c r="A492" s="68"/>
      <c r="B492" s="10" t="s">
        <v>63</v>
      </c>
      <c r="C492" s="75"/>
      <c r="D492" s="75"/>
      <c r="E492" s="75"/>
      <c r="F492" s="492"/>
      <c r="G492" s="5"/>
      <c r="H492" s="66"/>
      <c r="I492" s="66"/>
    </row>
    <row r="493" spans="1:9" ht="12" customHeight="1">
      <c r="A493" s="68"/>
      <c r="B493" s="10" t="s">
        <v>487</v>
      </c>
      <c r="C493" s="75"/>
      <c r="D493" s="75"/>
      <c r="E493" s="75"/>
      <c r="F493" s="492"/>
      <c r="G493" s="5"/>
      <c r="H493" s="66"/>
      <c r="I493" s="66"/>
    </row>
    <row r="494" spans="1:9" ht="12" customHeight="1" thickBot="1">
      <c r="A494" s="68"/>
      <c r="B494" s="72" t="s">
        <v>253</v>
      </c>
      <c r="C494" s="75"/>
      <c r="D494" s="75"/>
      <c r="E494" s="76"/>
      <c r="F494" s="580"/>
      <c r="G494" s="187"/>
      <c r="H494" s="66"/>
      <c r="I494" s="66"/>
    </row>
    <row r="495" spans="1:9" ht="12" customHeight="1" thickBot="1">
      <c r="A495" s="52"/>
      <c r="B495" s="56" t="s">
        <v>245</v>
      </c>
      <c r="C495" s="80">
        <f>SUM(C488:C494)</f>
        <v>0</v>
      </c>
      <c r="D495" s="80">
        <f>SUM(D488:D494)</f>
        <v>1540</v>
      </c>
      <c r="E495" s="80">
        <f>SUM(E488:E494)</f>
        <v>660</v>
      </c>
      <c r="F495" s="577">
        <f>SUM(E495/D495)</f>
        <v>0.42857142857142855</v>
      </c>
      <c r="G495" s="186"/>
      <c r="H495" s="66"/>
      <c r="I495" s="66"/>
    </row>
    <row r="496" spans="1:9" ht="12" customHeight="1">
      <c r="A496" s="51">
        <v>3341</v>
      </c>
      <c r="B496" s="104" t="s">
        <v>274</v>
      </c>
      <c r="C496" s="97"/>
      <c r="D496" s="97"/>
      <c r="E496" s="87"/>
      <c r="F496" s="573"/>
      <c r="G496" s="184"/>
      <c r="H496" s="66"/>
      <c r="I496" s="66"/>
    </row>
    <row r="497" spans="1:9" ht="12" customHeight="1">
      <c r="A497" s="15"/>
      <c r="B497" s="69" t="s">
        <v>48</v>
      </c>
      <c r="C497" s="46"/>
      <c r="D497" s="46"/>
      <c r="E497" s="46"/>
      <c r="F497" s="492"/>
      <c r="G497" s="184"/>
      <c r="H497" s="66"/>
      <c r="I497" s="66"/>
    </row>
    <row r="498" spans="1:9" ht="12" customHeight="1">
      <c r="A498" s="15"/>
      <c r="B498" s="7" t="s">
        <v>286</v>
      </c>
      <c r="C498" s="46"/>
      <c r="D498" s="46"/>
      <c r="E498" s="46"/>
      <c r="F498" s="492"/>
      <c r="G498" s="184"/>
      <c r="H498" s="66"/>
      <c r="I498" s="66"/>
    </row>
    <row r="499" spans="1:9" ht="12" customHeight="1">
      <c r="A499" s="84"/>
      <c r="B499" s="83" t="s">
        <v>252</v>
      </c>
      <c r="C499" s="164">
        <v>1042</v>
      </c>
      <c r="D499" s="164">
        <v>1042</v>
      </c>
      <c r="E499" s="164">
        <v>520</v>
      </c>
      <c r="F499" s="572">
        <f>SUM(E499/D499)</f>
        <v>0.4990403071017274</v>
      </c>
      <c r="G499" s="184"/>
      <c r="H499" s="66"/>
      <c r="I499" s="66"/>
    </row>
    <row r="500" spans="1:9" ht="12" customHeight="1">
      <c r="A500" s="15"/>
      <c r="B500" s="10" t="s">
        <v>198</v>
      </c>
      <c r="C500" s="46"/>
      <c r="D500" s="46"/>
      <c r="E500" s="46"/>
      <c r="F500" s="492"/>
      <c r="G500" s="184"/>
      <c r="H500" s="66"/>
      <c r="I500" s="66"/>
    </row>
    <row r="501" spans="1:9" ht="12" customHeight="1">
      <c r="A501" s="15"/>
      <c r="B501" s="10" t="s">
        <v>63</v>
      </c>
      <c r="C501" s="46"/>
      <c r="D501" s="46"/>
      <c r="E501" s="46"/>
      <c r="F501" s="492"/>
      <c r="G501" s="190"/>
      <c r="H501" s="66"/>
      <c r="I501" s="66"/>
    </row>
    <row r="502" spans="1:9" ht="12" customHeight="1" thickBot="1">
      <c r="A502" s="15"/>
      <c r="B502" s="72" t="s">
        <v>253</v>
      </c>
      <c r="C502" s="102"/>
      <c r="D502" s="102"/>
      <c r="E502" s="102"/>
      <c r="F502" s="580"/>
      <c r="G502" s="29"/>
      <c r="H502" s="66"/>
      <c r="I502" s="66"/>
    </row>
    <row r="503" spans="1:9" ht="12" customHeight="1" thickBot="1">
      <c r="A503" s="78"/>
      <c r="B503" s="56" t="s">
        <v>245</v>
      </c>
      <c r="C503" s="80">
        <f>SUM(C497:C502)</f>
        <v>1042</v>
      </c>
      <c r="D503" s="80">
        <f>SUM(D497:D502)</f>
        <v>1042</v>
      </c>
      <c r="E503" s="80">
        <f>SUM(E497:E502)</f>
        <v>520</v>
      </c>
      <c r="F503" s="577">
        <f>SUM(E503/D503)</f>
        <v>0.4990403071017274</v>
      </c>
      <c r="G503" s="186"/>
      <c r="H503" s="66"/>
      <c r="I503" s="66"/>
    </row>
    <row r="504" spans="1:9" ht="12" customHeight="1">
      <c r="A504" s="51">
        <v>3342</v>
      </c>
      <c r="B504" s="104" t="s">
        <v>275</v>
      </c>
      <c r="C504" s="97"/>
      <c r="D504" s="97"/>
      <c r="E504" s="87"/>
      <c r="F504" s="573"/>
      <c r="G504" s="184"/>
      <c r="H504" s="66"/>
      <c r="I504" s="66"/>
    </row>
    <row r="505" spans="1:9" ht="12" customHeight="1">
      <c r="A505" s="15"/>
      <c r="B505" s="69" t="s">
        <v>48</v>
      </c>
      <c r="C505" s="46"/>
      <c r="D505" s="46"/>
      <c r="E505" s="46"/>
      <c r="F505" s="492"/>
      <c r="G505" s="184"/>
      <c r="H505" s="66"/>
      <c r="I505" s="66"/>
    </row>
    <row r="506" spans="1:9" ht="12" customHeight="1">
      <c r="A506" s="15"/>
      <c r="B506" s="7" t="s">
        <v>286</v>
      </c>
      <c r="C506" s="46"/>
      <c r="D506" s="46"/>
      <c r="E506" s="46"/>
      <c r="F506" s="492"/>
      <c r="G506" s="184"/>
      <c r="H506" s="66"/>
      <c r="I506" s="66"/>
    </row>
    <row r="507" spans="1:9" ht="12" customHeight="1">
      <c r="A507" s="84"/>
      <c r="B507" s="83" t="s">
        <v>252</v>
      </c>
      <c r="C507" s="164">
        <v>880</v>
      </c>
      <c r="D507" s="164">
        <v>880</v>
      </c>
      <c r="E507" s="164">
        <v>587</v>
      </c>
      <c r="F507" s="572">
        <f>SUM(E507/D507)</f>
        <v>0.6670454545454545</v>
      </c>
      <c r="G507" s="184"/>
      <c r="H507" s="66"/>
      <c r="I507" s="66"/>
    </row>
    <row r="508" spans="1:9" ht="12" customHeight="1">
      <c r="A508" s="15"/>
      <c r="B508" s="10" t="s">
        <v>198</v>
      </c>
      <c r="C508" s="46"/>
      <c r="D508" s="46"/>
      <c r="E508" s="46"/>
      <c r="F508" s="492"/>
      <c r="G508" s="184"/>
      <c r="H508" s="66"/>
      <c r="I508" s="66"/>
    </row>
    <row r="509" spans="1:9" ht="12" customHeight="1">
      <c r="A509" s="15"/>
      <c r="B509" s="10" t="s">
        <v>63</v>
      </c>
      <c r="C509" s="46"/>
      <c r="D509" s="46"/>
      <c r="E509" s="46"/>
      <c r="F509" s="492"/>
      <c r="G509" s="190"/>
      <c r="H509" s="66"/>
      <c r="I509" s="66"/>
    </row>
    <row r="510" spans="1:9" ht="12" customHeight="1" thickBot="1">
      <c r="A510" s="15"/>
      <c r="B510" s="72" t="s">
        <v>253</v>
      </c>
      <c r="C510" s="102"/>
      <c r="D510" s="102"/>
      <c r="E510" s="102"/>
      <c r="F510" s="580"/>
      <c r="G510" s="29"/>
      <c r="H510" s="66"/>
      <c r="I510" s="66"/>
    </row>
    <row r="511" spans="1:9" ht="12" customHeight="1" thickBot="1">
      <c r="A511" s="78"/>
      <c r="B511" s="56" t="s">
        <v>245</v>
      </c>
      <c r="C511" s="80">
        <f>SUM(C505:C510)</f>
        <v>880</v>
      </c>
      <c r="D511" s="80">
        <f>SUM(D505:D510)</f>
        <v>880</v>
      </c>
      <c r="E511" s="80">
        <f>SUM(E505:E510)</f>
        <v>587</v>
      </c>
      <c r="F511" s="577">
        <f>SUM(E511/D511)</f>
        <v>0.6670454545454545</v>
      </c>
      <c r="G511" s="186"/>
      <c r="H511" s="66"/>
      <c r="I511" s="66"/>
    </row>
    <row r="512" spans="1:9" ht="12" customHeight="1">
      <c r="A512" s="51">
        <v>3343</v>
      </c>
      <c r="B512" s="104" t="s">
        <v>153</v>
      </c>
      <c r="C512" s="97"/>
      <c r="D512" s="97"/>
      <c r="E512" s="87"/>
      <c r="F512" s="573"/>
      <c r="G512" s="184"/>
      <c r="H512" s="66"/>
      <c r="I512" s="66"/>
    </row>
    <row r="513" spans="1:9" ht="12" customHeight="1">
      <c r="A513" s="15"/>
      <c r="B513" s="69" t="s">
        <v>48</v>
      </c>
      <c r="C513" s="46"/>
      <c r="D513" s="46"/>
      <c r="E513" s="46"/>
      <c r="F513" s="492"/>
      <c r="G513" s="184"/>
      <c r="H513" s="66"/>
      <c r="I513" s="66"/>
    </row>
    <row r="514" spans="1:9" ht="12" customHeight="1">
      <c r="A514" s="15"/>
      <c r="B514" s="7" t="s">
        <v>286</v>
      </c>
      <c r="C514" s="46"/>
      <c r="D514" s="46"/>
      <c r="E514" s="46"/>
      <c r="F514" s="492"/>
      <c r="G514" s="184"/>
      <c r="H514" s="66"/>
      <c r="I514" s="66"/>
    </row>
    <row r="515" spans="1:9" ht="12" customHeight="1">
      <c r="A515" s="84"/>
      <c r="B515" s="83" t="s">
        <v>252</v>
      </c>
      <c r="C515" s="164">
        <v>345</v>
      </c>
      <c r="D515" s="164">
        <v>345</v>
      </c>
      <c r="E515" s="164"/>
      <c r="F515" s="492">
        <f>SUM(E515/D515)</f>
        <v>0</v>
      </c>
      <c r="G515" s="184"/>
      <c r="H515" s="66"/>
      <c r="I515" s="66"/>
    </row>
    <row r="516" spans="1:9" ht="12" customHeight="1">
      <c r="A516" s="15"/>
      <c r="B516" s="10" t="s">
        <v>266</v>
      </c>
      <c r="C516" s="46"/>
      <c r="D516" s="46"/>
      <c r="E516" s="46"/>
      <c r="F516" s="492"/>
      <c r="G516" s="184"/>
      <c r="H516" s="66"/>
      <c r="I516" s="66"/>
    </row>
    <row r="517" spans="1:9" ht="12" customHeight="1">
      <c r="A517" s="15"/>
      <c r="B517" s="10" t="s">
        <v>63</v>
      </c>
      <c r="C517" s="46"/>
      <c r="D517" s="46"/>
      <c r="E517" s="46"/>
      <c r="F517" s="492"/>
      <c r="G517" s="190"/>
      <c r="H517" s="66"/>
      <c r="I517" s="66"/>
    </row>
    <row r="518" spans="1:9" ht="12" customHeight="1" thickBot="1">
      <c r="A518" s="15"/>
      <c r="B518" s="72" t="s">
        <v>253</v>
      </c>
      <c r="C518" s="102"/>
      <c r="D518" s="102"/>
      <c r="E518" s="102"/>
      <c r="F518" s="580"/>
      <c r="G518" s="29"/>
      <c r="H518" s="66"/>
      <c r="I518" s="66"/>
    </row>
    <row r="519" spans="1:9" ht="12" customHeight="1" thickBot="1">
      <c r="A519" s="78"/>
      <c r="B519" s="56" t="s">
        <v>245</v>
      </c>
      <c r="C519" s="80">
        <f>SUM(C513:C518)</f>
        <v>345</v>
      </c>
      <c r="D519" s="80">
        <f>SUM(D513:D518)</f>
        <v>345</v>
      </c>
      <c r="E519" s="80"/>
      <c r="F519" s="577">
        <f>SUM(E519/D519)</f>
        <v>0</v>
      </c>
      <c r="G519" s="186"/>
      <c r="H519" s="66"/>
      <c r="I519" s="66"/>
    </row>
    <row r="520" spans="1:9" ht="12" customHeight="1">
      <c r="A520" s="15">
        <v>3344</v>
      </c>
      <c r="B520" s="74" t="s">
        <v>240</v>
      </c>
      <c r="C520" s="81"/>
      <c r="D520" s="81"/>
      <c r="E520" s="81"/>
      <c r="F520" s="573"/>
      <c r="G520" s="184"/>
      <c r="H520" s="66"/>
      <c r="I520" s="66"/>
    </row>
    <row r="521" spans="1:9" ht="12" customHeight="1">
      <c r="A521" s="15"/>
      <c r="B521" s="72" t="s">
        <v>48</v>
      </c>
      <c r="C521" s="46"/>
      <c r="D521" s="46"/>
      <c r="E521" s="46"/>
      <c r="F521" s="492"/>
      <c r="G521" s="184"/>
      <c r="H521" s="66"/>
      <c r="I521" s="66"/>
    </row>
    <row r="522" spans="1:9" ht="12" customHeight="1">
      <c r="A522" s="15"/>
      <c r="B522" s="7" t="s">
        <v>286</v>
      </c>
      <c r="C522" s="46"/>
      <c r="D522" s="46"/>
      <c r="E522" s="46"/>
      <c r="F522" s="492"/>
      <c r="G522" s="184"/>
      <c r="H522" s="66"/>
      <c r="I522" s="66"/>
    </row>
    <row r="523" spans="1:9" ht="12" customHeight="1">
      <c r="A523" s="174"/>
      <c r="B523" s="172" t="s">
        <v>252</v>
      </c>
      <c r="C523" s="164">
        <v>1027</v>
      </c>
      <c r="D523" s="164">
        <v>1027</v>
      </c>
      <c r="E523" s="164">
        <v>513</v>
      </c>
      <c r="F523" s="572">
        <f>SUM(E523/D523)</f>
        <v>0.49951314508276534</v>
      </c>
      <c r="G523" s="184"/>
      <c r="H523" s="66"/>
      <c r="I523" s="66"/>
    </row>
    <row r="524" spans="1:9" ht="12" customHeight="1">
      <c r="A524" s="174"/>
      <c r="B524" s="10" t="s">
        <v>266</v>
      </c>
      <c r="C524" s="46"/>
      <c r="D524" s="46"/>
      <c r="E524" s="46"/>
      <c r="F524" s="492"/>
      <c r="G524" s="184"/>
      <c r="H524" s="66"/>
      <c r="I524" s="66"/>
    </row>
    <row r="525" spans="1:9" ht="12" customHeight="1">
      <c r="A525" s="15"/>
      <c r="B525" s="7" t="s">
        <v>63</v>
      </c>
      <c r="C525" s="46"/>
      <c r="D525" s="46"/>
      <c r="E525" s="46"/>
      <c r="F525" s="492"/>
      <c r="G525" s="190"/>
      <c r="H525" s="66"/>
      <c r="I525" s="66"/>
    </row>
    <row r="526" spans="1:9" ht="12" customHeight="1" thickBot="1">
      <c r="A526" s="15"/>
      <c r="B526" s="95" t="s">
        <v>253</v>
      </c>
      <c r="C526" s="47"/>
      <c r="D526" s="47"/>
      <c r="E526" s="47"/>
      <c r="F526" s="580"/>
      <c r="G526" s="29"/>
      <c r="H526" s="66"/>
      <c r="I526" s="66"/>
    </row>
    <row r="527" spans="1:9" ht="12" customHeight="1" thickBot="1">
      <c r="A527" s="52"/>
      <c r="B527" s="61" t="s">
        <v>245</v>
      </c>
      <c r="C527" s="103">
        <f>SUM(C521:C526)</f>
        <v>1027</v>
      </c>
      <c r="D527" s="103">
        <f>SUM(D521:D526)</f>
        <v>1027</v>
      </c>
      <c r="E527" s="103">
        <f>SUM(E521:E526)</f>
        <v>513</v>
      </c>
      <c r="F527" s="577">
        <f>SUM(E527/D527)</f>
        <v>0.49951314508276534</v>
      </c>
      <c r="G527" s="186"/>
      <c r="H527" s="66"/>
      <c r="I527" s="66"/>
    </row>
    <row r="528" spans="1:9" ht="12" customHeight="1">
      <c r="A528" s="15">
        <v>3345</v>
      </c>
      <c r="B528" s="71" t="s">
        <v>154</v>
      </c>
      <c r="C528" s="97"/>
      <c r="D528" s="97"/>
      <c r="E528" s="87"/>
      <c r="F528" s="573"/>
      <c r="G528" s="4"/>
      <c r="H528" s="66"/>
      <c r="I528" s="66"/>
    </row>
    <row r="529" spans="1:9" ht="12" customHeight="1">
      <c r="A529" s="15"/>
      <c r="B529" s="69" t="s">
        <v>48</v>
      </c>
      <c r="C529" s="46"/>
      <c r="D529" s="46"/>
      <c r="E529" s="46"/>
      <c r="F529" s="492"/>
      <c r="G529" s="5"/>
      <c r="H529" s="66"/>
      <c r="I529" s="66"/>
    </row>
    <row r="530" spans="1:9" ht="12" customHeight="1">
      <c r="A530" s="15"/>
      <c r="B530" s="7" t="s">
        <v>286</v>
      </c>
      <c r="C530" s="46"/>
      <c r="D530" s="46"/>
      <c r="E530" s="46"/>
      <c r="F530" s="492"/>
      <c r="G530" s="5"/>
      <c r="H530" s="66"/>
      <c r="I530" s="66"/>
    </row>
    <row r="531" spans="1:9" ht="12" customHeight="1">
      <c r="A531" s="15"/>
      <c r="B531" s="83" t="s">
        <v>252</v>
      </c>
      <c r="C531" s="164">
        <v>300</v>
      </c>
      <c r="D531" s="164">
        <v>300</v>
      </c>
      <c r="E531" s="164"/>
      <c r="F531" s="492">
        <f>SUM(E531/D531)</f>
        <v>0</v>
      </c>
      <c r="G531" s="5"/>
      <c r="H531" s="66"/>
      <c r="I531" s="66"/>
    </row>
    <row r="532" spans="1:9" ht="12" customHeight="1">
      <c r="A532" s="15"/>
      <c r="B532" s="10" t="s">
        <v>266</v>
      </c>
      <c r="C532" s="46"/>
      <c r="D532" s="46"/>
      <c r="E532" s="46"/>
      <c r="F532" s="492"/>
      <c r="G532" s="5"/>
      <c r="H532" s="66"/>
      <c r="I532" s="66"/>
    </row>
    <row r="533" spans="1:9" ht="12" customHeight="1">
      <c r="A533" s="15"/>
      <c r="B533" s="10" t="s">
        <v>63</v>
      </c>
      <c r="C533" s="46"/>
      <c r="D533" s="46"/>
      <c r="E533" s="46"/>
      <c r="F533" s="492"/>
      <c r="G533" s="5"/>
      <c r="H533" s="66"/>
      <c r="I533" s="66"/>
    </row>
    <row r="534" spans="1:9" ht="12" customHeight="1" thickBot="1">
      <c r="A534" s="15"/>
      <c r="B534" s="72" t="s">
        <v>253</v>
      </c>
      <c r="C534" s="47"/>
      <c r="D534" s="47"/>
      <c r="E534" s="47"/>
      <c r="F534" s="580"/>
      <c r="G534" s="29"/>
      <c r="H534" s="66"/>
      <c r="I534" s="66"/>
    </row>
    <row r="535" spans="1:9" ht="12" customHeight="1" thickBot="1">
      <c r="A535" s="52"/>
      <c r="B535" s="56" t="s">
        <v>245</v>
      </c>
      <c r="C535" s="103">
        <f>SUM(C531:C534)</f>
        <v>300</v>
      </c>
      <c r="D535" s="103">
        <f>SUM(D531:D534)</f>
        <v>300</v>
      </c>
      <c r="E535" s="103"/>
      <c r="F535" s="577">
        <f>SUM(E535/D535)</f>
        <v>0</v>
      </c>
      <c r="G535" s="186"/>
      <c r="H535" s="66"/>
      <c r="I535" s="66"/>
    </row>
    <row r="536" spans="1:9" ht="12" customHeight="1">
      <c r="A536" s="15">
        <v>3346</v>
      </c>
      <c r="B536" s="101" t="s">
        <v>57</v>
      </c>
      <c r="C536" s="97"/>
      <c r="D536" s="97"/>
      <c r="E536" s="87"/>
      <c r="F536" s="573"/>
      <c r="G536" s="184"/>
      <c r="H536" s="66"/>
      <c r="I536" s="66"/>
    </row>
    <row r="537" spans="1:9" ht="12" customHeight="1">
      <c r="A537" s="68"/>
      <c r="B537" s="69" t="s">
        <v>48</v>
      </c>
      <c r="C537" s="87"/>
      <c r="D537" s="87"/>
      <c r="E537" s="87"/>
      <c r="F537" s="492"/>
      <c r="G537" s="184"/>
      <c r="H537" s="66"/>
      <c r="I537" s="66"/>
    </row>
    <row r="538" spans="1:9" ht="12" customHeight="1">
      <c r="A538" s="68"/>
      <c r="B538" s="7" t="s">
        <v>286</v>
      </c>
      <c r="C538" s="46"/>
      <c r="D538" s="46"/>
      <c r="E538" s="46"/>
      <c r="F538" s="492"/>
      <c r="G538" s="184"/>
      <c r="H538" s="66"/>
      <c r="I538" s="66"/>
    </row>
    <row r="539" spans="1:9" ht="12" customHeight="1">
      <c r="A539" s="68"/>
      <c r="B539" s="83" t="s">
        <v>252</v>
      </c>
      <c r="C539" s="164">
        <v>3733</v>
      </c>
      <c r="D539" s="164">
        <v>3733</v>
      </c>
      <c r="E539" s="164">
        <v>2215</v>
      </c>
      <c r="F539" s="572">
        <f>SUM(E539/D539)</f>
        <v>0.5933565496919367</v>
      </c>
      <c r="G539" s="184"/>
      <c r="H539" s="66"/>
      <c r="I539" s="66"/>
    </row>
    <row r="540" spans="1:9" ht="12" customHeight="1">
      <c r="A540" s="68"/>
      <c r="B540" s="10" t="s">
        <v>266</v>
      </c>
      <c r="C540" s="46"/>
      <c r="D540" s="46"/>
      <c r="E540" s="46"/>
      <c r="F540" s="492"/>
      <c r="G540" s="184"/>
      <c r="H540" s="66"/>
      <c r="I540" s="66"/>
    </row>
    <row r="541" spans="1:9" ht="12" customHeight="1">
      <c r="A541" s="68"/>
      <c r="B541" s="10" t="s">
        <v>63</v>
      </c>
      <c r="C541" s="46"/>
      <c r="D541" s="46"/>
      <c r="E541" s="46"/>
      <c r="F541" s="492"/>
      <c r="G541" s="190"/>
      <c r="H541" s="66"/>
      <c r="I541" s="66"/>
    </row>
    <row r="542" spans="1:9" ht="12" customHeight="1" thickBot="1">
      <c r="A542" s="68"/>
      <c r="B542" s="72" t="s">
        <v>253</v>
      </c>
      <c r="C542" s="102"/>
      <c r="D542" s="102"/>
      <c r="E542" s="102"/>
      <c r="F542" s="580"/>
      <c r="G542" s="29"/>
      <c r="H542" s="66"/>
      <c r="I542" s="66"/>
    </row>
    <row r="543" spans="1:9" ht="12" customHeight="1" thickBot="1">
      <c r="A543" s="52"/>
      <c r="B543" s="56" t="s">
        <v>245</v>
      </c>
      <c r="C543" s="80">
        <f>SUM(C539:C542)</f>
        <v>3733</v>
      </c>
      <c r="D543" s="80">
        <f>SUM(D539:D542)</f>
        <v>3733</v>
      </c>
      <c r="E543" s="80">
        <f>SUM(E539:E542)</f>
        <v>2215</v>
      </c>
      <c r="F543" s="577">
        <f>SUM(E543/D543)</f>
        <v>0.5933565496919367</v>
      </c>
      <c r="G543" s="186"/>
      <c r="H543" s="66"/>
      <c r="I543" s="66"/>
    </row>
    <row r="544" spans="1:9" ht="12" customHeight="1">
      <c r="A544" s="15">
        <v>3347</v>
      </c>
      <c r="B544" s="101" t="s">
        <v>58</v>
      </c>
      <c r="C544" s="97"/>
      <c r="D544" s="97"/>
      <c r="E544" s="87"/>
      <c r="F544" s="573"/>
      <c r="G544" s="184"/>
      <c r="H544" s="66"/>
      <c r="I544" s="66"/>
    </row>
    <row r="545" spans="1:9" ht="12" customHeight="1">
      <c r="A545" s="68"/>
      <c r="B545" s="69" t="s">
        <v>48</v>
      </c>
      <c r="C545" s="87"/>
      <c r="D545" s="87"/>
      <c r="E545" s="87"/>
      <c r="F545" s="492"/>
      <c r="G545" s="184"/>
      <c r="H545" s="66"/>
      <c r="I545" s="66"/>
    </row>
    <row r="546" spans="1:9" ht="12" customHeight="1">
      <c r="A546" s="68"/>
      <c r="B546" s="7" t="s">
        <v>286</v>
      </c>
      <c r="C546" s="46"/>
      <c r="D546" s="46"/>
      <c r="E546" s="46"/>
      <c r="F546" s="492"/>
      <c r="G546" s="184"/>
      <c r="H546" s="66"/>
      <c r="I546" s="66"/>
    </row>
    <row r="547" spans="1:9" ht="12" customHeight="1">
      <c r="A547" s="68"/>
      <c r="B547" s="83" t="s">
        <v>252</v>
      </c>
      <c r="C547" s="164">
        <v>2000</v>
      </c>
      <c r="D547" s="164">
        <v>2000</v>
      </c>
      <c r="E547" s="164">
        <v>2000</v>
      </c>
      <c r="F547" s="572">
        <f>SUM(E547/D547)</f>
        <v>1</v>
      </c>
      <c r="G547" s="184"/>
      <c r="H547" s="66"/>
      <c r="I547" s="66"/>
    </row>
    <row r="548" spans="1:9" ht="12" customHeight="1">
      <c r="A548" s="68"/>
      <c r="B548" s="10" t="s">
        <v>266</v>
      </c>
      <c r="C548" s="46"/>
      <c r="D548" s="46"/>
      <c r="E548" s="46"/>
      <c r="F548" s="492"/>
      <c r="G548" s="184"/>
      <c r="H548" s="66"/>
      <c r="I548" s="66"/>
    </row>
    <row r="549" spans="1:9" ht="12" customHeight="1">
      <c r="A549" s="68"/>
      <c r="B549" s="10" t="s">
        <v>63</v>
      </c>
      <c r="C549" s="46"/>
      <c r="D549" s="46"/>
      <c r="E549" s="46"/>
      <c r="F549" s="492"/>
      <c r="G549" s="190"/>
      <c r="H549" s="66"/>
      <c r="I549" s="66"/>
    </row>
    <row r="550" spans="1:9" ht="12" customHeight="1" thickBot="1">
      <c r="A550" s="68"/>
      <c r="B550" s="72" t="s">
        <v>253</v>
      </c>
      <c r="C550" s="102"/>
      <c r="D550" s="102"/>
      <c r="E550" s="102"/>
      <c r="F550" s="580"/>
      <c r="G550" s="29"/>
      <c r="H550" s="66"/>
      <c r="I550" s="66"/>
    </row>
    <row r="551" spans="1:9" ht="12" customHeight="1" thickBot="1">
      <c r="A551" s="52"/>
      <c r="B551" s="56" t="s">
        <v>245</v>
      </c>
      <c r="C551" s="80">
        <f>SUM(C547:C550)</f>
        <v>2000</v>
      </c>
      <c r="D551" s="80">
        <f>SUM(D547:D550)</f>
        <v>2000</v>
      </c>
      <c r="E551" s="80">
        <f>SUM(E547:E550)</f>
        <v>2000</v>
      </c>
      <c r="F551" s="577">
        <f>SUM(E551/D551)</f>
        <v>1</v>
      </c>
      <c r="G551" s="186"/>
      <c r="H551" s="66"/>
      <c r="I551" s="66"/>
    </row>
    <row r="552" spans="1:9" ht="12" customHeight="1">
      <c r="A552" s="15">
        <v>3348</v>
      </c>
      <c r="B552" s="101" t="s">
        <v>193</v>
      </c>
      <c r="C552" s="97"/>
      <c r="D552" s="97"/>
      <c r="E552" s="87"/>
      <c r="F552" s="573"/>
      <c r="G552" s="184"/>
      <c r="H552" s="66"/>
      <c r="I552" s="66"/>
    </row>
    <row r="553" spans="1:9" ht="12" customHeight="1">
      <c r="A553" s="68"/>
      <c r="B553" s="69" t="s">
        <v>48</v>
      </c>
      <c r="C553" s="87"/>
      <c r="D553" s="87"/>
      <c r="E553" s="87"/>
      <c r="F553" s="492"/>
      <c r="G553" s="184"/>
      <c r="H553" s="66"/>
      <c r="I553" s="66"/>
    </row>
    <row r="554" spans="1:9" ht="12" customHeight="1">
      <c r="A554" s="68"/>
      <c r="B554" s="7" t="s">
        <v>286</v>
      </c>
      <c r="C554" s="46"/>
      <c r="D554" s="46"/>
      <c r="E554" s="46"/>
      <c r="F554" s="492"/>
      <c r="G554" s="184"/>
      <c r="H554" s="66"/>
      <c r="I554" s="66"/>
    </row>
    <row r="555" spans="1:9" ht="12" customHeight="1">
      <c r="A555" s="68"/>
      <c r="B555" s="83" t="s">
        <v>252</v>
      </c>
      <c r="C555" s="164">
        <v>400</v>
      </c>
      <c r="D555" s="164">
        <v>400</v>
      </c>
      <c r="E555" s="164"/>
      <c r="F555" s="492">
        <f>SUM(E555/D555)</f>
        <v>0</v>
      </c>
      <c r="G555" s="184"/>
      <c r="H555" s="66"/>
      <c r="I555" s="66"/>
    </row>
    <row r="556" spans="1:9" ht="12" customHeight="1">
      <c r="A556" s="68"/>
      <c r="B556" s="10" t="s">
        <v>266</v>
      </c>
      <c r="C556" s="46"/>
      <c r="D556" s="46"/>
      <c r="E556" s="46"/>
      <c r="F556" s="492"/>
      <c r="G556" s="184"/>
      <c r="H556" s="66"/>
      <c r="I556" s="66"/>
    </row>
    <row r="557" spans="1:9" ht="12" customHeight="1">
      <c r="A557" s="68"/>
      <c r="B557" s="10" t="s">
        <v>63</v>
      </c>
      <c r="C557" s="46"/>
      <c r="D557" s="46"/>
      <c r="E557" s="46"/>
      <c r="F557" s="492"/>
      <c r="G557" s="190"/>
      <c r="H557" s="66"/>
      <c r="I557" s="66"/>
    </row>
    <row r="558" spans="1:9" ht="12" customHeight="1" thickBot="1">
      <c r="A558" s="68"/>
      <c r="B558" s="72" t="s">
        <v>253</v>
      </c>
      <c r="C558" s="102"/>
      <c r="D558" s="102"/>
      <c r="E558" s="102"/>
      <c r="F558" s="580"/>
      <c r="G558" s="29"/>
      <c r="H558" s="66"/>
      <c r="I558" s="66"/>
    </row>
    <row r="559" spans="1:9" ht="12" customHeight="1" thickBot="1">
      <c r="A559" s="52"/>
      <c r="B559" s="56" t="s">
        <v>245</v>
      </c>
      <c r="C559" s="80">
        <f>SUM(C555:C558)</f>
        <v>400</v>
      </c>
      <c r="D559" s="80">
        <f>SUM(D555:D558)</f>
        <v>400</v>
      </c>
      <c r="E559" s="80">
        <f>SUM(E555:E558)</f>
        <v>0</v>
      </c>
      <c r="F559" s="577">
        <f>SUM(E559/D559)</f>
        <v>0</v>
      </c>
      <c r="G559" s="186"/>
      <c r="H559" s="66"/>
      <c r="I559" s="66"/>
    </row>
    <row r="560" spans="1:9" ht="12" customHeight="1">
      <c r="A560" s="67">
        <v>3350</v>
      </c>
      <c r="B560" s="96" t="s">
        <v>273</v>
      </c>
      <c r="C560" s="87"/>
      <c r="D560" s="87"/>
      <c r="E560" s="87"/>
      <c r="F560" s="573"/>
      <c r="G560" s="184"/>
      <c r="H560" s="66"/>
      <c r="I560" s="66"/>
    </row>
    <row r="561" spans="1:9" ht="12" customHeight="1">
      <c r="A561" s="68"/>
      <c r="B561" s="69" t="s">
        <v>48</v>
      </c>
      <c r="C561" s="75"/>
      <c r="D561" s="75"/>
      <c r="E561" s="75"/>
      <c r="F561" s="492"/>
      <c r="G561" s="184"/>
      <c r="H561" s="66"/>
      <c r="I561" s="66"/>
    </row>
    <row r="562" spans="1:9" ht="12" customHeight="1">
      <c r="A562" s="68"/>
      <c r="B562" s="7" t="s">
        <v>286</v>
      </c>
      <c r="C562" s="75"/>
      <c r="D562" s="75"/>
      <c r="E562" s="75"/>
      <c r="F562" s="492"/>
      <c r="G562" s="184"/>
      <c r="H562" s="66"/>
      <c r="I562" s="66"/>
    </row>
    <row r="563" spans="1:9" ht="12" customHeight="1">
      <c r="A563" s="68"/>
      <c r="B563" s="83" t="s">
        <v>252</v>
      </c>
      <c r="C563" s="265">
        <v>1000</v>
      </c>
      <c r="D563" s="265">
        <v>1000</v>
      </c>
      <c r="E563" s="265"/>
      <c r="F563" s="492">
        <f>SUM(E563/D563)</f>
        <v>0</v>
      </c>
      <c r="G563" s="184"/>
      <c r="H563" s="66"/>
      <c r="I563" s="66"/>
    </row>
    <row r="564" spans="1:9" ht="12" customHeight="1">
      <c r="A564" s="68"/>
      <c r="B564" s="10" t="s">
        <v>266</v>
      </c>
      <c r="C564" s="75"/>
      <c r="D564" s="75"/>
      <c r="E564" s="75"/>
      <c r="F564" s="492"/>
      <c r="G564" s="184"/>
      <c r="H564" s="66"/>
      <c r="I564" s="66"/>
    </row>
    <row r="565" spans="1:9" ht="12" customHeight="1">
      <c r="A565" s="68"/>
      <c r="B565" s="10" t="s">
        <v>63</v>
      </c>
      <c r="C565" s="75"/>
      <c r="D565" s="75"/>
      <c r="E565" s="75"/>
      <c r="F565" s="492"/>
      <c r="G565" s="190"/>
      <c r="H565" s="66"/>
      <c r="I565" s="66"/>
    </row>
    <row r="566" spans="1:9" ht="12" customHeight="1" thickBot="1">
      <c r="A566" s="68"/>
      <c r="B566" s="72" t="s">
        <v>253</v>
      </c>
      <c r="C566" s="75"/>
      <c r="D566" s="75"/>
      <c r="E566" s="76"/>
      <c r="F566" s="580"/>
      <c r="G566" s="29"/>
      <c r="H566" s="66"/>
      <c r="I566" s="66"/>
    </row>
    <row r="567" spans="1:9" ht="12.75" thickBot="1">
      <c r="A567" s="52"/>
      <c r="B567" s="56" t="s">
        <v>245</v>
      </c>
      <c r="C567" s="80">
        <f>SUM(C561:C566)</f>
        <v>1000</v>
      </c>
      <c r="D567" s="80">
        <f>SUM(D561:D566)</f>
        <v>1000</v>
      </c>
      <c r="E567" s="80">
        <f>SUM(E561:E566)</f>
        <v>0</v>
      </c>
      <c r="F567" s="577">
        <f>SUM(E567/D567)</f>
        <v>0</v>
      </c>
      <c r="G567" s="186"/>
      <c r="H567" s="66"/>
      <c r="I567" s="66"/>
    </row>
    <row r="568" spans="1:9" ht="12">
      <c r="A568" s="15">
        <v>3352</v>
      </c>
      <c r="B568" s="101" t="s">
        <v>62</v>
      </c>
      <c r="C568" s="87"/>
      <c r="D568" s="87"/>
      <c r="E568" s="87"/>
      <c r="F568" s="573"/>
      <c r="G568" s="184"/>
      <c r="H568" s="66"/>
      <c r="I568" s="66"/>
    </row>
    <row r="569" spans="1:9" ht="12">
      <c r="A569" s="68"/>
      <c r="B569" s="69" t="s">
        <v>48</v>
      </c>
      <c r="C569" s="75"/>
      <c r="D569" s="75"/>
      <c r="E569" s="75"/>
      <c r="F569" s="492"/>
      <c r="G569" s="184"/>
      <c r="H569" s="66"/>
      <c r="I569" s="66"/>
    </row>
    <row r="570" spans="1:9" ht="12">
      <c r="A570" s="68"/>
      <c r="B570" s="7" t="s">
        <v>286</v>
      </c>
      <c r="C570" s="75"/>
      <c r="D570" s="75"/>
      <c r="E570" s="75"/>
      <c r="F570" s="492"/>
      <c r="G570" s="184"/>
      <c r="H570" s="66"/>
      <c r="I570" s="66"/>
    </row>
    <row r="571" spans="1:9" ht="12">
      <c r="A571" s="68"/>
      <c r="B571" s="83" t="s">
        <v>252</v>
      </c>
      <c r="C571" s="75"/>
      <c r="D571" s="75"/>
      <c r="E571" s="75"/>
      <c r="F571" s="492"/>
      <c r="G571" s="184"/>
      <c r="H571" s="66"/>
      <c r="I571" s="66"/>
    </row>
    <row r="572" spans="1:9" ht="12">
      <c r="A572" s="68"/>
      <c r="B572" s="10" t="s">
        <v>266</v>
      </c>
      <c r="C572" s="265">
        <v>14500</v>
      </c>
      <c r="D572" s="265"/>
      <c r="E572" s="265"/>
      <c r="F572" s="492"/>
      <c r="G572" s="184"/>
      <c r="H572" s="66"/>
      <c r="I572" s="66"/>
    </row>
    <row r="573" spans="1:9" ht="12">
      <c r="A573" s="68"/>
      <c r="B573" s="10" t="s">
        <v>487</v>
      </c>
      <c r="C573" s="265"/>
      <c r="D573" s="265">
        <v>14500</v>
      </c>
      <c r="E573" s="265">
        <v>10173</v>
      </c>
      <c r="F573" s="572">
        <f>SUM(E573/D573)</f>
        <v>0.7015862068965517</v>
      </c>
      <c r="G573" s="184"/>
      <c r="H573" s="66"/>
      <c r="I573" s="66"/>
    </row>
    <row r="574" spans="1:9" ht="12">
      <c r="A574" s="68"/>
      <c r="B574" s="10" t="s">
        <v>63</v>
      </c>
      <c r="C574" s="75"/>
      <c r="D574" s="75"/>
      <c r="E574" s="75"/>
      <c r="F574" s="492"/>
      <c r="G574" s="190"/>
      <c r="H574" s="66"/>
      <c r="I574" s="66"/>
    </row>
    <row r="575" spans="1:9" ht="12.75" thickBot="1">
      <c r="A575" s="68"/>
      <c r="B575" s="72" t="s">
        <v>253</v>
      </c>
      <c r="C575" s="75"/>
      <c r="D575" s="75"/>
      <c r="E575" s="76"/>
      <c r="F575" s="580"/>
      <c r="G575" s="29"/>
      <c r="H575" s="66"/>
      <c r="I575" s="66"/>
    </row>
    <row r="576" spans="1:9" ht="12.75" thickBot="1">
      <c r="A576" s="52"/>
      <c r="B576" s="56" t="s">
        <v>245</v>
      </c>
      <c r="C576" s="80">
        <f>SUM(C569:C575)</f>
        <v>14500</v>
      </c>
      <c r="D576" s="80">
        <f>SUM(D569:D575)</f>
        <v>14500</v>
      </c>
      <c r="E576" s="80">
        <f>SUM(E569:E575)</f>
        <v>10173</v>
      </c>
      <c r="F576" s="577">
        <f>SUM(E576/D576)</f>
        <v>0.7015862068965517</v>
      </c>
      <c r="G576" s="186"/>
      <c r="H576" s="66"/>
      <c r="I576" s="66"/>
    </row>
    <row r="577" spans="1:9" ht="12">
      <c r="A577" s="15">
        <v>3353</v>
      </c>
      <c r="B577" s="101" t="s">
        <v>118</v>
      </c>
      <c r="C577" s="87"/>
      <c r="D577" s="87"/>
      <c r="E577" s="87"/>
      <c r="F577" s="573"/>
      <c r="G577" s="184"/>
      <c r="H577" s="66"/>
      <c r="I577" s="66"/>
    </row>
    <row r="578" spans="1:9" ht="12">
      <c r="A578" s="68"/>
      <c r="B578" s="69" t="s">
        <v>48</v>
      </c>
      <c r="C578" s="265">
        <v>3000</v>
      </c>
      <c r="D578" s="265">
        <v>3101</v>
      </c>
      <c r="E578" s="265">
        <v>1629</v>
      </c>
      <c r="F578" s="572">
        <f>SUM(E578/D578)</f>
        <v>0.5253144147049339</v>
      </c>
      <c r="G578" s="184"/>
      <c r="H578" s="66"/>
      <c r="I578" s="66"/>
    </row>
    <row r="579" spans="1:9" ht="12">
      <c r="A579" s="68"/>
      <c r="B579" s="7" t="s">
        <v>286</v>
      </c>
      <c r="C579" s="265">
        <v>810</v>
      </c>
      <c r="D579" s="265">
        <v>892</v>
      </c>
      <c r="E579" s="265">
        <v>452</v>
      </c>
      <c r="F579" s="572">
        <f>SUM(E579/D579)</f>
        <v>0.5067264573991032</v>
      </c>
      <c r="G579" s="184"/>
      <c r="H579" s="66"/>
      <c r="I579" s="66"/>
    </row>
    <row r="580" spans="1:9" ht="12">
      <c r="A580" s="68"/>
      <c r="B580" s="83" t="s">
        <v>252</v>
      </c>
      <c r="C580" s="265">
        <v>8190</v>
      </c>
      <c r="D580" s="265">
        <v>8190</v>
      </c>
      <c r="E580" s="265">
        <v>5115</v>
      </c>
      <c r="F580" s="572">
        <f>SUM(E580/D580)</f>
        <v>0.6245421245421245</v>
      </c>
      <c r="G580" s="184"/>
      <c r="H580" s="66"/>
      <c r="I580" s="66"/>
    </row>
    <row r="581" spans="1:9" ht="12">
      <c r="A581" s="68"/>
      <c r="B581" s="10" t="s">
        <v>266</v>
      </c>
      <c r="C581" s="75"/>
      <c r="D581" s="75"/>
      <c r="E581" s="75"/>
      <c r="F581" s="492"/>
      <c r="G581" s="184"/>
      <c r="H581" s="66"/>
      <c r="I581" s="66"/>
    </row>
    <row r="582" spans="1:9" ht="12">
      <c r="A582" s="68"/>
      <c r="B582" s="10" t="s">
        <v>63</v>
      </c>
      <c r="C582" s="75"/>
      <c r="D582" s="75"/>
      <c r="E582" s="75"/>
      <c r="F582" s="492"/>
      <c r="G582" s="190"/>
      <c r="H582" s="66"/>
      <c r="I582" s="66"/>
    </row>
    <row r="583" spans="1:9" ht="12.75" thickBot="1">
      <c r="A583" s="68"/>
      <c r="B583" s="72" t="s">
        <v>253</v>
      </c>
      <c r="C583" s="75"/>
      <c r="D583" s="75"/>
      <c r="E583" s="76"/>
      <c r="F583" s="580"/>
      <c r="G583" s="29"/>
      <c r="H583" s="66"/>
      <c r="I583" s="66"/>
    </row>
    <row r="584" spans="1:9" ht="12.75" thickBot="1">
      <c r="A584" s="52"/>
      <c r="B584" s="56" t="s">
        <v>245</v>
      </c>
      <c r="C584" s="80">
        <f>SUM(C578:C583)</f>
        <v>12000</v>
      </c>
      <c r="D584" s="80">
        <f>SUM(D578:D583)</f>
        <v>12183</v>
      </c>
      <c r="E584" s="80">
        <f>SUM(E578:E583)</f>
        <v>7196</v>
      </c>
      <c r="F584" s="577">
        <f>SUM(E584/D584)</f>
        <v>0.5906591151604695</v>
      </c>
      <c r="G584" s="186"/>
      <c r="H584" s="66"/>
      <c r="I584" s="66"/>
    </row>
    <row r="585" spans="1:9" ht="12">
      <c r="A585" s="15">
        <v>3354</v>
      </c>
      <c r="B585" s="101" t="s">
        <v>115</v>
      </c>
      <c r="C585" s="87"/>
      <c r="D585" s="87"/>
      <c r="E585" s="87"/>
      <c r="F585" s="573"/>
      <c r="G585" s="184"/>
      <c r="H585" s="66"/>
      <c r="I585" s="66"/>
    </row>
    <row r="586" spans="1:9" ht="12">
      <c r="A586" s="68"/>
      <c r="B586" s="69" t="s">
        <v>48</v>
      </c>
      <c r="C586" s="75"/>
      <c r="D586" s="75"/>
      <c r="E586" s="75"/>
      <c r="F586" s="492"/>
      <c r="G586" s="184"/>
      <c r="H586" s="66"/>
      <c r="I586" s="66"/>
    </row>
    <row r="587" spans="1:9" ht="12">
      <c r="A587" s="68"/>
      <c r="B587" s="7" t="s">
        <v>286</v>
      </c>
      <c r="C587" s="75"/>
      <c r="D587" s="75"/>
      <c r="E587" s="75"/>
      <c r="F587" s="492"/>
      <c r="G587" s="184"/>
      <c r="H587" s="66"/>
      <c r="I587" s="66"/>
    </row>
    <row r="588" spans="1:9" ht="12">
      <c r="A588" s="68"/>
      <c r="B588" s="83" t="s">
        <v>252</v>
      </c>
      <c r="C588" s="75"/>
      <c r="D588" s="75"/>
      <c r="E588" s="75"/>
      <c r="F588" s="492"/>
      <c r="G588" s="184"/>
      <c r="H588" s="66"/>
      <c r="I588" s="66"/>
    </row>
    <row r="589" spans="1:9" ht="12">
      <c r="A589" s="68"/>
      <c r="B589" s="10" t="s">
        <v>266</v>
      </c>
      <c r="C589" s="265">
        <v>38000</v>
      </c>
      <c r="D589" s="265"/>
      <c r="E589" s="265"/>
      <c r="F589" s="492"/>
      <c r="G589" s="184"/>
      <c r="H589" s="66"/>
      <c r="I589" s="66"/>
    </row>
    <row r="590" spans="1:9" ht="12">
      <c r="A590" s="68"/>
      <c r="B590" s="10" t="s">
        <v>487</v>
      </c>
      <c r="C590" s="265"/>
      <c r="D590" s="265">
        <v>38000</v>
      </c>
      <c r="E590" s="265">
        <v>28595</v>
      </c>
      <c r="F590" s="572">
        <f>SUM(E590/D590)</f>
        <v>0.7525</v>
      </c>
      <c r="G590" s="184"/>
      <c r="H590" s="66"/>
      <c r="I590" s="66"/>
    </row>
    <row r="591" spans="1:9" ht="12">
      <c r="A591" s="68"/>
      <c r="B591" s="10" t="s">
        <v>63</v>
      </c>
      <c r="C591" s="75"/>
      <c r="D591" s="75"/>
      <c r="E591" s="75"/>
      <c r="F591" s="492"/>
      <c r="G591" s="190"/>
      <c r="H591" s="66"/>
      <c r="I591" s="66"/>
    </row>
    <row r="592" spans="1:9" ht="12.75" thickBot="1">
      <c r="A592" s="68"/>
      <c r="B592" s="72" t="s">
        <v>253</v>
      </c>
      <c r="C592" s="75"/>
      <c r="D592" s="75"/>
      <c r="E592" s="76"/>
      <c r="F592" s="580"/>
      <c r="G592" s="29"/>
      <c r="H592" s="66"/>
      <c r="I592" s="66"/>
    </row>
    <row r="593" spans="1:9" ht="12.75" thickBot="1">
      <c r="A593" s="52"/>
      <c r="B593" s="56" t="s">
        <v>245</v>
      </c>
      <c r="C593" s="80">
        <f>SUM(C586:C592)</f>
        <v>38000</v>
      </c>
      <c r="D593" s="80">
        <f>SUM(D586:D592)</f>
        <v>38000</v>
      </c>
      <c r="E593" s="80">
        <f>SUM(E586:E592)</f>
        <v>28595</v>
      </c>
      <c r="F593" s="577">
        <f>SUM(E593/D593)</f>
        <v>0.7525</v>
      </c>
      <c r="G593" s="186"/>
      <c r="H593" s="66"/>
      <c r="I593" s="66"/>
    </row>
    <row r="594" spans="1:9" ht="12" customHeight="1">
      <c r="A594" s="15">
        <v>3355</v>
      </c>
      <c r="B594" s="96" t="s">
        <v>174</v>
      </c>
      <c r="C594" s="97"/>
      <c r="D594" s="97"/>
      <c r="E594" s="87"/>
      <c r="F594" s="573"/>
      <c r="G594" s="184"/>
      <c r="H594" s="66"/>
      <c r="I594" s="66"/>
    </row>
    <row r="595" spans="1:9" ht="12" customHeight="1">
      <c r="A595" s="68"/>
      <c r="B595" s="69" t="s">
        <v>48</v>
      </c>
      <c r="C595" s="46"/>
      <c r="D595" s="46"/>
      <c r="E595" s="46"/>
      <c r="F595" s="492"/>
      <c r="G595" s="184"/>
      <c r="H595" s="66"/>
      <c r="I595" s="66"/>
    </row>
    <row r="596" spans="1:9" ht="12" customHeight="1">
      <c r="A596" s="68"/>
      <c r="B596" s="7" t="s">
        <v>286</v>
      </c>
      <c r="C596" s="46"/>
      <c r="D596" s="46"/>
      <c r="E596" s="46"/>
      <c r="F596" s="492"/>
      <c r="G596" s="184"/>
      <c r="H596" s="66"/>
      <c r="I596" s="66"/>
    </row>
    <row r="597" spans="1:9" ht="12" customHeight="1">
      <c r="A597" s="68"/>
      <c r="B597" s="83" t="s">
        <v>252</v>
      </c>
      <c r="C597" s="164">
        <v>5000</v>
      </c>
      <c r="D597" s="164">
        <v>5000</v>
      </c>
      <c r="E597" s="164"/>
      <c r="F597" s="492">
        <f>SUM(E597/D597)</f>
        <v>0</v>
      </c>
      <c r="G597" s="184"/>
      <c r="H597" s="66"/>
      <c r="I597" s="66"/>
    </row>
    <row r="598" spans="1:9" ht="12" customHeight="1">
      <c r="A598" s="68"/>
      <c r="B598" s="10" t="s">
        <v>266</v>
      </c>
      <c r="C598" s="46"/>
      <c r="D598" s="46"/>
      <c r="E598" s="46"/>
      <c r="F598" s="492"/>
      <c r="G598" s="184"/>
      <c r="H598" s="66"/>
      <c r="I598" s="66"/>
    </row>
    <row r="599" spans="1:9" ht="12" customHeight="1">
      <c r="A599" s="68"/>
      <c r="B599" s="10" t="s">
        <v>63</v>
      </c>
      <c r="C599" s="46"/>
      <c r="D599" s="46"/>
      <c r="E599" s="46"/>
      <c r="F599" s="492"/>
      <c r="G599" s="190"/>
      <c r="H599" s="66"/>
      <c r="I599" s="66"/>
    </row>
    <row r="600" spans="1:9" ht="12" customHeight="1" thickBot="1">
      <c r="A600" s="68"/>
      <c r="B600" s="72" t="s">
        <v>253</v>
      </c>
      <c r="C600" s="47"/>
      <c r="D600" s="47"/>
      <c r="E600" s="47"/>
      <c r="F600" s="580"/>
      <c r="G600" s="29"/>
      <c r="H600" s="66"/>
      <c r="I600" s="66"/>
    </row>
    <row r="601" spans="1:9" ht="12" customHeight="1" thickBot="1">
      <c r="A601" s="52"/>
      <c r="B601" s="56" t="s">
        <v>245</v>
      </c>
      <c r="C601" s="80">
        <f>SUM(C597:C600)</f>
        <v>5000</v>
      </c>
      <c r="D601" s="80">
        <f>SUM(D597:D600)</f>
        <v>5000</v>
      </c>
      <c r="E601" s="80">
        <f>SUM(E597:E600)</f>
        <v>0</v>
      </c>
      <c r="F601" s="577">
        <f>SUM(E601/D601)</f>
        <v>0</v>
      </c>
      <c r="G601" s="186"/>
      <c r="H601" s="66"/>
      <c r="I601" s="66"/>
    </row>
    <row r="602" spans="1:9" ht="12" customHeight="1">
      <c r="A602" s="15">
        <v>3356</v>
      </c>
      <c r="B602" s="96" t="s">
        <v>464</v>
      </c>
      <c r="C602" s="97"/>
      <c r="D602" s="97"/>
      <c r="E602" s="87"/>
      <c r="F602" s="573"/>
      <c r="G602" s="184"/>
      <c r="H602" s="66"/>
      <c r="I602" s="66"/>
    </row>
    <row r="603" spans="1:9" ht="12" customHeight="1">
      <c r="A603" s="68"/>
      <c r="B603" s="69" t="s">
        <v>48</v>
      </c>
      <c r="C603" s="164">
        <v>11811</v>
      </c>
      <c r="D603" s="164">
        <v>9316</v>
      </c>
      <c r="E603" s="164"/>
      <c r="F603" s="492">
        <f>SUM(E603/D603)</f>
        <v>0</v>
      </c>
      <c r="G603" s="184"/>
      <c r="H603" s="66"/>
      <c r="I603" s="66"/>
    </row>
    <row r="604" spans="1:9" ht="12" customHeight="1">
      <c r="A604" s="68"/>
      <c r="B604" s="7" t="s">
        <v>286</v>
      </c>
      <c r="C604" s="164">
        <v>3189</v>
      </c>
      <c r="D604" s="164">
        <v>2515</v>
      </c>
      <c r="E604" s="164"/>
      <c r="F604" s="492">
        <f>SUM(E604/D604)</f>
        <v>0</v>
      </c>
      <c r="G604" s="184"/>
      <c r="H604" s="66"/>
      <c r="I604" s="66"/>
    </row>
    <row r="605" spans="1:9" ht="12" customHeight="1">
      <c r="A605" s="68"/>
      <c r="B605" s="83" t="s">
        <v>252</v>
      </c>
      <c r="C605" s="164"/>
      <c r="D605" s="164"/>
      <c r="E605" s="164"/>
      <c r="F605" s="492"/>
      <c r="G605" s="184"/>
      <c r="H605" s="66"/>
      <c r="I605" s="66"/>
    </row>
    <row r="606" spans="1:9" ht="12" customHeight="1">
      <c r="A606" s="68"/>
      <c r="B606" s="10" t="s">
        <v>266</v>
      </c>
      <c r="C606" s="46"/>
      <c r="D606" s="46"/>
      <c r="E606" s="46"/>
      <c r="F606" s="492"/>
      <c r="G606" s="184"/>
      <c r="H606" s="66"/>
      <c r="I606" s="66"/>
    </row>
    <row r="607" spans="1:9" ht="12" customHeight="1">
      <c r="A607" s="68"/>
      <c r="B607" s="10" t="s">
        <v>63</v>
      </c>
      <c r="C607" s="46"/>
      <c r="D607" s="46"/>
      <c r="E607" s="46"/>
      <c r="F607" s="492"/>
      <c r="G607" s="190"/>
      <c r="H607" s="66"/>
      <c r="I607" s="66"/>
    </row>
    <row r="608" spans="1:9" ht="12" customHeight="1" thickBot="1">
      <c r="A608" s="68"/>
      <c r="B608" s="72" t="s">
        <v>253</v>
      </c>
      <c r="C608" s="47"/>
      <c r="D608" s="47"/>
      <c r="E608" s="47"/>
      <c r="F608" s="580"/>
      <c r="G608" s="29"/>
      <c r="H608" s="66"/>
      <c r="I608" s="66"/>
    </row>
    <row r="609" spans="1:9" ht="12" customHeight="1" thickBot="1">
      <c r="A609" s="52"/>
      <c r="B609" s="56" t="s">
        <v>245</v>
      </c>
      <c r="C609" s="80">
        <f>SUM(C603:C608)</f>
        <v>15000</v>
      </c>
      <c r="D609" s="80">
        <f>SUM(D603:D608)</f>
        <v>11831</v>
      </c>
      <c r="E609" s="80">
        <f>SUM(E603:E608)</f>
        <v>0</v>
      </c>
      <c r="F609" s="577">
        <f>SUM(E609/D609)</f>
        <v>0</v>
      </c>
      <c r="G609" s="186"/>
      <c r="H609" s="66"/>
      <c r="I609" s="66"/>
    </row>
    <row r="610" spans="1:9" ht="12" customHeight="1">
      <c r="A610" s="15">
        <v>3357</v>
      </c>
      <c r="B610" s="96" t="s">
        <v>532</v>
      </c>
      <c r="C610" s="97"/>
      <c r="D610" s="97"/>
      <c r="E610" s="87"/>
      <c r="F610" s="573"/>
      <c r="G610" s="184"/>
      <c r="H610" s="66"/>
      <c r="I610" s="66"/>
    </row>
    <row r="611" spans="1:9" ht="12" customHeight="1">
      <c r="A611" s="68"/>
      <c r="B611" s="69" t="s">
        <v>48</v>
      </c>
      <c r="C611" s="164"/>
      <c r="D611" s="164"/>
      <c r="E611" s="164"/>
      <c r="F611" s="492"/>
      <c r="G611" s="184"/>
      <c r="H611" s="66"/>
      <c r="I611" s="66"/>
    </row>
    <row r="612" spans="1:9" ht="12" customHeight="1">
      <c r="A612" s="68"/>
      <c r="B612" s="7" t="s">
        <v>286</v>
      </c>
      <c r="C612" s="164"/>
      <c r="D612" s="164"/>
      <c r="E612" s="164"/>
      <c r="F612" s="492"/>
      <c r="G612" s="184"/>
      <c r="H612" s="66"/>
      <c r="I612" s="66"/>
    </row>
    <row r="613" spans="1:9" ht="12" customHeight="1">
      <c r="A613" s="68"/>
      <c r="B613" s="83" t="s">
        <v>252</v>
      </c>
      <c r="C613" s="164">
        <v>1400</v>
      </c>
      <c r="D613" s="164">
        <v>1458</v>
      </c>
      <c r="E613" s="164">
        <v>1281</v>
      </c>
      <c r="F613" s="572">
        <f>SUM(E613/D613)</f>
        <v>0.8786008230452675</v>
      </c>
      <c r="G613" s="184"/>
      <c r="H613" s="66"/>
      <c r="I613" s="66"/>
    </row>
    <row r="614" spans="1:9" ht="12" customHeight="1">
      <c r="A614" s="68"/>
      <c r="B614" s="10" t="s">
        <v>266</v>
      </c>
      <c r="C614" s="46"/>
      <c r="D614" s="46"/>
      <c r="E614" s="46"/>
      <c r="F614" s="492"/>
      <c r="G614" s="184"/>
      <c r="H614" s="66"/>
      <c r="I614" s="66"/>
    </row>
    <row r="615" spans="1:9" ht="12" customHeight="1">
      <c r="A615" s="68"/>
      <c r="B615" s="10" t="s">
        <v>63</v>
      </c>
      <c r="C615" s="46"/>
      <c r="D615" s="46"/>
      <c r="E615" s="46"/>
      <c r="F615" s="492"/>
      <c r="G615" s="190"/>
      <c r="H615" s="66"/>
      <c r="I615" s="66"/>
    </row>
    <row r="616" spans="1:9" ht="12" customHeight="1" thickBot="1">
      <c r="A616" s="68"/>
      <c r="B616" s="72" t="s">
        <v>253</v>
      </c>
      <c r="C616" s="47"/>
      <c r="D616" s="47"/>
      <c r="E616" s="47"/>
      <c r="F616" s="580"/>
      <c r="G616" s="29"/>
      <c r="H616" s="66"/>
      <c r="I616" s="66"/>
    </row>
    <row r="617" spans="1:9" ht="12" customHeight="1" thickBot="1">
      <c r="A617" s="52"/>
      <c r="B617" s="56" t="s">
        <v>245</v>
      </c>
      <c r="C617" s="80">
        <f>SUM(C611:C616)</f>
        <v>1400</v>
      </c>
      <c r="D617" s="80">
        <f>SUM(D611:D616)</f>
        <v>1458</v>
      </c>
      <c r="E617" s="80">
        <f>SUM(E611:E616)</f>
        <v>1281</v>
      </c>
      <c r="F617" s="577">
        <f>SUM(E617/D617)</f>
        <v>0.8786008230452675</v>
      </c>
      <c r="G617" s="186"/>
      <c r="H617" s="66"/>
      <c r="I617" s="66"/>
    </row>
    <row r="618" spans="1:9" ht="12" customHeight="1">
      <c r="A618" s="15">
        <v>3358</v>
      </c>
      <c r="B618" s="96" t="s">
        <v>534</v>
      </c>
      <c r="C618" s="97"/>
      <c r="D618" s="97"/>
      <c r="E618" s="87"/>
      <c r="F618" s="573"/>
      <c r="G618" s="184"/>
      <c r="H618" s="66"/>
      <c r="I618" s="66"/>
    </row>
    <row r="619" spans="1:9" ht="12" customHeight="1">
      <c r="A619" s="68"/>
      <c r="B619" s="69" t="s">
        <v>48</v>
      </c>
      <c r="C619" s="164"/>
      <c r="D619" s="164"/>
      <c r="E619" s="164"/>
      <c r="F619" s="492"/>
      <c r="G619" s="184"/>
      <c r="H619" s="66"/>
      <c r="I619" s="66"/>
    </row>
    <row r="620" spans="1:9" ht="12" customHeight="1">
      <c r="A620" s="68"/>
      <c r="B620" s="7" t="s">
        <v>286</v>
      </c>
      <c r="C620" s="164"/>
      <c r="D620" s="164"/>
      <c r="E620" s="164"/>
      <c r="F620" s="492"/>
      <c r="G620" s="184"/>
      <c r="H620" s="66"/>
      <c r="I620" s="66"/>
    </row>
    <row r="621" spans="1:9" ht="12" customHeight="1">
      <c r="A621" s="68"/>
      <c r="B621" s="83" t="s">
        <v>252</v>
      </c>
      <c r="C621" s="164">
        <v>7000</v>
      </c>
      <c r="D621" s="164">
        <v>7167</v>
      </c>
      <c r="E621" s="164">
        <v>3702</v>
      </c>
      <c r="F621" s="572">
        <f>SUM(E621/D621)</f>
        <v>0.5165341146923399</v>
      </c>
      <c r="G621" s="184"/>
      <c r="H621" s="66"/>
      <c r="I621" s="66"/>
    </row>
    <row r="622" spans="1:9" ht="12" customHeight="1">
      <c r="A622" s="68"/>
      <c r="B622" s="10" t="s">
        <v>266</v>
      </c>
      <c r="C622" s="46"/>
      <c r="D622" s="46"/>
      <c r="E622" s="46"/>
      <c r="F622" s="492"/>
      <c r="G622" s="184"/>
      <c r="H622" s="66"/>
      <c r="I622" s="66"/>
    </row>
    <row r="623" spans="1:9" ht="12" customHeight="1">
      <c r="A623" s="68"/>
      <c r="B623" s="10" t="s">
        <v>63</v>
      </c>
      <c r="C623" s="46"/>
      <c r="D623" s="46"/>
      <c r="E623" s="46"/>
      <c r="F623" s="492"/>
      <c r="G623" s="190"/>
      <c r="H623" s="66"/>
      <c r="I623" s="66"/>
    </row>
    <row r="624" spans="1:9" ht="12" customHeight="1" thickBot="1">
      <c r="A624" s="68"/>
      <c r="B624" s="72" t="s">
        <v>253</v>
      </c>
      <c r="C624" s="47"/>
      <c r="D624" s="47"/>
      <c r="E624" s="47"/>
      <c r="F624" s="580"/>
      <c r="G624" s="29"/>
      <c r="H624" s="66"/>
      <c r="I624" s="66"/>
    </row>
    <row r="625" spans="1:9" ht="12" customHeight="1" thickBot="1">
      <c r="A625" s="52"/>
      <c r="B625" s="56" t="s">
        <v>245</v>
      </c>
      <c r="C625" s="80">
        <f>SUM(C619:C624)</f>
        <v>7000</v>
      </c>
      <c r="D625" s="80">
        <f>SUM(D619:D624)</f>
        <v>7167</v>
      </c>
      <c r="E625" s="80">
        <f>SUM(E619:E624)</f>
        <v>3702</v>
      </c>
      <c r="F625" s="577">
        <f>SUM(E625/D625)</f>
        <v>0.5165341146923399</v>
      </c>
      <c r="G625" s="186"/>
      <c r="H625" s="66"/>
      <c r="I625" s="66"/>
    </row>
    <row r="626" spans="1:9" ht="12" customHeight="1" thickBot="1">
      <c r="A626" s="67">
        <v>3400</v>
      </c>
      <c r="B626" s="56" t="s">
        <v>146</v>
      </c>
      <c r="C626" s="80">
        <f>SUM(C643+C651+C700)+C635+C659+C667+C675+C684+C692+C708+C716</f>
        <v>92100</v>
      </c>
      <c r="D626" s="80">
        <f>SUM(D643+D651+D700)+D635+D659+D667+D675+D684+D692+D708+D716</f>
        <v>110707</v>
      </c>
      <c r="E626" s="80">
        <f>SUM(E643+E651+E700)+E635+E659+E667+E675+E684+E692+E708+E716</f>
        <v>72027</v>
      </c>
      <c r="F626" s="577">
        <f>SUM(E626/D626)</f>
        <v>0.6506092659000786</v>
      </c>
      <c r="G626" s="186"/>
      <c r="H626" s="66"/>
      <c r="I626" s="66"/>
    </row>
    <row r="627" spans="1:9" ht="12" customHeight="1">
      <c r="A627" s="15">
        <v>3410</v>
      </c>
      <c r="B627" s="106" t="s">
        <v>147</v>
      </c>
      <c r="C627" s="87">
        <f>SUM(C635+C643+C651+C659+C667+C675)</f>
        <v>49100</v>
      </c>
      <c r="D627" s="87">
        <f>SUM(D635+D643+D651+D659+D667+D675)</f>
        <v>45600</v>
      </c>
      <c r="E627" s="87">
        <f>SUM(E635+E643+E651+E659+E667+E675)</f>
        <v>34635</v>
      </c>
      <c r="F627" s="573">
        <f>SUM(E627/D627)</f>
        <v>0.7595394736842105</v>
      </c>
      <c r="G627" s="4"/>
      <c r="H627" s="66"/>
      <c r="I627" s="66"/>
    </row>
    <row r="628" spans="1:9" ht="12" customHeight="1">
      <c r="A628" s="15">
        <v>3411</v>
      </c>
      <c r="B628" s="106" t="s">
        <v>106</v>
      </c>
      <c r="C628" s="87"/>
      <c r="D628" s="87"/>
      <c r="E628" s="87"/>
      <c r="F628" s="492"/>
      <c r="G628" s="184"/>
      <c r="H628" s="66"/>
      <c r="I628" s="66"/>
    </row>
    <row r="629" spans="1:9" ht="12" customHeight="1">
      <c r="A629" s="68"/>
      <c r="B629" s="69" t="s">
        <v>48</v>
      </c>
      <c r="C629" s="75"/>
      <c r="D629" s="75"/>
      <c r="E629" s="75"/>
      <c r="F629" s="492"/>
      <c r="G629" s="184"/>
      <c r="H629" s="66"/>
      <c r="I629" s="66"/>
    </row>
    <row r="630" spans="1:9" ht="12" customHeight="1">
      <c r="A630" s="68"/>
      <c r="B630" s="7" t="s">
        <v>286</v>
      </c>
      <c r="C630" s="75"/>
      <c r="D630" s="75"/>
      <c r="E630" s="75"/>
      <c r="F630" s="492"/>
      <c r="G630" s="184"/>
      <c r="H630" s="66"/>
      <c r="I630" s="66"/>
    </row>
    <row r="631" spans="1:9" ht="12" customHeight="1">
      <c r="A631" s="68"/>
      <c r="B631" s="83" t="s">
        <v>252</v>
      </c>
      <c r="C631" s="75"/>
      <c r="D631" s="75"/>
      <c r="E631" s="75"/>
      <c r="F631" s="492"/>
      <c r="G631" s="184"/>
      <c r="H631" s="66"/>
      <c r="I631" s="66"/>
    </row>
    <row r="632" spans="1:9" ht="12" customHeight="1">
      <c r="A632" s="68"/>
      <c r="B632" s="10" t="s">
        <v>266</v>
      </c>
      <c r="C632" s="265">
        <v>5000</v>
      </c>
      <c r="D632" s="265">
        <v>5000</v>
      </c>
      <c r="E632" s="265"/>
      <c r="F632" s="492">
        <f>SUM(E632/D632)</f>
        <v>0</v>
      </c>
      <c r="G632" s="184"/>
      <c r="H632" s="66"/>
      <c r="I632" s="66"/>
    </row>
    <row r="633" spans="1:9" ht="12" customHeight="1">
      <c r="A633" s="68"/>
      <c r="B633" s="10" t="s">
        <v>63</v>
      </c>
      <c r="C633" s="75"/>
      <c r="D633" s="75"/>
      <c r="E633" s="75"/>
      <c r="F633" s="492"/>
      <c r="G633" s="184"/>
      <c r="H633" s="66"/>
      <c r="I633" s="66"/>
    </row>
    <row r="634" spans="1:9" ht="12" customHeight="1" thickBot="1">
      <c r="A634" s="68"/>
      <c r="B634" s="72" t="s">
        <v>253</v>
      </c>
      <c r="C634" s="75"/>
      <c r="D634" s="75"/>
      <c r="E634" s="76"/>
      <c r="F634" s="580"/>
      <c r="G634" s="215"/>
      <c r="H634" s="66"/>
      <c r="I634" s="66"/>
    </row>
    <row r="635" spans="1:9" ht="12" customHeight="1" thickBot="1">
      <c r="A635" s="52"/>
      <c r="B635" s="56" t="s">
        <v>245</v>
      </c>
      <c r="C635" s="80">
        <f>SUM(C629:C634)</f>
        <v>5000</v>
      </c>
      <c r="D635" s="80">
        <f>SUM(D629:D634)</f>
        <v>5000</v>
      </c>
      <c r="E635" s="80"/>
      <c r="F635" s="577">
        <f>SUM(E635/D635)</f>
        <v>0</v>
      </c>
      <c r="G635" s="59"/>
      <c r="H635" s="66"/>
      <c r="I635" s="66"/>
    </row>
    <row r="636" spans="1:7" s="50" customFormat="1" ht="12" customHeight="1">
      <c r="A636" s="15">
        <v>3412</v>
      </c>
      <c r="B636" s="96" t="s">
        <v>121</v>
      </c>
      <c r="C636" s="97"/>
      <c r="D636" s="97"/>
      <c r="E636" s="87"/>
      <c r="F636" s="573"/>
      <c r="G636" s="30"/>
    </row>
    <row r="637" spans="1:9" ht="12" customHeight="1">
      <c r="A637" s="68"/>
      <c r="B637" s="69" t="s">
        <v>48</v>
      </c>
      <c r="C637" s="75"/>
      <c r="D637" s="75">
        <v>133</v>
      </c>
      <c r="E637" s="75">
        <v>375</v>
      </c>
      <c r="F637" s="572">
        <f>SUM(E637/D637)</f>
        <v>2.819548872180451</v>
      </c>
      <c r="G637" s="184"/>
      <c r="H637" s="66"/>
      <c r="I637" s="66"/>
    </row>
    <row r="638" spans="1:9" ht="12" customHeight="1">
      <c r="A638" s="68"/>
      <c r="B638" s="7" t="s">
        <v>286</v>
      </c>
      <c r="C638" s="75"/>
      <c r="D638" s="75">
        <v>25</v>
      </c>
      <c r="E638" s="75">
        <v>75</v>
      </c>
      <c r="F638" s="572">
        <f>SUM(E638/D638)</f>
        <v>3</v>
      </c>
      <c r="G638" s="184"/>
      <c r="H638" s="66"/>
      <c r="I638" s="66"/>
    </row>
    <row r="639" spans="1:9" ht="12" customHeight="1">
      <c r="A639" s="68"/>
      <c r="B639" s="83" t="s">
        <v>252</v>
      </c>
      <c r="C639" s="265">
        <v>3500</v>
      </c>
      <c r="D639" s="265">
        <v>3242</v>
      </c>
      <c r="E639" s="265">
        <v>428</v>
      </c>
      <c r="F639" s="572">
        <f>SUM(E639/D639)</f>
        <v>0.13201727328809376</v>
      </c>
      <c r="G639" s="184"/>
      <c r="H639" s="66"/>
      <c r="I639" s="66"/>
    </row>
    <row r="640" spans="1:9" ht="12" customHeight="1">
      <c r="A640" s="68"/>
      <c r="B640" s="10" t="s">
        <v>266</v>
      </c>
      <c r="C640" s="75"/>
      <c r="D640" s="75">
        <v>100</v>
      </c>
      <c r="E640" s="75">
        <v>100</v>
      </c>
      <c r="F640" s="572">
        <f>SUM(E640/D640)</f>
        <v>1</v>
      </c>
      <c r="G640" s="190"/>
      <c r="H640" s="66"/>
      <c r="I640" s="66"/>
    </row>
    <row r="641" spans="1:9" ht="12" customHeight="1">
      <c r="A641" s="68"/>
      <c r="B641" s="10" t="s">
        <v>63</v>
      </c>
      <c r="C641" s="75"/>
      <c r="D641" s="75"/>
      <c r="E641" s="75"/>
      <c r="F641" s="492"/>
      <c r="G641" s="5"/>
      <c r="H641" s="66"/>
      <c r="I641" s="66"/>
    </row>
    <row r="642" spans="1:9" ht="12" customHeight="1" thickBot="1">
      <c r="A642" s="68"/>
      <c r="B642" s="72" t="s">
        <v>253</v>
      </c>
      <c r="C642" s="75"/>
      <c r="D642" s="75"/>
      <c r="E642" s="76"/>
      <c r="F642" s="580"/>
      <c r="G642" s="187"/>
      <c r="H642" s="66"/>
      <c r="I642" s="66"/>
    </row>
    <row r="643" spans="1:9" ht="12" customHeight="1" thickBot="1">
      <c r="A643" s="52"/>
      <c r="B643" s="56" t="s">
        <v>245</v>
      </c>
      <c r="C643" s="80">
        <f>SUM(C637:C642)</f>
        <v>3500</v>
      </c>
      <c r="D643" s="80">
        <f>SUM(D637:D642)</f>
        <v>3500</v>
      </c>
      <c r="E643" s="80">
        <f>SUM(E637:E642)</f>
        <v>978</v>
      </c>
      <c r="F643" s="577">
        <f>SUM(E643/D643)</f>
        <v>0.2794285714285714</v>
      </c>
      <c r="G643" s="123"/>
      <c r="H643" s="66"/>
      <c r="I643" s="66"/>
    </row>
    <row r="644" spans="1:9" ht="12" customHeight="1">
      <c r="A644" s="15">
        <v>3413</v>
      </c>
      <c r="B644" s="101" t="s">
        <v>122</v>
      </c>
      <c r="C644" s="87"/>
      <c r="D644" s="87"/>
      <c r="E644" s="87"/>
      <c r="F644" s="573"/>
      <c r="G644" s="30"/>
      <c r="H644" s="66"/>
      <c r="I644" s="66"/>
    </row>
    <row r="645" spans="1:9" ht="12" customHeight="1">
      <c r="A645" s="68"/>
      <c r="B645" s="69" t="s">
        <v>48</v>
      </c>
      <c r="C645" s="75"/>
      <c r="D645" s="75">
        <v>600</v>
      </c>
      <c r="E645" s="75">
        <v>500</v>
      </c>
      <c r="F645" s="572">
        <f>SUM(E645/D645)</f>
        <v>0.8333333333333334</v>
      </c>
      <c r="G645" s="184"/>
      <c r="H645" s="66"/>
      <c r="I645" s="66"/>
    </row>
    <row r="646" spans="1:9" ht="12" customHeight="1">
      <c r="A646" s="68"/>
      <c r="B646" s="7" t="s">
        <v>286</v>
      </c>
      <c r="C646" s="75"/>
      <c r="D646" s="75">
        <v>108</v>
      </c>
      <c r="E646" s="75">
        <v>92</v>
      </c>
      <c r="F646" s="572">
        <f>SUM(E646/D646)</f>
        <v>0.8518518518518519</v>
      </c>
      <c r="G646" s="184"/>
      <c r="H646" s="66"/>
      <c r="I646" s="66"/>
    </row>
    <row r="647" spans="1:9" ht="12" customHeight="1">
      <c r="A647" s="68"/>
      <c r="B647" s="83" t="s">
        <v>252</v>
      </c>
      <c r="C647" s="265">
        <v>11000</v>
      </c>
      <c r="D647" s="265">
        <v>10292</v>
      </c>
      <c r="E647" s="265">
        <v>2815</v>
      </c>
      <c r="F647" s="572">
        <f>SUM(E647/D647)</f>
        <v>0.2735134084726001</v>
      </c>
      <c r="G647" s="184"/>
      <c r="H647" s="66"/>
      <c r="I647" s="66"/>
    </row>
    <row r="648" spans="1:9" ht="12" customHeight="1">
      <c r="A648" s="68"/>
      <c r="B648" s="10" t="s">
        <v>266</v>
      </c>
      <c r="C648" s="75"/>
      <c r="D648" s="75"/>
      <c r="E648" s="75">
        <v>4150</v>
      </c>
      <c r="F648" s="492"/>
      <c r="G648" s="184"/>
      <c r="H648" s="66"/>
      <c r="I648" s="66"/>
    </row>
    <row r="649" spans="1:9" ht="12" customHeight="1">
      <c r="A649" s="68"/>
      <c r="B649" s="10" t="s">
        <v>63</v>
      </c>
      <c r="C649" s="75"/>
      <c r="D649" s="75"/>
      <c r="E649" s="75"/>
      <c r="F649" s="492"/>
      <c r="G649" s="190"/>
      <c r="H649" s="66"/>
      <c r="I649" s="66"/>
    </row>
    <row r="650" spans="1:9" ht="12" customHeight="1" thickBot="1">
      <c r="A650" s="68"/>
      <c r="B650" s="72" t="s">
        <v>253</v>
      </c>
      <c r="C650" s="75"/>
      <c r="D650" s="75"/>
      <c r="E650" s="76"/>
      <c r="F650" s="580"/>
      <c r="G650" s="29"/>
      <c r="H650" s="66"/>
      <c r="I650" s="66"/>
    </row>
    <row r="651" spans="1:9" ht="12" customHeight="1" thickBot="1">
      <c r="A651" s="52"/>
      <c r="B651" s="56" t="s">
        <v>245</v>
      </c>
      <c r="C651" s="80">
        <f>SUM(C645:C650)</f>
        <v>11000</v>
      </c>
      <c r="D651" s="80">
        <f>SUM(D645:D650)</f>
        <v>11000</v>
      </c>
      <c r="E651" s="80">
        <f>SUM(E645:E650)</f>
        <v>7557</v>
      </c>
      <c r="F651" s="577">
        <f>SUM(E651/D651)</f>
        <v>0.687</v>
      </c>
      <c r="G651" s="123"/>
      <c r="H651" s="66"/>
      <c r="I651" s="66"/>
    </row>
    <row r="652" spans="1:9" ht="12" customHeight="1">
      <c r="A652" s="15">
        <v>3414</v>
      </c>
      <c r="B652" s="101" t="s">
        <v>182</v>
      </c>
      <c r="C652" s="87"/>
      <c r="D652" s="87"/>
      <c r="E652" s="87"/>
      <c r="F652" s="573"/>
      <c r="G652" s="30"/>
      <c r="H652" s="66"/>
      <c r="I652" s="66"/>
    </row>
    <row r="653" spans="1:9" ht="12" customHeight="1">
      <c r="A653" s="68"/>
      <c r="B653" s="69" t="s">
        <v>48</v>
      </c>
      <c r="C653" s="75"/>
      <c r="D653" s="75"/>
      <c r="E653" s="75"/>
      <c r="F653" s="492"/>
      <c r="G653" s="184"/>
      <c r="H653" s="66"/>
      <c r="I653" s="66"/>
    </row>
    <row r="654" spans="1:9" ht="12" customHeight="1">
      <c r="A654" s="68"/>
      <c r="B654" s="7" t="s">
        <v>286</v>
      </c>
      <c r="C654" s="75"/>
      <c r="D654" s="75"/>
      <c r="E654" s="75"/>
      <c r="F654" s="492"/>
      <c r="G654" s="184"/>
      <c r="H654" s="66"/>
      <c r="I654" s="66"/>
    </row>
    <row r="655" spans="1:9" ht="12" customHeight="1">
      <c r="A655" s="68"/>
      <c r="B655" s="83" t="s">
        <v>252</v>
      </c>
      <c r="C655" s="75"/>
      <c r="D655" s="75"/>
      <c r="E655" s="75"/>
      <c r="F655" s="492"/>
      <c r="G655" s="184"/>
      <c r="H655" s="66"/>
      <c r="I655" s="66"/>
    </row>
    <row r="656" spans="1:9" ht="12" customHeight="1">
      <c r="A656" s="68"/>
      <c r="B656" s="10" t="s">
        <v>266</v>
      </c>
      <c r="C656" s="265">
        <v>7000</v>
      </c>
      <c r="D656" s="265">
        <v>3500</v>
      </c>
      <c r="E656" s="265">
        <v>3500</v>
      </c>
      <c r="F656" s="572">
        <f>SUM(E656/D656)</f>
        <v>1</v>
      </c>
      <c r="G656" s="184"/>
      <c r="H656" s="66"/>
      <c r="I656" s="66"/>
    </row>
    <row r="657" spans="1:9" ht="12" customHeight="1">
      <c r="A657" s="68"/>
      <c r="B657" s="10" t="s">
        <v>63</v>
      </c>
      <c r="C657" s="75"/>
      <c r="D657" s="75"/>
      <c r="E657" s="75"/>
      <c r="F657" s="492"/>
      <c r="G657" s="190"/>
      <c r="H657" s="66"/>
      <c r="I657" s="66"/>
    </row>
    <row r="658" spans="1:9" ht="12" customHeight="1" thickBot="1">
      <c r="A658" s="68"/>
      <c r="B658" s="72" t="s">
        <v>253</v>
      </c>
      <c r="C658" s="75"/>
      <c r="D658" s="75"/>
      <c r="E658" s="76"/>
      <c r="F658" s="580"/>
      <c r="G658" s="29"/>
      <c r="H658" s="66"/>
      <c r="I658" s="66"/>
    </row>
    <row r="659" spans="1:9" ht="12" customHeight="1" thickBot="1">
      <c r="A659" s="52"/>
      <c r="B659" s="56" t="s">
        <v>245</v>
      </c>
      <c r="C659" s="80">
        <f>SUM(C653:C658)</f>
        <v>7000</v>
      </c>
      <c r="D659" s="80">
        <f>SUM(D653:D658)</f>
        <v>3500</v>
      </c>
      <c r="E659" s="80">
        <f>SUM(E653:E658)</f>
        <v>3500</v>
      </c>
      <c r="F659" s="577">
        <f>SUM(E659/D659)</f>
        <v>1</v>
      </c>
      <c r="G659" s="123"/>
      <c r="H659" s="66"/>
      <c r="I659" s="66"/>
    </row>
    <row r="660" spans="1:9" ht="12" customHeight="1">
      <c r="A660" s="15">
        <v>3415</v>
      </c>
      <c r="B660" s="101" t="s">
        <v>217</v>
      </c>
      <c r="C660" s="87"/>
      <c r="D660" s="87"/>
      <c r="E660" s="87"/>
      <c r="F660" s="573"/>
      <c r="G660" s="30" t="s">
        <v>214</v>
      </c>
      <c r="H660" s="66"/>
      <c r="I660" s="66"/>
    </row>
    <row r="661" spans="1:9" ht="12" customHeight="1">
      <c r="A661" s="68"/>
      <c r="B661" s="69" t="s">
        <v>48</v>
      </c>
      <c r="C661" s="75"/>
      <c r="D661" s="75"/>
      <c r="E661" s="75"/>
      <c r="F661" s="492"/>
      <c r="G661" s="184"/>
      <c r="H661" s="66"/>
      <c r="I661" s="66"/>
    </row>
    <row r="662" spans="1:9" ht="12" customHeight="1">
      <c r="A662" s="68"/>
      <c r="B662" s="7" t="s">
        <v>286</v>
      </c>
      <c r="C662" s="75"/>
      <c r="D662" s="75"/>
      <c r="E662" s="75"/>
      <c r="F662" s="492"/>
      <c r="G662" s="184"/>
      <c r="H662" s="66"/>
      <c r="I662" s="66"/>
    </row>
    <row r="663" spans="1:9" ht="12" customHeight="1">
      <c r="A663" s="68"/>
      <c r="B663" s="83" t="s">
        <v>252</v>
      </c>
      <c r="C663" s="75"/>
      <c r="D663" s="75"/>
      <c r="E663" s="75"/>
      <c r="F663" s="492"/>
      <c r="G663" s="184"/>
      <c r="H663" s="66"/>
      <c r="I663" s="66"/>
    </row>
    <row r="664" spans="1:9" ht="12" customHeight="1">
      <c r="A664" s="68"/>
      <c r="B664" s="10" t="s">
        <v>266</v>
      </c>
      <c r="C664" s="75">
        <v>2600</v>
      </c>
      <c r="D664" s="75">
        <v>2600</v>
      </c>
      <c r="E664" s="75">
        <v>2600</v>
      </c>
      <c r="F664" s="572">
        <f>SUM(E664/D664)</f>
        <v>1</v>
      </c>
      <c r="G664" s="184"/>
      <c r="H664" s="66"/>
      <c r="I664" s="66"/>
    </row>
    <row r="665" spans="1:9" ht="12" customHeight="1">
      <c r="A665" s="68"/>
      <c r="B665" s="10" t="s">
        <v>63</v>
      </c>
      <c r="C665" s="75"/>
      <c r="D665" s="75"/>
      <c r="E665" s="75"/>
      <c r="F665" s="492"/>
      <c r="G665" s="190"/>
      <c r="H665" s="66"/>
      <c r="I665" s="66"/>
    </row>
    <row r="666" spans="1:9" ht="12" customHeight="1" thickBot="1">
      <c r="A666" s="68"/>
      <c r="B666" s="72" t="s">
        <v>253</v>
      </c>
      <c r="C666" s="75"/>
      <c r="D666" s="75"/>
      <c r="E666" s="76"/>
      <c r="F666" s="580"/>
      <c r="G666" s="29"/>
      <c r="H666" s="66"/>
      <c r="I666" s="66"/>
    </row>
    <row r="667" spans="1:9" ht="12" customHeight="1" thickBot="1">
      <c r="A667" s="52"/>
      <c r="B667" s="56" t="s">
        <v>245</v>
      </c>
      <c r="C667" s="80">
        <f>SUM(C661:C666)</f>
        <v>2600</v>
      </c>
      <c r="D667" s="80">
        <f>SUM(D661:D666)</f>
        <v>2600</v>
      </c>
      <c r="E667" s="80">
        <f>SUM(E661:E666)</f>
        <v>2600</v>
      </c>
      <c r="F667" s="577">
        <f>SUM(E667/D667)</f>
        <v>1</v>
      </c>
      <c r="G667" s="123"/>
      <c r="H667" s="66"/>
      <c r="I667" s="66"/>
    </row>
    <row r="668" spans="1:9" ht="12" customHeight="1">
      <c r="A668" s="15">
        <v>3416</v>
      </c>
      <c r="B668" s="101" t="s">
        <v>191</v>
      </c>
      <c r="C668" s="87"/>
      <c r="D668" s="87"/>
      <c r="E668" s="87"/>
      <c r="F668" s="573"/>
      <c r="G668" s="30" t="s">
        <v>214</v>
      </c>
      <c r="H668" s="66"/>
      <c r="I668" s="66"/>
    </row>
    <row r="669" spans="1:9" ht="12" customHeight="1">
      <c r="A669" s="68"/>
      <c r="B669" s="69" t="s">
        <v>48</v>
      </c>
      <c r="C669" s="75"/>
      <c r="D669" s="75"/>
      <c r="E669" s="75"/>
      <c r="F669" s="492"/>
      <c r="G669" s="184"/>
      <c r="H669" s="66"/>
      <c r="I669" s="66"/>
    </row>
    <row r="670" spans="1:9" ht="12" customHeight="1">
      <c r="A670" s="68"/>
      <c r="B670" s="7" t="s">
        <v>286</v>
      </c>
      <c r="C670" s="75"/>
      <c r="D670" s="75"/>
      <c r="E670" s="75"/>
      <c r="F670" s="492"/>
      <c r="G670" s="184"/>
      <c r="H670" s="66"/>
      <c r="I670" s="66"/>
    </row>
    <row r="671" spans="1:9" ht="12" customHeight="1">
      <c r="A671" s="68"/>
      <c r="B671" s="83" t="s">
        <v>252</v>
      </c>
      <c r="C671" s="75"/>
      <c r="D671" s="75"/>
      <c r="E671" s="75"/>
      <c r="F671" s="492"/>
      <c r="G671" s="184"/>
      <c r="H671" s="66"/>
      <c r="I671" s="66"/>
    </row>
    <row r="672" spans="1:9" ht="12" customHeight="1">
      <c r="A672" s="68"/>
      <c r="B672" s="10" t="s">
        <v>266</v>
      </c>
      <c r="C672" s="75">
        <v>20000</v>
      </c>
      <c r="D672" s="75">
        <v>20000</v>
      </c>
      <c r="E672" s="75">
        <v>20000</v>
      </c>
      <c r="F672" s="572">
        <f>SUM(E672/D672)</f>
        <v>1</v>
      </c>
      <c r="G672" s="184"/>
      <c r="H672" s="66"/>
      <c r="I672" s="66"/>
    </row>
    <row r="673" spans="1:9" ht="12" customHeight="1">
      <c r="A673" s="68"/>
      <c r="B673" s="10" t="s">
        <v>63</v>
      </c>
      <c r="C673" s="75"/>
      <c r="D673" s="75"/>
      <c r="E673" s="75"/>
      <c r="F673" s="492"/>
      <c r="G673" s="190"/>
      <c r="H673" s="66"/>
      <c r="I673" s="66"/>
    </row>
    <row r="674" spans="1:9" ht="12" customHeight="1" thickBot="1">
      <c r="A674" s="68"/>
      <c r="B674" s="72" t="s">
        <v>253</v>
      </c>
      <c r="C674" s="75"/>
      <c r="D674" s="75"/>
      <c r="E674" s="76"/>
      <c r="F674" s="580"/>
      <c r="G674" s="29"/>
      <c r="H674" s="66"/>
      <c r="I674" s="66"/>
    </row>
    <row r="675" spans="1:9" ht="12" customHeight="1" thickBot="1">
      <c r="A675" s="52"/>
      <c r="B675" s="56" t="s">
        <v>245</v>
      </c>
      <c r="C675" s="80">
        <f>SUM(C669:C674)</f>
        <v>20000</v>
      </c>
      <c r="D675" s="80">
        <f>SUM(D669:D674)</f>
        <v>20000</v>
      </c>
      <c r="E675" s="80">
        <f>SUM(E669:E674)</f>
        <v>20000</v>
      </c>
      <c r="F675" s="577">
        <f>SUM(E675/D675)</f>
        <v>1</v>
      </c>
      <c r="G675" s="123"/>
      <c r="H675" s="66"/>
      <c r="I675" s="66"/>
    </row>
    <row r="676" spans="1:9" ht="12" customHeight="1">
      <c r="A676" s="15">
        <v>3420</v>
      </c>
      <c r="B676" s="106" t="s">
        <v>148</v>
      </c>
      <c r="C676" s="87">
        <f>SUM(C684+C692+C700+C708+C716)</f>
        <v>43000</v>
      </c>
      <c r="D676" s="87">
        <f>SUM(D684+D692+D700+D708+D716)</f>
        <v>65107</v>
      </c>
      <c r="E676" s="87">
        <f>SUM(E684+E692+E700+E708+E716)</f>
        <v>37392</v>
      </c>
      <c r="F676" s="573">
        <f>SUM(E676/D676)</f>
        <v>0.5743161257622068</v>
      </c>
      <c r="G676" s="30"/>
      <c r="H676" s="66"/>
      <c r="I676" s="66"/>
    </row>
    <row r="677" spans="1:9" ht="12" customHeight="1">
      <c r="A677" s="15">
        <v>3421</v>
      </c>
      <c r="B677" s="101" t="s">
        <v>78</v>
      </c>
      <c r="C677" s="87"/>
      <c r="D677" s="87"/>
      <c r="E677" s="87"/>
      <c r="F677" s="492"/>
      <c r="G677" s="4" t="s">
        <v>214</v>
      </c>
      <c r="H677" s="66"/>
      <c r="I677" s="66"/>
    </row>
    <row r="678" spans="1:9" ht="12" customHeight="1">
      <c r="A678" s="68"/>
      <c r="B678" s="69" t="s">
        <v>48</v>
      </c>
      <c r="C678" s="75"/>
      <c r="D678" s="75"/>
      <c r="E678" s="75"/>
      <c r="F678" s="492"/>
      <c r="G678" s="5"/>
      <c r="H678" s="66"/>
      <c r="I678" s="66"/>
    </row>
    <row r="679" spans="1:9" ht="12" customHeight="1">
      <c r="A679" s="68"/>
      <c r="B679" s="7" t="s">
        <v>286</v>
      </c>
      <c r="C679" s="75"/>
      <c r="D679" s="75"/>
      <c r="E679" s="75"/>
      <c r="F679" s="492"/>
      <c r="G679" s="5"/>
      <c r="H679" s="66"/>
      <c r="I679" s="66"/>
    </row>
    <row r="680" spans="1:9" ht="12" customHeight="1">
      <c r="A680" s="68"/>
      <c r="B680" s="83" t="s">
        <v>252</v>
      </c>
      <c r="C680" s="75"/>
      <c r="D680" s="75"/>
      <c r="E680" s="75"/>
      <c r="F680" s="492"/>
      <c r="G680" s="5"/>
      <c r="H680" s="66"/>
      <c r="I680" s="66"/>
    </row>
    <row r="681" spans="1:9" ht="12" customHeight="1">
      <c r="A681" s="68"/>
      <c r="B681" s="10" t="s">
        <v>266</v>
      </c>
      <c r="C681" s="75">
        <v>18462</v>
      </c>
      <c r="D681" s="75">
        <v>18462</v>
      </c>
      <c r="E681" s="75">
        <v>15570</v>
      </c>
      <c r="F681" s="572">
        <f>SUM(E681/D681)</f>
        <v>0.8433539161520962</v>
      </c>
      <c r="G681" s="2"/>
      <c r="H681" s="66"/>
      <c r="I681" s="66"/>
    </row>
    <row r="682" spans="1:9" ht="12" customHeight="1">
      <c r="A682" s="68"/>
      <c r="B682" s="10" t="s">
        <v>63</v>
      </c>
      <c r="C682" s="75"/>
      <c r="D682" s="75"/>
      <c r="E682" s="75"/>
      <c r="F682" s="492"/>
      <c r="G682" s="5"/>
      <c r="H682" s="66"/>
      <c r="I682" s="66"/>
    </row>
    <row r="683" spans="1:9" ht="12" customHeight="1" thickBot="1">
      <c r="A683" s="68"/>
      <c r="B683" s="72" t="s">
        <v>253</v>
      </c>
      <c r="C683" s="75"/>
      <c r="D683" s="75"/>
      <c r="E683" s="76"/>
      <c r="F683" s="580"/>
      <c r="G683" s="29"/>
      <c r="H683" s="66"/>
      <c r="I683" s="66"/>
    </row>
    <row r="684" spans="1:9" ht="12" customHeight="1" thickBot="1">
      <c r="A684" s="52"/>
      <c r="B684" s="56" t="s">
        <v>245</v>
      </c>
      <c r="C684" s="80">
        <f>SUM(C678:C683)</f>
        <v>18462</v>
      </c>
      <c r="D684" s="80">
        <f>SUM(D678:D683)</f>
        <v>18462</v>
      </c>
      <c r="E684" s="80">
        <f>SUM(E678:E683)</f>
        <v>15570</v>
      </c>
      <c r="F684" s="577">
        <f>SUM(E684/D684)</f>
        <v>0.8433539161520962</v>
      </c>
      <c r="G684" s="186"/>
      <c r="H684" s="66"/>
      <c r="I684" s="66"/>
    </row>
    <row r="685" spans="1:9" ht="12" customHeight="1">
      <c r="A685" s="15">
        <v>3422</v>
      </c>
      <c r="B685" s="101" t="s">
        <v>124</v>
      </c>
      <c r="C685" s="87"/>
      <c r="D685" s="87"/>
      <c r="E685" s="87"/>
      <c r="F685" s="573"/>
      <c r="G685" s="4"/>
      <c r="H685" s="66"/>
      <c r="I685" s="66"/>
    </row>
    <row r="686" spans="1:9" ht="12" customHeight="1">
      <c r="A686" s="68"/>
      <c r="B686" s="69" t="s">
        <v>48</v>
      </c>
      <c r="C686" s="75"/>
      <c r="D686" s="75">
        <v>6000</v>
      </c>
      <c r="E686" s="75"/>
      <c r="F686" s="492">
        <f>SUM(E686/D686)</f>
        <v>0</v>
      </c>
      <c r="G686" s="5"/>
      <c r="H686" s="66"/>
      <c r="I686" s="66"/>
    </row>
    <row r="687" spans="1:9" ht="12" customHeight="1">
      <c r="A687" s="68"/>
      <c r="B687" s="7" t="s">
        <v>286</v>
      </c>
      <c r="C687" s="75"/>
      <c r="D687" s="75">
        <v>1630</v>
      </c>
      <c r="E687" s="75">
        <v>10</v>
      </c>
      <c r="F687" s="572">
        <f>SUM(E687/D687)</f>
        <v>0.006134969325153374</v>
      </c>
      <c r="G687" s="5"/>
      <c r="H687" s="66"/>
      <c r="I687" s="66"/>
    </row>
    <row r="688" spans="1:9" ht="12" customHeight="1">
      <c r="A688" s="68"/>
      <c r="B688" s="83" t="s">
        <v>252</v>
      </c>
      <c r="C688" s="75">
        <v>8000</v>
      </c>
      <c r="D688" s="75">
        <v>22477</v>
      </c>
      <c r="E688" s="75">
        <v>13158</v>
      </c>
      <c r="F688" s="572">
        <f>SUM(E688/D688)</f>
        <v>0.5853984072607554</v>
      </c>
      <c r="G688" s="5"/>
      <c r="H688" s="66"/>
      <c r="I688" s="66"/>
    </row>
    <row r="689" spans="1:9" ht="12" customHeight="1">
      <c r="A689" s="68"/>
      <c r="B689" s="10" t="s">
        <v>266</v>
      </c>
      <c r="C689" s="75"/>
      <c r="D689" s="75"/>
      <c r="E689" s="75"/>
      <c r="F689" s="492"/>
      <c r="G689" s="2"/>
      <c r="H689" s="66"/>
      <c r="I689" s="66"/>
    </row>
    <row r="690" spans="1:9" ht="12" customHeight="1">
      <c r="A690" s="68"/>
      <c r="B690" s="10" t="s">
        <v>63</v>
      </c>
      <c r="C690" s="75"/>
      <c r="D690" s="75"/>
      <c r="E690" s="75"/>
      <c r="F690" s="492"/>
      <c r="G690" s="5"/>
      <c r="H690" s="66"/>
      <c r="I690" s="66"/>
    </row>
    <row r="691" spans="1:9" ht="12" customHeight="1" thickBot="1">
      <c r="A691" s="68"/>
      <c r="B691" s="72" t="s">
        <v>253</v>
      </c>
      <c r="C691" s="75"/>
      <c r="D691" s="75"/>
      <c r="E691" s="76"/>
      <c r="F691" s="580"/>
      <c r="G691" s="29"/>
      <c r="H691" s="66"/>
      <c r="I691" s="66"/>
    </row>
    <row r="692" spans="1:9" ht="12" customHeight="1" thickBot="1">
      <c r="A692" s="52"/>
      <c r="B692" s="56" t="s">
        <v>245</v>
      </c>
      <c r="C692" s="80">
        <f>SUM(C686:C691)</f>
        <v>8000</v>
      </c>
      <c r="D692" s="80">
        <f>SUM(D686:D691)</f>
        <v>30107</v>
      </c>
      <c r="E692" s="80">
        <f>SUM(E686:E691)</f>
        <v>13168</v>
      </c>
      <c r="F692" s="577">
        <f>SUM(E692/D692)</f>
        <v>0.4373733683196599</v>
      </c>
      <c r="G692" s="186"/>
      <c r="H692" s="66"/>
      <c r="I692" s="66"/>
    </row>
    <row r="693" spans="1:9" ht="12" customHeight="1">
      <c r="A693" s="15">
        <v>3423</v>
      </c>
      <c r="B693" s="101" t="s">
        <v>123</v>
      </c>
      <c r="C693" s="87"/>
      <c r="D693" s="87"/>
      <c r="E693" s="87"/>
      <c r="F693" s="573"/>
      <c r="G693" s="184"/>
      <c r="H693" s="66"/>
      <c r="I693" s="66"/>
    </row>
    <row r="694" spans="1:9" ht="12" customHeight="1">
      <c r="A694" s="68"/>
      <c r="B694" s="69" t="s">
        <v>48</v>
      </c>
      <c r="C694" s="75"/>
      <c r="D694" s="75">
        <v>72</v>
      </c>
      <c r="E694" s="75">
        <v>72</v>
      </c>
      <c r="F694" s="572">
        <f>SUM(E694/D694)</f>
        <v>1</v>
      </c>
      <c r="G694" s="184"/>
      <c r="H694" s="66"/>
      <c r="I694" s="66"/>
    </row>
    <row r="695" spans="1:9" ht="12" customHeight="1">
      <c r="A695" s="68"/>
      <c r="B695" s="7" t="s">
        <v>286</v>
      </c>
      <c r="C695" s="75"/>
      <c r="D695" s="75">
        <v>14</v>
      </c>
      <c r="E695" s="75">
        <v>14</v>
      </c>
      <c r="F695" s="572">
        <f>SUM(E695/D695)</f>
        <v>1</v>
      </c>
      <c r="G695" s="184"/>
      <c r="H695" s="66"/>
      <c r="I695" s="66"/>
    </row>
    <row r="696" spans="1:9" ht="12" customHeight="1">
      <c r="A696" s="68"/>
      <c r="B696" s="83" t="s">
        <v>252</v>
      </c>
      <c r="C696" s="75">
        <v>8000</v>
      </c>
      <c r="D696" s="75">
        <v>5914</v>
      </c>
      <c r="E696" s="75">
        <v>1436</v>
      </c>
      <c r="F696" s="572">
        <f>SUM(E696/D696)</f>
        <v>0.24281366249577274</v>
      </c>
      <c r="G696" s="184"/>
      <c r="H696" s="66"/>
      <c r="I696" s="66"/>
    </row>
    <row r="697" spans="1:9" ht="12" customHeight="1">
      <c r="A697" s="68"/>
      <c r="B697" s="10" t="s">
        <v>266</v>
      </c>
      <c r="C697" s="75">
        <v>2000</v>
      </c>
      <c r="D697" s="75">
        <v>4000</v>
      </c>
      <c r="E697" s="75">
        <v>1500</v>
      </c>
      <c r="F697" s="572">
        <f>SUM(E697/D697)</f>
        <v>0.375</v>
      </c>
      <c r="G697" s="184"/>
      <c r="H697" s="66"/>
      <c r="I697" s="66"/>
    </row>
    <row r="698" spans="1:9" ht="12" customHeight="1">
      <c r="A698" s="68"/>
      <c r="B698" s="10" t="s">
        <v>63</v>
      </c>
      <c r="C698" s="75"/>
      <c r="D698" s="75"/>
      <c r="E698" s="75"/>
      <c r="F698" s="572"/>
      <c r="G698" s="190"/>
      <c r="H698" s="66"/>
      <c r="I698" s="66"/>
    </row>
    <row r="699" spans="1:9" ht="12" customHeight="1" thickBot="1">
      <c r="A699" s="68"/>
      <c r="B699" s="72" t="s">
        <v>40</v>
      </c>
      <c r="C699" s="75"/>
      <c r="D699" s="75"/>
      <c r="E699" s="76">
        <v>1200</v>
      </c>
      <c r="F699" s="580"/>
      <c r="G699" s="29"/>
      <c r="H699" s="66"/>
      <c r="I699" s="66"/>
    </row>
    <row r="700" spans="1:9" ht="12.75" customHeight="1" thickBot="1">
      <c r="A700" s="52"/>
      <c r="B700" s="56" t="s">
        <v>245</v>
      </c>
      <c r="C700" s="80">
        <f>SUM(C694:C699)</f>
        <v>10000</v>
      </c>
      <c r="D700" s="80">
        <f>SUM(D694:D699)</f>
        <v>10000</v>
      </c>
      <c r="E700" s="80">
        <f>SUM(E694:E699)</f>
        <v>4222</v>
      </c>
      <c r="F700" s="577">
        <f>SUM(E700/D700)</f>
        <v>0.4222</v>
      </c>
      <c r="G700" s="186"/>
      <c r="H700" s="66"/>
      <c r="I700" s="66"/>
    </row>
    <row r="701" spans="1:9" ht="12.75" customHeight="1">
      <c r="A701" s="15">
        <v>3424</v>
      </c>
      <c r="B701" s="101" t="s">
        <v>280</v>
      </c>
      <c r="C701" s="87"/>
      <c r="D701" s="87"/>
      <c r="E701" s="87"/>
      <c r="F701" s="573"/>
      <c r="G701" s="184"/>
      <c r="H701" s="66"/>
      <c r="I701" s="66"/>
    </row>
    <row r="702" spans="1:9" ht="12.75" customHeight="1">
      <c r="A702" s="68"/>
      <c r="B702" s="69" t="s">
        <v>48</v>
      </c>
      <c r="C702" s="75"/>
      <c r="D702" s="75"/>
      <c r="E702" s="75"/>
      <c r="F702" s="492"/>
      <c r="G702" s="184"/>
      <c r="H702" s="66"/>
      <c r="I702" s="66"/>
    </row>
    <row r="703" spans="1:9" ht="12.75" customHeight="1">
      <c r="A703" s="68"/>
      <c r="B703" s="7" t="s">
        <v>286</v>
      </c>
      <c r="C703" s="75"/>
      <c r="D703" s="75"/>
      <c r="E703" s="75"/>
      <c r="F703" s="492"/>
      <c r="G703" s="184"/>
      <c r="H703" s="66"/>
      <c r="I703" s="66"/>
    </row>
    <row r="704" spans="1:9" ht="12.75" customHeight="1">
      <c r="A704" s="68"/>
      <c r="B704" s="83" t="s">
        <v>252</v>
      </c>
      <c r="C704" s="75">
        <v>4000</v>
      </c>
      <c r="D704" s="75">
        <v>4000</v>
      </c>
      <c r="E704" s="75">
        <v>3163</v>
      </c>
      <c r="F704" s="572">
        <f>SUM(E704/D704)</f>
        <v>0.79075</v>
      </c>
      <c r="G704" s="184"/>
      <c r="H704" s="66"/>
      <c r="I704" s="66"/>
    </row>
    <row r="705" spans="1:9" ht="12.75" customHeight="1">
      <c r="A705" s="68"/>
      <c r="B705" s="10" t="s">
        <v>266</v>
      </c>
      <c r="C705" s="75"/>
      <c r="D705" s="75"/>
      <c r="E705" s="75"/>
      <c r="F705" s="492"/>
      <c r="G705" s="184"/>
      <c r="H705" s="66"/>
      <c r="I705" s="66"/>
    </row>
    <row r="706" spans="1:9" ht="12.75" customHeight="1">
      <c r="A706" s="68"/>
      <c r="B706" s="10" t="s">
        <v>63</v>
      </c>
      <c r="C706" s="75"/>
      <c r="D706" s="75"/>
      <c r="E706" s="75"/>
      <c r="F706" s="492"/>
      <c r="G706" s="190"/>
      <c r="H706" s="66"/>
      <c r="I706" s="66"/>
    </row>
    <row r="707" spans="1:9" ht="12.75" customHeight="1" thickBot="1">
      <c r="A707" s="68"/>
      <c r="B707" s="72" t="s">
        <v>253</v>
      </c>
      <c r="C707" s="75"/>
      <c r="D707" s="75"/>
      <c r="E707" s="76"/>
      <c r="F707" s="580"/>
      <c r="G707" s="29"/>
      <c r="H707" s="66"/>
      <c r="I707" s="66"/>
    </row>
    <row r="708" spans="1:9" ht="12.75" customHeight="1" thickBot="1">
      <c r="A708" s="52"/>
      <c r="B708" s="56" t="s">
        <v>245</v>
      </c>
      <c r="C708" s="80">
        <f>SUM(C702:C707)</f>
        <v>4000</v>
      </c>
      <c r="D708" s="80">
        <f>SUM(D702:D707)</f>
        <v>4000</v>
      </c>
      <c r="E708" s="80">
        <f>SUM(E702:E707)</f>
        <v>3163</v>
      </c>
      <c r="F708" s="577">
        <f>SUM(E708/D708)</f>
        <v>0.79075</v>
      </c>
      <c r="G708" s="186"/>
      <c r="H708" s="66"/>
      <c r="I708" s="66"/>
    </row>
    <row r="709" spans="1:9" ht="12.75" customHeight="1">
      <c r="A709" s="15">
        <v>3425</v>
      </c>
      <c r="B709" s="101" t="s">
        <v>552</v>
      </c>
      <c r="C709" s="87"/>
      <c r="D709" s="87"/>
      <c r="E709" s="87"/>
      <c r="F709" s="573"/>
      <c r="G709" s="184"/>
      <c r="H709" s="66"/>
      <c r="I709" s="66"/>
    </row>
    <row r="710" spans="1:9" ht="12.75" customHeight="1">
      <c r="A710" s="68"/>
      <c r="B710" s="69" t="s">
        <v>48</v>
      </c>
      <c r="C710" s="75"/>
      <c r="D710" s="75"/>
      <c r="E710" s="75"/>
      <c r="F710" s="492"/>
      <c r="G710" s="184"/>
      <c r="H710" s="66"/>
      <c r="I710" s="66"/>
    </row>
    <row r="711" spans="1:9" ht="12.75" customHeight="1">
      <c r="A711" s="68"/>
      <c r="B711" s="7" t="s">
        <v>286</v>
      </c>
      <c r="C711" s="75"/>
      <c r="D711" s="75"/>
      <c r="E711" s="75"/>
      <c r="F711" s="492"/>
      <c r="G711" s="184"/>
      <c r="H711" s="66"/>
      <c r="I711" s="66"/>
    </row>
    <row r="712" spans="1:9" ht="12.75" customHeight="1">
      <c r="A712" s="68"/>
      <c r="B712" s="83" t="s">
        <v>252</v>
      </c>
      <c r="C712" s="75">
        <v>2538</v>
      </c>
      <c r="D712" s="75">
        <v>2538</v>
      </c>
      <c r="E712" s="75">
        <v>1269</v>
      </c>
      <c r="F712" s="572">
        <f>SUM(E712/D712)</f>
        <v>0.5</v>
      </c>
      <c r="G712" s="184"/>
      <c r="H712" s="66"/>
      <c r="I712" s="66"/>
    </row>
    <row r="713" spans="1:9" ht="12.75" customHeight="1">
      <c r="A713" s="68"/>
      <c r="B713" s="10" t="s">
        <v>266</v>
      </c>
      <c r="C713" s="75"/>
      <c r="D713" s="75"/>
      <c r="E713" s="75"/>
      <c r="F713" s="492"/>
      <c r="G713" s="184"/>
      <c r="H713" s="66"/>
      <c r="I713" s="66"/>
    </row>
    <row r="714" spans="1:9" ht="12.75" customHeight="1">
      <c r="A714" s="68"/>
      <c r="B714" s="10" t="s">
        <v>63</v>
      </c>
      <c r="C714" s="75"/>
      <c r="D714" s="75"/>
      <c r="E714" s="75"/>
      <c r="F714" s="492"/>
      <c r="G714" s="190"/>
      <c r="H714" s="66"/>
      <c r="I714" s="66"/>
    </row>
    <row r="715" spans="1:9" ht="12.75" customHeight="1" thickBot="1">
      <c r="A715" s="68"/>
      <c r="B715" s="72" t="s">
        <v>253</v>
      </c>
      <c r="C715" s="75"/>
      <c r="D715" s="75"/>
      <c r="E715" s="76"/>
      <c r="F715" s="580"/>
      <c r="G715" s="29"/>
      <c r="H715" s="66"/>
      <c r="I715" s="66"/>
    </row>
    <row r="716" spans="1:9" ht="12.75" customHeight="1" thickBot="1">
      <c r="A716" s="52"/>
      <c r="B716" s="56" t="s">
        <v>245</v>
      </c>
      <c r="C716" s="80">
        <f>SUM(C710:C715)</f>
        <v>2538</v>
      </c>
      <c r="D716" s="80">
        <f>SUM(D710:D715)</f>
        <v>2538</v>
      </c>
      <c r="E716" s="80">
        <f>SUM(E710:E715)</f>
        <v>1269</v>
      </c>
      <c r="F716" s="577">
        <f>SUM(E716/D716)</f>
        <v>0.5</v>
      </c>
      <c r="G716" s="186"/>
      <c r="H716" s="66"/>
      <c r="I716" s="66"/>
    </row>
    <row r="717" spans="1:9" ht="12" customHeight="1">
      <c r="A717" s="84">
        <v>3900</v>
      </c>
      <c r="B717" s="101" t="s">
        <v>127</v>
      </c>
      <c r="C717" s="87"/>
      <c r="D717" s="87"/>
      <c r="E717" s="87"/>
      <c r="F717" s="573"/>
      <c r="G717" s="4"/>
      <c r="H717" s="66"/>
      <c r="I717" s="66"/>
    </row>
    <row r="718" spans="1:9" ht="12" customHeight="1">
      <c r="A718" s="84"/>
      <c r="B718" s="209" t="s">
        <v>16</v>
      </c>
      <c r="C718" s="87"/>
      <c r="D718" s="87"/>
      <c r="E718" s="87"/>
      <c r="F718" s="492"/>
      <c r="G718" s="4"/>
      <c r="H718" s="66"/>
      <c r="I718" s="66"/>
    </row>
    <row r="719" spans="1:9" ht="12" customHeight="1">
      <c r="A719" s="82"/>
      <c r="B719" s="69" t="s">
        <v>48</v>
      </c>
      <c r="C719" s="75">
        <f>SUM(C11+C20+C29+C38+C58+C67+C75+C83+C101+C109+C117+C125+C142+C151+C159+C167+C184+C192+C200+C208+C216+C224+C240+C309+C317+C326+C335+C344+C362+C371+C380+C389+C407+C416+C443+C461+C470+C479+C497+C505+C513+C521+C529+C537+C545+C553+C561+C569+C578+C586+C595+C629+C637+C645+C653+C661+C669+C678+C686+C694+C48+C603)</f>
        <v>35172</v>
      </c>
      <c r="D719" s="75">
        <f>SUM(D11+D20+D29+D38+D58+D67+D75+D83+D101+D109+D117+D125+D142+D151+D159+D167+D184+D192+D200+D208+D216+D224+D240+D309+D317+D326+D335+D344+D362+D371+D380+D389+D407+D416+D443+D461+D470+D479+D497+D505+D513+D521+D529+D537+D545+D553+D561+D569+D578+D586+D595+D629+D637+D645+D653+D661+D669+D678+D686+D694+D48+D603+D176+D299)</f>
        <v>45671</v>
      </c>
      <c r="E719" s="75">
        <f>SUM(E11+E20+E29+E38+E58+E67+E75+E83+E101+E109+E117+E125+E142+E151+E159+E167+E184+E192+E200+E208+E216+E224+E240+E309+E317+E326+E335+E344+E362+E371+E380+E389+E407+E416+E443+E461+E470+E479+E497+E505+E513+E521+E529+E537+E545+E553+E561+E569+E578+E586+E595+E629+E637+E645+E653+E661+E669+E678+E686+E694+E48+E603+E176+E299)</f>
        <v>22249</v>
      </c>
      <c r="F719" s="572">
        <f aca="true" t="shared" si="0" ref="F719:F732">SUM(E719/D719)</f>
        <v>0.48715815287600445</v>
      </c>
      <c r="G719" s="5"/>
      <c r="H719" s="66"/>
      <c r="I719" s="66"/>
    </row>
    <row r="720" spans="1:9" ht="12" customHeight="1">
      <c r="A720" s="82"/>
      <c r="B720" s="10" t="s">
        <v>37</v>
      </c>
      <c r="C720" s="75">
        <f>SUM(C12+C21+C30+C39+C59+C68+C76+C84+C102+C110+C118+C126+C143+C152+C160+C168+C185+C193+C201+C209+C217+C225+C241+C310+C318+C327+C336+C345+C363+C372+C381+C390+C408+C417+C444+C462+C471+C480+C498+C506+C514+C522+C530+C538+C546+C554+C562+C570+C579+C587+C596+C630+C638+C646+C654+C662+C670+C679+C687+C695+C49+C604)</f>
        <v>14220</v>
      </c>
      <c r="D720" s="75">
        <f>SUM(D12+D21+D30+D39+D59+D68+D76+D84+D102+D110+D118+D126+D143+D152+D160+D168+D185+D193+D201+D209+D217+D225+D241+D310+D318+D327+D336+D345+D363+D372+D381+D390+D408+D417+D444+D462+D471+D480+D498+D506+D514+D522+D530+D538+D546+D554+D562+D570+D579+D587+D596+D630+D638+D646+D654+D662+D670+D687+D695+D49+D604+D177+D300)</f>
        <v>13762</v>
      </c>
      <c r="E720" s="75">
        <f>SUM(E12+E21+E30+E39+E59+E68+E76+E84+E102+E110+E118+E126+E143+E152+E160+E168+E185+E193+E201+E209+E217+E225+E241+E310+E318+E327+E336+E345+E363+E372+E381+E390+E408+E417+E444+E462+E471+E480+E498+E506+E514+E522+E530+E538+E546+E554+E562+E570+E579+E587+E596+E630+E638+E646+E654+E662+E670+E687+E695+E49+E604+E177+E300)</f>
        <v>7006</v>
      </c>
      <c r="F720" s="572">
        <f t="shared" si="0"/>
        <v>0.5090829821246912</v>
      </c>
      <c r="G720" s="5"/>
      <c r="H720" s="66"/>
      <c r="I720" s="66"/>
    </row>
    <row r="721" spans="1:9" ht="12" customHeight="1">
      <c r="A721" s="82"/>
      <c r="B721" s="10" t="s">
        <v>278</v>
      </c>
      <c r="C721" s="75">
        <f>SUM(C13+C22+C31+C40+C60+C69+C77+C85+C103+C111+C119+C127+C144+C153+C161+C169+C186+C194+C202+C210+C218+C226+C242+C311+C319+C328+C337+C346+C364+C373+C382+C391+C409+C418+C445+C463+C472+C481+C499+C507+C515+C523+C531+C539+C547+C555+C563+C571+C580+C588+C597+C631+C639+C647+C655+C663+C671+C680+C688+C696+C293+C301+C251+C259+C704+C94+C50+C234+C267+C275+C284+C178+C613+C621+C712)</f>
        <v>3226145</v>
      </c>
      <c r="D721" s="75">
        <f>SUM(D13+D22+D31+D40+D60+D69+D77+D85+D103+D111+D119+D127+D144+D153+D161+D169+D186+D194+D202+D210+D218+D226+D242+D311+D319+D328+D337+D346+D364+D373+D382+D391+D409+D418+D445+D463+D472+D481+D499+D507+D515+D523+D531+D539+D547+D555+D563+D571+D580+D588+D597+D631+D639+D647+D655+D663+D671+D680+D688+D696+D293+D301+D251+D259+D704+D94+D50+D234+D267+D275+D284+D178+D613+D621+D712+D454+D436+D427+D355+D135+D490)</f>
        <v>3247554</v>
      </c>
      <c r="E721" s="75">
        <f>SUM(E13+E22+E31+E40+E60+E69+E77+E85+E103+E111+E119+E127+E144+E153+E161+E169+E186+E194+E202+E210+E218+E226+E242+E311+E319+E328+E337+E346+E364+E373+E382+E391+E409+E418+E445+E463+E472+E481+E499+E507+E515+E523+E531+E539+E547+E555+E563+E571+E580+E588+E597+E631+E639+E647+E655+E663+E671+E680+E688+E696+E293+E301+E251+E259+E704+E94+E50+E234+E267+E275+E284+E178+E613+E621+E712+E454+E436+E427+E355+E135+E490)</f>
        <v>1967178</v>
      </c>
      <c r="F721" s="572">
        <f t="shared" si="0"/>
        <v>0.6057414287799372</v>
      </c>
      <c r="G721" s="2"/>
      <c r="H721" s="66"/>
      <c r="I721" s="66"/>
    </row>
    <row r="722" spans="1:9" ht="12" customHeight="1">
      <c r="A722" s="82"/>
      <c r="B722" s="10" t="s">
        <v>266</v>
      </c>
      <c r="C722" s="75">
        <f>SUM(C14+C23+C32+C41+C61+C70+C78+C86+C104+C112+C120+C128+C145+C154+C162+C170+C187+C195+C203+C211+C219+C227+C243+C312+C320+C329+C338+C347+C365+C374+C383+C392+C410+C419+C446+C464+C473+C482+C500+C508+C516+C524+C532+C540+C548+C556+C564+C572+C581+C589+C598+C632+C640+C648+C656+C664+C672+C681+C689+C697)</f>
        <v>170362</v>
      </c>
      <c r="D722" s="75">
        <f>SUM(D14+D23+D32+D41+D61+D70+D78+D86+D104+D112+D120+D128+D145+D154+D162+D170+D187+D195+D203+D211+D219+D227+D243+D312+D320+D329+D338+D347+D365+D374+D383+D392+D410+D419+D446+D464+D473+D482+D500+D508+D516+D524+D532+D540+D548+D556+D564+D572+D581+D589+D598+D632+D640+D648+D656+D664+D672+D681+D689+D697)</f>
        <v>83624</v>
      </c>
      <c r="E722" s="75">
        <f>SUM(E14+E23+E32+E41+E61+E70+E78+E86+E104+E112+E120+E128+E145+E154+E162+E170+E187+E195+E203+E211+E219+E227+E243+E312+E320+E329+E338+E347+E365+E374+E383+E392+E410+E419+E446+E464+E473+E482+E500+E508+E516+E524+E532+E540+E548+E556+E564+E572+E581+E589+E598+E632+E640+E648+E656+E664+E672+E681+E689+E697)</f>
        <v>59790</v>
      </c>
      <c r="F722" s="572">
        <f t="shared" si="0"/>
        <v>0.714986128384196</v>
      </c>
      <c r="G722" s="5"/>
      <c r="H722" s="66"/>
      <c r="I722" s="66"/>
    </row>
    <row r="723" spans="1:9" ht="12" customHeight="1">
      <c r="A723" s="82"/>
      <c r="B723" s="7" t="s">
        <v>63</v>
      </c>
      <c r="C723" s="70">
        <f>SUM(C15+C24+C33+C43+C62+C71+C79+C87+C105+C113+C121+C129+C146+C155+C163+C171+C188+C196+C204+C212+C220+C228+C244+C313+C321+C330+C339+C348+C366+C375+C384+C393+C411+C420+C447+C465+C474+C483+C501+C509+C517+C525+C533+C541+C549+C557+C565+C574+C582+C591+C599+C633+C641+C649+C657+C665+C673+C682+C690+C698)</f>
        <v>3500</v>
      </c>
      <c r="D723" s="70">
        <f>SUM(D15+D24+D33+D43+D62+D71+D79+D87+D105+D113+D121+D129+D146+D155+D163+D171+D188+D196+D204+D212+D220+D228+D244+D313+D321+D330+D339+D348+D366+D375+D384+D393+D411+D420+D447+D465+D474+D483+D501+D509+D517+D525+D533+D541+D549+D557+D565+D574+D582+D591+D599+D633+D641+D649+D657+D665+D673+D682+D690+D698+D180)</f>
        <v>3498</v>
      </c>
      <c r="E723" s="70">
        <f>SUM(E15+E24+E33+E43+E62+E71+E79+E87+E105+E113+E121+E129+E146+E155+E163+E171+E188+E196+E204+E212+E220+E228+E244+E313+E321+E330+E339+E348+E366+E375+E384+E393+E411+E420+E447+E465+E474+E483+E501+E509+E517+E525+E533+E541+E549+E557+E565+E574+E582+E591+E599+E633+E641+E649+E657+E665+E673+E682+E690+E698+E180)</f>
        <v>914</v>
      </c>
      <c r="F723" s="572">
        <f t="shared" si="0"/>
        <v>0.2612921669525443</v>
      </c>
      <c r="G723" s="5"/>
      <c r="H723" s="66"/>
      <c r="I723" s="66"/>
    </row>
    <row r="724" spans="1:9" ht="12" customHeight="1" thickBot="1">
      <c r="A724" s="82"/>
      <c r="B724" s="451" t="s">
        <v>487</v>
      </c>
      <c r="C724" s="110">
        <f>SUM(C322+C331+C340+C349+C367+C376+C385+C394+C412+C421+C448+C466+C475+C484)</f>
        <v>172860</v>
      </c>
      <c r="D724" s="110">
        <f>SUM(D322+D331+D340+D349+D367+D376+D385+D394+D412+D421+D448+D466+D475+D484+D358+D403+D430+D457+D439+D590+D42+D573)</f>
        <v>462564</v>
      </c>
      <c r="E724" s="110">
        <f>SUM(E322+E331+E340+E349+E367+E376+E385+E394+E412+E421+E448+E466+E475+E484+E358+E403+E430+E457+E439+E590+E42+E573+E147)</f>
        <v>326811</v>
      </c>
      <c r="F724" s="576">
        <f t="shared" si="0"/>
        <v>0.7065206112019093</v>
      </c>
      <c r="G724" s="29"/>
      <c r="H724" s="66"/>
      <c r="I724" s="66"/>
    </row>
    <row r="725" spans="1:9" ht="12" customHeight="1" thickBot="1">
      <c r="A725" s="82"/>
      <c r="B725" s="163" t="s">
        <v>17</v>
      </c>
      <c r="C725" s="296">
        <f>SUM(C719:C724)</f>
        <v>3622259</v>
      </c>
      <c r="D725" s="296">
        <f>SUM(D719:D724)</f>
        <v>3856673</v>
      </c>
      <c r="E725" s="296">
        <f>SUM(E719:E724)</f>
        <v>2383948</v>
      </c>
      <c r="F725" s="577">
        <f t="shared" si="0"/>
        <v>0.6181358907016488</v>
      </c>
      <c r="G725" s="29"/>
      <c r="H725" s="66"/>
      <c r="I725" s="66"/>
    </row>
    <row r="726" spans="1:9" ht="12" customHeight="1">
      <c r="A726" s="82"/>
      <c r="B726" s="270" t="s">
        <v>18</v>
      </c>
      <c r="C726" s="75"/>
      <c r="D726" s="75"/>
      <c r="E726" s="75"/>
      <c r="F726" s="573"/>
      <c r="G726" s="4"/>
      <c r="H726" s="66"/>
      <c r="I726" s="66"/>
    </row>
    <row r="727" spans="1:9" ht="12" customHeight="1">
      <c r="A727" s="82"/>
      <c r="B727" s="10" t="s">
        <v>19</v>
      </c>
      <c r="C727" s="75"/>
      <c r="D727" s="75">
        <f>SUM(D197+D304)</f>
        <v>1300</v>
      </c>
      <c r="E727" s="75">
        <f>SUM(E197+E304+E88+E278)</f>
        <v>1826</v>
      </c>
      <c r="F727" s="572">
        <f t="shared" si="0"/>
        <v>1.4046153846153846</v>
      </c>
      <c r="G727" s="5"/>
      <c r="H727" s="66"/>
      <c r="I727" s="66"/>
    </row>
    <row r="728" spans="1:9" ht="12" customHeight="1">
      <c r="A728" s="82"/>
      <c r="B728" s="10" t="s">
        <v>20</v>
      </c>
      <c r="C728" s="70"/>
      <c r="D728" s="70">
        <f>SUM(D189+D305+D279)</f>
        <v>76250</v>
      </c>
      <c r="E728" s="70">
        <f>SUM(E189+E305+E89+E279)</f>
        <v>63138</v>
      </c>
      <c r="F728" s="572">
        <f t="shared" si="0"/>
        <v>0.8280393442622951</v>
      </c>
      <c r="G728" s="5"/>
      <c r="H728" s="66"/>
      <c r="I728" s="66"/>
    </row>
    <row r="729" spans="1:9" ht="12" customHeight="1" thickBot="1">
      <c r="A729" s="82"/>
      <c r="B729" s="278" t="s">
        <v>21</v>
      </c>
      <c r="C729" s="173">
        <f>SUM(C65)</f>
        <v>500000</v>
      </c>
      <c r="D729" s="173">
        <f>SUM(D63)</f>
        <v>498232</v>
      </c>
      <c r="E729" s="173">
        <f>SUM(E63+E699)</f>
        <v>235879</v>
      </c>
      <c r="F729" s="576">
        <f t="shared" si="0"/>
        <v>0.47343205574912894</v>
      </c>
      <c r="G729" s="29"/>
      <c r="H729" s="66"/>
      <c r="I729" s="66"/>
    </row>
    <row r="730" spans="1:9" ht="12" customHeight="1" thickBot="1">
      <c r="A730" s="82"/>
      <c r="B730" s="163" t="s">
        <v>23</v>
      </c>
      <c r="C730" s="296">
        <f>SUM(C727:C729)</f>
        <v>500000</v>
      </c>
      <c r="D730" s="296">
        <f>SUM(D727:D729)</f>
        <v>575782</v>
      </c>
      <c r="E730" s="296">
        <f>SUM(E727:E729)</f>
        <v>300843</v>
      </c>
      <c r="F730" s="577">
        <f t="shared" si="0"/>
        <v>0.52249462470171</v>
      </c>
      <c r="G730" s="29"/>
      <c r="H730" s="66"/>
      <c r="I730" s="66"/>
    </row>
    <row r="731" spans="1:9" ht="12" customHeight="1" thickBot="1">
      <c r="A731" s="82"/>
      <c r="B731" s="232" t="s">
        <v>180</v>
      </c>
      <c r="C731" s="110"/>
      <c r="D731" s="110"/>
      <c r="E731" s="110"/>
      <c r="F731" s="577"/>
      <c r="G731" s="29"/>
      <c r="H731" s="66"/>
      <c r="I731" s="66"/>
    </row>
    <row r="732" spans="1:9" ht="12" customHeight="1" thickBot="1">
      <c r="A732" s="78"/>
      <c r="B732" s="56" t="s">
        <v>245</v>
      </c>
      <c r="C732" s="80">
        <f>SUM(C730+C725)</f>
        <v>4122259</v>
      </c>
      <c r="D732" s="80">
        <f>SUM(D730+D725)</f>
        <v>4432455</v>
      </c>
      <c r="E732" s="80">
        <f>SUM(E730+E725)</f>
        <v>2684791</v>
      </c>
      <c r="F732" s="577">
        <f t="shared" si="0"/>
        <v>0.6057119587226492</v>
      </c>
      <c r="G732" s="186"/>
      <c r="H732" s="66"/>
      <c r="I732" s="66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</sheetData>
  <sheetProtection/>
  <mergeCells count="5">
    <mergeCell ref="F5:F7"/>
    <mergeCell ref="A2:G2"/>
    <mergeCell ref="A1:G1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33" useFirstPageNumber="1" horizontalDpi="600" verticalDpi="600" orientation="landscape" paperSize="9" scale="78" r:id="rId1"/>
  <headerFooter alignWithMargins="0">
    <oddFooter>&amp;C&amp;P. oldal</oddFooter>
  </headerFooter>
  <rowBreaks count="14" manualBreakCount="14">
    <brk id="54" max="255" man="1"/>
    <brk id="107" max="255" man="1"/>
    <brk id="157" max="255" man="1"/>
    <brk id="206" max="255" man="1"/>
    <brk id="255" max="255" man="1"/>
    <brk id="306" max="255" man="1"/>
    <brk id="351" max="255" man="1"/>
    <brk id="396" max="255" man="1"/>
    <brk id="441" max="255" man="1"/>
    <brk id="486" max="255" man="1"/>
    <brk id="535" max="255" man="1"/>
    <brk id="584" max="255" man="1"/>
    <brk id="635" max="255" man="1"/>
    <brk id="6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showZeros="0" zoomScale="95" zoomScaleNormal="95" zoomScalePageLayoutView="0" workbookViewId="0" topLeftCell="A13">
      <selection activeCell="B18" sqref="B18"/>
    </sheetView>
  </sheetViews>
  <sheetFormatPr defaultColWidth="9.00390625" defaultRowHeight="12.75" customHeight="1"/>
  <cols>
    <col min="1" max="1" width="6.75390625" style="12" customWidth="1"/>
    <col min="2" max="2" width="51.375" style="12" customWidth="1"/>
    <col min="3" max="3" width="14.875" style="13" customWidth="1"/>
    <col min="4" max="5" width="11.75390625" style="13" customWidth="1"/>
    <col min="6" max="6" width="10.125" style="13" customWidth="1"/>
    <col min="7" max="7" width="46.875" style="12" customWidth="1"/>
    <col min="8" max="16384" width="9.125" style="12" customWidth="1"/>
  </cols>
  <sheetData>
    <row r="1" spans="1:8" ht="12.75" customHeight="1">
      <c r="A1" s="734" t="s">
        <v>281</v>
      </c>
      <c r="B1" s="710"/>
      <c r="C1" s="710"/>
      <c r="D1" s="710"/>
      <c r="E1" s="710"/>
      <c r="F1" s="710"/>
      <c r="G1" s="710"/>
      <c r="H1" s="208"/>
    </row>
    <row r="2" spans="1:8" ht="12.75" customHeight="1">
      <c r="A2" s="731" t="s">
        <v>320</v>
      </c>
      <c r="B2" s="732"/>
      <c r="C2" s="732"/>
      <c r="D2" s="732"/>
      <c r="E2" s="732"/>
      <c r="F2" s="732"/>
      <c r="G2" s="732"/>
      <c r="H2" s="147"/>
    </row>
    <row r="3" spans="1:7" ht="12" customHeight="1">
      <c r="A3" s="208"/>
      <c r="B3" s="208"/>
      <c r="C3" s="208"/>
      <c r="D3" s="208"/>
      <c r="E3" s="208"/>
      <c r="F3" s="208"/>
      <c r="G3" s="216"/>
    </row>
    <row r="4" spans="3:7" ht="12" customHeight="1">
      <c r="C4" s="162"/>
      <c r="D4" s="162"/>
      <c r="E4" s="162"/>
      <c r="F4" s="162"/>
      <c r="G4" s="205" t="s">
        <v>209</v>
      </c>
    </row>
    <row r="5" spans="1:7" ht="12.75" customHeight="1">
      <c r="A5" s="113"/>
      <c r="B5" s="114"/>
      <c r="C5" s="203" t="s">
        <v>79</v>
      </c>
      <c r="D5" s="703" t="s">
        <v>643</v>
      </c>
      <c r="E5" s="695" t="s">
        <v>645</v>
      </c>
      <c r="F5" s="703" t="s">
        <v>596</v>
      </c>
      <c r="G5" s="234" t="s">
        <v>130</v>
      </c>
    </row>
    <row r="6" spans="1:7" ht="12.75">
      <c r="A6" s="115" t="s">
        <v>247</v>
      </c>
      <c r="B6" s="233" t="s">
        <v>128</v>
      </c>
      <c r="C6" s="15" t="s">
        <v>556</v>
      </c>
      <c r="D6" s="717"/>
      <c r="E6" s="696"/>
      <c r="F6" s="717"/>
      <c r="G6" s="116" t="s">
        <v>131</v>
      </c>
    </row>
    <row r="7" spans="1:7" ht="13.5" thickBot="1">
      <c r="A7" s="117"/>
      <c r="B7" s="118"/>
      <c r="C7" s="15" t="s">
        <v>557</v>
      </c>
      <c r="D7" s="718"/>
      <c r="E7" s="697"/>
      <c r="F7" s="700"/>
      <c r="G7" s="122"/>
    </row>
    <row r="8" spans="1:7" ht="15" customHeight="1">
      <c r="A8" s="119" t="s">
        <v>164</v>
      </c>
      <c r="B8" s="120" t="s">
        <v>165</v>
      </c>
      <c r="C8" s="30" t="s">
        <v>166</v>
      </c>
      <c r="D8" s="30" t="s">
        <v>167</v>
      </c>
      <c r="E8" s="30"/>
      <c r="F8" s="30" t="s">
        <v>292</v>
      </c>
      <c r="G8" s="196" t="s">
        <v>593</v>
      </c>
    </row>
    <row r="9" spans="1:7" ht="12.75" customHeight="1">
      <c r="A9" s="308"/>
      <c r="B9" s="227" t="s">
        <v>140</v>
      </c>
      <c r="C9" s="3"/>
      <c r="D9" s="3"/>
      <c r="E9" s="3"/>
      <c r="F9" s="3"/>
      <c r="G9" s="57"/>
    </row>
    <row r="10" spans="1:7" ht="12.75" customHeight="1" thickBot="1">
      <c r="A10" s="68">
        <v>3911</v>
      </c>
      <c r="B10" s="57" t="s">
        <v>224</v>
      </c>
      <c r="C10" s="228">
        <v>10000</v>
      </c>
      <c r="D10" s="228">
        <v>10000</v>
      </c>
      <c r="E10" s="228">
        <v>12342</v>
      </c>
      <c r="F10" s="495">
        <f>SUM(E10/D10)</f>
        <v>1.2342</v>
      </c>
      <c r="G10" s="58"/>
    </row>
    <row r="11" spans="1:7" ht="12.75" customHeight="1" thickBot="1">
      <c r="A11" s="141">
        <v>3910</v>
      </c>
      <c r="B11" s="61" t="s">
        <v>200</v>
      </c>
      <c r="C11" s="9">
        <f>SUM(C10:C10)</f>
        <v>10000</v>
      </c>
      <c r="D11" s="9">
        <f>SUM(D10:D10)</f>
        <v>10000</v>
      </c>
      <c r="E11" s="9">
        <f>SUM(E10:E10)</f>
        <v>12342</v>
      </c>
      <c r="F11" s="577">
        <f aca="true" t="shared" si="0" ref="F11:F62">SUM(E11/D11)</f>
        <v>1.2342</v>
      </c>
      <c r="G11" s="58"/>
    </row>
    <row r="12" spans="1:7" s="17" customFormat="1" ht="12.75" customHeight="1">
      <c r="A12" s="15"/>
      <c r="B12" s="63" t="s">
        <v>75</v>
      </c>
      <c r="C12" s="34"/>
      <c r="D12" s="34"/>
      <c r="E12" s="34"/>
      <c r="F12" s="493"/>
      <c r="G12" s="63"/>
    </row>
    <row r="13" spans="1:7" s="17" customFormat="1" ht="12.75" customHeight="1">
      <c r="A13" s="68">
        <v>3921</v>
      </c>
      <c r="B13" s="57" t="s">
        <v>222</v>
      </c>
      <c r="C13" s="35">
        <v>6000</v>
      </c>
      <c r="D13" s="35">
        <v>6000</v>
      </c>
      <c r="E13" s="35">
        <v>6000</v>
      </c>
      <c r="F13" s="493">
        <f t="shared" si="0"/>
        <v>1</v>
      </c>
      <c r="G13" s="68" t="s">
        <v>214</v>
      </c>
    </row>
    <row r="14" spans="1:7" s="17" customFormat="1" ht="12.75" customHeight="1">
      <c r="A14" s="68">
        <v>3922</v>
      </c>
      <c r="B14" s="57" t="s">
        <v>223</v>
      </c>
      <c r="C14" s="35">
        <v>5000</v>
      </c>
      <c r="D14" s="35">
        <v>5000</v>
      </c>
      <c r="E14" s="35">
        <v>4700</v>
      </c>
      <c r="F14" s="493">
        <f t="shared" si="0"/>
        <v>0.94</v>
      </c>
      <c r="G14" s="68" t="s">
        <v>214</v>
      </c>
    </row>
    <row r="15" spans="1:7" s="17" customFormat="1" ht="12.75" customHeight="1">
      <c r="A15" s="68">
        <v>3923</v>
      </c>
      <c r="B15" s="57" t="s">
        <v>204</v>
      </c>
      <c r="C15" s="35">
        <v>50000</v>
      </c>
      <c r="D15" s="35">
        <v>14067</v>
      </c>
      <c r="E15" s="35">
        <v>14067</v>
      </c>
      <c r="F15" s="493">
        <f t="shared" si="0"/>
        <v>1</v>
      </c>
      <c r="G15" s="68" t="s">
        <v>145</v>
      </c>
    </row>
    <row r="16" spans="1:7" s="17" customFormat="1" ht="12.75" customHeight="1">
      <c r="A16" s="68">
        <v>3924</v>
      </c>
      <c r="B16" s="57" t="s">
        <v>331</v>
      </c>
      <c r="C16" s="35">
        <v>3696</v>
      </c>
      <c r="D16" s="35">
        <v>3696</v>
      </c>
      <c r="E16" s="35">
        <v>3696</v>
      </c>
      <c r="F16" s="493">
        <f t="shared" si="0"/>
        <v>1</v>
      </c>
      <c r="G16" s="68"/>
    </row>
    <row r="17" spans="1:7" s="17" customFormat="1" ht="12.75" customHeight="1" thickBot="1">
      <c r="A17" s="68">
        <v>3925</v>
      </c>
      <c r="B17" s="57" t="s">
        <v>667</v>
      </c>
      <c r="C17" s="35">
        <v>265000</v>
      </c>
      <c r="D17" s="35">
        <v>196500</v>
      </c>
      <c r="E17" s="35">
        <v>136500</v>
      </c>
      <c r="F17" s="495">
        <f t="shared" si="0"/>
        <v>0.6946564885496184</v>
      </c>
      <c r="G17" s="486"/>
    </row>
    <row r="18" spans="1:7" s="17" customFormat="1" ht="12.75" customHeight="1" thickBot="1">
      <c r="A18" s="141">
        <v>3920</v>
      </c>
      <c r="B18" s="61" t="s">
        <v>200</v>
      </c>
      <c r="C18" s="9">
        <f>SUM(C13:C17)</f>
        <v>329696</v>
      </c>
      <c r="D18" s="9">
        <f>SUM(D13:D17)</f>
        <v>225263</v>
      </c>
      <c r="E18" s="9">
        <f>SUM(E13:E17)</f>
        <v>164963</v>
      </c>
      <c r="F18" s="577">
        <f t="shared" si="0"/>
        <v>0.7323128964810022</v>
      </c>
      <c r="G18" s="229"/>
    </row>
    <row r="19" spans="1:7" s="17" customFormat="1" ht="12.75" customHeight="1">
      <c r="A19" s="15"/>
      <c r="B19" s="63" t="s">
        <v>77</v>
      </c>
      <c r="C19" s="178"/>
      <c r="D19" s="178"/>
      <c r="E19" s="34"/>
      <c r="F19" s="493"/>
      <c r="G19" s="63"/>
    </row>
    <row r="20" spans="1:7" s="17" customFormat="1" ht="12.75" customHeight="1">
      <c r="A20" s="159">
        <v>3931</v>
      </c>
      <c r="B20" s="230" t="s">
        <v>155</v>
      </c>
      <c r="C20" s="156">
        <v>5000</v>
      </c>
      <c r="D20" s="156">
        <v>5000</v>
      </c>
      <c r="E20" s="156">
        <v>1925</v>
      </c>
      <c r="F20" s="493">
        <f t="shared" si="0"/>
        <v>0.385</v>
      </c>
      <c r="G20" s="63"/>
    </row>
    <row r="21" spans="1:7" s="17" customFormat="1" ht="12.75" customHeight="1" thickBot="1">
      <c r="A21" s="159">
        <v>3932</v>
      </c>
      <c r="B21" s="230" t="s">
        <v>225</v>
      </c>
      <c r="C21" s="179">
        <v>11000</v>
      </c>
      <c r="D21" s="179">
        <v>11000</v>
      </c>
      <c r="E21" s="179">
        <v>11000</v>
      </c>
      <c r="F21" s="495">
        <f t="shared" si="0"/>
        <v>1</v>
      </c>
      <c r="G21" s="60"/>
    </row>
    <row r="22" spans="1:7" s="17" customFormat="1" ht="12.75" customHeight="1" thickBot="1">
      <c r="A22" s="141">
        <v>3930</v>
      </c>
      <c r="B22" s="61" t="s">
        <v>200</v>
      </c>
      <c r="C22" s="9">
        <f>SUM(C20:C21)</f>
        <v>16000</v>
      </c>
      <c r="D22" s="9">
        <f>SUM(D20:D21)</f>
        <v>16000</v>
      </c>
      <c r="E22" s="9">
        <f>SUM(E20:E21)</f>
        <v>12925</v>
      </c>
      <c r="F22" s="577">
        <f t="shared" si="0"/>
        <v>0.8078125</v>
      </c>
      <c r="G22" s="231"/>
    </row>
    <row r="23" spans="1:7" ht="12.75" customHeight="1">
      <c r="A23" s="15"/>
      <c r="B23" s="63" t="s">
        <v>129</v>
      </c>
      <c r="C23" s="3"/>
      <c r="D23" s="3"/>
      <c r="E23" s="3"/>
      <c r="F23" s="493"/>
      <c r="G23" s="232"/>
    </row>
    <row r="24" spans="1:7" ht="12.75" customHeight="1">
      <c r="A24" s="68">
        <v>3941</v>
      </c>
      <c r="B24" s="57" t="s">
        <v>271</v>
      </c>
      <c r="C24" s="35">
        <v>262196</v>
      </c>
      <c r="D24" s="35">
        <v>270526</v>
      </c>
      <c r="E24" s="35">
        <v>194996</v>
      </c>
      <c r="F24" s="493">
        <f t="shared" si="0"/>
        <v>0.7208031760348358</v>
      </c>
      <c r="G24" s="232"/>
    </row>
    <row r="25" spans="1:7" ht="12.75" customHeight="1">
      <c r="A25" s="68">
        <v>3942</v>
      </c>
      <c r="B25" s="57" t="s">
        <v>640</v>
      </c>
      <c r="C25" s="35">
        <v>197000</v>
      </c>
      <c r="D25" s="35">
        <v>197000</v>
      </c>
      <c r="E25" s="35">
        <v>147600</v>
      </c>
      <c r="F25" s="493">
        <f t="shared" si="0"/>
        <v>0.749238578680203</v>
      </c>
      <c r="G25" s="57"/>
    </row>
    <row r="26" spans="1:7" ht="12.75" customHeight="1" thickBot="1">
      <c r="A26" s="68">
        <v>3943</v>
      </c>
      <c r="B26" s="57" t="s">
        <v>641</v>
      </c>
      <c r="C26" s="35"/>
      <c r="D26" s="35">
        <v>5000</v>
      </c>
      <c r="E26" s="35"/>
      <c r="F26" s="495">
        <f t="shared" si="0"/>
        <v>0</v>
      </c>
      <c r="G26" s="57"/>
    </row>
    <row r="27" spans="1:7" s="17" customFormat="1" ht="12.75" customHeight="1" thickBot="1">
      <c r="A27" s="141">
        <v>3940</v>
      </c>
      <c r="B27" s="61" t="s">
        <v>195</v>
      </c>
      <c r="C27" s="9">
        <f>SUM(C24:C25)</f>
        <v>459196</v>
      </c>
      <c r="D27" s="9">
        <f>SUM(D24:D26)</f>
        <v>472526</v>
      </c>
      <c r="E27" s="9">
        <f>SUM(E24:E26)</f>
        <v>342596</v>
      </c>
      <c r="F27" s="577">
        <f t="shared" si="0"/>
        <v>0.725031003584988</v>
      </c>
      <c r="G27" s="61"/>
    </row>
    <row r="28" spans="1:7" s="17" customFormat="1" ht="12.75" customHeight="1">
      <c r="A28" s="15"/>
      <c r="B28" s="63" t="s">
        <v>547</v>
      </c>
      <c r="C28" s="34"/>
      <c r="D28" s="34"/>
      <c r="E28" s="34"/>
      <c r="F28" s="493"/>
      <c r="G28" s="63"/>
    </row>
    <row r="29" spans="1:7" ht="12.75" customHeight="1">
      <c r="A29" s="68">
        <v>3951</v>
      </c>
      <c r="B29" s="57" t="s">
        <v>10</v>
      </c>
      <c r="C29" s="35">
        <v>2500</v>
      </c>
      <c r="D29" s="35">
        <v>2500</v>
      </c>
      <c r="E29" s="35">
        <v>2500</v>
      </c>
      <c r="F29" s="493">
        <f t="shared" si="0"/>
        <v>1</v>
      </c>
      <c r="G29" s="68"/>
    </row>
    <row r="30" spans="1:7" ht="12.75" customHeight="1">
      <c r="A30" s="68">
        <v>3952</v>
      </c>
      <c r="B30" s="57" t="s">
        <v>169</v>
      </c>
      <c r="C30" s="35">
        <v>500</v>
      </c>
      <c r="D30" s="35">
        <v>500</v>
      </c>
      <c r="E30" s="35"/>
      <c r="F30" s="493">
        <f t="shared" si="0"/>
        <v>0</v>
      </c>
      <c r="G30" s="57"/>
    </row>
    <row r="31" spans="1:7" ht="12.75" customHeight="1">
      <c r="A31" s="68">
        <v>3953</v>
      </c>
      <c r="B31" s="57" t="s">
        <v>11</v>
      </c>
      <c r="C31" s="35">
        <v>5000</v>
      </c>
      <c r="D31" s="35">
        <v>5000</v>
      </c>
      <c r="E31" s="35"/>
      <c r="F31" s="493">
        <f t="shared" si="0"/>
        <v>0</v>
      </c>
      <c r="G31" s="57"/>
    </row>
    <row r="32" spans="1:7" ht="12.75" customHeight="1">
      <c r="A32" s="68">
        <v>3954</v>
      </c>
      <c r="B32" s="57" t="s">
        <v>12</v>
      </c>
      <c r="C32" s="35">
        <v>5000</v>
      </c>
      <c r="D32" s="35">
        <v>5000</v>
      </c>
      <c r="E32" s="35"/>
      <c r="F32" s="493">
        <f t="shared" si="0"/>
        <v>0</v>
      </c>
      <c r="G32" s="57"/>
    </row>
    <row r="33" spans="1:7" ht="12.75" customHeight="1">
      <c r="A33" s="68">
        <v>3955</v>
      </c>
      <c r="B33" s="57" t="s">
        <v>105</v>
      </c>
      <c r="C33" s="35">
        <v>3000</v>
      </c>
      <c r="D33" s="35">
        <v>3000</v>
      </c>
      <c r="E33" s="35">
        <v>3000</v>
      </c>
      <c r="F33" s="493">
        <f t="shared" si="0"/>
        <v>1</v>
      </c>
      <c r="G33" s="57"/>
    </row>
    <row r="34" spans="1:7" ht="12.75" customHeight="1">
      <c r="A34" s="68">
        <v>3956</v>
      </c>
      <c r="B34" s="57" t="s">
        <v>350</v>
      </c>
      <c r="C34" s="35">
        <v>3000</v>
      </c>
      <c r="D34" s="35">
        <v>3000</v>
      </c>
      <c r="E34" s="35"/>
      <c r="F34" s="493">
        <f t="shared" si="0"/>
        <v>0</v>
      </c>
      <c r="G34" s="57"/>
    </row>
    <row r="35" spans="1:7" ht="12.75" customHeight="1" thickBot="1">
      <c r="A35" s="68">
        <v>3957</v>
      </c>
      <c r="B35" s="57" t="s">
        <v>567</v>
      </c>
      <c r="C35" s="35"/>
      <c r="D35" s="35">
        <v>1500</v>
      </c>
      <c r="E35" s="35">
        <v>1500</v>
      </c>
      <c r="F35" s="495">
        <f t="shared" si="0"/>
        <v>1</v>
      </c>
      <c r="G35" s="57"/>
    </row>
    <row r="36" spans="1:7" s="17" customFormat="1" ht="12.75" customHeight="1" thickBot="1">
      <c r="A36" s="141">
        <v>3950</v>
      </c>
      <c r="B36" s="61" t="s">
        <v>141</v>
      </c>
      <c r="C36" s="9">
        <f>SUM(C29:C34)</f>
        <v>19000</v>
      </c>
      <c r="D36" s="9">
        <f>SUM(D29:D35)</f>
        <v>20500</v>
      </c>
      <c r="E36" s="9">
        <f>SUM(E29:E35)</f>
        <v>7000</v>
      </c>
      <c r="F36" s="577">
        <f t="shared" si="0"/>
        <v>0.34146341463414637</v>
      </c>
      <c r="G36" s="61"/>
    </row>
    <row r="37" spans="1:7" s="17" customFormat="1" ht="12.75" customHeight="1">
      <c r="A37" s="67"/>
      <c r="B37" s="63" t="s">
        <v>151</v>
      </c>
      <c r="C37" s="178"/>
      <c r="D37" s="178"/>
      <c r="E37" s="34"/>
      <c r="F37" s="493"/>
      <c r="G37" s="53"/>
    </row>
    <row r="38" spans="1:7" s="17" customFormat="1" ht="12.75" customHeight="1" thickBot="1">
      <c r="A38" s="159">
        <v>3961</v>
      </c>
      <c r="B38" s="230" t="s">
        <v>152</v>
      </c>
      <c r="C38" s="34"/>
      <c r="D38" s="156">
        <v>100828</v>
      </c>
      <c r="E38" s="156">
        <v>100828</v>
      </c>
      <c r="F38" s="495">
        <f t="shared" si="0"/>
        <v>1</v>
      </c>
      <c r="G38" s="63"/>
    </row>
    <row r="39" spans="1:7" s="17" customFormat="1" ht="12.75" customHeight="1" thickBot="1">
      <c r="A39" s="141">
        <v>3960</v>
      </c>
      <c r="B39" s="61" t="s">
        <v>141</v>
      </c>
      <c r="C39" s="9"/>
      <c r="D39" s="9">
        <f>SUM(D38)</f>
        <v>100828</v>
      </c>
      <c r="E39" s="9">
        <f>SUM(E38)</f>
        <v>100828</v>
      </c>
      <c r="F39" s="577">
        <f t="shared" si="0"/>
        <v>1</v>
      </c>
      <c r="G39" s="61"/>
    </row>
    <row r="40" spans="1:7" s="17" customFormat="1" ht="12.75" customHeight="1">
      <c r="A40" s="67"/>
      <c r="B40" s="63" t="s">
        <v>89</v>
      </c>
      <c r="C40" s="178"/>
      <c r="D40" s="178"/>
      <c r="E40" s="34"/>
      <c r="F40" s="493"/>
      <c r="G40" s="53"/>
    </row>
    <row r="41" spans="1:7" s="17" customFormat="1" ht="12.75" customHeight="1" thickBot="1">
      <c r="A41" s="159">
        <v>3971</v>
      </c>
      <c r="B41" s="294" t="s">
        <v>44</v>
      </c>
      <c r="C41" s="156">
        <v>32770</v>
      </c>
      <c r="D41" s="156">
        <v>32770</v>
      </c>
      <c r="E41" s="156">
        <v>24577</v>
      </c>
      <c r="F41" s="495">
        <f t="shared" si="0"/>
        <v>0.7499847421422032</v>
      </c>
      <c r="G41" s="63"/>
    </row>
    <row r="42" spans="1:7" s="17" customFormat="1" ht="12.75" customHeight="1" thickBot="1">
      <c r="A42" s="141">
        <v>3970</v>
      </c>
      <c r="B42" s="61" t="s">
        <v>141</v>
      </c>
      <c r="C42" s="9">
        <f>SUM(C41:C41)</f>
        <v>32770</v>
      </c>
      <c r="D42" s="9">
        <f>SUM(D41:D41)</f>
        <v>32770</v>
      </c>
      <c r="E42" s="9">
        <f>SUM(E41:E41)</f>
        <v>24577</v>
      </c>
      <c r="F42" s="577">
        <f t="shared" si="0"/>
        <v>0.7499847421422032</v>
      </c>
      <c r="G42" s="61"/>
    </row>
    <row r="43" spans="1:7" s="17" customFormat="1" ht="12.75" customHeight="1">
      <c r="A43" s="67"/>
      <c r="B43" s="53" t="s">
        <v>90</v>
      </c>
      <c r="C43" s="178"/>
      <c r="D43" s="178"/>
      <c r="E43" s="34"/>
      <c r="F43" s="493"/>
      <c r="G43" s="53"/>
    </row>
    <row r="44" spans="1:7" s="17" customFormat="1" ht="12.75" customHeight="1">
      <c r="A44" s="159">
        <v>3990</v>
      </c>
      <c r="B44" s="230" t="s">
        <v>309</v>
      </c>
      <c r="C44" s="156">
        <v>1052</v>
      </c>
      <c r="D44" s="156">
        <v>2683</v>
      </c>
      <c r="E44" s="156">
        <v>2137</v>
      </c>
      <c r="F44" s="493">
        <f t="shared" si="0"/>
        <v>0.7964964591874767</v>
      </c>
      <c r="G44" s="63"/>
    </row>
    <row r="45" spans="1:7" s="17" customFormat="1" ht="12.75" customHeight="1">
      <c r="A45" s="159">
        <v>3991</v>
      </c>
      <c r="B45" s="230" t="s">
        <v>503</v>
      </c>
      <c r="C45" s="156">
        <v>4212</v>
      </c>
      <c r="D45" s="156">
        <v>7229</v>
      </c>
      <c r="E45" s="156">
        <v>4934</v>
      </c>
      <c r="F45" s="493">
        <f t="shared" si="0"/>
        <v>0.6825287038317887</v>
      </c>
      <c r="G45" s="63"/>
    </row>
    <row r="46" spans="1:7" s="17" customFormat="1" ht="12.75" customHeight="1">
      <c r="A46" s="159">
        <v>3992</v>
      </c>
      <c r="B46" s="230" t="s">
        <v>310</v>
      </c>
      <c r="C46" s="156">
        <v>1272</v>
      </c>
      <c r="D46" s="156">
        <v>2610</v>
      </c>
      <c r="E46" s="156">
        <v>2160</v>
      </c>
      <c r="F46" s="493">
        <f t="shared" si="0"/>
        <v>0.8275862068965517</v>
      </c>
      <c r="G46" s="63"/>
    </row>
    <row r="47" spans="1:7" s="17" customFormat="1" ht="12.75" customHeight="1">
      <c r="A47" s="159">
        <v>3993</v>
      </c>
      <c r="B47" s="230" t="s">
        <v>311</v>
      </c>
      <c r="C47" s="156">
        <v>1142</v>
      </c>
      <c r="D47" s="156">
        <v>3123</v>
      </c>
      <c r="E47" s="156">
        <v>2522</v>
      </c>
      <c r="F47" s="493">
        <f t="shared" si="0"/>
        <v>0.8075568363752802</v>
      </c>
      <c r="G47" s="63"/>
    </row>
    <row r="48" spans="1:7" s="17" customFormat="1" ht="12.75" customHeight="1">
      <c r="A48" s="159">
        <v>3994</v>
      </c>
      <c r="B48" s="230" t="s">
        <v>2</v>
      </c>
      <c r="C48" s="156">
        <v>952</v>
      </c>
      <c r="D48" s="156">
        <v>2442</v>
      </c>
      <c r="E48" s="156">
        <v>2442</v>
      </c>
      <c r="F48" s="493">
        <f t="shared" si="0"/>
        <v>1</v>
      </c>
      <c r="G48" s="63"/>
    </row>
    <row r="49" spans="1:7" s="17" customFormat="1" ht="12.75" customHeight="1">
      <c r="A49" s="159">
        <v>3995</v>
      </c>
      <c r="B49" s="230" t="s">
        <v>3</v>
      </c>
      <c r="C49" s="156">
        <v>992</v>
      </c>
      <c r="D49" s="156">
        <v>1705</v>
      </c>
      <c r="E49" s="156">
        <v>1705</v>
      </c>
      <c r="F49" s="493">
        <f t="shared" si="0"/>
        <v>1</v>
      </c>
      <c r="G49" s="63"/>
    </row>
    <row r="50" spans="1:7" s="17" customFormat="1" ht="12.75" customHeight="1">
      <c r="A50" s="159">
        <v>3996</v>
      </c>
      <c r="B50" s="230" t="s">
        <v>4</v>
      </c>
      <c r="C50" s="156">
        <v>992</v>
      </c>
      <c r="D50" s="156">
        <v>2249</v>
      </c>
      <c r="E50" s="156">
        <v>1899</v>
      </c>
      <c r="F50" s="493">
        <f t="shared" si="0"/>
        <v>0.8443752779012894</v>
      </c>
      <c r="G50" s="63"/>
    </row>
    <row r="51" spans="1:7" s="17" customFormat="1" ht="12.75" customHeight="1">
      <c r="A51" s="242">
        <v>3997</v>
      </c>
      <c r="B51" s="301" t="s">
        <v>5</v>
      </c>
      <c r="C51" s="167">
        <v>942</v>
      </c>
      <c r="D51" s="167">
        <v>2000</v>
      </c>
      <c r="E51" s="167">
        <v>2050</v>
      </c>
      <c r="F51" s="494">
        <f t="shared" si="0"/>
        <v>1.025</v>
      </c>
      <c r="G51" s="74"/>
    </row>
    <row r="52" spans="1:7" s="17" customFormat="1" ht="12.75" customHeight="1">
      <c r="A52" s="159">
        <v>3998</v>
      </c>
      <c r="B52" s="230" t="s">
        <v>6</v>
      </c>
      <c r="C52" s="156">
        <v>932</v>
      </c>
      <c r="D52" s="156">
        <v>1915</v>
      </c>
      <c r="E52" s="156">
        <v>1890</v>
      </c>
      <c r="F52" s="493">
        <f t="shared" si="0"/>
        <v>0.9869451697127938</v>
      </c>
      <c r="G52" s="63"/>
    </row>
    <row r="53" spans="1:7" s="17" customFormat="1" ht="12.75" customHeight="1" thickBot="1">
      <c r="A53" s="300">
        <v>3999</v>
      </c>
      <c r="B53" s="230" t="s">
        <v>7</v>
      </c>
      <c r="C53" s="179">
        <v>1032</v>
      </c>
      <c r="D53" s="179">
        <v>5899</v>
      </c>
      <c r="E53" s="179">
        <v>5882</v>
      </c>
      <c r="F53" s="495">
        <f t="shared" si="0"/>
        <v>0.9971181556195965</v>
      </c>
      <c r="G53" s="60"/>
    </row>
    <row r="54" spans="1:7" s="17" customFormat="1" ht="12.75" customHeight="1" thickBot="1">
      <c r="A54" s="141"/>
      <c r="B54" s="61" t="s">
        <v>141</v>
      </c>
      <c r="C54" s="9">
        <f>SUM(C44:C53)</f>
        <v>13520</v>
      </c>
      <c r="D54" s="9">
        <f>SUM(D44:D53)</f>
        <v>31855</v>
      </c>
      <c r="E54" s="9">
        <f>SUM(E44:E53)</f>
        <v>27621</v>
      </c>
      <c r="F54" s="577">
        <f t="shared" si="0"/>
        <v>0.8670852299482028</v>
      </c>
      <c r="G54" s="61"/>
    </row>
    <row r="55" spans="1:7" s="17" customFormat="1" ht="12.75" customHeight="1" thickBot="1">
      <c r="A55" s="141">
        <v>3900</v>
      </c>
      <c r="B55" s="61" t="s">
        <v>132</v>
      </c>
      <c r="C55" s="9">
        <f>C36+C27+C18+C11+C22+C39+C42+C54</f>
        <v>880182</v>
      </c>
      <c r="D55" s="9">
        <f>D36+D27+D18+D11+D22+D39+D42+D54</f>
        <v>909742</v>
      </c>
      <c r="E55" s="9">
        <f>E36+E27+E18+E11+E22+E39+E42+E54</f>
        <v>692852</v>
      </c>
      <c r="F55" s="577">
        <f t="shared" si="0"/>
        <v>0.7615917479900896</v>
      </c>
      <c r="G55" s="61"/>
    </row>
    <row r="56" spans="1:7" s="17" customFormat="1" ht="12.75" customHeight="1">
      <c r="A56" s="84"/>
      <c r="B56" s="221" t="s">
        <v>186</v>
      </c>
      <c r="C56" s="156"/>
      <c r="D56" s="156"/>
      <c r="E56" s="156"/>
      <c r="F56" s="493"/>
      <c r="G56" s="63"/>
    </row>
    <row r="57" spans="1:7" s="17" customFormat="1" ht="12.75" customHeight="1">
      <c r="A57" s="84"/>
      <c r="B57" s="35" t="s">
        <v>37</v>
      </c>
      <c r="C57" s="156"/>
      <c r="D57" s="156"/>
      <c r="E57" s="156"/>
      <c r="F57" s="493"/>
      <c r="G57" s="63"/>
    </row>
    <row r="58" spans="1:7" s="17" customFormat="1" ht="12.75" customHeight="1">
      <c r="A58" s="84"/>
      <c r="B58" s="221" t="s">
        <v>278</v>
      </c>
      <c r="C58" s="156"/>
      <c r="D58" s="156"/>
      <c r="E58" s="156"/>
      <c r="F58" s="493"/>
      <c r="G58" s="63"/>
    </row>
    <row r="59" spans="1:7" s="17" customFormat="1" ht="12.75" customHeight="1">
      <c r="A59" s="82"/>
      <c r="B59" s="35" t="s">
        <v>266</v>
      </c>
      <c r="C59" s="35">
        <f>SUM(C55)</f>
        <v>880182</v>
      </c>
      <c r="D59" s="35">
        <f>SUM(D55)-D10-D16</f>
        <v>896046</v>
      </c>
      <c r="E59" s="35">
        <f>SUM(E55)-E10-E16</f>
        <v>676814</v>
      </c>
      <c r="F59" s="493">
        <f t="shared" si="0"/>
        <v>0.7553339895496437</v>
      </c>
      <c r="G59" s="63"/>
    </row>
    <row r="60" spans="1:7" s="17" customFormat="1" ht="12.75" customHeight="1">
      <c r="A60" s="82"/>
      <c r="B60" s="35" t="s">
        <v>622</v>
      </c>
      <c r="C60" s="35"/>
      <c r="D60" s="35">
        <f>SUM(D10+D16)</f>
        <v>13696</v>
      </c>
      <c r="E60" s="35">
        <f>SUM(E10+E16)</f>
        <v>16038</v>
      </c>
      <c r="F60" s="493">
        <f t="shared" si="0"/>
        <v>1.170998831775701</v>
      </c>
      <c r="G60" s="63"/>
    </row>
    <row r="61" spans="1:7" s="17" customFormat="1" ht="12.75" customHeight="1">
      <c r="A61" s="82"/>
      <c r="B61" s="244" t="s">
        <v>63</v>
      </c>
      <c r="C61" s="35"/>
      <c r="D61" s="35"/>
      <c r="E61" s="35"/>
      <c r="F61" s="493"/>
      <c r="G61" s="63"/>
    </row>
    <row r="62" spans="1:7" s="17" customFormat="1" ht="12.75" customHeight="1">
      <c r="A62" s="140"/>
      <c r="B62" s="295" t="s">
        <v>17</v>
      </c>
      <c r="C62" s="169">
        <f>SUM(C57:C61)</f>
        <v>880182</v>
      </c>
      <c r="D62" s="169">
        <f>SUM(D57:D61)</f>
        <v>909742</v>
      </c>
      <c r="E62" s="169">
        <f>SUM(E57:E61)</f>
        <v>692852</v>
      </c>
      <c r="F62" s="573">
        <f t="shared" si="0"/>
        <v>0.7615917479900896</v>
      </c>
      <c r="G62" s="74"/>
    </row>
    <row r="63" spans="1:7" ht="12.75" customHeight="1">
      <c r="A63" s="65"/>
      <c r="B63" s="66"/>
      <c r="C63" s="26"/>
      <c r="D63" s="26"/>
      <c r="E63" s="26"/>
      <c r="F63" s="26"/>
      <c r="G63" s="66"/>
    </row>
    <row r="64" ht="12.75" customHeight="1">
      <c r="A64" s="124"/>
    </row>
  </sheetData>
  <sheetProtection/>
  <mergeCells count="5">
    <mergeCell ref="A2:G2"/>
    <mergeCell ref="A1:G1"/>
    <mergeCell ref="F5:F7"/>
    <mergeCell ref="D5:D7"/>
    <mergeCell ref="E5:E7"/>
  </mergeCells>
  <printOptions horizontalCentered="1"/>
  <pageMargins left="0" right="0" top="0.1968503937007874" bottom="0.1968503937007874" header="0.5905511811023623" footer="0"/>
  <pageSetup firstPageNumber="48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23"/>
  <sheetViews>
    <sheetView showZeros="0" zoomScalePageLayoutView="0" workbookViewId="0" topLeftCell="C35">
      <selection activeCell="G54" sqref="G54"/>
    </sheetView>
  </sheetViews>
  <sheetFormatPr defaultColWidth="9.00390625" defaultRowHeight="12.75" customHeight="1"/>
  <cols>
    <col min="1" max="1" width="5.75390625" style="65" customWidth="1"/>
    <col min="2" max="2" width="66.125" style="66" customWidth="1"/>
    <col min="3" max="3" width="12.125" style="111" customWidth="1"/>
    <col min="4" max="5" width="11.125" style="111" customWidth="1"/>
    <col min="6" max="6" width="9.75390625" style="111" customWidth="1"/>
    <col min="7" max="7" width="56.75390625" style="66" customWidth="1"/>
    <col min="8" max="16384" width="9.125" style="66" customWidth="1"/>
  </cols>
  <sheetData>
    <row r="1" spans="1:8" s="20" customFormat="1" ht="12.75" customHeight="1">
      <c r="A1" s="736" t="s">
        <v>133</v>
      </c>
      <c r="B1" s="732"/>
      <c r="C1" s="732"/>
      <c r="D1" s="732"/>
      <c r="E1" s="732"/>
      <c r="F1" s="732"/>
      <c r="G1" s="732"/>
      <c r="H1" s="208"/>
    </row>
    <row r="2" spans="1:8" s="20" customFormat="1" ht="12.75" customHeight="1">
      <c r="A2" s="731" t="s">
        <v>333</v>
      </c>
      <c r="B2" s="732"/>
      <c r="C2" s="732"/>
      <c r="D2" s="732"/>
      <c r="E2" s="732"/>
      <c r="F2" s="732"/>
      <c r="G2" s="732"/>
      <c r="H2" s="147"/>
    </row>
    <row r="3" spans="1:7" s="20" customFormat="1" ht="12.75" customHeight="1">
      <c r="A3" s="147"/>
      <c r="B3" s="147"/>
      <c r="C3" s="735"/>
      <c r="D3" s="735"/>
      <c r="E3" s="735"/>
      <c r="F3" s="735"/>
      <c r="G3" s="727"/>
    </row>
    <row r="4" spans="3:7" ht="10.5" customHeight="1">
      <c r="C4" s="149"/>
      <c r="D4" s="149"/>
      <c r="E4" s="149"/>
      <c r="F4" s="149"/>
      <c r="G4" s="201" t="s">
        <v>209</v>
      </c>
    </row>
    <row r="5" spans="1:7" ht="12.75" customHeight="1">
      <c r="A5" s="51"/>
      <c r="B5" s="125"/>
      <c r="C5" s="203" t="s">
        <v>79</v>
      </c>
      <c r="D5" s="703" t="s">
        <v>643</v>
      </c>
      <c r="E5" s="695" t="s">
        <v>645</v>
      </c>
      <c r="F5" s="703" t="s">
        <v>632</v>
      </c>
      <c r="G5" s="183"/>
    </row>
    <row r="6" spans="1:7" ht="12" customHeight="1">
      <c r="A6" s="84" t="s">
        <v>247</v>
      </c>
      <c r="B6" s="126" t="s">
        <v>128</v>
      </c>
      <c r="C6" s="15" t="s">
        <v>556</v>
      </c>
      <c r="D6" s="717"/>
      <c r="E6" s="696"/>
      <c r="F6" s="717"/>
      <c r="G6" s="3" t="s">
        <v>130</v>
      </c>
    </row>
    <row r="7" spans="1:7" ht="12.75" customHeight="1" thickBot="1">
      <c r="A7" s="236"/>
      <c r="B7" s="127"/>
      <c r="C7" s="15" t="s">
        <v>557</v>
      </c>
      <c r="D7" s="718"/>
      <c r="E7" s="697"/>
      <c r="F7" s="700"/>
      <c r="G7" s="52" t="s">
        <v>131</v>
      </c>
    </row>
    <row r="8" spans="1:7" ht="12.75" customHeight="1">
      <c r="A8" s="92" t="s">
        <v>164</v>
      </c>
      <c r="B8" s="128" t="s">
        <v>165</v>
      </c>
      <c r="C8" s="202" t="s">
        <v>166</v>
      </c>
      <c r="D8" s="202" t="s">
        <v>167</v>
      </c>
      <c r="E8" s="202" t="s">
        <v>168</v>
      </c>
      <c r="F8" s="202" t="s">
        <v>292</v>
      </c>
      <c r="G8" s="197" t="s">
        <v>593</v>
      </c>
    </row>
    <row r="9" spans="1:7" ht="16.5" customHeight="1">
      <c r="A9" s="21"/>
      <c r="B9" s="306" t="s">
        <v>334</v>
      </c>
      <c r="C9" s="5"/>
      <c r="D9" s="5"/>
      <c r="E9" s="5"/>
      <c r="F9" s="5"/>
      <c r="G9" s="212"/>
    </row>
    <row r="10" spans="1:7" ht="12">
      <c r="A10" s="84"/>
      <c r="B10" s="129" t="s">
        <v>56</v>
      </c>
      <c r="C10" s="81"/>
      <c r="D10" s="81"/>
      <c r="E10" s="81"/>
      <c r="F10" s="102"/>
      <c r="G10" s="57"/>
    </row>
    <row r="11" spans="1:7" ht="12">
      <c r="A11" s="68">
        <v>4011</v>
      </c>
      <c r="B11" s="130" t="s">
        <v>211</v>
      </c>
      <c r="C11" s="76">
        <v>91473</v>
      </c>
      <c r="D11" s="497">
        <v>92780</v>
      </c>
      <c r="E11" s="497">
        <v>89494</v>
      </c>
      <c r="F11" s="493">
        <f>SUM(E11/D11)</f>
        <v>0.9645828842422935</v>
      </c>
      <c r="G11" s="498"/>
    </row>
    <row r="12" spans="1:7" ht="12">
      <c r="A12" s="68"/>
      <c r="B12" s="533" t="s">
        <v>609</v>
      </c>
      <c r="C12" s="76"/>
      <c r="D12" s="534"/>
      <c r="E12" s="534">
        <v>88900</v>
      </c>
      <c r="F12" s="493"/>
      <c r="G12" s="498"/>
    </row>
    <row r="13" spans="1:7" ht="12">
      <c r="A13" s="68"/>
      <c r="B13" s="533" t="s">
        <v>610</v>
      </c>
      <c r="C13" s="76"/>
      <c r="D13" s="535"/>
      <c r="E13" s="534">
        <v>594</v>
      </c>
      <c r="F13" s="494"/>
      <c r="G13" s="498"/>
    </row>
    <row r="14" spans="1:7" ht="12" hidden="1">
      <c r="A14" s="68">
        <v>4012</v>
      </c>
      <c r="B14" s="130" t="s">
        <v>144</v>
      </c>
      <c r="C14" s="76"/>
      <c r="D14" s="76"/>
      <c r="E14" s="76"/>
      <c r="F14" s="493" t="e">
        <f aca="true" t="shared" si="0" ref="F14:F76">SUM(E14/D14)</f>
        <v>#DIV/0!</v>
      </c>
      <c r="G14" s="57"/>
    </row>
    <row r="15" spans="1:7" s="62" customFormat="1" ht="12">
      <c r="A15" s="21">
        <v>4010</v>
      </c>
      <c r="B15" s="22" t="s">
        <v>195</v>
      </c>
      <c r="C15" s="132">
        <f>SUM(C11:C14)</f>
        <v>91473</v>
      </c>
      <c r="D15" s="132">
        <f>SUM(D11:D14)</f>
        <v>92780</v>
      </c>
      <c r="E15" s="132">
        <f>SUM(E11)</f>
        <v>89494</v>
      </c>
      <c r="F15" s="573">
        <f t="shared" si="0"/>
        <v>0.9645828842422935</v>
      </c>
      <c r="G15" s="198"/>
    </row>
    <row r="16" spans="1:7" s="62" customFormat="1" ht="12">
      <c r="A16" s="15"/>
      <c r="B16" s="77" t="s">
        <v>9</v>
      </c>
      <c r="C16" s="220"/>
      <c r="D16" s="220"/>
      <c r="E16" s="220"/>
      <c r="F16" s="493"/>
      <c r="G16" s="63"/>
    </row>
    <row r="17" spans="1:7" s="62" customFormat="1" ht="12">
      <c r="A17" s="82">
        <v>4021</v>
      </c>
      <c r="B17" s="217" t="s">
        <v>663</v>
      </c>
      <c r="C17" s="218">
        <v>10000</v>
      </c>
      <c r="D17" s="218">
        <v>10000</v>
      </c>
      <c r="E17" s="218">
        <v>612</v>
      </c>
      <c r="F17" s="494">
        <f t="shared" si="0"/>
        <v>0.0612</v>
      </c>
      <c r="G17" s="63"/>
    </row>
    <row r="18" spans="1:7" s="62" customFormat="1" ht="12">
      <c r="A18" s="21">
        <v>4020</v>
      </c>
      <c r="B18" s="237" t="s">
        <v>195</v>
      </c>
      <c r="C18" s="132">
        <f>SUM(C17:C17)</f>
        <v>10000</v>
      </c>
      <c r="D18" s="132">
        <f>SUM(D17:D17)</f>
        <v>10000</v>
      </c>
      <c r="E18" s="132">
        <f>SUM(E17:E17)</f>
        <v>612</v>
      </c>
      <c r="F18" s="492">
        <f t="shared" si="0"/>
        <v>0.0612</v>
      </c>
      <c r="G18" s="104"/>
    </row>
    <row r="19" spans="1:7" s="62" customFormat="1" ht="12">
      <c r="A19" s="15"/>
      <c r="B19" s="25" t="s">
        <v>75</v>
      </c>
      <c r="C19" s="156"/>
      <c r="D19" s="156"/>
      <c r="E19" s="156"/>
      <c r="F19" s="493"/>
      <c r="G19" s="68"/>
    </row>
    <row r="20" spans="1:7" s="62" customFormat="1" ht="12.75">
      <c r="A20" s="68">
        <v>4033</v>
      </c>
      <c r="B20" s="130" t="s">
        <v>256</v>
      </c>
      <c r="C20" s="156">
        <v>5000</v>
      </c>
      <c r="D20" s="156">
        <v>17700</v>
      </c>
      <c r="E20" s="156">
        <v>7700</v>
      </c>
      <c r="F20" s="493">
        <f t="shared" si="0"/>
        <v>0.4350282485875706</v>
      </c>
      <c r="G20" s="121" t="s">
        <v>158</v>
      </c>
    </row>
    <row r="21" spans="1:7" s="62" customFormat="1" ht="12.75">
      <c r="A21" s="68">
        <v>4034</v>
      </c>
      <c r="B21" s="130" t="s">
        <v>279</v>
      </c>
      <c r="C21" s="156">
        <v>40000</v>
      </c>
      <c r="D21" s="156">
        <v>38000</v>
      </c>
      <c r="E21" s="156"/>
      <c r="F21" s="494">
        <f t="shared" si="0"/>
        <v>0</v>
      </c>
      <c r="G21" s="121"/>
    </row>
    <row r="22" spans="1:7" s="62" customFormat="1" ht="12">
      <c r="A22" s="21">
        <v>4030</v>
      </c>
      <c r="B22" s="22" t="s">
        <v>195</v>
      </c>
      <c r="C22" s="46">
        <f>SUM(C20:C21)</f>
        <v>45000</v>
      </c>
      <c r="D22" s="46">
        <f>SUM(D20:D21)</f>
        <v>55700</v>
      </c>
      <c r="E22" s="46">
        <f>SUM(E20:E21)</f>
        <v>7700</v>
      </c>
      <c r="F22" s="492">
        <f t="shared" si="0"/>
        <v>0.13824057450628366</v>
      </c>
      <c r="G22" s="199"/>
    </row>
    <row r="23" spans="1:7" s="62" customFormat="1" ht="12.75">
      <c r="A23" s="15"/>
      <c r="B23" s="238" t="s">
        <v>67</v>
      </c>
      <c r="C23" s="180"/>
      <c r="D23" s="180"/>
      <c r="E23" s="180"/>
      <c r="F23" s="493"/>
      <c r="G23" s="63"/>
    </row>
    <row r="24" spans="1:7" s="62" customFormat="1" ht="12">
      <c r="A24" s="159">
        <v>4111</v>
      </c>
      <c r="B24" s="239" t="s">
        <v>83</v>
      </c>
      <c r="C24" s="156">
        <v>578494</v>
      </c>
      <c r="D24" s="156">
        <v>581035</v>
      </c>
      <c r="E24" s="156">
        <v>219043</v>
      </c>
      <c r="F24" s="493">
        <f t="shared" si="0"/>
        <v>0.37698761692497007</v>
      </c>
      <c r="G24" s="63"/>
    </row>
    <row r="25" spans="1:7" s="62" customFormat="1" ht="12">
      <c r="A25" s="159">
        <v>4112</v>
      </c>
      <c r="B25" s="239" t="s">
        <v>80</v>
      </c>
      <c r="C25" s="156">
        <v>202000</v>
      </c>
      <c r="D25" s="156">
        <v>202000</v>
      </c>
      <c r="E25" s="156">
        <v>1795</v>
      </c>
      <c r="F25" s="493">
        <f t="shared" si="0"/>
        <v>0.008886138613861385</v>
      </c>
      <c r="G25" s="63"/>
    </row>
    <row r="26" spans="1:7" s="62" customFormat="1" ht="12">
      <c r="A26" s="159">
        <v>4113</v>
      </c>
      <c r="B26" s="239" t="s">
        <v>658</v>
      </c>
      <c r="C26" s="156">
        <v>75900</v>
      </c>
      <c r="D26" s="156">
        <v>75900</v>
      </c>
      <c r="E26" s="156">
        <v>25</v>
      </c>
      <c r="F26" s="493">
        <f t="shared" si="0"/>
        <v>0.00032938076416337287</v>
      </c>
      <c r="G26" s="63"/>
    </row>
    <row r="27" spans="1:7" s="62" customFormat="1" ht="12">
      <c r="A27" s="159">
        <v>4114</v>
      </c>
      <c r="B27" s="239" t="s">
        <v>81</v>
      </c>
      <c r="C27" s="156">
        <v>131897</v>
      </c>
      <c r="D27" s="156">
        <v>133772</v>
      </c>
      <c r="E27" s="156">
        <v>132264</v>
      </c>
      <c r="F27" s="493">
        <f t="shared" si="0"/>
        <v>0.9887270878808719</v>
      </c>
      <c r="G27" s="63"/>
    </row>
    <row r="28" spans="1:7" s="62" customFormat="1" ht="12">
      <c r="A28" s="159"/>
      <c r="B28" s="533" t="s">
        <v>611</v>
      </c>
      <c r="C28" s="156"/>
      <c r="D28" s="156"/>
      <c r="E28" s="155">
        <v>131801</v>
      </c>
      <c r="F28" s="493"/>
      <c r="G28" s="63"/>
    </row>
    <row r="29" spans="1:7" s="62" customFormat="1" ht="12">
      <c r="A29" s="159"/>
      <c r="B29" s="533" t="s">
        <v>610</v>
      </c>
      <c r="C29" s="156"/>
      <c r="D29" s="156"/>
      <c r="E29" s="155">
        <v>463</v>
      </c>
      <c r="F29" s="493"/>
      <c r="G29" s="63"/>
    </row>
    <row r="30" spans="1:7" s="62" customFormat="1" ht="12">
      <c r="A30" s="159">
        <v>4115</v>
      </c>
      <c r="B30" s="239" t="s">
        <v>82</v>
      </c>
      <c r="C30" s="156">
        <v>248920</v>
      </c>
      <c r="D30" s="156">
        <v>198920</v>
      </c>
      <c r="E30" s="156">
        <v>241</v>
      </c>
      <c r="F30" s="493">
        <f t="shared" si="0"/>
        <v>0.0012115423285743011</v>
      </c>
      <c r="G30" s="63"/>
    </row>
    <row r="31" spans="1:7" s="62" customFormat="1" ht="12">
      <c r="A31" s="159">
        <v>4116</v>
      </c>
      <c r="B31" s="239" t="s">
        <v>332</v>
      </c>
      <c r="C31" s="156">
        <v>94500</v>
      </c>
      <c r="D31" s="156">
        <v>82500</v>
      </c>
      <c r="E31" s="156"/>
      <c r="F31" s="493">
        <f t="shared" si="0"/>
        <v>0</v>
      </c>
      <c r="G31" s="63"/>
    </row>
    <row r="32" spans="1:7" s="62" customFormat="1" ht="12">
      <c r="A32" s="159">
        <v>4117</v>
      </c>
      <c r="B32" s="239" t="s">
        <v>576</v>
      </c>
      <c r="C32" s="156"/>
      <c r="D32" s="156">
        <v>10995</v>
      </c>
      <c r="E32" s="156">
        <v>6951</v>
      </c>
      <c r="F32" s="493">
        <f t="shared" si="0"/>
        <v>0.6321964529331514</v>
      </c>
      <c r="G32" s="63"/>
    </row>
    <row r="33" spans="1:7" s="62" customFormat="1" ht="12">
      <c r="A33" s="159"/>
      <c r="B33" s="488" t="s">
        <v>549</v>
      </c>
      <c r="C33" s="156"/>
      <c r="D33" s="156"/>
      <c r="E33" s="156"/>
      <c r="F33" s="493"/>
      <c r="G33" s="63"/>
    </row>
    <row r="34" spans="1:7" s="50" customFormat="1" ht="12">
      <c r="A34" s="68">
        <v>4121</v>
      </c>
      <c r="B34" s="204" t="s">
        <v>84</v>
      </c>
      <c r="C34" s="76">
        <v>50000</v>
      </c>
      <c r="D34" s="76">
        <v>54494</v>
      </c>
      <c r="E34" s="76">
        <v>10548</v>
      </c>
      <c r="F34" s="493">
        <f t="shared" si="0"/>
        <v>0.19356259404705106</v>
      </c>
      <c r="G34" s="57"/>
    </row>
    <row r="35" spans="1:7" s="50" customFormat="1" ht="12">
      <c r="A35" s="68"/>
      <c r="B35" s="533" t="s">
        <v>611</v>
      </c>
      <c r="C35" s="76"/>
      <c r="D35" s="76"/>
      <c r="E35" s="509">
        <v>10492</v>
      </c>
      <c r="F35" s="493"/>
      <c r="G35" s="57"/>
    </row>
    <row r="36" spans="1:7" s="50" customFormat="1" ht="12">
      <c r="A36" s="68"/>
      <c r="B36" s="533" t="s">
        <v>610</v>
      </c>
      <c r="C36" s="76"/>
      <c r="D36" s="76"/>
      <c r="E36" s="509">
        <v>56</v>
      </c>
      <c r="F36" s="493"/>
      <c r="G36" s="57"/>
    </row>
    <row r="37" spans="1:7" s="50" customFormat="1" ht="12">
      <c r="A37" s="68">
        <v>4122</v>
      </c>
      <c r="B37" s="148" t="s">
        <v>227</v>
      </c>
      <c r="C37" s="156">
        <v>70000</v>
      </c>
      <c r="D37" s="156">
        <v>71036</v>
      </c>
      <c r="E37" s="156">
        <v>38468</v>
      </c>
      <c r="F37" s="493">
        <f t="shared" si="0"/>
        <v>0.5415282392026578</v>
      </c>
      <c r="G37" s="57"/>
    </row>
    <row r="38" spans="1:7" s="50" customFormat="1" ht="12">
      <c r="A38" s="68"/>
      <c r="B38" s="533" t="s">
        <v>611</v>
      </c>
      <c r="C38" s="156"/>
      <c r="D38" s="156"/>
      <c r="E38" s="155">
        <v>36819</v>
      </c>
      <c r="F38" s="493"/>
      <c r="G38" s="57"/>
    </row>
    <row r="39" spans="1:7" s="50" customFormat="1" ht="12">
      <c r="A39" s="68"/>
      <c r="B39" s="533" t="s">
        <v>612</v>
      </c>
      <c r="C39" s="156"/>
      <c r="D39" s="156"/>
      <c r="E39" s="155">
        <v>77</v>
      </c>
      <c r="F39" s="493"/>
      <c r="G39" s="57"/>
    </row>
    <row r="40" spans="1:7" s="50" customFormat="1" ht="12">
      <c r="A40" s="68"/>
      <c r="B40" s="533" t="s">
        <v>610</v>
      </c>
      <c r="C40" s="156"/>
      <c r="D40" s="156"/>
      <c r="E40" s="155">
        <v>1572</v>
      </c>
      <c r="F40" s="493"/>
      <c r="G40" s="57"/>
    </row>
    <row r="41" spans="1:7" s="50" customFormat="1" ht="12">
      <c r="A41" s="68">
        <v>4123</v>
      </c>
      <c r="B41" s="239" t="s">
        <v>639</v>
      </c>
      <c r="C41" s="156"/>
      <c r="D41" s="156">
        <v>25200</v>
      </c>
      <c r="E41" s="156"/>
      <c r="F41" s="493">
        <f t="shared" si="0"/>
        <v>0</v>
      </c>
      <c r="G41" s="57"/>
    </row>
    <row r="42" spans="1:7" s="50" customFormat="1" ht="12">
      <c r="A42" s="73"/>
      <c r="B42" s="536" t="s">
        <v>134</v>
      </c>
      <c r="C42" s="281">
        <f>SUM(C24:C37)</f>
        <v>1451711</v>
      </c>
      <c r="D42" s="281">
        <f>SUM(D24:D41)</f>
        <v>1435852</v>
      </c>
      <c r="E42" s="281">
        <f>SUM(E24:E41)-E28-E29-E35-E36-E38-E39-E40</f>
        <v>409335</v>
      </c>
      <c r="F42" s="573">
        <f t="shared" si="0"/>
        <v>0.2850816100823762</v>
      </c>
      <c r="G42" s="69"/>
    </row>
    <row r="43" spans="1:7" s="50" customFormat="1" ht="12">
      <c r="A43" s="68">
        <v>4131</v>
      </c>
      <c r="B43" s="204" t="s">
        <v>259</v>
      </c>
      <c r="C43" s="156">
        <v>45000</v>
      </c>
      <c r="D43" s="156">
        <v>50000</v>
      </c>
      <c r="E43" s="156">
        <v>8625</v>
      </c>
      <c r="F43" s="493">
        <f t="shared" si="0"/>
        <v>0.1725</v>
      </c>
      <c r="G43" s="57"/>
    </row>
    <row r="44" spans="1:7" s="50" customFormat="1" ht="12">
      <c r="A44" s="68"/>
      <c r="B44" s="533" t="s">
        <v>611</v>
      </c>
      <c r="C44" s="156"/>
      <c r="D44" s="156"/>
      <c r="E44" s="155">
        <v>7025</v>
      </c>
      <c r="F44" s="493"/>
      <c r="G44" s="57"/>
    </row>
    <row r="45" spans="1:7" s="50" customFormat="1" ht="12">
      <c r="A45" s="68"/>
      <c r="B45" s="533" t="s">
        <v>610</v>
      </c>
      <c r="C45" s="156"/>
      <c r="D45" s="156"/>
      <c r="E45" s="155">
        <v>1600</v>
      </c>
      <c r="F45" s="493"/>
      <c r="G45" s="57"/>
    </row>
    <row r="46" spans="1:7" s="50" customFormat="1" ht="12" customHeight="1">
      <c r="A46" s="68">
        <v>4132</v>
      </c>
      <c r="B46" s="204" t="s">
        <v>71</v>
      </c>
      <c r="C46" s="156">
        <v>30000</v>
      </c>
      <c r="D46" s="156">
        <v>31176</v>
      </c>
      <c r="E46" s="156">
        <v>9375</v>
      </c>
      <c r="F46" s="493">
        <f t="shared" si="0"/>
        <v>0.3007120862201694</v>
      </c>
      <c r="G46" s="57"/>
    </row>
    <row r="47" spans="1:7" s="50" customFormat="1" ht="12.75" customHeight="1">
      <c r="A47" s="68">
        <v>4133</v>
      </c>
      <c r="B47" s="204" t="s">
        <v>260</v>
      </c>
      <c r="C47" s="156">
        <v>150000</v>
      </c>
      <c r="D47" s="156">
        <v>232923</v>
      </c>
      <c r="E47" s="156">
        <v>92991</v>
      </c>
      <c r="F47" s="493">
        <f t="shared" si="0"/>
        <v>0.39923494030215995</v>
      </c>
      <c r="G47" s="57"/>
    </row>
    <row r="48" spans="1:7" s="50" customFormat="1" ht="12.75" customHeight="1">
      <c r="A48" s="68"/>
      <c r="B48" s="533" t="s">
        <v>611</v>
      </c>
      <c r="C48" s="156"/>
      <c r="D48" s="156"/>
      <c r="E48" s="155">
        <v>92847</v>
      </c>
      <c r="F48" s="493"/>
      <c r="G48" s="57"/>
    </row>
    <row r="49" spans="1:7" s="50" customFormat="1" ht="12.75" customHeight="1">
      <c r="A49" s="68"/>
      <c r="B49" s="533" t="s">
        <v>610</v>
      </c>
      <c r="C49" s="156"/>
      <c r="D49" s="156"/>
      <c r="E49" s="155">
        <v>144</v>
      </c>
      <c r="F49" s="493"/>
      <c r="G49" s="57"/>
    </row>
    <row r="50" spans="1:7" s="50" customFormat="1" ht="12.75">
      <c r="A50" s="68">
        <v>4134</v>
      </c>
      <c r="B50" s="204" t="s">
        <v>142</v>
      </c>
      <c r="C50" s="156">
        <v>150000</v>
      </c>
      <c r="D50" s="156">
        <v>150000</v>
      </c>
      <c r="E50" s="156">
        <v>81310</v>
      </c>
      <c r="F50" s="493">
        <f t="shared" si="0"/>
        <v>0.5420666666666667</v>
      </c>
      <c r="G50" s="121" t="s">
        <v>158</v>
      </c>
    </row>
    <row r="51" spans="1:7" s="50" customFormat="1" ht="12">
      <c r="A51" s="73">
        <v>4135</v>
      </c>
      <c r="B51" s="701" t="s">
        <v>261</v>
      </c>
      <c r="C51" s="167">
        <v>95000</v>
      </c>
      <c r="D51" s="167">
        <v>157000</v>
      </c>
      <c r="E51" s="167">
        <v>46382</v>
      </c>
      <c r="F51" s="494">
        <f t="shared" si="0"/>
        <v>0.2954267515923567</v>
      </c>
      <c r="G51" s="73" t="s">
        <v>161</v>
      </c>
    </row>
    <row r="52" spans="1:7" s="50" customFormat="1" ht="12">
      <c r="A52" s="68">
        <v>4136</v>
      </c>
      <c r="B52" s="204" t="s">
        <v>588</v>
      </c>
      <c r="C52" s="156"/>
      <c r="D52" s="156">
        <v>8817</v>
      </c>
      <c r="E52" s="156">
        <v>8817</v>
      </c>
      <c r="F52" s="493">
        <f t="shared" si="0"/>
        <v>1</v>
      </c>
      <c r="G52" s="68"/>
    </row>
    <row r="53" spans="1:7" s="50" customFormat="1" ht="12">
      <c r="A53" s="68">
        <v>4137</v>
      </c>
      <c r="B53" s="204" t="s">
        <v>550</v>
      </c>
      <c r="C53" s="156">
        <v>149771</v>
      </c>
      <c r="D53" s="156">
        <v>199795</v>
      </c>
      <c r="E53" s="156"/>
      <c r="F53" s="494">
        <f t="shared" si="0"/>
        <v>0</v>
      </c>
      <c r="G53" s="68"/>
    </row>
    <row r="54" spans="1:7" s="50" customFormat="1" ht="12">
      <c r="A54" s="21">
        <v>4100</v>
      </c>
      <c r="B54" s="22" t="s">
        <v>195</v>
      </c>
      <c r="C54" s="46">
        <f>SUM(C42:C53)</f>
        <v>2071482</v>
      </c>
      <c r="D54" s="46">
        <f>SUM(D42:D53)</f>
        <v>2265563</v>
      </c>
      <c r="E54" s="46">
        <f>SUM(E42:E53)-E44-E45-E48-E49</f>
        <v>656835</v>
      </c>
      <c r="F54" s="492">
        <f t="shared" si="0"/>
        <v>0.2899213131570387</v>
      </c>
      <c r="G54" s="212"/>
    </row>
    <row r="55" spans="1:7" s="50" customFormat="1" ht="12">
      <c r="A55" s="51"/>
      <c r="B55" s="23" t="s">
        <v>77</v>
      </c>
      <c r="C55" s="156"/>
      <c r="D55" s="156"/>
      <c r="E55" s="156"/>
      <c r="F55" s="493"/>
      <c r="G55" s="57"/>
    </row>
    <row r="56" spans="1:7" s="50" customFormat="1" ht="12">
      <c r="A56" s="159">
        <v>4211</v>
      </c>
      <c r="B56" s="219" t="s">
        <v>85</v>
      </c>
      <c r="C56" s="156">
        <v>700</v>
      </c>
      <c r="D56" s="156">
        <v>2253</v>
      </c>
      <c r="E56" s="156"/>
      <c r="F56" s="493">
        <f t="shared" si="0"/>
        <v>0</v>
      </c>
      <c r="G56" s="57"/>
    </row>
    <row r="57" spans="1:7" s="50" customFormat="1" ht="12">
      <c r="A57" s="159">
        <v>4213</v>
      </c>
      <c r="B57" s="219" t="s">
        <v>87</v>
      </c>
      <c r="C57" s="156">
        <v>5500</v>
      </c>
      <c r="D57" s="156">
        <v>5495</v>
      </c>
      <c r="E57" s="156"/>
      <c r="F57" s="493">
        <f t="shared" si="0"/>
        <v>0</v>
      </c>
      <c r="G57" s="57"/>
    </row>
    <row r="58" spans="1:7" s="50" customFormat="1" ht="12">
      <c r="A58" s="159">
        <v>4215</v>
      </c>
      <c r="B58" s="219" t="s">
        <v>577</v>
      </c>
      <c r="C58" s="156"/>
      <c r="D58" s="156">
        <v>485</v>
      </c>
      <c r="E58" s="156"/>
      <c r="F58" s="493">
        <f t="shared" si="0"/>
        <v>0</v>
      </c>
      <c r="G58" s="57"/>
    </row>
    <row r="59" spans="1:7" s="50" customFormat="1" ht="12">
      <c r="A59" s="159">
        <v>4219</v>
      </c>
      <c r="B59" s="219" t="s">
        <v>88</v>
      </c>
      <c r="C59" s="156">
        <v>7500</v>
      </c>
      <c r="D59" s="156">
        <v>8988</v>
      </c>
      <c r="E59" s="156"/>
      <c r="F59" s="493">
        <f t="shared" si="0"/>
        <v>0</v>
      </c>
      <c r="G59" s="57"/>
    </row>
    <row r="60" spans="1:7" s="50" customFormat="1" ht="12">
      <c r="A60" s="159">
        <v>4221</v>
      </c>
      <c r="B60" s="219" t="s">
        <v>86</v>
      </c>
      <c r="C60" s="156">
        <v>950</v>
      </c>
      <c r="D60" s="156">
        <v>3162</v>
      </c>
      <c r="E60" s="156"/>
      <c r="F60" s="493">
        <f t="shared" si="0"/>
        <v>0</v>
      </c>
      <c r="G60" s="57"/>
    </row>
    <row r="61" spans="1:7" s="50" customFormat="1" ht="12">
      <c r="A61" s="159">
        <v>4223</v>
      </c>
      <c r="B61" s="219" t="s">
        <v>92</v>
      </c>
      <c r="C61" s="156">
        <v>240</v>
      </c>
      <c r="D61" s="156">
        <v>254</v>
      </c>
      <c r="E61" s="156"/>
      <c r="F61" s="493">
        <f t="shared" si="0"/>
        <v>0</v>
      </c>
      <c r="G61" s="57"/>
    </row>
    <row r="62" spans="1:7" s="50" customFormat="1" ht="12">
      <c r="A62" s="159">
        <v>4225</v>
      </c>
      <c r="B62" s="219" t="s">
        <v>93</v>
      </c>
      <c r="C62" s="156">
        <v>450</v>
      </c>
      <c r="D62" s="156">
        <v>2513</v>
      </c>
      <c r="E62" s="156"/>
      <c r="F62" s="493">
        <f t="shared" si="0"/>
        <v>0</v>
      </c>
      <c r="G62" s="57"/>
    </row>
    <row r="63" spans="1:7" s="50" customFormat="1" ht="12">
      <c r="A63" s="159">
        <v>4227</v>
      </c>
      <c r="B63" s="219" t="s">
        <v>94</v>
      </c>
      <c r="C63" s="156">
        <v>3800</v>
      </c>
      <c r="D63" s="156">
        <v>3736</v>
      </c>
      <c r="E63" s="156"/>
      <c r="F63" s="493">
        <f t="shared" si="0"/>
        <v>0</v>
      </c>
      <c r="G63" s="57"/>
    </row>
    <row r="64" spans="1:7" s="50" customFormat="1" ht="12">
      <c r="A64" s="159">
        <v>4231</v>
      </c>
      <c r="B64" s="219" t="s">
        <v>95</v>
      </c>
      <c r="C64" s="156">
        <v>13790</v>
      </c>
      <c r="D64" s="156">
        <v>16355</v>
      </c>
      <c r="E64" s="156">
        <v>15035</v>
      </c>
      <c r="F64" s="493">
        <f t="shared" si="0"/>
        <v>0.9192907367777438</v>
      </c>
      <c r="G64" s="57"/>
    </row>
    <row r="65" spans="1:7" s="50" customFormat="1" ht="12">
      <c r="A65" s="159">
        <v>4233</v>
      </c>
      <c r="B65" s="219" t="s">
        <v>96</v>
      </c>
      <c r="C65" s="156"/>
      <c r="D65" s="156">
        <v>5957</v>
      </c>
      <c r="E65" s="156">
        <v>5992</v>
      </c>
      <c r="F65" s="493">
        <f t="shared" si="0"/>
        <v>1.0058754406580495</v>
      </c>
      <c r="G65" s="57"/>
    </row>
    <row r="66" spans="1:7" s="50" customFormat="1" ht="12">
      <c r="A66" s="159"/>
      <c r="B66" s="533" t="s">
        <v>611</v>
      </c>
      <c r="C66" s="156"/>
      <c r="D66" s="156"/>
      <c r="E66" s="155">
        <v>5838</v>
      </c>
      <c r="F66" s="493"/>
      <c r="G66" s="57"/>
    </row>
    <row r="67" spans="1:7" s="50" customFormat="1" ht="12">
      <c r="A67" s="159"/>
      <c r="B67" s="533" t="s">
        <v>610</v>
      </c>
      <c r="C67" s="156"/>
      <c r="D67" s="156"/>
      <c r="E67" s="155">
        <v>154</v>
      </c>
      <c r="F67" s="493"/>
      <c r="G67" s="57"/>
    </row>
    <row r="68" spans="1:7" s="50" customFormat="1" ht="12">
      <c r="A68" s="159">
        <v>4237</v>
      </c>
      <c r="B68" s="219" t="s">
        <v>99</v>
      </c>
      <c r="C68" s="156">
        <v>6300</v>
      </c>
      <c r="D68" s="156">
        <v>6388</v>
      </c>
      <c r="E68" s="156">
        <v>6042</v>
      </c>
      <c r="F68" s="493">
        <f t="shared" si="0"/>
        <v>0.945835942391985</v>
      </c>
      <c r="G68" s="57"/>
    </row>
    <row r="69" spans="1:7" s="50" customFormat="1" ht="12">
      <c r="A69" s="159">
        <v>4238</v>
      </c>
      <c r="B69" s="219" t="s">
        <v>662</v>
      </c>
      <c r="C69" s="156"/>
      <c r="D69" s="156">
        <v>54331</v>
      </c>
      <c r="E69" s="156">
        <v>7257</v>
      </c>
      <c r="F69" s="493">
        <f t="shared" si="0"/>
        <v>0.1335701533194677</v>
      </c>
      <c r="G69" s="57"/>
    </row>
    <row r="70" spans="1:7" s="50" customFormat="1" ht="12">
      <c r="A70" s="159">
        <v>4239</v>
      </c>
      <c r="B70" s="219" t="s">
        <v>97</v>
      </c>
      <c r="C70" s="156">
        <v>6300</v>
      </c>
      <c r="D70" s="156">
        <v>6350</v>
      </c>
      <c r="E70" s="156">
        <v>188</v>
      </c>
      <c r="F70" s="493">
        <f t="shared" si="0"/>
        <v>0.029606299212598424</v>
      </c>
      <c r="G70" s="57"/>
    </row>
    <row r="71" spans="1:7" s="50" customFormat="1" ht="12">
      <c r="A71" s="159"/>
      <c r="B71" s="533" t="s">
        <v>613</v>
      </c>
      <c r="C71" s="156"/>
      <c r="D71" s="156"/>
      <c r="E71" s="155">
        <v>188</v>
      </c>
      <c r="F71" s="493"/>
      <c r="G71" s="57"/>
    </row>
    <row r="72" spans="1:7" s="50" customFormat="1" ht="12">
      <c r="A72" s="159">
        <v>4241</v>
      </c>
      <c r="B72" s="219" t="s">
        <v>98</v>
      </c>
      <c r="C72" s="156">
        <v>2300</v>
      </c>
      <c r="D72" s="156">
        <v>1844</v>
      </c>
      <c r="E72" s="156"/>
      <c r="F72" s="493">
        <f t="shared" si="0"/>
        <v>0</v>
      </c>
      <c r="G72" s="57"/>
    </row>
    <row r="73" spans="1:7" s="50" customFormat="1" ht="12">
      <c r="A73" s="159">
        <v>4243</v>
      </c>
      <c r="B73" s="219" t="s">
        <v>100</v>
      </c>
      <c r="C73" s="156">
        <v>5500</v>
      </c>
      <c r="D73" s="156">
        <v>5517</v>
      </c>
      <c r="E73" s="156"/>
      <c r="F73" s="493">
        <f t="shared" si="0"/>
        <v>0</v>
      </c>
      <c r="G73" s="57"/>
    </row>
    <row r="74" spans="1:7" s="50" customFormat="1" ht="12">
      <c r="A74" s="159">
        <v>4251</v>
      </c>
      <c r="B74" s="219" t="s">
        <v>101</v>
      </c>
      <c r="C74" s="156">
        <v>1550</v>
      </c>
      <c r="D74" s="156">
        <v>730</v>
      </c>
      <c r="E74" s="156"/>
      <c r="F74" s="493">
        <f t="shared" si="0"/>
        <v>0</v>
      </c>
      <c r="G74" s="57"/>
    </row>
    <row r="75" spans="1:7" s="50" customFormat="1" ht="12">
      <c r="A75" s="159">
        <v>4253</v>
      </c>
      <c r="B75" s="219" t="s">
        <v>102</v>
      </c>
      <c r="C75" s="156">
        <v>12700</v>
      </c>
      <c r="D75" s="156">
        <v>12700</v>
      </c>
      <c r="E75" s="156">
        <v>12662</v>
      </c>
      <c r="F75" s="493">
        <f t="shared" si="0"/>
        <v>0.9970078740157481</v>
      </c>
      <c r="G75" s="57"/>
    </row>
    <row r="76" spans="1:7" s="50" customFormat="1" ht="12">
      <c r="A76" s="159">
        <v>4255</v>
      </c>
      <c r="B76" s="219" t="s">
        <v>103</v>
      </c>
      <c r="C76" s="156">
        <v>1800</v>
      </c>
      <c r="D76" s="156">
        <v>7275</v>
      </c>
      <c r="E76" s="156">
        <v>275</v>
      </c>
      <c r="F76" s="493">
        <f t="shared" si="0"/>
        <v>0.037800687285223365</v>
      </c>
      <c r="G76" s="57"/>
    </row>
    <row r="77" spans="1:7" s="50" customFormat="1" ht="12">
      <c r="A77" s="159"/>
      <c r="B77" s="533" t="s">
        <v>613</v>
      </c>
      <c r="C77" s="156"/>
      <c r="D77" s="156"/>
      <c r="E77" s="155">
        <v>275</v>
      </c>
      <c r="F77" s="493"/>
      <c r="G77" s="57"/>
    </row>
    <row r="78" spans="1:7" s="50" customFormat="1" ht="12">
      <c r="A78" s="159">
        <v>4261</v>
      </c>
      <c r="B78" s="219" t="s">
        <v>104</v>
      </c>
      <c r="C78" s="156">
        <v>4800</v>
      </c>
      <c r="D78" s="156">
        <v>4017</v>
      </c>
      <c r="E78" s="156">
        <v>821</v>
      </c>
      <c r="F78" s="493">
        <f aca="true" t="shared" si="1" ref="F78:F122">SUM(E78/D78)</f>
        <v>0.2043813791386607</v>
      </c>
      <c r="G78" s="57"/>
    </row>
    <row r="79" spans="1:7" s="50" customFormat="1" ht="12">
      <c r="A79" s="505"/>
      <c r="B79" s="533" t="s">
        <v>660</v>
      </c>
      <c r="C79" s="156"/>
      <c r="D79" s="156"/>
      <c r="E79" s="155">
        <v>188</v>
      </c>
      <c r="F79" s="493"/>
      <c r="G79" s="57"/>
    </row>
    <row r="80" spans="1:7" s="50" customFormat="1" ht="12">
      <c r="A80" s="505"/>
      <c r="B80" s="533" t="s">
        <v>659</v>
      </c>
      <c r="C80" s="156"/>
      <c r="D80" s="156"/>
      <c r="E80" s="155">
        <v>633</v>
      </c>
      <c r="F80" s="493"/>
      <c r="G80" s="57"/>
    </row>
    <row r="81" spans="1:7" s="50" customFormat="1" ht="12">
      <c r="A81" s="505">
        <v>4262</v>
      </c>
      <c r="B81" s="506" t="s">
        <v>573</v>
      </c>
      <c r="C81" s="156"/>
      <c r="D81" s="156"/>
      <c r="E81" s="156"/>
      <c r="F81" s="493"/>
      <c r="G81" s="57"/>
    </row>
    <row r="82" spans="1:7" s="50" customFormat="1" ht="12">
      <c r="A82" s="505">
        <v>4271</v>
      </c>
      <c r="B82" s="506" t="s">
        <v>578</v>
      </c>
      <c r="C82" s="156"/>
      <c r="D82" s="156">
        <v>11</v>
      </c>
      <c r="E82" s="156"/>
      <c r="F82" s="493">
        <f t="shared" si="1"/>
        <v>0</v>
      </c>
      <c r="G82" s="57"/>
    </row>
    <row r="83" spans="1:7" s="50" customFormat="1" ht="12">
      <c r="A83" s="505">
        <v>4281</v>
      </c>
      <c r="B83" s="506" t="s">
        <v>614</v>
      </c>
      <c r="C83" s="156"/>
      <c r="D83" s="156">
        <v>10937</v>
      </c>
      <c r="E83" s="156">
        <v>5820</v>
      </c>
      <c r="F83" s="493">
        <f t="shared" si="1"/>
        <v>0.5321386120508366</v>
      </c>
      <c r="G83" s="57"/>
    </row>
    <row r="84" spans="1:7" s="50" customFormat="1" ht="12">
      <c r="A84" s="505">
        <v>4285</v>
      </c>
      <c r="B84" s="506" t="s">
        <v>570</v>
      </c>
      <c r="C84" s="156"/>
      <c r="D84" s="156">
        <v>9701</v>
      </c>
      <c r="E84" s="156">
        <v>9819</v>
      </c>
      <c r="F84" s="493">
        <f t="shared" si="1"/>
        <v>1.0121636944644883</v>
      </c>
      <c r="G84" s="57"/>
    </row>
    <row r="85" spans="1:7" s="50" customFormat="1" ht="12">
      <c r="A85" s="159"/>
      <c r="B85" s="533" t="s">
        <v>611</v>
      </c>
      <c r="C85" s="156"/>
      <c r="D85" s="156"/>
      <c r="E85" s="155">
        <v>9724</v>
      </c>
      <c r="F85" s="493"/>
      <c r="G85" s="57"/>
    </row>
    <row r="86" spans="1:7" s="50" customFormat="1" ht="12">
      <c r="A86" s="159"/>
      <c r="B86" s="533" t="s">
        <v>610</v>
      </c>
      <c r="C86" s="156"/>
      <c r="D86" s="156"/>
      <c r="E86" s="155">
        <v>95</v>
      </c>
      <c r="F86" s="493"/>
      <c r="G86" s="57"/>
    </row>
    <row r="87" spans="1:7" s="50" customFormat="1" ht="12">
      <c r="A87" s="503">
        <v>4286</v>
      </c>
      <c r="B87" s="504" t="s">
        <v>625</v>
      </c>
      <c r="C87" s="167"/>
      <c r="D87" s="167">
        <v>6800</v>
      </c>
      <c r="E87" s="167"/>
      <c r="F87" s="494">
        <f t="shared" si="1"/>
        <v>0</v>
      </c>
      <c r="G87" s="69"/>
    </row>
    <row r="88" spans="1:7" s="50" customFormat="1" ht="12">
      <c r="A88" s="235">
        <v>4200</v>
      </c>
      <c r="B88" s="200" t="s">
        <v>195</v>
      </c>
      <c r="C88" s="87">
        <f>SUM(C56:C78)</f>
        <v>74180</v>
      </c>
      <c r="D88" s="87">
        <f>SUM(D56:D87)</f>
        <v>175799</v>
      </c>
      <c r="E88" s="87">
        <f>SUM(E64+E65+E68+E69+E70+E75+E76+E78+E83+E84)</f>
        <v>63911</v>
      </c>
      <c r="F88" s="492">
        <f t="shared" si="1"/>
        <v>0.3635458677239347</v>
      </c>
      <c r="G88" s="240"/>
    </row>
    <row r="89" spans="1:7" s="62" customFormat="1" ht="12">
      <c r="A89" s="15"/>
      <c r="B89" s="23" t="s">
        <v>54</v>
      </c>
      <c r="C89" s="156"/>
      <c r="D89" s="156"/>
      <c r="E89" s="156"/>
      <c r="F89" s="493"/>
      <c r="G89" s="63"/>
    </row>
    <row r="90" spans="1:7" s="50" customFormat="1" ht="12">
      <c r="A90" s="68">
        <v>4310</v>
      </c>
      <c r="B90" s="130" t="s">
        <v>190</v>
      </c>
      <c r="C90" s="156">
        <v>20000</v>
      </c>
      <c r="D90" s="156">
        <v>32500</v>
      </c>
      <c r="E90" s="156"/>
      <c r="F90" s="493">
        <f t="shared" si="1"/>
        <v>0</v>
      </c>
      <c r="G90" s="57"/>
    </row>
    <row r="91" spans="1:7" s="50" customFormat="1" ht="12">
      <c r="A91" s="68">
        <v>4315</v>
      </c>
      <c r="B91" s="130" t="s">
        <v>642</v>
      </c>
      <c r="C91" s="156"/>
      <c r="D91" s="156">
        <v>5120</v>
      </c>
      <c r="E91" s="156"/>
      <c r="F91" s="493">
        <f t="shared" si="1"/>
        <v>0</v>
      </c>
      <c r="G91" s="57"/>
    </row>
    <row r="92" spans="1:7" s="50" customFormat="1" ht="12">
      <c r="A92" s="68">
        <v>4321</v>
      </c>
      <c r="B92" s="130" t="s">
        <v>536</v>
      </c>
      <c r="C92" s="156">
        <v>6600</v>
      </c>
      <c r="D92" s="156">
        <v>11796</v>
      </c>
      <c r="E92" s="156">
        <v>1888</v>
      </c>
      <c r="F92" s="493">
        <f t="shared" si="1"/>
        <v>0.16005425567989148</v>
      </c>
      <c r="G92" s="57"/>
    </row>
    <row r="93" spans="1:7" s="50" customFormat="1" ht="12">
      <c r="A93" s="68">
        <v>4322</v>
      </c>
      <c r="B93" s="130" t="s">
        <v>537</v>
      </c>
      <c r="C93" s="156">
        <v>19900</v>
      </c>
      <c r="D93" s="156">
        <v>22043</v>
      </c>
      <c r="E93" s="156"/>
      <c r="F93" s="493">
        <f t="shared" si="1"/>
        <v>0</v>
      </c>
      <c r="G93" s="57"/>
    </row>
    <row r="94" spans="1:7" s="50" customFormat="1" ht="12">
      <c r="A94" s="68">
        <v>4340</v>
      </c>
      <c r="B94" s="130" t="s">
        <v>661</v>
      </c>
      <c r="C94" s="156">
        <v>16649</v>
      </c>
      <c r="D94" s="156">
        <v>26737</v>
      </c>
      <c r="E94" s="156">
        <v>1836</v>
      </c>
      <c r="F94" s="493">
        <f t="shared" si="1"/>
        <v>0.06866888581366645</v>
      </c>
      <c r="G94" s="57"/>
    </row>
    <row r="95" spans="1:7" s="50" customFormat="1" ht="12">
      <c r="A95" s="68"/>
      <c r="B95" s="533" t="s">
        <v>611</v>
      </c>
      <c r="C95" s="156"/>
      <c r="D95" s="156"/>
      <c r="E95" s="155">
        <v>1524</v>
      </c>
      <c r="F95" s="493"/>
      <c r="G95" s="57"/>
    </row>
    <row r="96" spans="1:7" s="50" customFormat="1" ht="12">
      <c r="A96" s="68"/>
      <c r="B96" s="533" t="s">
        <v>610</v>
      </c>
      <c r="C96" s="156"/>
      <c r="D96" s="156"/>
      <c r="E96" s="155">
        <v>312</v>
      </c>
      <c r="F96" s="494"/>
      <c r="G96" s="57"/>
    </row>
    <row r="97" spans="1:7" s="62" customFormat="1" ht="12">
      <c r="A97" s="212">
        <v>4300</v>
      </c>
      <c r="B97" s="22" t="s">
        <v>195</v>
      </c>
      <c r="C97" s="168">
        <f>SUM(C90:C94)</f>
        <v>63149</v>
      </c>
      <c r="D97" s="168">
        <f>SUM(D90:D94)</f>
        <v>98196</v>
      </c>
      <c r="E97" s="168">
        <f>SUM(E90:E94)</f>
        <v>3724</v>
      </c>
      <c r="F97" s="492">
        <f t="shared" si="1"/>
        <v>0.03792415169660679</v>
      </c>
      <c r="G97" s="104"/>
    </row>
    <row r="98" spans="1:7" s="62" customFormat="1" ht="12">
      <c r="A98" s="212"/>
      <c r="B98" s="23" t="s">
        <v>579</v>
      </c>
      <c r="C98" s="168"/>
      <c r="D98" s="168"/>
      <c r="E98" s="168"/>
      <c r="F98" s="572"/>
      <c r="G98" s="104"/>
    </row>
    <row r="99" spans="1:7" s="62" customFormat="1" ht="12">
      <c r="A99" s="537">
        <v>4412</v>
      </c>
      <c r="B99" s="538" t="s">
        <v>580</v>
      </c>
      <c r="C99" s="170"/>
      <c r="D99" s="473">
        <v>27410</v>
      </c>
      <c r="E99" s="156">
        <v>27410</v>
      </c>
      <c r="F99" s="493">
        <f t="shared" si="1"/>
        <v>1</v>
      </c>
      <c r="G99" s="125"/>
    </row>
    <row r="100" spans="1:7" s="62" customFormat="1" ht="12">
      <c r="A100" s="159"/>
      <c r="B100" s="533" t="s">
        <v>615</v>
      </c>
      <c r="C100" s="241"/>
      <c r="D100" s="156"/>
      <c r="E100" s="155">
        <v>789</v>
      </c>
      <c r="F100" s="493"/>
      <c r="G100" s="63"/>
    </row>
    <row r="101" spans="1:7" s="62" customFormat="1" ht="12">
      <c r="A101" s="159"/>
      <c r="B101" s="533" t="s">
        <v>616</v>
      </c>
      <c r="C101" s="241"/>
      <c r="D101" s="156"/>
      <c r="E101" s="155">
        <v>205</v>
      </c>
      <c r="F101" s="493"/>
      <c r="G101" s="63"/>
    </row>
    <row r="102" spans="1:7" s="62" customFormat="1" ht="12">
      <c r="A102" s="242"/>
      <c r="B102" s="539" t="s">
        <v>617</v>
      </c>
      <c r="C102" s="169"/>
      <c r="D102" s="167"/>
      <c r="E102" s="155">
        <v>26416</v>
      </c>
      <c r="F102" s="494"/>
      <c r="G102" s="74"/>
    </row>
    <row r="103" spans="1:7" s="62" customFormat="1" ht="12">
      <c r="A103" s="212">
        <v>4300</v>
      </c>
      <c r="B103" s="22" t="s">
        <v>195</v>
      </c>
      <c r="C103" s="168"/>
      <c r="D103" s="168">
        <f>SUM(D99)</f>
        <v>27410</v>
      </c>
      <c r="E103" s="168">
        <f>SUM(E99)</f>
        <v>27410</v>
      </c>
      <c r="F103" s="492">
        <f t="shared" si="1"/>
        <v>1</v>
      </c>
      <c r="G103" s="104"/>
    </row>
    <row r="104" spans="1:7" s="62" customFormat="1" ht="12.75">
      <c r="A104" s="21"/>
      <c r="B104" s="305" t="s">
        <v>335</v>
      </c>
      <c r="C104" s="5"/>
      <c r="D104" s="5"/>
      <c r="E104" s="5"/>
      <c r="F104" s="572"/>
      <c r="G104" s="212"/>
    </row>
    <row r="105" spans="1:7" s="62" customFormat="1" ht="12">
      <c r="A105" s="304"/>
      <c r="B105" s="25" t="s">
        <v>75</v>
      </c>
      <c r="C105" s="241"/>
      <c r="D105" s="241"/>
      <c r="E105" s="241"/>
      <c r="F105" s="493"/>
      <c r="G105" s="63"/>
    </row>
    <row r="106" spans="1:7" s="62" customFormat="1" ht="12">
      <c r="A106" s="68">
        <v>4501</v>
      </c>
      <c r="B106" s="130" t="s">
        <v>189</v>
      </c>
      <c r="C106" s="156">
        <v>135000</v>
      </c>
      <c r="D106" s="156">
        <v>114000</v>
      </c>
      <c r="E106" s="156">
        <v>113824</v>
      </c>
      <c r="F106" s="493">
        <f t="shared" si="1"/>
        <v>0.9984561403508772</v>
      </c>
      <c r="G106" s="68"/>
    </row>
    <row r="107" spans="1:7" s="62" customFormat="1" ht="12">
      <c r="A107" s="68">
        <v>4502</v>
      </c>
      <c r="B107" s="130" t="s">
        <v>589</v>
      </c>
      <c r="C107" s="156"/>
      <c r="D107" s="156">
        <v>38000</v>
      </c>
      <c r="E107" s="156"/>
      <c r="F107" s="494">
        <f t="shared" si="1"/>
        <v>0</v>
      </c>
      <c r="G107" s="68"/>
    </row>
    <row r="108" spans="1:7" s="62" customFormat="1" ht="12">
      <c r="A108" s="22">
        <v>4500</v>
      </c>
      <c r="B108" s="22" t="s">
        <v>195</v>
      </c>
      <c r="C108" s="168">
        <f>SUM(C106)</f>
        <v>135000</v>
      </c>
      <c r="D108" s="168">
        <f>SUM(D106:D107)</f>
        <v>152000</v>
      </c>
      <c r="E108" s="168">
        <f>SUM(E106:E107)</f>
        <v>113824</v>
      </c>
      <c r="F108" s="572">
        <f t="shared" si="1"/>
        <v>0.7488421052631579</v>
      </c>
      <c r="G108" s="104"/>
    </row>
    <row r="109" spans="1:7" s="62" customFormat="1" ht="12">
      <c r="A109" s="79"/>
      <c r="B109" s="269" t="s">
        <v>16</v>
      </c>
      <c r="C109" s="81"/>
      <c r="D109" s="81"/>
      <c r="E109" s="81"/>
      <c r="F109" s="493"/>
      <c r="G109" s="63"/>
    </row>
    <row r="110" spans="1:7" s="62" customFormat="1" ht="12">
      <c r="A110" s="79"/>
      <c r="B110" s="156" t="s">
        <v>376</v>
      </c>
      <c r="C110" s="81"/>
      <c r="D110" s="293">
        <f>SUM(D100)</f>
        <v>0</v>
      </c>
      <c r="E110" s="293">
        <f>SUM(E100)</f>
        <v>789</v>
      </c>
      <c r="F110" s="493"/>
      <c r="G110" s="63"/>
    </row>
    <row r="111" spans="1:7" s="62" customFormat="1" ht="12">
      <c r="A111" s="79"/>
      <c r="B111" s="156" t="s">
        <v>618</v>
      </c>
      <c r="C111" s="81"/>
      <c r="D111" s="293">
        <f>SUM(D101)</f>
        <v>0</v>
      </c>
      <c r="E111" s="293">
        <f>SUM(E101)</f>
        <v>205</v>
      </c>
      <c r="F111" s="493"/>
      <c r="G111" s="63"/>
    </row>
    <row r="112" spans="1:7" s="50" customFormat="1" ht="12">
      <c r="A112" s="79"/>
      <c r="B112" s="35" t="s">
        <v>278</v>
      </c>
      <c r="C112" s="293">
        <f>SUM(C51)</f>
        <v>95000</v>
      </c>
      <c r="D112" s="293">
        <f>SUM(D51+D83)</f>
        <v>167937</v>
      </c>
      <c r="E112" s="293">
        <f>SUM(E51+E83+E13+E29+E36+E40+E45+E49+E67+E71+E77+E80+E86+E26+E96+E17)</f>
        <v>58925</v>
      </c>
      <c r="F112" s="493">
        <f t="shared" si="1"/>
        <v>0.3508756259787897</v>
      </c>
      <c r="G112" s="57"/>
    </row>
    <row r="113" spans="1:7" ht="12" customHeight="1">
      <c r="A113" s="82"/>
      <c r="B113" s="35" t="s">
        <v>266</v>
      </c>
      <c r="C113" s="180"/>
      <c r="D113" s="180"/>
      <c r="E113" s="180"/>
      <c r="F113" s="493"/>
      <c r="G113" s="57"/>
    </row>
    <row r="114" spans="1:7" ht="12" customHeight="1">
      <c r="A114" s="82"/>
      <c r="B114" s="241" t="s">
        <v>17</v>
      </c>
      <c r="C114" s="241">
        <f>SUM(C112:C113)</f>
        <v>95000</v>
      </c>
      <c r="D114" s="241">
        <f>SUM(D112:D113)</f>
        <v>167937</v>
      </c>
      <c r="E114" s="241">
        <f>SUM(E110:E113)</f>
        <v>59919</v>
      </c>
      <c r="F114" s="574">
        <f t="shared" si="1"/>
        <v>0.35679451222779973</v>
      </c>
      <c r="G114" s="57"/>
    </row>
    <row r="115" spans="1:7" ht="12" customHeight="1">
      <c r="A115" s="82"/>
      <c r="B115" s="272" t="s">
        <v>18</v>
      </c>
      <c r="C115" s="180"/>
      <c r="D115" s="180"/>
      <c r="E115" s="180"/>
      <c r="F115" s="493"/>
      <c r="G115" s="57"/>
    </row>
    <row r="116" spans="1:7" ht="12">
      <c r="A116" s="82"/>
      <c r="B116" s="35" t="s">
        <v>19</v>
      </c>
      <c r="C116" s="156">
        <f>SUM(C15+C18+C22+C54+C88+C97)-C112-C113+C108-C20-C50-C46</f>
        <v>2210284</v>
      </c>
      <c r="D116" s="156">
        <f>SUM(D15+D18+D22+D54+D88+D97+D103)-D112-D113+D108-D20-D50-D46</f>
        <v>2510635</v>
      </c>
      <c r="E116" s="156">
        <f>SUM(E12+E24+E25+E28+E30+E32+E35+E38+E44+E48+E64+E66+E68+E69+E75+E85+E92+E102+E106+E79+E95)</f>
        <v>796312</v>
      </c>
      <c r="F116" s="493">
        <f t="shared" si="1"/>
        <v>0.3171755352729489</v>
      </c>
      <c r="G116" s="57"/>
    </row>
    <row r="117" spans="1:7" ht="12">
      <c r="A117" s="82"/>
      <c r="B117" s="155" t="s">
        <v>41</v>
      </c>
      <c r="C117" s="155">
        <v>333350</v>
      </c>
      <c r="D117" s="155">
        <v>333350</v>
      </c>
      <c r="E117" s="155">
        <v>125285</v>
      </c>
      <c r="F117" s="493">
        <f t="shared" si="1"/>
        <v>0.3758362081895905</v>
      </c>
      <c r="G117" s="57"/>
    </row>
    <row r="118" spans="1:7" ht="12">
      <c r="A118" s="82"/>
      <c r="B118" s="35" t="s">
        <v>20</v>
      </c>
      <c r="C118" s="155"/>
      <c r="D118" s="155"/>
      <c r="E118" s="156">
        <f>SUM(E39)</f>
        <v>77</v>
      </c>
      <c r="F118" s="493"/>
      <c r="G118" s="57"/>
    </row>
    <row r="119" spans="1:7" ht="12">
      <c r="A119" s="82"/>
      <c r="B119" s="35" t="s">
        <v>21</v>
      </c>
      <c r="C119" s="156">
        <f>SUM(C20+C50)</f>
        <v>155000</v>
      </c>
      <c r="D119" s="156">
        <f>SUM(D20+D50)</f>
        <v>167700</v>
      </c>
      <c r="E119" s="156">
        <f>SUM(E20+E50+E52)</f>
        <v>97827</v>
      </c>
      <c r="F119" s="493">
        <f t="shared" si="1"/>
        <v>0.5833452593917711</v>
      </c>
      <c r="G119" s="57"/>
    </row>
    <row r="120" spans="1:7" ht="12">
      <c r="A120" s="82"/>
      <c r="B120" s="241" t="s">
        <v>23</v>
      </c>
      <c r="C120" s="241">
        <f>SUM(C116:C119)-C117</f>
        <v>2365284</v>
      </c>
      <c r="D120" s="241">
        <f>SUM(D116:D119)-D117</f>
        <v>2678335</v>
      </c>
      <c r="E120" s="241">
        <f>SUM(E116:E119)-E117</f>
        <v>894216</v>
      </c>
      <c r="F120" s="574">
        <f t="shared" si="1"/>
        <v>0.3338701096016742</v>
      </c>
      <c r="G120" s="57"/>
    </row>
    <row r="121" spans="1:7" ht="12">
      <c r="A121" s="140"/>
      <c r="B121" s="240" t="s">
        <v>42</v>
      </c>
      <c r="C121" s="169">
        <f>SUM(C46)</f>
        <v>30000</v>
      </c>
      <c r="D121" s="169">
        <f>SUM(D46)</f>
        <v>31176</v>
      </c>
      <c r="E121" s="169">
        <f>SUM(E46)</f>
        <v>9375</v>
      </c>
      <c r="F121" s="573">
        <f t="shared" si="1"/>
        <v>0.3007120862201694</v>
      </c>
      <c r="G121" s="69"/>
    </row>
    <row r="122" spans="1:7" ht="12" customHeight="1">
      <c r="A122" s="140"/>
      <c r="B122" s="240" t="s">
        <v>39</v>
      </c>
      <c r="C122" s="169">
        <f>SUM(C114+C120+C121)</f>
        <v>2490284</v>
      </c>
      <c r="D122" s="169">
        <f>SUM(D114+D120+D121)</f>
        <v>2877448</v>
      </c>
      <c r="E122" s="169">
        <f>SUM(E114+E120+E121)</f>
        <v>963510</v>
      </c>
      <c r="F122" s="492">
        <f t="shared" si="1"/>
        <v>0.3348487965725184</v>
      </c>
      <c r="G122" s="69"/>
    </row>
    <row r="123" spans="1:6" ht="12">
      <c r="A123" s="49"/>
      <c r="C123" s="107"/>
      <c r="D123" s="107"/>
      <c r="E123" s="107"/>
      <c r="F123" s="107"/>
    </row>
    <row r="124" ht="12"/>
  </sheetData>
  <sheetProtection/>
  <mergeCells count="6">
    <mergeCell ref="C3:G3"/>
    <mergeCell ref="F5:F7"/>
    <mergeCell ref="A2:G2"/>
    <mergeCell ref="A1:G1"/>
    <mergeCell ref="D5:D7"/>
    <mergeCell ref="E5:E7"/>
  </mergeCells>
  <printOptions horizontalCentered="1"/>
  <pageMargins left="0" right="0" top="0.5905511811023623" bottom="0.5905511811023623" header="0.11811023622047245" footer="0"/>
  <pageSetup firstPageNumber="50" useFirstPageNumber="1" horizontalDpi="600" verticalDpi="600" orientation="landscape" paperSize="9" scale="85" r:id="rId1"/>
  <headerFooter alignWithMargins="0">
    <oddFooter>&amp;C&amp;P. oldal</oddFooter>
  </headerFooter>
  <rowBreaks count="2" manualBreakCount="2">
    <brk id="51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2012-11-29T09:17:08Z</cp:lastPrinted>
  <dcterms:created xsi:type="dcterms:W3CDTF">2004-02-02T11:10:51Z</dcterms:created>
  <dcterms:modified xsi:type="dcterms:W3CDTF">2012-11-29T10:39:27Z</dcterms:modified>
  <cp:category/>
  <cp:version/>
  <cp:contentType/>
  <cp:contentStatus/>
</cp:coreProperties>
</file>