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980" windowWidth="11340" windowHeight="1130" tabRatio="654" firstSheet="11" activeTab="2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1">'1b.mell '!$A$1:$H$271</definedName>
    <definedName name="_xlnm.Print_Area" localSheetId="2">'1c.mell '!$A$1:$H$160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<sst xmlns="http://schemas.openxmlformats.org/spreadsheetml/2006/main" count="3386" uniqueCount="1251">
  <si>
    <t xml:space="preserve"> Ferencvárosi Önkormányzat és Intézményei Összesen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</si>
  <si>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</si>
  <si>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</si>
  <si>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</si>
  <si>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</si>
  <si>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</si>
  <si>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</si>
  <si>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</si>
  <si>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</si>
  <si>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</si>
  <si>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</si>
  <si>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VVKB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</si>
  <si>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</si>
  <si>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</si>
  <si>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</si>
  <si>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</si>
  <si>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</si>
  <si>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</si>
  <si>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</si>
  <si>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</si>
  <si>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</si>
  <si>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</si>
  <si>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</si>
  <si>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</si>
  <si>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</si>
  <si>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</si>
  <si>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</si>
  <si>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</si>
  <si>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</si>
  <si>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</si>
  <si>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</si>
  <si>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</si>
  <si>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</si>
  <si>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</si>
  <si>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</si>
  <si>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</si>
  <si>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</si>
  <si>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</si>
  <si>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</si>
  <si>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</si>
  <si>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</si>
  <si>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</si>
  <si>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</si>
  <si>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</si>
  <si>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</si>
  <si>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</si>
  <si>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</si>
  <si>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Szolidaritási hozzájárulási adó</t>
  </si>
  <si>
    <t>2017. év eredeti költségvetés</t>
  </si>
  <si>
    <t>2020. év várható terv szám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</si>
  <si>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</si>
  <si>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</si>
  <si>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</si>
  <si>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</si>
  <si>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</si>
  <si>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</si>
  <si>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</si>
  <si>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</si>
  <si>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</si>
  <si>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</si>
  <si>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</si>
  <si>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</si>
  <si>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</si>
  <si>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</si>
  <si>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</si>
  <si>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</si>
  <si>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</si>
  <si>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</si>
  <si>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</si>
  <si>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</si>
  <si>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</si>
  <si>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</si>
  <si>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Parkolási feladatokkal kapcsolatos ÁFa</t>
  </si>
  <si>
    <t>Vállalkozás ösztönző program</t>
  </si>
  <si>
    <t>102031</t>
  </si>
  <si>
    <t>Idősek nappali ellátása</t>
  </si>
  <si>
    <t>107052</t>
  </si>
  <si>
    <t>Házi segítségnyújtás</t>
  </si>
  <si>
    <t>Romák társadalmi integrációját elősegítő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</si>
  <si>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</si>
  <si>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</si>
  <si>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</si>
  <si>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</si>
  <si>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</si>
  <si>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</si>
  <si>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</si>
  <si>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</si>
  <si>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</si>
  <si>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</si>
  <si>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</si>
  <si>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</si>
  <si>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</si>
  <si>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</si>
  <si>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</si>
  <si>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</si>
  <si>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</si>
  <si>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</si>
  <si>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</si>
  <si>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</si>
  <si>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</si>
  <si>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</si>
  <si>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</si>
  <si>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</si>
  <si>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</si>
  <si>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</si>
  <si>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</si>
  <si>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</si>
  <si>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Forgatási és befektetési célú finanszírozási műveletek</t>
  </si>
  <si>
    <t>Közvilágítás</t>
  </si>
  <si>
    <t>064010</t>
  </si>
  <si>
    <t>Előző évi költségvetési maradványának igénybevétele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</si>
  <si>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</si>
  <si>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</si>
  <si>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</si>
  <si>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</si>
  <si>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</si>
  <si>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</si>
  <si>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</si>
  <si>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</si>
  <si>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</si>
  <si>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</si>
  <si>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</si>
  <si>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</si>
  <si>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</si>
  <si>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</si>
  <si>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</si>
  <si>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</si>
  <si>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</si>
  <si>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</si>
  <si>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</si>
  <si>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</si>
  <si>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</si>
  <si>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</si>
  <si>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</si>
  <si>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</si>
  <si>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</si>
  <si>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</si>
  <si>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</si>
  <si>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</si>
  <si>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</si>
  <si>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</si>
  <si>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</si>
  <si>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</si>
  <si>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</si>
  <si>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</si>
  <si>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</si>
  <si>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A 4.sz. melléklet 4114, 4115, 4116, 4117, 4118, 4119 sz. költségvetési sorai (lakóházfelújítások) és a 4135. sz. költségvetési sor a táblázatban nettó értékkel szerepelnek.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</si>
  <si>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</si>
  <si>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</si>
  <si>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</si>
  <si>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</si>
  <si>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</si>
  <si>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</si>
  <si>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</si>
  <si>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</si>
  <si>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</si>
  <si>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</si>
  <si>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</si>
  <si>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</si>
  <si>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</si>
  <si>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</si>
  <si>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</si>
  <si>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</si>
  <si>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</si>
  <si>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</si>
  <si>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</si>
  <si>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</si>
  <si>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</si>
  <si>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</si>
  <si>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</si>
  <si>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</si>
  <si>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</si>
  <si>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</si>
  <si>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</si>
  <si>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</si>
  <si>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</si>
  <si>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</si>
  <si>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</si>
  <si>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</si>
  <si>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</si>
  <si>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</si>
  <si>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</si>
  <si>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</si>
  <si>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</si>
  <si>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</si>
  <si>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</si>
  <si>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</si>
  <si>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</si>
  <si>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</si>
  <si>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</si>
  <si>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</si>
  <si>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</si>
  <si>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</si>
  <si>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</si>
  <si>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</si>
  <si>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</si>
  <si>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</si>
  <si>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</si>
  <si>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</si>
  <si>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</si>
  <si>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</si>
  <si>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</si>
  <si>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</si>
  <si>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6127 Peres eljárás miatti visszafizetés - tőke, kamat</t>
  </si>
  <si>
    <t>Megemlékezés 1956 eseményeiről Ferencvárosban</t>
  </si>
  <si>
    <t xml:space="preserve">             4124 Haller terv</t>
  </si>
  <si>
    <t>Jogvita rendezése</t>
  </si>
  <si>
    <t>Színes fák projek</t>
  </si>
  <si>
    <t>Haller terv</t>
  </si>
  <si>
    <t>Peres eljárás miatti visszafizetés - tőke, kamat</t>
  </si>
  <si>
    <t>Felhalmozási célú visszat. tám., kölcs. törlesztése áh-n belülre</t>
  </si>
  <si>
    <t>Térfigyelő rendszer karbantartásának, üzemeltetésének költsége</t>
  </si>
  <si>
    <t>Közfoglalkoztatottak pályázat támogatás önrésze, egyéb kapcs. kiadások</t>
  </si>
  <si>
    <t>FESZOFE kiemelkedően közhasznú Non-profit Kft. Működési támogatása</t>
  </si>
  <si>
    <t>FESZOFE Nonprofit Kft.</t>
  </si>
  <si>
    <t>József Attila lakótelep "Nagyjátszótér" felújítása</t>
  </si>
  <si>
    <t>Vágóhíd u. 35.-37. előtt gyalogos átkelő létesítése</t>
  </si>
  <si>
    <t>Termelői piac forgalomtechnikai  kialakítás</t>
  </si>
  <si>
    <t xml:space="preserve">Horvát Nemzetiségi Önkormányzat </t>
  </si>
  <si>
    <t>Ifjusági koncepció végrehajtásával összefüggő feladatok</t>
  </si>
  <si>
    <t>Közműdíj és közös költség támogatása</t>
  </si>
  <si>
    <t>Közgyógyellátás, gyógyszertámogatás</t>
  </si>
  <si>
    <t>"Végre van esélye felújítani otthonát"</t>
  </si>
  <si>
    <t>Előző évi vállalkozási maradványának igénybevétele</t>
  </si>
  <si>
    <t>Vagyonkezelés és városfejlesztési feladatokkal kapcsolatos ÁFA</t>
  </si>
  <si>
    <t>Egyéb működési célú támogatások bevételei</t>
  </si>
  <si>
    <t>Felhalmozási célú visszat. tám., kölcs. visszat. államháztartáson kívülről</t>
  </si>
  <si>
    <t>Földterület, telek értékesítése</t>
  </si>
  <si>
    <t>Közigazgatási bírság</t>
  </si>
  <si>
    <t>20. Egyéb felhalmozási célú kiadások</t>
  </si>
  <si>
    <t>19. Beruházások</t>
  </si>
  <si>
    <t>18. Felújítások</t>
  </si>
  <si>
    <t>Épület biztosítás</t>
  </si>
  <si>
    <t>Pogácsa beszerzés</t>
  </si>
  <si>
    <t>Virág beszerzés</t>
  </si>
  <si>
    <t>Hivatali parkolás</t>
  </si>
  <si>
    <t>Takarítás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</si>
  <si>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</si>
  <si>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</si>
  <si>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</si>
  <si>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</si>
  <si>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</si>
  <si>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</si>
  <si>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</si>
  <si>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</si>
  <si>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Költségvetési bevételi előirányzat</t>
  </si>
  <si>
    <t>www.ferencvaros.hu honl. üzemelt.</t>
  </si>
  <si>
    <t>Egyéb felhalmozási célú támogatások bevételei államháztartáson belülről</t>
  </si>
  <si>
    <t>Bakáts projekt</t>
  </si>
  <si>
    <t>József Attila lakótelepen járdák felújítása</t>
  </si>
  <si>
    <t>Digitilás földtani alaptérkép a IX. ker.v.</t>
  </si>
  <si>
    <t>Telefonalközpont üzemeltetés és tanácsad.</t>
  </si>
  <si>
    <t>Mikrovoks rendszer üzemeltetése</t>
  </si>
  <si>
    <t>"Bakáts projekt" tervezések</t>
  </si>
  <si>
    <t>"Bakáts" projekt önrész</t>
  </si>
  <si>
    <t>Bakáts projekt tervezések</t>
  </si>
  <si>
    <t xml:space="preserve">          3061 Köztutak üzemeltetése</t>
  </si>
  <si>
    <t>Önkormányzatok működési támogatása, elvonások és befizetések</t>
  </si>
  <si>
    <t xml:space="preserve">    "Bakáts projekt"</t>
  </si>
  <si>
    <t>"Bakáts projekt"</t>
  </si>
  <si>
    <t>Egyéb tárgyi eszköz értékesítés</t>
  </si>
  <si>
    <t xml:space="preserve">Ferencvárosi Újság előállítása </t>
  </si>
  <si>
    <t>2017. évi előirányzat 17/2017.</t>
  </si>
  <si>
    <t>2017. évi előirányzat   17/2017.</t>
  </si>
  <si>
    <t>2017. évi előirányzat  17/2017.</t>
  </si>
  <si>
    <t>2017. évi előirányzat    17/2017.</t>
  </si>
  <si>
    <t xml:space="preserve">2017. évi előirányzat 17/2017. </t>
  </si>
  <si>
    <t>FIÜK - táboroztatás</t>
  </si>
  <si>
    <t xml:space="preserve">Parkolási feladatok (FEV IX. Zrt. által ellátott feladatokkal együtt) </t>
  </si>
  <si>
    <t>Index        5./4.</t>
  </si>
  <si>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</si>
  <si>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</si>
  <si>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</si>
  <si>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</si>
  <si>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</si>
  <si>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</si>
  <si>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</si>
  <si>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</si>
  <si>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</si>
  <si>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</si>
  <si>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</si>
  <si>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</si>
  <si>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</si>
  <si>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</si>
  <si>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</si>
  <si>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</si>
  <si>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</si>
  <si>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</si>
  <si>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</si>
  <si>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</si>
  <si>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</si>
  <si>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</si>
  <si>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</si>
  <si>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</si>
  <si>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</si>
  <si>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</si>
  <si>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</si>
  <si>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</si>
  <si>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</si>
  <si>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</si>
  <si>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</si>
  <si>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</si>
  <si>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</si>
  <si>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</si>
  <si>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</si>
  <si>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</si>
  <si>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</si>
  <si>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</si>
  <si>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</si>
  <si>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</si>
  <si>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</si>
  <si>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</si>
  <si>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</si>
  <si>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</si>
  <si>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</si>
  <si>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</si>
  <si>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</si>
  <si>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</si>
  <si>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</si>
  <si>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</si>
  <si>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</si>
  <si>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</si>
  <si>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</si>
  <si>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</si>
  <si>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</si>
  <si>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</si>
  <si>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</si>
  <si>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</si>
  <si>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</si>
  <si>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</si>
  <si>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</si>
  <si>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</si>
  <si>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</si>
  <si>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</si>
  <si>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</si>
  <si>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</si>
  <si>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</si>
  <si>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</si>
  <si>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</si>
  <si>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</si>
  <si>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</si>
  <si>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</si>
  <si>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</si>
  <si>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</si>
  <si>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</si>
  <si>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</si>
  <si>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</si>
  <si>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</si>
  <si>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</si>
  <si>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</si>
  <si>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</si>
  <si>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</si>
  <si>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</si>
  <si>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</si>
  <si>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</si>
  <si>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</si>
  <si>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</si>
  <si>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</si>
  <si>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</si>
  <si>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</si>
  <si>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</si>
  <si>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</si>
  <si>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</si>
  <si>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</si>
  <si>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</si>
  <si>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</si>
  <si>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</si>
  <si>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</si>
  <si>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</si>
  <si>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</si>
  <si>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</si>
  <si>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</si>
  <si>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</si>
  <si>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</si>
  <si>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</si>
  <si>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</si>
  <si>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</si>
  <si>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</si>
  <si>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</si>
  <si>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</si>
  <si>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</si>
  <si>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</si>
  <si>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</si>
  <si>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</si>
  <si>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</si>
  <si>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</si>
  <si>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</si>
  <si>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</si>
  <si>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</si>
  <si>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</si>
  <si>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</si>
  <si>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</si>
  <si>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</si>
  <si>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3362 Esélyegyenlőségi feladatok</t>
  </si>
  <si>
    <t>Tisztítószer beszerzés</t>
  </si>
  <si>
    <t>Számítástechnikai alkatrészek</t>
  </si>
  <si>
    <t>Új Út Szociális Egyesület</t>
  </si>
  <si>
    <t>Akadálymentesítési támogatás</t>
  </si>
  <si>
    <t>HPV védőoltás</t>
  </si>
  <si>
    <t>Ferencvárosi Helytörténeti Egyesület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</si>
  <si>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</si>
  <si>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</si>
  <si>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</si>
  <si>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</si>
  <si>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</si>
  <si>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</si>
  <si>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</si>
  <si>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</si>
  <si>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</si>
  <si>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</si>
  <si>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</si>
  <si>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</si>
  <si>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</si>
  <si>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</si>
  <si>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</si>
  <si>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</si>
  <si>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</si>
  <si>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</si>
  <si>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</si>
  <si>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</si>
  <si>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</si>
  <si>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</si>
  <si>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</si>
  <si>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</si>
  <si>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</si>
  <si>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</si>
  <si>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074054</t>
  </si>
  <si>
    <t>Komplex egészségfejlesztő, prevenciós programok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</si>
  <si>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</si>
  <si>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</si>
  <si>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</si>
  <si>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</si>
  <si>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</si>
  <si>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</si>
  <si>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</si>
  <si>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</si>
  <si>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</si>
  <si>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</si>
  <si>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</si>
  <si>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</si>
  <si>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</si>
  <si>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</si>
  <si>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</si>
  <si>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</si>
  <si>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</si>
  <si>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</si>
  <si>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</si>
  <si>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</si>
  <si>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</si>
  <si>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</si>
  <si>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</si>
  <si>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</si>
  <si>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</si>
  <si>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</si>
  <si>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</si>
  <si>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</si>
  <si>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</si>
  <si>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</si>
  <si>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</si>
  <si>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</si>
  <si>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</si>
  <si>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</si>
  <si>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</si>
  <si>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</si>
  <si>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</si>
  <si>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</si>
  <si>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</si>
  <si>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</si>
  <si>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</si>
  <si>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</si>
  <si>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</si>
  <si>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</si>
  <si>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</si>
  <si>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</si>
  <si>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</si>
  <si>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</si>
  <si>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</si>
  <si>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</si>
  <si>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</si>
  <si>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</si>
  <si>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</si>
  <si>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</si>
  <si>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</si>
  <si>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</si>
  <si>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Templom felújítás pályázat</t>
  </si>
  <si>
    <t>041233</t>
  </si>
  <si>
    <t>Hosszabb időtartamú közfoglalkoztatás</t>
  </si>
  <si>
    <t>Katasztrófa védelemhez kapcsolódó "M" készlet</t>
  </si>
  <si>
    <t>084031</t>
  </si>
  <si>
    <t>Civil szervezetek működési támogatása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</si>
  <si>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</si>
  <si>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</si>
  <si>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</si>
  <si>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</si>
  <si>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</si>
  <si>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</si>
  <si>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</si>
  <si>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</si>
  <si>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</si>
  <si>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</si>
  <si>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</si>
  <si>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</si>
  <si>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Kamatkiadás</t>
  </si>
  <si>
    <t>Fizetendő Általános forgalmi adó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</si>
  <si>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</si>
  <si>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</si>
  <si>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</si>
  <si>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</si>
  <si>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</si>
  <si>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</si>
  <si>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</si>
  <si>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</si>
  <si>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</si>
  <si>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</si>
  <si>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Gépkocsi elszállítás</t>
  </si>
  <si>
    <t>Kerékbilincs levétele</t>
  </si>
  <si>
    <t>Közterületfoglalási díj</t>
  </si>
  <si>
    <t>Parkolási díj, ügyviteli költség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</si>
  <si>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</si>
  <si>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</si>
  <si>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</si>
  <si>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</si>
  <si>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</si>
  <si>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</si>
  <si>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</si>
  <si>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</si>
  <si>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</si>
  <si>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</si>
  <si>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</si>
  <si>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</si>
  <si>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</si>
  <si>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</si>
  <si>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</si>
  <si>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</si>
  <si>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</si>
  <si>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</si>
  <si>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Lakás és helyiségfelújítás</t>
  </si>
  <si>
    <t>Felújításokkal kapcsolatos tervezések</t>
  </si>
  <si>
    <t>018010</t>
  </si>
  <si>
    <t>Önkormányzatok elszámolása a központi költségvetéssel</t>
  </si>
  <si>
    <t>Közterületek komplex megújítása pályázat - "Nehru projekt"</t>
  </si>
  <si>
    <t>Önkormányzati lakások értékesítése</t>
  </si>
  <si>
    <t>Helyiség értékesítés</t>
  </si>
  <si>
    <t>018030</t>
  </si>
  <si>
    <t>Támogatási célú finanszírozású műveletek</t>
  </si>
  <si>
    <t>096015</t>
  </si>
  <si>
    <t>Gyermekétkeztetés köznevelési intézményben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</si>
  <si>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</si>
  <si>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</si>
  <si>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</si>
  <si>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</si>
  <si>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</si>
  <si>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</si>
  <si>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</si>
  <si>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</si>
  <si>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</si>
  <si>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</si>
  <si>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</si>
  <si>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</si>
  <si>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</si>
  <si>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</si>
  <si>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</si>
  <si>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</si>
  <si>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</si>
  <si>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</si>
  <si>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</si>
  <si>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</si>
  <si>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</si>
  <si>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</si>
  <si>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</si>
  <si>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</si>
  <si>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</si>
  <si>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</si>
  <si>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</si>
  <si>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</si>
  <si>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</si>
  <si>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</si>
  <si>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</si>
  <si>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</si>
  <si>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</si>
  <si>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Környezetvédelmi bírság</t>
  </si>
  <si>
    <t>Hivatali karbantartartások</t>
  </si>
  <si>
    <t>Ásványvizek beszerzése</t>
  </si>
  <si>
    <t>Könyvvizsgálati díj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</si>
  <si>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</si>
  <si>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</si>
  <si>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</si>
  <si>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</si>
  <si>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</si>
  <si>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</si>
  <si>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</si>
  <si>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</si>
  <si>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</si>
  <si>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</si>
  <si>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</si>
  <si>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</si>
  <si>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</si>
  <si>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</si>
  <si>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</si>
  <si>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</si>
  <si>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</si>
  <si>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</si>
  <si>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</si>
  <si>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</si>
  <si>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</si>
  <si>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</si>
  <si>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</si>
  <si>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</si>
  <si>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</si>
  <si>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</si>
  <si>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</si>
  <si>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</si>
  <si>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</si>
  <si>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</si>
  <si>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</si>
  <si>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</si>
  <si>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</si>
  <si>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</si>
  <si>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</si>
  <si>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</si>
  <si>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</si>
  <si>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</si>
  <si>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</si>
  <si>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</si>
  <si>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</si>
  <si>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</si>
  <si>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</si>
  <si>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</si>
  <si>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</si>
  <si>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</si>
  <si>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</si>
  <si>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</si>
  <si>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</si>
  <si>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</si>
  <si>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</si>
  <si>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</si>
  <si>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</si>
  <si>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</si>
  <si>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</si>
  <si>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</si>
  <si>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</si>
  <si>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</si>
  <si>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</si>
  <si>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</si>
  <si>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</si>
  <si>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</si>
  <si>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</si>
  <si>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</si>
  <si>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</si>
  <si>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</si>
  <si>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</si>
  <si>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</si>
  <si>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</si>
  <si>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</si>
  <si>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</si>
  <si>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</si>
  <si>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</si>
  <si>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</si>
  <si>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</si>
  <si>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</si>
  <si>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</si>
  <si>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</si>
  <si>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</si>
  <si>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</si>
  <si>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</si>
  <si>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</si>
  <si>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</si>
  <si>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</si>
  <si>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</si>
  <si>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</si>
  <si>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</si>
  <si>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</si>
  <si>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</si>
  <si>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</si>
  <si>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</si>
  <si>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</si>
  <si>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</si>
  <si>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</si>
  <si>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</si>
  <si>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</si>
  <si>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</si>
  <si>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</si>
  <si>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</si>
  <si>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</si>
  <si>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</si>
  <si>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</si>
  <si>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</si>
  <si>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</si>
  <si>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</si>
  <si>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</si>
  <si>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</si>
  <si>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</si>
  <si>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</si>
  <si>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</si>
  <si>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</si>
  <si>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</si>
  <si>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</si>
  <si>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</si>
  <si>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</si>
  <si>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</si>
  <si>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</si>
  <si>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</si>
  <si>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</si>
  <si>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</si>
  <si>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</si>
  <si>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</si>
  <si>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</si>
  <si>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</si>
  <si>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</si>
  <si>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</si>
  <si>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</si>
  <si>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</si>
  <si>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</si>
  <si>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</si>
  <si>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</si>
  <si>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</si>
  <si>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</si>
  <si>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</si>
  <si>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</si>
  <si>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</si>
  <si>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</si>
  <si>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</si>
  <si>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</si>
  <si>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</si>
  <si>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</si>
  <si>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</si>
  <si>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</si>
  <si>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</si>
  <si>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</si>
  <si>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</si>
  <si>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</si>
  <si>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</si>
  <si>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</si>
  <si>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</si>
  <si>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</si>
  <si>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</si>
  <si>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</si>
  <si>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</si>
  <si>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</si>
  <si>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</si>
  <si>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</si>
  <si>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</si>
  <si>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</si>
  <si>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</si>
  <si>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</si>
  <si>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</si>
  <si>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</si>
  <si>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</si>
  <si>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</si>
  <si>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</si>
  <si>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</si>
  <si>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</si>
  <si>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</si>
  <si>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</si>
  <si>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</si>
  <si>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</si>
  <si>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</si>
  <si>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</si>
  <si>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</si>
  <si>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</si>
  <si>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</si>
  <si>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</si>
  <si>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</si>
  <si>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</si>
  <si>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</si>
  <si>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</si>
  <si>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</si>
  <si>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</si>
  <si>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</si>
  <si>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</si>
  <si>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</si>
  <si>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</si>
  <si>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</si>
  <si>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</si>
  <si>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</si>
  <si>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</si>
  <si>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</si>
  <si>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</si>
  <si>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</si>
  <si>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</si>
  <si>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</si>
  <si>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</si>
  <si>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</si>
  <si>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</si>
  <si>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</si>
  <si>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</si>
  <si>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</si>
  <si>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</si>
  <si>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</si>
  <si>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</si>
  <si>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</si>
  <si>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</si>
  <si>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</si>
  <si>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</si>
  <si>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</si>
  <si>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</si>
  <si>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</si>
  <si>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</si>
  <si>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</si>
  <si>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</si>
  <si>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</si>
  <si>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</si>
  <si>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</si>
  <si>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</si>
  <si>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</si>
  <si>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</si>
  <si>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</si>
  <si>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</si>
  <si>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</si>
  <si>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</si>
  <si>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</si>
  <si>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</si>
  <si>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</si>
  <si>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</si>
  <si>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</si>
  <si>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</si>
  <si>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</si>
  <si>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</si>
  <si>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</si>
  <si>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</si>
  <si>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</si>
  <si>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</si>
  <si>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</si>
  <si>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</si>
  <si>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</si>
  <si>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</si>
  <si>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</si>
  <si>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</si>
  <si>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</si>
  <si>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</si>
  <si>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</si>
  <si>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</si>
  <si>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</si>
  <si>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</si>
  <si>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</si>
  <si>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</si>
  <si>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</si>
  <si>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</si>
  <si>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</si>
  <si>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</si>
  <si>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</si>
  <si>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</si>
  <si>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</si>
  <si>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</si>
  <si>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</si>
  <si>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</si>
  <si>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</si>
  <si>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</si>
  <si>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</si>
  <si>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</si>
  <si>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</si>
  <si>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</si>
  <si>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</si>
  <si>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</si>
  <si>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</si>
  <si>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</si>
  <si>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</si>
  <si>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</si>
  <si>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</si>
  <si>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</si>
  <si>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</si>
  <si>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</si>
  <si>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</si>
  <si>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</si>
  <si>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</si>
  <si>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</si>
  <si>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</si>
  <si>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</si>
  <si>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</si>
  <si>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</si>
  <si>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</si>
  <si>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</si>
  <si>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</si>
  <si>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</si>
  <si>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</si>
  <si>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</si>
  <si>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</si>
  <si>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</si>
  <si>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</si>
  <si>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</si>
  <si>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</si>
  <si>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</si>
  <si>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</si>
  <si>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</si>
  <si>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</si>
  <si>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</si>
  <si>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</si>
  <si>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</si>
  <si>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</si>
  <si>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</si>
  <si>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</si>
  <si>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</si>
  <si>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</si>
  <si>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</si>
  <si>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</si>
  <si>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</si>
  <si>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</si>
  <si>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</si>
  <si>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</si>
  <si>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</si>
  <si>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</si>
  <si>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</si>
  <si>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</si>
  <si>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</si>
  <si>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</si>
  <si>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</si>
  <si>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</si>
  <si>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</si>
  <si>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</si>
  <si>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</si>
  <si>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</si>
  <si>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</si>
  <si>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</si>
  <si>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</si>
  <si>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</si>
  <si>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</si>
  <si>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</si>
  <si>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</si>
  <si>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</si>
  <si>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</si>
  <si>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</si>
  <si>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</si>
  <si>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</si>
  <si>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</si>
  <si>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</si>
  <si>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</si>
  <si>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</si>
  <si>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</si>
  <si>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</si>
  <si>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</si>
  <si>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</si>
  <si>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</si>
  <si>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</si>
  <si>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</si>
  <si>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</si>
  <si>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</si>
  <si>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</si>
  <si>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</si>
  <si>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</si>
  <si>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</si>
  <si>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</si>
  <si>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</si>
  <si>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</si>
  <si>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</si>
  <si>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</si>
  <si>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</si>
  <si>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</si>
  <si>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</si>
  <si>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</si>
  <si>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</si>
  <si>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</si>
  <si>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</si>
  <si>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</si>
  <si>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</si>
  <si>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</si>
  <si>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</si>
  <si>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</si>
  <si>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</si>
  <si>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</si>
  <si>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</si>
  <si>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</si>
  <si>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</si>
  <si>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</si>
  <si>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</si>
  <si>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</si>
  <si>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</si>
  <si>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</si>
  <si>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</si>
  <si>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</si>
  <si>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</si>
  <si>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</si>
  <si>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</si>
  <si>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</si>
  <si>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</si>
  <si>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</si>
  <si>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</si>
  <si>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</si>
  <si>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</si>
  <si>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</si>
  <si>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</si>
  <si>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</si>
  <si>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</si>
  <si>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</si>
  <si>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</si>
  <si>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</si>
  <si>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</si>
  <si>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</si>
  <si>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</si>
  <si>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</si>
  <si>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</si>
  <si>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</si>
  <si>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</si>
  <si>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</si>
  <si>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</si>
  <si>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</si>
  <si>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</si>
  <si>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</si>
  <si>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</si>
  <si>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</si>
  <si>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</si>
  <si>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</si>
  <si>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</si>
  <si>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</si>
  <si>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</si>
  <si>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</si>
  <si>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</si>
  <si>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</si>
  <si>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</si>
  <si>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</si>
  <si>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</si>
  <si>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</si>
  <si>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</si>
  <si>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</si>
  <si>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</si>
  <si>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</si>
  <si>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</si>
  <si>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</si>
  <si>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</si>
  <si>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</si>
  <si>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</si>
  <si>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</si>
  <si>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</si>
  <si>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</si>
  <si>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</si>
  <si>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</si>
  <si>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</si>
  <si>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</si>
  <si>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</si>
  <si>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</si>
  <si>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</si>
  <si>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</si>
  <si>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</si>
  <si>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</si>
  <si>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</si>
  <si>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</si>
  <si>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</si>
  <si>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</si>
  <si>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</si>
  <si>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</si>
  <si>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</si>
  <si>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</si>
  <si>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</si>
  <si>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</si>
  <si>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</si>
  <si>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</si>
  <si>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</si>
  <si>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</si>
  <si>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</si>
  <si>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</si>
  <si>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</si>
  <si>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</si>
  <si>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</si>
  <si>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</si>
  <si>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</si>
  <si>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</si>
  <si>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</si>
  <si>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</si>
  <si>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</si>
  <si>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</si>
  <si>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</si>
  <si>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</si>
  <si>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</si>
  <si>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</si>
  <si>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</si>
  <si>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</si>
  <si>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</si>
  <si>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</si>
  <si>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</si>
  <si>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</si>
  <si>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</si>
  <si>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</si>
  <si>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</si>
  <si>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</si>
  <si>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</si>
  <si>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</si>
  <si>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</si>
  <si>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</si>
  <si>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</si>
  <si>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</si>
  <si>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</si>
  <si>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</si>
  <si>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</si>
  <si>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</si>
  <si>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</si>
  <si>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</si>
  <si>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</si>
  <si>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</si>
  <si>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</si>
  <si>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</si>
  <si>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</si>
  <si>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</si>
  <si>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</si>
  <si>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</si>
  <si>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</si>
  <si>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</si>
  <si>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</si>
  <si>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</si>
  <si>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</si>
  <si>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</si>
  <si>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</si>
  <si>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</si>
  <si>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</si>
  <si>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</si>
  <si>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</si>
  <si>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</si>
  <si>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</si>
  <si>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</si>
  <si>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</si>
  <si>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</si>
  <si>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</si>
  <si>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</si>
  <si>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</si>
  <si>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</si>
  <si>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</si>
  <si>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</si>
  <si>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</si>
  <si>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</si>
  <si>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</si>
  <si>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</si>
  <si>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</si>
  <si>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</si>
  <si>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</si>
  <si>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</si>
  <si>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</si>
  <si>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</si>
  <si>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</si>
  <si>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</si>
  <si>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</si>
  <si>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</si>
  <si>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</si>
  <si>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</si>
  <si>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</si>
  <si>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</si>
  <si>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</si>
  <si>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</si>
  <si>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</si>
  <si>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</si>
  <si>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</si>
  <si>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</si>
  <si>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</si>
  <si>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</si>
  <si>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</si>
  <si>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</si>
  <si>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</si>
  <si>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</si>
  <si>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>2019. év várható terv szám</t>
  </si>
  <si>
    <t>Karácsonyi támogatás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</si>
  <si>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</si>
  <si>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</si>
  <si>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</si>
  <si>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</si>
  <si>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</si>
  <si>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</si>
  <si>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</si>
  <si>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</si>
  <si>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</si>
  <si>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</si>
  <si>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</si>
  <si>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</si>
  <si>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</si>
  <si>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</si>
  <si>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</si>
  <si>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</si>
  <si>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</si>
  <si>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</si>
  <si>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</si>
  <si>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</si>
  <si>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</si>
  <si>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</si>
  <si>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</si>
  <si>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</si>
  <si>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</si>
  <si>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</si>
  <si>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</si>
  <si>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</si>
  <si>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</si>
  <si>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</si>
  <si>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</si>
  <si>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</si>
  <si>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</si>
  <si>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</si>
  <si>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>FMK felújítás</t>
  </si>
  <si>
    <t>Ferencvárosi Egyesített Bölcsődék felújítása</t>
  </si>
  <si>
    <t>Kosztolányi Dezső Általános Iskola felújítása</t>
  </si>
  <si>
    <t xml:space="preserve">      4211 Csicsergő Óvoda felújítása</t>
  </si>
  <si>
    <t xml:space="preserve">      4213 Csudafa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</si>
  <si>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</si>
  <si>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</si>
  <si>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</si>
  <si>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4225 Napfény Óvoda felújítása</t>
  </si>
  <si>
    <t xml:space="preserve">      4227 Ugrifüles Óvoda</t>
  </si>
  <si>
    <t xml:space="preserve">      4239 Kosztolányi Dezső Általános Iskola felújítása</t>
  </si>
  <si>
    <t xml:space="preserve">      4322 Ferencvárosi Egyesített Bölcsődék felújítása</t>
  </si>
  <si>
    <t xml:space="preserve">      4323 FMK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</si>
  <si>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</si>
  <si>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</si>
  <si>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1802 IPA visszafizetés</t>
  </si>
  <si>
    <t>Fővárosi IPA visszafizetése</t>
  </si>
  <si>
    <t>Iskolatej beszerzés</t>
  </si>
  <si>
    <t>Korpás kifli beszerzés</t>
  </si>
  <si>
    <t>Ferencvárosi Pinceszínház</t>
  </si>
  <si>
    <t>Felhalmozási célú átvett pénzeszközök FESZOFE Nonprofit Kft.</t>
  </si>
  <si>
    <t>Munkásszálló kialakítása</t>
  </si>
  <si>
    <t>Pinceszínház</t>
  </si>
  <si>
    <t>27.</t>
  </si>
  <si>
    <t>Játszóterek javítása, megújítása tervezéssel</t>
  </si>
  <si>
    <t>Egyéb felhalmozási célú átvett pénzeszközök FESZOFE Nonprofit Kft.</t>
  </si>
  <si>
    <t>Ferencvárosi Művelődési Központ összesen 2017. október 31-ig</t>
  </si>
  <si>
    <t>Az 5021 sorból 8 millió Ft, az 5024 sorból 204.788 eFt és az 5042 sor nettó értékkel szerepel</t>
  </si>
  <si>
    <t>MÁV lakótelep víz közmű hálózat kiépítése, tervezése</t>
  </si>
  <si>
    <t xml:space="preserve">     Felújítások (3.c melléklet nélkül)</t>
  </si>
  <si>
    <t xml:space="preserve">     Beruházások (2.mell.,3.A mell.,3.B., 3/C, 3/D, 4. mell.nélkül)</t>
  </si>
  <si>
    <t>2017. évi előirányzat 26/2017.</t>
  </si>
  <si>
    <t>2017. évi előirányzat   26/2017.</t>
  </si>
  <si>
    <t>2017. évi előirányzat  26/2017.</t>
  </si>
  <si>
    <t>2017. évi előirányzat    26/2017.</t>
  </si>
  <si>
    <t xml:space="preserve">2017. évi előirányzat 26/2017. </t>
  </si>
  <si>
    <t>2017. évi előirányzat        26/2017.</t>
  </si>
  <si>
    <t xml:space="preserve"> Készletértékesítés</t>
  </si>
  <si>
    <t xml:space="preserve"> Egyéb tárgyi eszköz értékesítés</t>
  </si>
  <si>
    <t>IX. kerületi Rendőrkapitányság támogatása</t>
  </si>
  <si>
    <t>Belső-Pesti Tankerületi Központ támogatása</t>
  </si>
  <si>
    <t xml:space="preserve"> Készlet értékesítés</t>
  </si>
  <si>
    <t>Készletértékesítés</t>
  </si>
  <si>
    <t>2017. évi előirányzat .../2017.</t>
  </si>
  <si>
    <t>2017. évi előirányzat   .../2017.</t>
  </si>
  <si>
    <t>Index     6./5.</t>
  </si>
  <si>
    <t>2017. évi előirányzat ../2017.</t>
  </si>
  <si>
    <t>Index        6./5.</t>
  </si>
  <si>
    <t>Index       6./5.</t>
  </si>
  <si>
    <t>2017. évi előirányzat  .../2017.</t>
  </si>
  <si>
    <t>Index    6./5.</t>
  </si>
  <si>
    <t>Index            6./5.</t>
  </si>
  <si>
    <t xml:space="preserve">2017. évi előirányzat .../2017. </t>
  </si>
  <si>
    <t>Index   6./5.</t>
  </si>
  <si>
    <t>Engedélye-zett létszám összesen 2017. év          .../2017.</t>
  </si>
  <si>
    <t>Egészségügy, szabadidő, sport, kultúra, oktatás, vallás</t>
  </si>
  <si>
    <t>Kosztolányi Dezső Iskola tornaterem építés</t>
  </si>
  <si>
    <t xml:space="preserve">      5064 Kosztolányi Dezső Általános Iskola tornaterem építés</t>
  </si>
  <si>
    <t>Kosztolányi Dezső Általános Iskola tornaterem építés</t>
  </si>
  <si>
    <t>Integrált pénzügyyi rendszer</t>
  </si>
  <si>
    <t>Kataszteri program</t>
  </si>
  <si>
    <t>Jogtár, céginfó</t>
  </si>
  <si>
    <t>Avira Antivírus Licenc</t>
  </si>
  <si>
    <t>Ferencvárosi Újság terjesztése</t>
  </si>
  <si>
    <t>Moravcsik Alapítvány</t>
  </si>
  <si>
    <t>Lőrinczi Gondozóház</t>
  </si>
  <si>
    <t>Üzemanyagkártya szerződés Hivatal</t>
  </si>
  <si>
    <t>Üzemanyagkártya szerződés Önkormányzat</t>
  </si>
  <si>
    <t>Önkormányzat parkolás</t>
  </si>
  <si>
    <t>2017. évi előirányzat    .../2017.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</si>
</sst>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b/>
      <sz val="9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68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6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6" borderId="24" xfId="65" applyFont="1" applyFill="1" applyBorder="1" applyAlignment="1">
      <alignment/>
      <protection/>
    </xf>
    <xf numFmtId="0" fontId="39" fillId="16" borderId="43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2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19" xfId="63" applyFont="1" applyFill="1" applyBorder="1" applyAlignment="1">
      <alignment/>
      <protection/>
    </xf>
    <xf numFmtId="0" fontId="2" fillId="16" borderId="24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0" fontId="2" fillId="16" borderId="50" xfId="63" applyFont="1" applyFill="1" applyBorder="1" applyAlignment="1">
      <alignment/>
      <protection/>
    </xf>
    <xf numFmtId="0" fontId="2" fillId="16" borderId="40" xfId="63" applyFont="1" applyFill="1" applyBorder="1" applyAlignment="1">
      <alignment/>
      <protection/>
    </xf>
    <xf numFmtId="3" fontId="3" fillId="16" borderId="40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1" fillId="16" borderId="40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19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2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63" applyFont="1" applyFill="1" applyBorder="1" applyAlignment="1">
      <alignment/>
      <protection/>
    </xf>
    <xf numFmtId="3" fontId="11" fillId="16" borderId="40" xfId="63" applyNumberFormat="1" applyFont="1" applyFill="1" applyBorder="1" applyAlignment="1">
      <alignment vertical="center"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34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30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3" fontId="2" fillId="16" borderId="22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2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35" fillId="16" borderId="11" xfId="71" applyNumberFormat="1" applyFont="1" applyFill="1" applyBorder="1" applyAlignment="1">
      <alignment horizontal="right" vertical="center"/>
      <protection/>
    </xf>
    <xf numFmtId="3" fontId="57" fillId="16" borderId="12" xfId="71" applyNumberFormat="1" applyFont="1" applyFill="1" applyBorder="1" applyAlignment="1">
      <alignment vertical="center"/>
      <protection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6" borderId="12" xfId="71" applyNumberFormat="1" applyFont="1" applyFill="1" applyBorder="1" applyAlignment="1">
      <alignment horizontal="right" vertical="center" wrapText="1"/>
      <protection/>
    </xf>
    <xf numFmtId="3" fontId="0" fillId="16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9" fontId="2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2" fillId="0" borderId="15" xfId="67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8" fillId="0" borderId="15" xfId="72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9" fontId="9" fillId="0" borderId="15" xfId="72" applyNumberFormat="1" applyFont="1" applyFill="1" applyBorder="1">
      <alignment/>
      <protection/>
    </xf>
    <xf numFmtId="0" fontId="0" fillId="0" borderId="43" xfId="0" applyBorder="1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2" fillId="16" borderId="33" xfId="63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0" fontId="11" fillId="0" borderId="11" xfId="63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51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9" fontId="2" fillId="0" borderId="11" xfId="63" applyNumberFormat="1" applyFont="1" applyBorder="1" applyAlignment="1">
      <alignment/>
      <protection/>
    </xf>
    <xf numFmtId="0" fontId="66" fillId="0" borderId="20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right"/>
    </xf>
    <xf numFmtId="3" fontId="9" fillId="16" borderId="13" xfId="0" applyNumberFormat="1" applyFont="1" applyFill="1" applyBorder="1" applyAlignment="1">
      <alignment horizontal="right"/>
    </xf>
    <xf numFmtId="3" fontId="9" fillId="16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7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63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37" fillId="0" borderId="30" xfId="62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0" fontId="59" fillId="0" borderId="12" xfId="71" applyFont="1" applyBorder="1" applyAlignment="1">
      <alignment vertical="center" wrapText="1"/>
      <protection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3" fontId="59" fillId="0" borderId="11" xfId="71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13" xfId="0" applyNumberFormat="1" applyFont="1" applyFill="1" applyBorder="1" applyAlignment="1">
      <alignment/>
    </xf>
    <xf numFmtId="3" fontId="4" fillId="16" borderId="12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Border="1" applyAlignment="1">
      <alignment horizontal="left"/>
    </xf>
    <xf numFmtId="3" fontId="35" fillId="0" borderId="42" xfId="0" applyNumberFormat="1" applyFont="1" applyBorder="1" applyAlignment="1">
      <alignment horizontal="right" vertical="center"/>
    </xf>
    <xf numFmtId="3" fontId="35" fillId="0" borderId="27" xfId="0" applyNumberFormat="1" applyFont="1" applyBorder="1" applyAlignment="1">
      <alignment/>
    </xf>
    <xf numFmtId="3" fontId="2" fillId="16" borderId="22" xfId="0" applyNumberFormat="1" applyFont="1" applyFill="1" applyBorder="1" applyAlignment="1">
      <alignment horizontal="right"/>
    </xf>
    <xf numFmtId="0" fontId="2" fillId="0" borderId="15" xfId="63" applyFont="1" applyFill="1" applyBorder="1" applyAlignment="1">
      <alignment/>
      <protection/>
    </xf>
    <xf numFmtId="3" fontId="1" fillId="16" borderId="40" xfId="72" applyNumberFormat="1" applyFont="1" applyFill="1" applyBorder="1" applyAlignment="1">
      <alignment horizontal="right"/>
      <protection/>
    </xf>
    <xf numFmtId="3" fontId="1" fillId="16" borderId="15" xfId="0" applyNumberFormat="1" applyFont="1" applyFill="1" applyBorder="1" applyAlignment="1">
      <alignment horizontal="right"/>
    </xf>
    <xf numFmtId="3" fontId="1" fillId="16" borderId="14" xfId="0" applyNumberFormat="1" applyFont="1" applyFill="1" applyBorder="1" applyAlignment="1">
      <alignment horizontal="right"/>
    </xf>
    <xf numFmtId="3" fontId="9" fillId="16" borderId="14" xfId="0" applyNumberFormat="1" applyFont="1" applyFill="1" applyBorder="1" applyAlignment="1">
      <alignment horizontal="right"/>
    </xf>
    <xf numFmtId="3" fontId="9" fillId="16" borderId="40" xfId="0" applyNumberFormat="1" applyFont="1" applyFill="1" applyBorder="1" applyAlignment="1">
      <alignment horizontal="right"/>
    </xf>
    <xf numFmtId="3" fontId="2" fillId="16" borderId="16" xfId="0" applyNumberFormat="1" applyFont="1" applyFill="1" applyBorder="1" applyAlignment="1">
      <alignment/>
    </xf>
    <xf numFmtId="3" fontId="8" fillId="16" borderId="16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4" fillId="16" borderId="16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 horizontal="right"/>
    </xf>
    <xf numFmtId="3" fontId="8" fillId="16" borderId="10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 horizontal="right"/>
    </xf>
    <xf numFmtId="3" fontId="2" fillId="16" borderId="10" xfId="0" applyNumberFormat="1" applyFont="1" applyFill="1" applyBorder="1" applyAlignment="1">
      <alignment horizontal="right"/>
    </xf>
    <xf numFmtId="3" fontId="2" fillId="16" borderId="11" xfId="0" applyNumberFormat="1" applyFont="1" applyFill="1" applyBorder="1" applyAlignment="1">
      <alignment horizontal="right"/>
    </xf>
    <xf numFmtId="3" fontId="8" fillId="16" borderId="10" xfId="81" applyNumberFormat="1" applyFont="1" applyFill="1" applyBorder="1" applyAlignment="1">
      <alignment horizontal="right"/>
    </xf>
    <xf numFmtId="3" fontId="2" fillId="16" borderId="10" xfId="81" applyNumberFormat="1" applyFont="1" applyFill="1" applyBorder="1" applyAlignment="1">
      <alignment horizontal="right"/>
    </xf>
    <xf numFmtId="3" fontId="0" fillId="16" borderId="12" xfId="0" applyNumberForma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0" fontId="59" fillId="0" borderId="43" xfId="71" applyFont="1" applyFill="1" applyBorder="1" applyAlignment="1">
      <alignment horizontal="center" vertical="center" wrapText="1"/>
      <protection/>
    </xf>
    <xf numFmtId="3" fontId="2" fillId="16" borderId="10" xfId="67" applyNumberFormat="1" applyFont="1" applyFill="1" applyBorder="1" applyAlignment="1">
      <alignment horizontal="right"/>
      <protection/>
    </xf>
    <xf numFmtId="3" fontId="4" fillId="16" borderId="10" xfId="67" applyNumberFormat="1" applyFont="1" applyFill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2" fillId="0" borderId="39" xfId="67" applyFont="1" applyFill="1" applyBorder="1" applyAlignment="1">
      <alignment vertical="center"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3" fontId="1" fillId="0" borderId="15" xfId="67" applyNumberFormat="1" applyFont="1" applyFill="1" applyBorder="1" applyAlignment="1">
      <alignment horizontal="right"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5" fillId="16" borderId="14" xfId="0" applyNumberFormat="1" applyFont="1" applyFill="1" applyBorder="1" applyAlignment="1">
      <alignment/>
    </xf>
    <xf numFmtId="3" fontId="2" fillId="16" borderId="33" xfId="63" applyNumberFormat="1" applyFont="1" applyFill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9" fontId="1" fillId="0" borderId="26" xfId="63" applyNumberFormat="1" applyFont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16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/>
      <protection/>
    </xf>
    <xf numFmtId="3" fontId="2" fillId="0" borderId="39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/>
      <protection/>
    </xf>
    <xf numFmtId="0" fontId="2" fillId="0" borderId="39" xfId="67" applyFont="1" applyFill="1" applyBorder="1" applyAlignment="1">
      <alignment/>
      <protection/>
    </xf>
    <xf numFmtId="0" fontId="1" fillId="0" borderId="39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9" xfId="67" applyNumberFormat="1" applyFont="1" applyFill="1" applyBorder="1" applyAlignment="1">
      <alignment/>
      <protection/>
    </xf>
    <xf numFmtId="3" fontId="1" fillId="0" borderId="39" xfId="67" applyNumberFormat="1" applyFont="1" applyFill="1" applyBorder="1" applyAlignment="1">
      <alignment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 vertical="center"/>
      <protection/>
    </xf>
    <xf numFmtId="0" fontId="2" fillId="0" borderId="39" xfId="67" applyFont="1" applyFill="1" applyBorder="1" applyAlignment="1">
      <alignment horizontal="right"/>
      <protection/>
    </xf>
    <xf numFmtId="0" fontId="1" fillId="0" borderId="40" xfId="67" applyFont="1" applyFill="1" applyBorder="1" applyAlignment="1">
      <alignment horizontal="right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4" fillId="0" borderId="39" xfId="67" applyNumberFormat="1" applyFont="1" applyFill="1" applyBorder="1" applyAlignment="1">
      <alignment horizontal="right"/>
      <protection/>
    </xf>
    <xf numFmtId="9" fontId="2" fillId="0" borderId="18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Border="1" applyAlignment="1">
      <alignment/>
    </xf>
    <xf numFmtId="3" fontId="2" fillId="18" borderId="10" xfId="67" applyNumberFormat="1" applyFont="1" applyFill="1" applyBorder="1" applyAlignment="1">
      <alignment horizontal="right"/>
      <protection/>
    </xf>
    <xf numFmtId="3" fontId="2" fillId="18" borderId="16" xfId="67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4" fillId="0" borderId="12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9" fontId="1" fillId="0" borderId="15" xfId="63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left"/>
    </xf>
    <xf numFmtId="0" fontId="35" fillId="0" borderId="24" xfId="0" applyFont="1" applyFill="1" applyBorder="1" applyAlignment="1">
      <alignment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3" fillId="18" borderId="12" xfId="71" applyNumberFormat="1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/>
      <protection/>
    </xf>
    <xf numFmtId="3" fontId="3" fillId="0" borderId="40" xfId="67" applyNumberFormat="1" applyFont="1" applyFill="1" applyBorder="1" applyAlignment="1">
      <alignment horizontal="right"/>
      <protection/>
    </xf>
    <xf numFmtId="0" fontId="10" fillId="0" borderId="10" xfId="66" applyBorder="1" applyAlignment="1">
      <alignment horizontal="right" vertical="center"/>
      <protection/>
    </xf>
    <xf numFmtId="0" fontId="2" fillId="0" borderId="22" xfId="63" applyFont="1" applyBorder="1" applyAlignment="1">
      <alignment/>
      <protection/>
    </xf>
    <xf numFmtId="0" fontId="37" fillId="0" borderId="36" xfId="62" applyFont="1" applyBorder="1">
      <alignment/>
      <protection/>
    </xf>
    <xf numFmtId="0" fontId="37" fillId="0" borderId="27" xfId="62" applyFont="1" applyBorder="1">
      <alignment/>
      <protection/>
    </xf>
    <xf numFmtId="9" fontId="3" fillId="0" borderId="15" xfId="63" applyNumberFormat="1" applyFont="1" applyBorder="1" applyAlignment="1">
      <alignment vertical="center"/>
      <protection/>
    </xf>
    <xf numFmtId="9" fontId="3" fillId="0" borderId="15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38" xfId="63" applyNumberFormat="1" applyFont="1" applyBorder="1" applyAlignment="1">
      <alignment/>
      <protection/>
    </xf>
    <xf numFmtId="9" fontId="3" fillId="0" borderId="14" xfId="67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9" fontId="9" fillId="0" borderId="14" xfId="72" applyNumberFormat="1" applyFont="1" applyFill="1" applyBorder="1">
      <alignment/>
      <protection/>
    </xf>
    <xf numFmtId="9" fontId="43" fillId="0" borderId="10" xfId="72" applyNumberFormat="1" applyFont="1" applyFill="1" applyBorder="1">
      <alignment/>
      <protection/>
    </xf>
    <xf numFmtId="9" fontId="43" fillId="0" borderId="14" xfId="72" applyNumberFormat="1" applyFont="1" applyFill="1" applyBorder="1">
      <alignment/>
      <protection/>
    </xf>
    <xf numFmtId="9" fontId="1" fillId="0" borderId="12" xfId="0" applyNumberFormat="1" applyFont="1" applyFill="1" applyBorder="1" applyAlignment="1">
      <alignment horizontal="right" vertical="center"/>
    </xf>
    <xf numFmtId="9" fontId="1" fillId="0" borderId="15" xfId="67" applyNumberFormat="1" applyFont="1" applyFill="1" applyBorder="1" applyAlignment="1">
      <alignment vertical="center"/>
      <protection/>
    </xf>
    <xf numFmtId="9" fontId="3" fillId="0" borderId="15" xfId="67" applyNumberFormat="1" applyFont="1" applyFill="1" applyBorder="1" applyAlignment="1">
      <alignment vertical="center"/>
      <protection/>
    </xf>
    <xf numFmtId="9" fontId="3" fillId="0" borderId="15" xfId="67" applyNumberFormat="1" applyFont="1" applyFill="1" applyBorder="1">
      <alignment/>
      <protection/>
    </xf>
    <xf numFmtId="9" fontId="4" fillId="0" borderId="22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/>
      <protection/>
    </xf>
    <xf numFmtId="3" fontId="1" fillId="0" borderId="16" xfId="67" applyNumberFormat="1" applyFont="1" applyFill="1" applyBorder="1" applyAlignment="1">
      <alignment/>
      <protection/>
    </xf>
    <xf numFmtId="3" fontId="2" fillId="0" borderId="16" xfId="67" applyNumberFormat="1" applyFont="1" applyFill="1" applyBorder="1" applyAlignment="1">
      <alignment/>
      <protection/>
    </xf>
    <xf numFmtId="9" fontId="1" fillId="0" borderId="11" xfId="0" applyNumberFormat="1" applyFont="1" applyFill="1" applyBorder="1" applyAlignment="1">
      <alignment horizontal="right"/>
    </xf>
    <xf numFmtId="0" fontId="2" fillId="0" borderId="41" xfId="67" applyFont="1" applyFill="1" applyBorder="1" applyAlignment="1">
      <alignment vertical="center"/>
      <protection/>
    </xf>
    <xf numFmtId="3" fontId="3" fillId="0" borderId="32" xfId="67" applyNumberFormat="1" applyFont="1" applyFill="1" applyBorder="1" applyAlignment="1">
      <alignment horizontal="right" vertical="center"/>
      <protection/>
    </xf>
    <xf numFmtId="9" fontId="2" fillId="0" borderId="32" xfId="67" applyNumberFormat="1" applyFont="1" applyFill="1" applyBorder="1">
      <alignment/>
      <protection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1" fillId="16" borderId="18" xfId="63" applyNumberFormat="1" applyFont="1" applyFill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3" fontId="1" fillId="16" borderId="19" xfId="63" applyNumberFormat="1" applyFont="1" applyFill="1" applyBorder="1" applyAlignment="1">
      <alignment/>
      <protection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9" fillId="0" borderId="10" xfId="81" applyNumberFormat="1" applyFont="1" applyFill="1" applyBorder="1" applyAlignment="1">
      <alignment horizontal="right"/>
    </xf>
    <xf numFmtId="0" fontId="0" fillId="0" borderId="10" xfId="0" applyFont="1" applyBorder="1" applyAlignment="1">
      <alignment vertical="center"/>
    </xf>
    <xf numFmtId="3" fontId="39" fillId="0" borderId="36" xfId="65" applyNumberFormat="1" applyFont="1" applyBorder="1" applyAlignment="1">
      <alignment horizontal="right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0" xfId="65" applyFont="1" applyBorder="1" applyAlignment="1">
      <alignment vertical="center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9" fillId="0" borderId="24" xfId="65" applyFont="1" applyBorder="1" applyAlignment="1">
      <alignment/>
      <protection/>
    </xf>
    <xf numFmtId="0" fontId="0" fillId="0" borderId="43" xfId="0" applyFont="1" applyBorder="1" applyAlignment="1">
      <alignment/>
    </xf>
    <xf numFmtId="0" fontId="34" fillId="0" borderId="0" xfId="69" applyFont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41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20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20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B18">
      <selection activeCell="F43" sqref="F43"/>
    </sheetView>
  </sheetViews>
  <sheetFormatPr defaultColWidth="9.125" defaultRowHeight="12.75"/>
  <cols>
    <col min="1" max="1" width="60.25390625" style="101" customWidth="1"/>
    <col min="2" max="5" width="11.50390625" style="101" customWidth="1"/>
    <col min="6" max="6" width="51.875" style="101" customWidth="1"/>
    <col min="7" max="7" width="11.50390625" style="101" customWidth="1"/>
    <col min="8" max="8" width="11.75390625" style="101" customWidth="1"/>
    <col min="9" max="9" width="11.00390625" style="101" customWidth="1"/>
    <col min="10" max="10" width="10.50390625" style="101" customWidth="1"/>
    <col min="11" max="16384" width="9.125" style="101" customWidth="1"/>
  </cols>
  <sheetData>
    <row r="1" spans="1:7" ht="12.75">
      <c r="A1" s="1258" t="s">
        <v>670</v>
      </c>
      <c r="B1" s="1258"/>
      <c r="C1" s="1258"/>
      <c r="D1" s="1258"/>
      <c r="E1" s="1258"/>
      <c r="F1" s="1258"/>
      <c r="G1" s="1258"/>
    </row>
    <row r="2" spans="1:7" ht="12.75">
      <c r="A2" s="1258" t="s">
        <v>671</v>
      </c>
      <c r="B2" s="1258"/>
      <c r="C2" s="1258"/>
      <c r="D2" s="1258"/>
      <c r="E2" s="1258"/>
      <c r="F2" s="1258"/>
      <c r="G2" s="1258"/>
    </row>
    <row r="3" spans="1:10" ht="12.75" customHeight="1">
      <c r="A3" s="196"/>
      <c r="B3" s="196"/>
      <c r="C3" s="196"/>
      <c r="D3" s="196"/>
      <c r="E3" s="196"/>
      <c r="F3" s="196"/>
      <c r="G3" s="1079"/>
      <c r="H3" s="1079"/>
      <c r="I3" s="1079"/>
      <c r="J3" s="1079" t="s">
        <v>958</v>
      </c>
    </row>
    <row r="4" spans="1:10" ht="12.75" customHeight="1">
      <c r="A4" s="1254" t="s">
        <v>880</v>
      </c>
      <c r="B4" s="1256" t="s">
        <v>119</v>
      </c>
      <c r="C4" s="1256" t="s">
        <v>262</v>
      </c>
      <c r="D4" s="1256" t="s">
        <v>1212</v>
      </c>
      <c r="E4" s="1256" t="s">
        <v>1224</v>
      </c>
      <c r="F4" s="1254" t="s">
        <v>881</v>
      </c>
      <c r="G4" s="1256" t="s">
        <v>119</v>
      </c>
      <c r="H4" s="1256" t="s">
        <v>262</v>
      </c>
      <c r="I4" s="1256" t="s">
        <v>1212</v>
      </c>
      <c r="J4" s="1256" t="s">
        <v>1224</v>
      </c>
    </row>
    <row r="5" spans="1:10" ht="24.75" customHeight="1" thickBot="1">
      <c r="A5" s="1255"/>
      <c r="B5" s="1257"/>
      <c r="C5" s="1257"/>
      <c r="D5" s="1257"/>
      <c r="E5" s="1257"/>
      <c r="F5" s="1255"/>
      <c r="G5" s="1257"/>
      <c r="H5" s="1257"/>
      <c r="I5" s="1257"/>
      <c r="J5" s="1257"/>
    </row>
    <row r="6" spans="1:10" s="156" customFormat="1" ht="12" thickTop="1">
      <c r="A6" s="171"/>
      <c r="B6" s="207"/>
      <c r="C6" s="207"/>
      <c r="D6" s="207"/>
      <c r="E6" s="207"/>
      <c r="F6" s="174" t="s">
        <v>882</v>
      </c>
      <c r="G6" s="172">
        <f>SUM('1c.mell '!C143)</f>
        <v>3735368</v>
      </c>
      <c r="H6" s="172">
        <f>SUM('1c.mell '!D143)</f>
        <v>3843026</v>
      </c>
      <c r="I6" s="172">
        <f>SUM('1c.mell '!E143)</f>
        <v>3824098</v>
      </c>
      <c r="J6" s="172">
        <f>SUM('1c.mell '!F143)</f>
        <v>3836900</v>
      </c>
    </row>
    <row r="7" spans="1:10" s="156" customFormat="1" ht="11.25">
      <c r="A7" s="258" t="s">
        <v>784</v>
      </c>
      <c r="B7" s="163">
        <f>SUM('1b.mell '!C230)</f>
        <v>1421744</v>
      </c>
      <c r="C7" s="163">
        <f>SUM('1b.mell '!D230)</f>
        <v>1484709</v>
      </c>
      <c r="D7" s="163">
        <f>SUM('1b.mell '!E230)</f>
        <v>1599354</v>
      </c>
      <c r="E7" s="163">
        <f>SUM('1b.mell '!F230)</f>
        <v>1596444</v>
      </c>
      <c r="F7" s="175" t="s">
        <v>936</v>
      </c>
      <c r="G7" s="172">
        <f>SUM('1c.mell '!C144)</f>
        <v>924418</v>
      </c>
      <c r="H7" s="172">
        <f>SUM('1c.mell '!D144)</f>
        <v>978332</v>
      </c>
      <c r="I7" s="172">
        <f>SUM('1c.mell '!E144)</f>
        <v>977152</v>
      </c>
      <c r="J7" s="172">
        <f>SUM('1c.mell '!F144)</f>
        <v>979574</v>
      </c>
    </row>
    <row r="8" spans="1:10" s="156" customFormat="1" ht="11.25">
      <c r="A8" s="258" t="s">
        <v>788</v>
      </c>
      <c r="B8" s="163">
        <f>SUM('1b.mell '!C17)</f>
        <v>0</v>
      </c>
      <c r="C8" s="163">
        <f>SUM('1b.mell '!D17)</f>
        <v>12256</v>
      </c>
      <c r="D8" s="163">
        <f>SUM('1b.mell '!E17)</f>
        <v>0</v>
      </c>
      <c r="E8" s="163">
        <f>SUM('1b.mell '!F17)</f>
        <v>0</v>
      </c>
      <c r="F8" s="162" t="s">
        <v>883</v>
      </c>
      <c r="G8" s="163">
        <f>SUM('1c.mell '!C145)</f>
        <v>5483402</v>
      </c>
      <c r="H8" s="163">
        <f>SUM('1c.mell '!D145)</f>
        <v>5868127</v>
      </c>
      <c r="I8" s="163">
        <f>SUM('1c.mell '!E145)</f>
        <v>5996367</v>
      </c>
      <c r="J8" s="163">
        <f>SUM('1c.mell '!F145)</f>
        <v>6044610</v>
      </c>
    </row>
    <row r="9" spans="1:10" s="156" customFormat="1" ht="12" thickBot="1">
      <c r="A9" s="259" t="s">
        <v>789</v>
      </c>
      <c r="B9" s="267">
        <f>SUM('1b.mell '!C232)</f>
        <v>10000</v>
      </c>
      <c r="C9" s="267">
        <f>SUM('1b.mell '!D232)</f>
        <v>14759</v>
      </c>
      <c r="D9" s="267">
        <f>SUM('1b.mell '!E232)</f>
        <v>22396</v>
      </c>
      <c r="E9" s="267">
        <f>SUM('1b.mell '!F232)</f>
        <v>32179</v>
      </c>
      <c r="F9" s="162" t="s">
        <v>673</v>
      </c>
      <c r="G9" s="172">
        <f>SUM('1c.mell '!C146)</f>
        <v>298943</v>
      </c>
      <c r="H9" s="172">
        <f>SUM('1c.mell '!D146)</f>
        <v>301008</v>
      </c>
      <c r="I9" s="163">
        <f>SUM('1c.mell '!E146)</f>
        <v>304510</v>
      </c>
      <c r="J9" s="163">
        <f>SUM('1c.mell '!F146)</f>
        <v>278972</v>
      </c>
    </row>
    <row r="10" spans="1:10" s="156" customFormat="1" ht="12" thickBot="1">
      <c r="A10" s="260" t="s">
        <v>790</v>
      </c>
      <c r="B10" s="268">
        <f>SUM(B7:B9)</f>
        <v>1431744</v>
      </c>
      <c r="C10" s="268">
        <f>SUM(C7:C9)</f>
        <v>1511724</v>
      </c>
      <c r="D10" s="268">
        <f>SUM(D7:D9)</f>
        <v>1621750</v>
      </c>
      <c r="E10" s="268">
        <f>SUM(E7:E9)</f>
        <v>1628623</v>
      </c>
      <c r="F10" s="162" t="s">
        <v>672</v>
      </c>
      <c r="G10" s="1000">
        <f>SUM('1c.mell '!C147)</f>
        <v>1499045</v>
      </c>
      <c r="H10" s="1000">
        <f>SUM('1c.mell '!D147)</f>
        <v>2912008</v>
      </c>
      <c r="I10" s="1000">
        <f>SUM('1c.mell '!E147)</f>
        <v>2901292</v>
      </c>
      <c r="J10" s="1000">
        <f>SUM('1c.mell '!F147)</f>
        <v>2881354</v>
      </c>
    </row>
    <row r="11" spans="1:10" s="156" customFormat="1" ht="11.25">
      <c r="A11" s="201" t="s">
        <v>791</v>
      </c>
      <c r="B11" s="172">
        <f>SUM('1b.mell '!C234)</f>
        <v>3425000</v>
      </c>
      <c r="C11" s="172">
        <f>SUM('1b.mell '!D234)</f>
        <v>3425000</v>
      </c>
      <c r="D11" s="172">
        <f>SUM('1b.mell '!E234)</f>
        <v>3425000</v>
      </c>
      <c r="E11" s="172">
        <f>SUM('1b.mell '!F234)</f>
        <v>3425000</v>
      </c>
      <c r="F11" s="165"/>
      <c r="G11" s="1095"/>
      <c r="H11" s="1095"/>
      <c r="I11" s="1095"/>
      <c r="J11" s="166"/>
    </row>
    <row r="12" spans="1:10" s="156" customFormat="1" ht="11.25">
      <c r="A12" s="201" t="s">
        <v>792</v>
      </c>
      <c r="B12" s="172">
        <f>SUM('1b.mell '!C235)</f>
        <v>4271121</v>
      </c>
      <c r="C12" s="172">
        <f>SUM('1b.mell '!D235)</f>
        <v>4271121</v>
      </c>
      <c r="D12" s="172">
        <f>SUM('1b.mell '!E235)</f>
        <v>4287121</v>
      </c>
      <c r="E12" s="172">
        <f>SUM('1b.mell '!F235)</f>
        <v>4287121</v>
      </c>
      <c r="F12" s="286"/>
      <c r="G12" s="1096"/>
      <c r="H12" s="1096"/>
      <c r="I12" s="1096"/>
      <c r="J12" s="218"/>
    </row>
    <row r="13" spans="1:10" s="156" customFormat="1" ht="12" thickBot="1">
      <c r="A13" s="259" t="s">
        <v>391</v>
      </c>
      <c r="B13" s="172">
        <f>SUM('1b.mell '!C236)</f>
        <v>523860</v>
      </c>
      <c r="C13" s="172">
        <f>SUM('1b.mell '!D236)</f>
        <v>523957</v>
      </c>
      <c r="D13" s="172">
        <f>SUM('1b.mell '!E236)</f>
        <v>524051</v>
      </c>
      <c r="E13" s="172">
        <f>SUM('1b.mell '!F236)</f>
        <v>519051</v>
      </c>
      <c r="F13" s="286"/>
      <c r="G13" s="1096"/>
      <c r="H13" s="1096"/>
      <c r="I13" s="1096"/>
      <c r="J13" s="218"/>
    </row>
    <row r="14" spans="1:10" s="156" customFormat="1" ht="13.5" thickBot="1">
      <c r="A14" s="261" t="s">
        <v>798</v>
      </c>
      <c r="B14" s="268">
        <f>SUM(B11:B13)</f>
        <v>8219981</v>
      </c>
      <c r="C14" s="268">
        <f>SUM(C11:C13)</f>
        <v>8220078</v>
      </c>
      <c r="D14" s="268">
        <f>SUM(D11:D13)</f>
        <v>8236172</v>
      </c>
      <c r="E14" s="268">
        <f>SUM(E11:E13)</f>
        <v>8231172</v>
      </c>
      <c r="F14" s="286"/>
      <c r="G14" s="1096"/>
      <c r="H14" s="1096"/>
      <c r="I14" s="1096"/>
      <c r="J14" s="218"/>
    </row>
    <row r="15" spans="1:10" s="156" customFormat="1" ht="11.25">
      <c r="A15" s="265" t="s">
        <v>129</v>
      </c>
      <c r="B15" s="1027"/>
      <c r="C15" s="1027"/>
      <c r="D15" s="1027"/>
      <c r="E15" s="275">
        <f>SUM('1b.mell '!F238)</f>
        <v>97</v>
      </c>
      <c r="F15" s="286"/>
      <c r="G15" s="1096"/>
      <c r="H15" s="1096"/>
      <c r="I15" s="1096"/>
      <c r="J15" s="218"/>
    </row>
    <row r="16" spans="1:10" s="156" customFormat="1" ht="11.25">
      <c r="A16" s="201" t="s">
        <v>799</v>
      </c>
      <c r="B16" s="172">
        <f>SUM('1b.mell '!C239)</f>
        <v>1482560</v>
      </c>
      <c r="C16" s="172">
        <f>SUM('1b.mell '!D239)</f>
        <v>1494360</v>
      </c>
      <c r="D16" s="172">
        <f>SUM('1b.mell '!E239)</f>
        <v>1517111</v>
      </c>
      <c r="E16" s="172">
        <f>SUM('1b.mell '!F239)</f>
        <v>1519505</v>
      </c>
      <c r="F16" s="286"/>
      <c r="G16" s="1096"/>
      <c r="H16" s="1096"/>
      <c r="I16" s="1096"/>
      <c r="J16" s="218"/>
    </row>
    <row r="17" spans="1:10" s="156" customFormat="1" ht="11.25">
      <c r="A17" s="258" t="s">
        <v>800</v>
      </c>
      <c r="B17" s="172">
        <f>SUM('1b.mell '!C240)</f>
        <v>234343</v>
      </c>
      <c r="C17" s="172">
        <f>SUM('1b.mell '!D240)</f>
        <v>234343</v>
      </c>
      <c r="D17" s="172">
        <f>SUM('1b.mell '!E240)</f>
        <v>238268</v>
      </c>
      <c r="E17" s="172">
        <f>SUM('1b.mell '!F240)</f>
        <v>240136</v>
      </c>
      <c r="F17" s="286"/>
      <c r="G17" s="1096"/>
      <c r="H17" s="1096"/>
      <c r="I17" s="1096"/>
      <c r="J17" s="218"/>
    </row>
    <row r="18" spans="1:10" s="156" customFormat="1" ht="11.25">
      <c r="A18" s="258" t="s">
        <v>660</v>
      </c>
      <c r="B18" s="172">
        <f>SUM('1b.mell '!C241)</f>
        <v>0</v>
      </c>
      <c r="C18" s="172">
        <f>SUM('1b.mell '!D241)</f>
        <v>0</v>
      </c>
      <c r="D18" s="172">
        <f>SUM('1b.mell '!E241)</f>
        <v>0</v>
      </c>
      <c r="E18" s="172">
        <f>SUM('1b.mell '!F241)</f>
        <v>0</v>
      </c>
      <c r="F18" s="286"/>
      <c r="G18" s="1096"/>
      <c r="H18" s="1096"/>
      <c r="I18" s="1096"/>
      <c r="J18" s="218"/>
    </row>
    <row r="19" spans="1:10" s="156" customFormat="1" ht="11.25">
      <c r="A19" s="258" t="s">
        <v>803</v>
      </c>
      <c r="B19" s="172">
        <f>SUM('1b.mell '!C242)</f>
        <v>177792</v>
      </c>
      <c r="C19" s="172">
        <f>SUM('1b.mell '!D242)</f>
        <v>177792</v>
      </c>
      <c r="D19" s="172">
        <f>SUM('1b.mell '!E242)</f>
        <v>177792</v>
      </c>
      <c r="E19" s="172">
        <f>SUM('1b.mell '!F242)</f>
        <v>181275</v>
      </c>
      <c r="F19" s="286"/>
      <c r="G19" s="1096"/>
      <c r="H19" s="1096"/>
      <c r="I19" s="1096"/>
      <c r="J19" s="218"/>
    </row>
    <row r="20" spans="1:10" s="156" customFormat="1" ht="11.25">
      <c r="A20" s="258" t="s">
        <v>804</v>
      </c>
      <c r="B20" s="172">
        <f>SUM('1b.mell '!C243)</f>
        <v>726657</v>
      </c>
      <c r="C20" s="172">
        <f>SUM('1b.mell '!D243)</f>
        <v>729627</v>
      </c>
      <c r="D20" s="172">
        <f>SUM('1b.mell '!E243)</f>
        <v>729650</v>
      </c>
      <c r="E20" s="172">
        <f>SUM('1b.mell '!F243)</f>
        <v>727613</v>
      </c>
      <c r="F20" s="157"/>
      <c r="G20" s="1097"/>
      <c r="H20" s="1097"/>
      <c r="I20" s="1097"/>
      <c r="J20" s="160"/>
    </row>
    <row r="21" spans="1:10" s="156" customFormat="1" ht="11.25">
      <c r="A21" s="201" t="s">
        <v>805</v>
      </c>
      <c r="B21" s="172">
        <f>SUM('1b.mell '!C244)</f>
        <v>0</v>
      </c>
      <c r="C21" s="172">
        <f>SUM('1b.mell '!D244)</f>
        <v>310</v>
      </c>
      <c r="D21" s="172">
        <f>SUM('1b.mell '!E244)</f>
        <v>310</v>
      </c>
      <c r="E21" s="172">
        <f>SUM('1b.mell '!F244)</f>
        <v>7416</v>
      </c>
      <c r="F21" s="157"/>
      <c r="G21" s="1097"/>
      <c r="H21" s="1097"/>
      <c r="I21" s="1097"/>
      <c r="J21" s="160"/>
    </row>
    <row r="22" spans="1:10" s="156" customFormat="1" ht="11.25">
      <c r="A22" s="201" t="s">
        <v>130</v>
      </c>
      <c r="B22" s="172">
        <f>SUM('1b.mell '!C245)</f>
        <v>20000</v>
      </c>
      <c r="C22" s="172">
        <f>SUM('1b.mell '!D245)</f>
        <v>15000</v>
      </c>
      <c r="D22" s="172">
        <f>SUM('1b.mell '!E245)</f>
        <v>15000</v>
      </c>
      <c r="E22" s="172">
        <f>SUM('1b.mell '!F245)</f>
        <v>15005</v>
      </c>
      <c r="F22" s="157"/>
      <c r="G22" s="1097"/>
      <c r="H22" s="1097"/>
      <c r="I22" s="1097"/>
      <c r="J22" s="160"/>
    </row>
    <row r="23" spans="1:10" s="156" customFormat="1" ht="12" thickBot="1">
      <c r="A23" s="259" t="s">
        <v>806</v>
      </c>
      <c r="B23" s="172">
        <f>SUM('1b.mell '!C246)</f>
        <v>24000</v>
      </c>
      <c r="C23" s="172">
        <f>SUM('1b.mell '!D246)</f>
        <v>24154</v>
      </c>
      <c r="D23" s="172">
        <f>SUM('1b.mell '!E246)</f>
        <v>27904</v>
      </c>
      <c r="E23" s="172">
        <f>SUM('1b.mell '!F246)</f>
        <v>30447</v>
      </c>
      <c r="F23" s="157"/>
      <c r="G23" s="1097"/>
      <c r="H23" s="1097"/>
      <c r="I23" s="1097"/>
      <c r="J23" s="160"/>
    </row>
    <row r="24" spans="1:10" s="156" customFormat="1" ht="13.5" thickBot="1">
      <c r="A24" s="261" t="s">
        <v>935</v>
      </c>
      <c r="B24" s="268">
        <f>SUM(B16:B23)</f>
        <v>2665352</v>
      </c>
      <c r="C24" s="268">
        <f>SUM(C16:C23)</f>
        <v>2675586</v>
      </c>
      <c r="D24" s="268">
        <f>SUM(D16:D23)</f>
        <v>2706035</v>
      </c>
      <c r="E24" s="268">
        <f>SUM(E15:E23)</f>
        <v>2721494</v>
      </c>
      <c r="F24" s="157"/>
      <c r="G24" s="1097"/>
      <c r="H24" s="1097"/>
      <c r="I24" s="1097"/>
      <c r="J24" s="160"/>
    </row>
    <row r="25" spans="1:10" s="156" customFormat="1" ht="12" thickBot="1">
      <c r="A25" s="262" t="s">
        <v>807</v>
      </c>
      <c r="B25" s="269">
        <f>SUM('1b.mell '!C248)</f>
        <v>0</v>
      </c>
      <c r="C25" s="269">
        <f>SUM('1b.mell '!D248)</f>
        <v>2673</v>
      </c>
      <c r="D25" s="269">
        <f>SUM('1b.mell '!E248)</f>
        <v>3673</v>
      </c>
      <c r="E25" s="269">
        <f>SUM('1b.mell '!F248)</f>
        <v>3673</v>
      </c>
      <c r="F25" s="157"/>
      <c r="G25" s="1097"/>
      <c r="H25" s="1097"/>
      <c r="I25" s="1097"/>
      <c r="J25" s="160"/>
    </row>
    <row r="26" spans="1:10" s="156" customFormat="1" ht="13.5" thickBot="1">
      <c r="A26" s="263" t="s">
        <v>808</v>
      </c>
      <c r="B26" s="277">
        <f>SUM(B25)</f>
        <v>0</v>
      </c>
      <c r="C26" s="277">
        <f>SUM(C25)</f>
        <v>2673</v>
      </c>
      <c r="D26" s="277">
        <f>SUM(D25)</f>
        <v>3673</v>
      </c>
      <c r="E26" s="277">
        <f>SUM(E25)</f>
        <v>3673</v>
      </c>
      <c r="F26" s="158"/>
      <c r="G26" s="1098"/>
      <c r="H26" s="1098"/>
      <c r="I26" s="1098"/>
      <c r="J26" s="161"/>
    </row>
    <row r="27" spans="1:10" s="156" customFormat="1" ht="15.75" thickBot="1" thickTop="1">
      <c r="A27" s="264" t="s">
        <v>637</v>
      </c>
      <c r="B27" s="223">
        <f>SUM(B26,B24,B14,B10)</f>
        <v>12317077</v>
      </c>
      <c r="C27" s="223">
        <f>SUM(C26,C24,C14,C10)</f>
        <v>12410061</v>
      </c>
      <c r="D27" s="223">
        <f>SUM(D26,D24,D14,D10)</f>
        <v>12567630</v>
      </c>
      <c r="E27" s="223">
        <f>SUM(E26,E24,E14,E10)</f>
        <v>12584962</v>
      </c>
      <c r="F27" s="179" t="s">
        <v>630</v>
      </c>
      <c r="G27" s="164">
        <f>SUM(G6:G10)</f>
        <v>11941176</v>
      </c>
      <c r="H27" s="164">
        <f>SUM(H6:H10)</f>
        <v>13902501</v>
      </c>
      <c r="I27" s="164">
        <f>SUM(I6:I10)</f>
        <v>14003419</v>
      </c>
      <c r="J27" s="164">
        <f>SUM(J6:J10)</f>
        <v>14021410</v>
      </c>
    </row>
    <row r="28" spans="1:10" s="156" customFormat="1" ht="12" thickTop="1">
      <c r="A28" s="201" t="s">
        <v>809</v>
      </c>
      <c r="B28" s="172">
        <f>SUM('1b.mell '!C251)</f>
        <v>300000</v>
      </c>
      <c r="C28" s="172">
        <f>SUM('1b.mell '!D251)</f>
        <v>300000</v>
      </c>
      <c r="D28" s="172">
        <f>SUM('1b.mell '!E251)</f>
        <v>300000</v>
      </c>
      <c r="E28" s="172">
        <f>SUM('1b.mell '!F251)</f>
        <v>300000</v>
      </c>
      <c r="F28" s="157"/>
      <c r="G28" s="284"/>
      <c r="H28" s="284"/>
      <c r="I28" s="284"/>
      <c r="J28" s="284"/>
    </row>
    <row r="29" spans="1:10" s="156" customFormat="1" ht="11.25">
      <c r="A29" s="258" t="s">
        <v>810</v>
      </c>
      <c r="B29" s="163">
        <f>SUM('1b.mell '!C252)</f>
        <v>0</v>
      </c>
      <c r="C29" s="163">
        <f>SUM('1b.mell '!D252)</f>
        <v>0</v>
      </c>
      <c r="D29" s="163">
        <f>SUM('1b.mell '!E252)</f>
        <v>0</v>
      </c>
      <c r="E29" s="163">
        <f>SUM('1b.mell '!F252)</f>
        <v>0</v>
      </c>
      <c r="F29" s="159" t="s">
        <v>821</v>
      </c>
      <c r="G29" s="163">
        <f>SUM('1c.mell '!C150)</f>
        <v>688687</v>
      </c>
      <c r="H29" s="163">
        <f>SUM('1c.mell '!D150)</f>
        <v>865713</v>
      </c>
      <c r="I29" s="163">
        <f>SUM('1c.mell '!E150)</f>
        <v>1114020</v>
      </c>
      <c r="J29" s="163">
        <f>SUM('1c.mell '!F150)</f>
        <v>1154191</v>
      </c>
    </row>
    <row r="30" spans="1:10" s="156" customFormat="1" ht="11.25">
      <c r="A30" s="258" t="s">
        <v>811</v>
      </c>
      <c r="B30" s="163">
        <f>SUM('1b.mell '!C253)</f>
        <v>65745</v>
      </c>
      <c r="C30" s="163">
        <f>SUM('1b.mell '!D253)</f>
        <v>65745</v>
      </c>
      <c r="D30" s="163">
        <f>SUM('1b.mell '!E253)</f>
        <v>65745</v>
      </c>
      <c r="E30" s="163">
        <f>SUM('1b.mell '!F253)</f>
        <v>65745</v>
      </c>
      <c r="F30" s="270" t="s">
        <v>822</v>
      </c>
      <c r="G30" s="163">
        <f>SUM('1c.mell '!C151)</f>
        <v>2949643</v>
      </c>
      <c r="H30" s="163">
        <f>SUM('1c.mell '!D151)</f>
        <v>3833010</v>
      </c>
      <c r="I30" s="163">
        <f>SUM('1c.mell '!E151)</f>
        <v>3863186</v>
      </c>
      <c r="J30" s="163">
        <f>SUM('1c.mell '!F151)</f>
        <v>3814227</v>
      </c>
    </row>
    <row r="31" spans="1:10" s="156" customFormat="1" ht="12" thickBot="1">
      <c r="A31" s="258" t="s">
        <v>831</v>
      </c>
      <c r="B31" s="163">
        <f>SUM('1b.mell '!C254)</f>
        <v>3500</v>
      </c>
      <c r="C31" s="163">
        <f>SUM('1b.mell '!D254)</f>
        <v>17262</v>
      </c>
      <c r="D31" s="163">
        <f>SUM('1b.mell '!E254)</f>
        <v>19199</v>
      </c>
      <c r="E31" s="163">
        <f>SUM('1b.mell '!F254)</f>
        <v>19199</v>
      </c>
      <c r="F31" s="159" t="s">
        <v>1116</v>
      </c>
      <c r="G31" s="163">
        <f>SUM('1c.mell '!C152)</f>
        <v>913437</v>
      </c>
      <c r="H31" s="163">
        <f>SUM('1c.mell '!D152)</f>
        <v>1442555</v>
      </c>
      <c r="I31" s="163">
        <f>SUM('1c.mell '!E152)</f>
        <v>1442692</v>
      </c>
      <c r="J31" s="163">
        <f>SUM('1c.mell '!F152)</f>
        <v>1445192</v>
      </c>
    </row>
    <row r="32" spans="1:10" s="156" customFormat="1" ht="13.5" thickBot="1">
      <c r="A32" s="261" t="s">
        <v>812</v>
      </c>
      <c r="B32" s="268">
        <f>SUM(B28:B31)</f>
        <v>369245</v>
      </c>
      <c r="C32" s="268">
        <f>SUM(C28:C31)</f>
        <v>383007</v>
      </c>
      <c r="D32" s="268">
        <f>SUM(D28:D31)</f>
        <v>384944</v>
      </c>
      <c r="E32" s="268">
        <f>SUM(E28:E31)</f>
        <v>384944</v>
      </c>
      <c r="F32" s="157"/>
      <c r="G32" s="1097"/>
      <c r="H32" s="1217"/>
      <c r="I32" s="1217"/>
      <c r="J32" s="1218"/>
    </row>
    <row r="33" spans="1:10" s="156" customFormat="1" ht="11.25">
      <c r="A33" s="201" t="s">
        <v>813</v>
      </c>
      <c r="B33" s="275">
        <f>SUM('1b.mell '!C256)</f>
        <v>2170225</v>
      </c>
      <c r="C33" s="275">
        <f>SUM('1b.mell '!D256)</f>
        <v>2170225</v>
      </c>
      <c r="D33" s="275">
        <f>SUM('1b.mell '!E256)</f>
        <v>2170225</v>
      </c>
      <c r="E33" s="275">
        <f>SUM('1b.mell '!F256)</f>
        <v>2170225</v>
      </c>
      <c r="F33" s="157"/>
      <c r="G33" s="1097"/>
      <c r="H33" s="1097"/>
      <c r="I33" s="1097"/>
      <c r="J33" s="160"/>
    </row>
    <row r="34" spans="1:10" s="156" customFormat="1" ht="12" thickBot="1">
      <c r="A34" s="258" t="s">
        <v>819</v>
      </c>
      <c r="B34" s="163">
        <f>SUM('1b.mell '!C257)</f>
        <v>0</v>
      </c>
      <c r="C34" s="163">
        <f>SUM('1b.mell '!D257)</f>
        <v>5800</v>
      </c>
      <c r="D34" s="163">
        <f>SUM('1b.mell '!E257)</f>
        <v>5832</v>
      </c>
      <c r="E34" s="163">
        <f>SUM('1b.mell '!F257)</f>
        <v>203</v>
      </c>
      <c r="F34" s="157"/>
      <c r="G34" s="1097"/>
      <c r="H34" s="1097"/>
      <c r="I34" s="1097"/>
      <c r="J34" s="160"/>
    </row>
    <row r="35" spans="1:10" s="156" customFormat="1" ht="13.5" thickBot="1">
      <c r="A35" s="261" t="s">
        <v>815</v>
      </c>
      <c r="B35" s="268">
        <f>SUM(B33:B34)</f>
        <v>2170225</v>
      </c>
      <c r="C35" s="268">
        <f>SUM(C33:C34)</f>
        <v>2176025</v>
      </c>
      <c r="D35" s="268">
        <f>SUM(D33:D34)</f>
        <v>2176057</v>
      </c>
      <c r="E35" s="268">
        <f>SUM(E33:E34)</f>
        <v>2170428</v>
      </c>
      <c r="F35" s="286"/>
      <c r="G35" s="1099"/>
      <c r="H35" s="1099"/>
      <c r="I35" s="1099"/>
      <c r="J35" s="278"/>
    </row>
    <row r="36" spans="1:10" s="156" customFormat="1" ht="12.75" customHeight="1">
      <c r="A36" s="265" t="s">
        <v>97</v>
      </c>
      <c r="B36" s="275">
        <f>SUM('1b.mell '!C259)</f>
        <v>27000</v>
      </c>
      <c r="C36" s="275">
        <f>SUM('1b.mell '!D259)</f>
        <v>27005</v>
      </c>
      <c r="D36" s="275">
        <f>SUM('1b.mell '!E259)</f>
        <v>27005</v>
      </c>
      <c r="E36" s="275">
        <f>SUM('1b.mell '!F259)</f>
        <v>27005</v>
      </c>
      <c r="F36" s="287"/>
      <c r="G36" s="1097"/>
      <c r="H36" s="1097"/>
      <c r="I36" s="1097"/>
      <c r="J36" s="160"/>
    </row>
    <row r="37" spans="1:10" s="156" customFormat="1" ht="12.75" customHeight="1" thickBot="1">
      <c r="A37" s="266" t="s">
        <v>816</v>
      </c>
      <c r="B37" s="267">
        <f>SUM('1b.mell '!C260+'1b.mell '!C261)</f>
        <v>0</v>
      </c>
      <c r="C37" s="267">
        <f>SUM('1b.mell '!D260+'1b.mell '!D261)</f>
        <v>306040</v>
      </c>
      <c r="D37" s="267">
        <f>SUM('1b.mell '!E260+'1b.mell '!E261)</f>
        <v>526040</v>
      </c>
      <c r="E37" s="267">
        <f>SUM('1b.mell '!F260+'1b.mell '!F261)</f>
        <v>526040</v>
      </c>
      <c r="F37" s="287"/>
      <c r="G37" s="1096"/>
      <c r="H37" s="1096"/>
      <c r="I37" s="1096"/>
      <c r="J37" s="218"/>
    </row>
    <row r="38" spans="1:10" s="156" customFormat="1" ht="13.5" thickBot="1">
      <c r="A38" s="263" t="s">
        <v>817</v>
      </c>
      <c r="B38" s="277">
        <f>SUM(B36:B37)</f>
        <v>27000</v>
      </c>
      <c r="C38" s="277">
        <f>SUM(C36:C37)</f>
        <v>333045</v>
      </c>
      <c r="D38" s="277">
        <f>SUM(D36:D37)</f>
        <v>553045</v>
      </c>
      <c r="E38" s="277">
        <f>SUM(E36:E37)</f>
        <v>553045</v>
      </c>
      <c r="F38" s="288"/>
      <c r="G38" s="1100"/>
      <c r="H38" s="1100"/>
      <c r="I38" s="1100"/>
      <c r="J38" s="167"/>
    </row>
    <row r="39" spans="1:10" s="156" customFormat="1" ht="20.25" customHeight="1" thickBot="1" thickTop="1">
      <c r="A39" s="276" t="s">
        <v>638</v>
      </c>
      <c r="B39" s="178">
        <f>SUM(B38,B35,B32)</f>
        <v>2566470</v>
      </c>
      <c r="C39" s="178">
        <f>SUM(C38,C35,C32)</f>
        <v>2892077</v>
      </c>
      <c r="D39" s="178">
        <f>SUM(D38,D35,D32)</f>
        <v>3114046</v>
      </c>
      <c r="E39" s="178">
        <f>SUM(E38,E35,E32)</f>
        <v>3108417</v>
      </c>
      <c r="F39" s="181" t="s">
        <v>636</v>
      </c>
      <c r="G39" s="178">
        <f>SUM(G29:G38)</f>
        <v>4551767</v>
      </c>
      <c r="H39" s="178">
        <f>SUM(H29:H38)</f>
        <v>6141278</v>
      </c>
      <c r="I39" s="178">
        <f>SUM(I29:I38)</f>
        <v>6419898</v>
      </c>
      <c r="J39" s="178">
        <f>SUM(J29:J38)</f>
        <v>6413610</v>
      </c>
    </row>
    <row r="40" spans="1:10" s="156" customFormat="1" ht="12.75" customHeight="1" thickTop="1">
      <c r="A40" s="201" t="s">
        <v>91</v>
      </c>
      <c r="B40" s="299">
        <f>SUM('1b.mell '!C264)</f>
        <v>45604</v>
      </c>
      <c r="C40" s="299">
        <f>SUM('1b.mell '!D264)</f>
        <v>2627975</v>
      </c>
      <c r="D40" s="299">
        <f>SUM('1b.mell '!E264)</f>
        <v>2627975</v>
      </c>
      <c r="E40" s="299">
        <f>SUM('1b.mell '!F264)</f>
        <v>2627975</v>
      </c>
      <c r="F40" s="258"/>
      <c r="G40" s="299"/>
      <c r="H40" s="299"/>
      <c r="I40" s="299"/>
      <c r="J40" s="299"/>
    </row>
    <row r="41" spans="1:10" s="156" customFormat="1" ht="12.75" customHeight="1">
      <c r="A41" s="258" t="s">
        <v>131</v>
      </c>
      <c r="B41" s="868"/>
      <c r="C41" s="868"/>
      <c r="D41" s="868"/>
      <c r="E41" s="868"/>
      <c r="F41" s="258" t="s">
        <v>133</v>
      </c>
      <c r="G41" s="869">
        <f>SUM('1c.mell '!C155)</f>
        <v>45604</v>
      </c>
      <c r="H41" s="869">
        <f>SUM('1c.mell '!D155)</f>
        <v>45605</v>
      </c>
      <c r="I41" s="869">
        <f>SUM('1c.mell '!E155)</f>
        <v>45605</v>
      </c>
      <c r="J41" s="869">
        <f>SUM('1c.mell '!F155)</f>
        <v>45605</v>
      </c>
    </row>
    <row r="42" spans="1:10" s="156" customFormat="1" ht="12.75" customHeight="1">
      <c r="A42" s="258" t="s">
        <v>238</v>
      </c>
      <c r="B42" s="163">
        <f>SUM('1b.mell '!C265)</f>
        <v>6202918</v>
      </c>
      <c r="C42" s="163">
        <f>SUM('1b.mell '!D265)</f>
        <v>6216040</v>
      </c>
      <c r="D42" s="163">
        <f>SUM('1b.mell '!E265)</f>
        <v>6226674</v>
      </c>
      <c r="E42" s="163">
        <f>SUM('1b.mell '!F265)</f>
        <v>6236214</v>
      </c>
      <c r="F42" s="1029" t="s">
        <v>239</v>
      </c>
      <c r="G42" s="163">
        <f>SUM('1c.mell '!C154)</f>
        <v>6202918</v>
      </c>
      <c r="H42" s="163">
        <f>SUM('1c.mell '!D154)</f>
        <v>6216040</v>
      </c>
      <c r="I42" s="163">
        <f>SUM('1c.mell '!E154)</f>
        <v>6226674</v>
      </c>
      <c r="J42" s="163">
        <f>SUM('1c.mell '!F154)</f>
        <v>6236214</v>
      </c>
    </row>
    <row r="43" spans="1:10" s="156" customFormat="1" ht="12.75" customHeight="1">
      <c r="A43" s="258" t="s">
        <v>12</v>
      </c>
      <c r="B43" s="163">
        <v>2000000</v>
      </c>
      <c r="C43" s="163">
        <v>2000000</v>
      </c>
      <c r="D43" s="163">
        <v>2000000</v>
      </c>
      <c r="E43" s="163">
        <v>2000000</v>
      </c>
      <c r="F43" s="1029" t="s">
        <v>237</v>
      </c>
      <c r="G43" s="163">
        <v>2000000</v>
      </c>
      <c r="H43" s="163">
        <v>2000000</v>
      </c>
      <c r="I43" s="163">
        <v>2000000</v>
      </c>
      <c r="J43" s="163">
        <v>2000000</v>
      </c>
    </row>
    <row r="44" spans="1:10" s="156" customFormat="1" ht="12.75" customHeight="1" thickBot="1">
      <c r="A44" s="289" t="s">
        <v>123</v>
      </c>
      <c r="B44" s="1028"/>
      <c r="C44" s="1028">
        <v>362</v>
      </c>
      <c r="D44" s="1028">
        <v>362</v>
      </c>
      <c r="E44" s="1028">
        <v>362</v>
      </c>
      <c r="F44" s="285"/>
      <c r="G44" s="292"/>
      <c r="H44" s="292"/>
      <c r="I44" s="292"/>
      <c r="J44" s="292"/>
    </row>
    <row r="45" spans="1:10" s="156" customFormat="1" ht="15" thickBot="1" thickTop="1">
      <c r="A45" s="177" t="s">
        <v>631</v>
      </c>
      <c r="B45" s="164">
        <f>SUM(B42:B43)</f>
        <v>8202918</v>
      </c>
      <c r="C45" s="164">
        <f>SUM(C40:C44)</f>
        <v>10844377</v>
      </c>
      <c r="D45" s="164">
        <f>SUM(D40:D44)</f>
        <v>10855011</v>
      </c>
      <c r="E45" s="164">
        <f>SUM(E40:E44)</f>
        <v>10864551</v>
      </c>
      <c r="F45" s="177" t="s">
        <v>632</v>
      </c>
      <c r="G45" s="223">
        <f>SUM(G41:G43)</f>
        <v>8248522</v>
      </c>
      <c r="H45" s="223">
        <f>SUM(H41:H43)</f>
        <v>8261645</v>
      </c>
      <c r="I45" s="223">
        <f>SUM(I41:I43)</f>
        <v>8272279</v>
      </c>
      <c r="J45" s="223">
        <f>SUM(J41:J43)</f>
        <v>8281819</v>
      </c>
    </row>
    <row r="46" spans="1:10" s="156" customFormat="1" ht="12" thickBot="1" thickTop="1">
      <c r="A46" s="1110" t="s">
        <v>91</v>
      </c>
      <c r="B46" s="1111">
        <f>SUM('1b.mell '!C269)</f>
        <v>1657396</v>
      </c>
      <c r="C46" s="1111">
        <f>SUM('1b.mell '!D269)</f>
        <v>2206909</v>
      </c>
      <c r="D46" s="1111">
        <f>SUM('1b.mell '!E269)</f>
        <v>2206909</v>
      </c>
      <c r="E46" s="1111">
        <f>SUM('1b.mell '!F269)</f>
        <v>2206909</v>
      </c>
      <c r="F46" s="1112" t="s">
        <v>134</v>
      </c>
      <c r="G46" s="1111">
        <f>SUM('1c.mell '!C158)</f>
        <v>48000</v>
      </c>
      <c r="H46" s="1111">
        <f>SUM('1c.mell '!D158)</f>
        <v>48000</v>
      </c>
      <c r="I46" s="1111">
        <f>SUM('1c.mell '!E158)</f>
        <v>48000</v>
      </c>
      <c r="J46" s="1111">
        <f>SUM('1c.mell '!F158)</f>
        <v>48000</v>
      </c>
    </row>
    <row r="47" spans="1:10" s="156" customFormat="1" ht="16.5" customHeight="1" thickBot="1" thickTop="1">
      <c r="A47" s="291" t="s">
        <v>818</v>
      </c>
      <c r="B47" s="164">
        <f>SUM(B46:B46)</f>
        <v>1657396</v>
      </c>
      <c r="C47" s="164">
        <f>SUM(C46:C46)</f>
        <v>2206909</v>
      </c>
      <c r="D47" s="164">
        <f>SUM(D46:D46)</f>
        <v>2206909</v>
      </c>
      <c r="E47" s="164">
        <f>SUM(E46:E46)</f>
        <v>2206909</v>
      </c>
      <c r="F47" s="179" t="s">
        <v>612</v>
      </c>
      <c r="G47" s="293">
        <f>SUM(G46:G46)</f>
        <v>48000</v>
      </c>
      <c r="H47" s="293">
        <f>SUM(H46:H46)</f>
        <v>48000</v>
      </c>
      <c r="I47" s="293">
        <f>SUM(I46:I46)</f>
        <v>48000</v>
      </c>
      <c r="J47" s="293">
        <f>SUM(J46:J46)</f>
        <v>48000</v>
      </c>
    </row>
    <row r="48" spans="1:10" s="156" customFormat="1" ht="13.5" thickBot="1" thickTop="1">
      <c r="A48" s="279"/>
      <c r="B48" s="280"/>
      <c r="C48" s="280"/>
      <c r="D48" s="280"/>
      <c r="E48" s="280"/>
      <c r="F48" s="294"/>
      <c r="G48" s="290"/>
      <c r="H48" s="290"/>
      <c r="I48" s="290"/>
      <c r="J48" s="290"/>
    </row>
    <row r="49" spans="1:10" s="156" customFormat="1" ht="20.25" customHeight="1" thickBot="1" thickTop="1">
      <c r="A49" s="199" t="s">
        <v>132</v>
      </c>
      <c r="B49" s="180">
        <f>SUM(B27+B39+B46+B40+B43)</f>
        <v>18586547</v>
      </c>
      <c r="C49" s="180">
        <f>SUM(C27+C39+C46+C40+C43+C44)</f>
        <v>22137384</v>
      </c>
      <c r="D49" s="180">
        <f>SUM(D27+D39+D46+D40+D43+D44)</f>
        <v>22516922</v>
      </c>
      <c r="E49" s="180">
        <f>SUM(E27+E39+E46+E40+E43+E44)</f>
        <v>22528625</v>
      </c>
      <c r="F49" s="199" t="s">
        <v>135</v>
      </c>
      <c r="G49" s="180">
        <f>SUM(G27+G39+G46+G41+G43)</f>
        <v>18586547</v>
      </c>
      <c r="H49" s="180">
        <f>SUM(H27+H39+H46+H41+H43)</f>
        <v>22137384</v>
      </c>
      <c r="I49" s="180">
        <f>SUM(I27+I39+I46+I41+I43)</f>
        <v>22516922</v>
      </c>
      <c r="J49" s="180">
        <f>SUM(J27+J39+J46+J41+J43)</f>
        <v>22528625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12">
    <mergeCell ref="A4:A5"/>
    <mergeCell ref="E4:E5"/>
    <mergeCell ref="F4:F5"/>
    <mergeCell ref="D4:D5"/>
    <mergeCell ref="J4:J5"/>
    <mergeCell ref="A2:G2"/>
    <mergeCell ref="A1:G1"/>
    <mergeCell ref="G4:G5"/>
    <mergeCell ref="B4:B5"/>
    <mergeCell ref="C4:C5"/>
    <mergeCell ref="I4:I5"/>
    <mergeCell ref="H4:H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showZeros="0" zoomScalePageLayoutView="0" workbookViewId="0" topLeftCell="A16">
      <selection activeCell="F31" sqref="F31"/>
    </sheetView>
  </sheetViews>
  <sheetFormatPr defaultColWidth="9.125" defaultRowHeight="12.75"/>
  <cols>
    <col min="1" max="1" width="6.125" style="41" customWidth="1"/>
    <col min="2" max="2" width="52.00390625" style="41" customWidth="1"/>
    <col min="3" max="6" width="13.125" style="20" customWidth="1"/>
    <col min="7" max="7" width="9.875" style="228" customWidth="1"/>
    <col min="8" max="8" width="40.50390625" style="41" customWidth="1"/>
    <col min="9" max="16384" width="9.125" style="41" customWidth="1"/>
  </cols>
  <sheetData>
    <row r="1" spans="1:8" s="39" customFormat="1" ht="12">
      <c r="A1" s="1315" t="s">
        <v>723</v>
      </c>
      <c r="B1" s="1261"/>
      <c r="C1" s="1261"/>
      <c r="D1" s="1261"/>
      <c r="E1" s="1261"/>
      <c r="F1" s="1261"/>
      <c r="G1" s="1261"/>
      <c r="H1" s="1261"/>
    </row>
    <row r="2" spans="1:8" s="39" customFormat="1" ht="12">
      <c r="A2" s="1307" t="s">
        <v>26</v>
      </c>
      <c r="B2" s="1308"/>
      <c r="C2" s="1308"/>
      <c r="D2" s="1308"/>
      <c r="E2" s="1308"/>
      <c r="F2" s="1308"/>
      <c r="G2" s="1308"/>
      <c r="H2" s="1308"/>
    </row>
    <row r="3" spans="1:7" s="39" customFormat="1" ht="9.75" customHeight="1">
      <c r="A3" s="32"/>
      <c r="B3" s="32"/>
      <c r="C3" s="65"/>
      <c r="D3" s="65"/>
      <c r="E3" s="65"/>
      <c r="F3" s="65"/>
      <c r="G3" s="227"/>
    </row>
    <row r="4" spans="1:8" s="39" customFormat="1" ht="11.25">
      <c r="A4" s="574"/>
      <c r="B4" s="574"/>
      <c r="C4" s="575"/>
      <c r="D4" s="575"/>
      <c r="E4" s="575"/>
      <c r="F4" s="575"/>
      <c r="G4" s="576"/>
      <c r="H4" s="437" t="s">
        <v>758</v>
      </c>
    </row>
    <row r="5" spans="1:8" ht="12" customHeight="1">
      <c r="A5" s="519"/>
      <c r="B5" s="531"/>
      <c r="C5" s="1284" t="s">
        <v>119</v>
      </c>
      <c r="D5" s="1284" t="s">
        <v>262</v>
      </c>
      <c r="E5" s="1284" t="s">
        <v>1212</v>
      </c>
      <c r="F5" s="1284" t="s">
        <v>1224</v>
      </c>
      <c r="G5" s="1316" t="s">
        <v>269</v>
      </c>
      <c r="H5" s="439" t="s">
        <v>718</v>
      </c>
    </row>
    <row r="6" spans="1:8" ht="12" customHeight="1">
      <c r="A6" s="76" t="s">
        <v>857</v>
      </c>
      <c r="B6" s="533" t="s">
        <v>717</v>
      </c>
      <c r="C6" s="1285"/>
      <c r="D6" s="1285"/>
      <c r="E6" s="1285"/>
      <c r="F6" s="1285"/>
      <c r="G6" s="1317"/>
      <c r="H6" s="76" t="s">
        <v>719</v>
      </c>
    </row>
    <row r="7" spans="1:8" s="39" customFormat="1" ht="12.75" customHeight="1" thickBot="1">
      <c r="A7" s="76"/>
      <c r="B7" s="400"/>
      <c r="C7" s="1292"/>
      <c r="D7" s="1292"/>
      <c r="E7" s="1292"/>
      <c r="F7" s="1292"/>
      <c r="G7" s="1318"/>
      <c r="H7" s="400"/>
    </row>
    <row r="8" spans="1:8" s="39" customFormat="1" ht="11.25">
      <c r="A8" s="401" t="s">
        <v>739</v>
      </c>
      <c r="B8" s="401" t="s">
        <v>740</v>
      </c>
      <c r="C8" s="439" t="s">
        <v>741</v>
      </c>
      <c r="D8" s="439" t="s">
        <v>742</v>
      </c>
      <c r="E8" s="439" t="s">
        <v>743</v>
      </c>
      <c r="F8" s="439" t="s">
        <v>611</v>
      </c>
      <c r="G8" s="439" t="s">
        <v>959</v>
      </c>
      <c r="H8" s="439" t="s">
        <v>1029</v>
      </c>
    </row>
    <row r="9" spans="1:8" s="39" customFormat="1" ht="12.75">
      <c r="A9" s="487"/>
      <c r="B9" s="577" t="s">
        <v>848</v>
      </c>
      <c r="C9" s="444"/>
      <c r="D9" s="444"/>
      <c r="E9" s="444"/>
      <c r="F9" s="444"/>
      <c r="G9" s="524"/>
      <c r="H9" s="483"/>
    </row>
    <row r="10" spans="1:8" ht="11.25">
      <c r="A10" s="76"/>
      <c r="B10" s="540" t="s">
        <v>833</v>
      </c>
      <c r="C10" s="578"/>
      <c r="D10" s="578"/>
      <c r="E10" s="578"/>
      <c r="F10" s="578"/>
      <c r="G10" s="579"/>
      <c r="H10" s="392"/>
    </row>
    <row r="11" spans="1:8" ht="12">
      <c r="A11" s="465">
        <v>5012</v>
      </c>
      <c r="B11" s="983" t="s">
        <v>17</v>
      </c>
      <c r="C11" s="74">
        <v>2000</v>
      </c>
      <c r="D11" s="1146">
        <v>2000</v>
      </c>
      <c r="E11" s="1146">
        <v>2000</v>
      </c>
      <c r="F11" s="1146">
        <v>2000</v>
      </c>
      <c r="G11" s="582">
        <f>SUM(F11/E11)</f>
        <v>1</v>
      </c>
      <c r="H11" s="547"/>
    </row>
    <row r="12" spans="1:8" ht="11.25">
      <c r="A12" s="487">
        <v>5010</v>
      </c>
      <c r="B12" s="982" t="s">
        <v>751</v>
      </c>
      <c r="C12" s="310">
        <f>SUM(C11:C11)</f>
        <v>2000</v>
      </c>
      <c r="D12" s="310">
        <f>SUM(D11:D11)</f>
        <v>2000</v>
      </c>
      <c r="E12" s="310">
        <f>SUM(E11:E11)</f>
        <v>2000</v>
      </c>
      <c r="F12" s="310">
        <f>SUM(F11:F11)</f>
        <v>2000</v>
      </c>
      <c r="G12" s="1250">
        <f aca="true" t="shared" si="0" ref="G12:G44">SUM(F12/E12)</f>
        <v>1</v>
      </c>
      <c r="H12" s="75"/>
    </row>
    <row r="13" spans="1:8" s="39" customFormat="1" ht="11.25">
      <c r="A13" s="76"/>
      <c r="B13" s="562" t="s">
        <v>840</v>
      </c>
      <c r="C13" s="1039"/>
      <c r="D13" s="1039"/>
      <c r="E13" s="1039"/>
      <c r="F13" s="1039"/>
      <c r="G13" s="582"/>
      <c r="H13" s="554"/>
    </row>
    <row r="14" spans="1:8" ht="11.25">
      <c r="A14" s="465">
        <v>5021</v>
      </c>
      <c r="B14" s="580" t="s">
        <v>529</v>
      </c>
      <c r="C14" s="74">
        <v>28000</v>
      </c>
      <c r="D14" s="1146">
        <v>51560</v>
      </c>
      <c r="E14" s="1146">
        <v>51560</v>
      </c>
      <c r="F14" s="1146">
        <v>51560</v>
      </c>
      <c r="G14" s="582">
        <f t="shared" si="0"/>
        <v>1</v>
      </c>
      <c r="H14" s="392"/>
    </row>
    <row r="15" spans="1:8" ht="11.25">
      <c r="A15" s="465">
        <v>5023</v>
      </c>
      <c r="B15" s="580" t="s">
        <v>1165</v>
      </c>
      <c r="C15" s="74">
        <v>33664</v>
      </c>
      <c r="D15" s="1146">
        <v>33664</v>
      </c>
      <c r="E15" s="1146">
        <v>33664</v>
      </c>
      <c r="F15" s="1146">
        <v>33664</v>
      </c>
      <c r="G15" s="582">
        <f t="shared" si="0"/>
        <v>1</v>
      </c>
      <c r="H15" s="392"/>
    </row>
    <row r="16" spans="1:8" ht="11.25">
      <c r="A16" s="465">
        <v>5024</v>
      </c>
      <c r="B16" s="871" t="s">
        <v>1202</v>
      </c>
      <c r="C16" s="74"/>
      <c r="D16" s="1146"/>
      <c r="E16" s="1146">
        <v>220000</v>
      </c>
      <c r="F16" s="1146">
        <v>220000</v>
      </c>
      <c r="G16" s="582">
        <f t="shared" si="0"/>
        <v>1</v>
      </c>
      <c r="H16" s="392"/>
    </row>
    <row r="17" spans="1:8" s="39" customFormat="1" ht="11.25">
      <c r="A17" s="487">
        <v>5020</v>
      </c>
      <c r="B17" s="858" t="s">
        <v>751</v>
      </c>
      <c r="C17" s="310">
        <f>SUM(C14:C15)</f>
        <v>61664</v>
      </c>
      <c r="D17" s="310">
        <f>SUM(D14:D15)</f>
        <v>85224</v>
      </c>
      <c r="E17" s="310">
        <f>SUM(E14:E16)</f>
        <v>305224</v>
      </c>
      <c r="F17" s="310">
        <f>SUM(F14:F16)</f>
        <v>305224</v>
      </c>
      <c r="G17" s="1250">
        <f t="shared" si="0"/>
        <v>1</v>
      </c>
      <c r="H17" s="551"/>
    </row>
    <row r="18" spans="1:8" s="39" customFormat="1" ht="12" customHeight="1">
      <c r="A18" s="76"/>
      <c r="B18" s="583" t="s">
        <v>626</v>
      </c>
      <c r="C18" s="1039"/>
      <c r="D18" s="1039"/>
      <c r="E18" s="1039"/>
      <c r="F18" s="1039"/>
      <c r="G18" s="582"/>
      <c r="H18" s="554"/>
    </row>
    <row r="19" spans="1:8" s="39" customFormat="1" ht="12" customHeight="1">
      <c r="A19" s="542">
        <v>5030</v>
      </c>
      <c r="B19" s="992" t="s">
        <v>6</v>
      </c>
      <c r="C19" s="1039">
        <v>10000</v>
      </c>
      <c r="D19" s="1147">
        <v>10000</v>
      </c>
      <c r="E19" s="1147">
        <v>10000</v>
      </c>
      <c r="F19" s="1147">
        <v>10000</v>
      </c>
      <c r="G19" s="582">
        <f t="shared" si="0"/>
        <v>1</v>
      </c>
      <c r="H19" s="544"/>
    </row>
    <row r="20" spans="1:8" ht="11.25">
      <c r="A20" s="465">
        <v>5033</v>
      </c>
      <c r="B20" s="983" t="s">
        <v>592</v>
      </c>
      <c r="C20" s="74">
        <v>20000</v>
      </c>
      <c r="D20" s="1146">
        <v>34707</v>
      </c>
      <c r="E20" s="1146">
        <v>49707</v>
      </c>
      <c r="F20" s="1146">
        <v>49707</v>
      </c>
      <c r="G20" s="582">
        <f t="shared" si="0"/>
        <v>1</v>
      </c>
      <c r="H20" s="584"/>
    </row>
    <row r="21" spans="1:8" ht="11.25">
      <c r="A21" s="465">
        <v>5039</v>
      </c>
      <c r="B21" s="580" t="s">
        <v>1209</v>
      </c>
      <c r="C21" s="74">
        <v>60000</v>
      </c>
      <c r="D21" s="1146">
        <v>60000</v>
      </c>
      <c r="E21" s="1146">
        <v>60000</v>
      </c>
      <c r="F21" s="1146">
        <v>60000</v>
      </c>
      <c r="G21" s="582">
        <f t="shared" si="0"/>
        <v>1</v>
      </c>
      <c r="H21" s="584"/>
    </row>
    <row r="22" spans="1:8" ht="12" customHeight="1">
      <c r="A22" s="465">
        <v>5040</v>
      </c>
      <c r="B22" s="580" t="s">
        <v>1113</v>
      </c>
      <c r="C22" s="74"/>
      <c r="D22" s="1146">
        <v>9643</v>
      </c>
      <c r="E22" s="1146">
        <v>9643</v>
      </c>
      <c r="F22" s="1146">
        <v>9643</v>
      </c>
      <c r="G22" s="582">
        <f t="shared" si="0"/>
        <v>1</v>
      </c>
      <c r="H22" s="584"/>
    </row>
    <row r="23" spans="1:8" ht="11.25">
      <c r="A23" s="465">
        <v>5042</v>
      </c>
      <c r="B23" s="580" t="s">
        <v>1176</v>
      </c>
      <c r="C23" s="74">
        <v>1500</v>
      </c>
      <c r="D23" s="1146">
        <v>2000</v>
      </c>
      <c r="E23" s="1146">
        <v>2000</v>
      </c>
      <c r="F23" s="1146">
        <v>2000</v>
      </c>
      <c r="G23" s="582">
        <f t="shared" si="0"/>
        <v>1</v>
      </c>
      <c r="H23" s="584"/>
    </row>
    <row r="24" spans="1:8" ht="11.25">
      <c r="A24" s="465">
        <v>5043</v>
      </c>
      <c r="B24" s="580" t="s">
        <v>7</v>
      </c>
      <c r="C24" s="74">
        <v>500</v>
      </c>
      <c r="D24" s="1146">
        <v>500</v>
      </c>
      <c r="E24" s="1146">
        <v>500</v>
      </c>
      <c r="F24" s="1146">
        <v>500</v>
      </c>
      <c r="G24" s="582">
        <f t="shared" si="0"/>
        <v>1</v>
      </c>
      <c r="H24" s="584"/>
    </row>
    <row r="25" spans="1:8" ht="11.25">
      <c r="A25" s="465">
        <v>5044</v>
      </c>
      <c r="B25" s="580" t="s">
        <v>10</v>
      </c>
      <c r="C25" s="74">
        <v>300000</v>
      </c>
      <c r="D25" s="1146">
        <v>300000</v>
      </c>
      <c r="E25" s="1146">
        <v>300000</v>
      </c>
      <c r="F25" s="1146">
        <v>300000</v>
      </c>
      <c r="G25" s="582">
        <f t="shared" si="0"/>
        <v>1</v>
      </c>
      <c r="H25" s="584"/>
    </row>
    <row r="26" spans="1:8" ht="12" customHeight="1">
      <c r="A26" s="487">
        <v>5050</v>
      </c>
      <c r="B26" s="581" t="s">
        <v>751</v>
      </c>
      <c r="C26" s="310">
        <f>SUM(C20+C21+C22+C23+C19+C24+C25)</f>
        <v>392000</v>
      </c>
      <c r="D26" s="310">
        <f>SUM(D20+D21+D22+D23+D19+D24+D25)</f>
        <v>416850</v>
      </c>
      <c r="E26" s="310">
        <f>SUM(E20+E21+E22+E23+E19+E24+E25)</f>
        <v>431850</v>
      </c>
      <c r="F26" s="310">
        <f>SUM(F20+F21+F22+F23+F19+F24+F25)</f>
        <v>431850</v>
      </c>
      <c r="G26" s="1250">
        <f t="shared" si="0"/>
        <v>1</v>
      </c>
      <c r="H26" s="551"/>
    </row>
    <row r="27" spans="1:8" ht="12" customHeight="1">
      <c r="A27" s="519"/>
      <c r="B27" s="872" t="s">
        <v>1236</v>
      </c>
      <c r="C27" s="314"/>
      <c r="D27" s="314"/>
      <c r="E27" s="314"/>
      <c r="F27" s="314"/>
      <c r="G27" s="582"/>
      <c r="H27" s="873"/>
    </row>
    <row r="28" spans="1:8" ht="12" customHeight="1">
      <c r="A28" s="542">
        <v>5062</v>
      </c>
      <c r="B28" s="992" t="s">
        <v>1177</v>
      </c>
      <c r="C28" s="302">
        <v>6864</v>
      </c>
      <c r="D28" s="1140">
        <v>6864</v>
      </c>
      <c r="E28" s="1140">
        <v>13801</v>
      </c>
      <c r="F28" s="1140">
        <v>13801</v>
      </c>
      <c r="G28" s="582">
        <f t="shared" si="0"/>
        <v>1</v>
      </c>
      <c r="H28" s="993"/>
    </row>
    <row r="29" spans="1:8" ht="12" customHeight="1">
      <c r="A29" s="542">
        <v>5063</v>
      </c>
      <c r="B29" s="992" t="s">
        <v>8</v>
      </c>
      <c r="C29" s="302">
        <v>6000</v>
      </c>
      <c r="D29" s="1140">
        <v>6000</v>
      </c>
      <c r="E29" s="1140">
        <v>6000</v>
      </c>
      <c r="F29" s="1140">
        <v>6000</v>
      </c>
      <c r="G29" s="582">
        <f t="shared" si="0"/>
        <v>1</v>
      </c>
      <c r="H29" s="993"/>
    </row>
    <row r="30" spans="1:8" ht="12" customHeight="1">
      <c r="A30" s="542">
        <v>5064</v>
      </c>
      <c r="B30" s="992" t="s">
        <v>1237</v>
      </c>
      <c r="C30" s="302"/>
      <c r="D30" s="1140"/>
      <c r="E30" s="1140"/>
      <c r="F30" s="1140">
        <v>50738</v>
      </c>
      <c r="G30" s="582"/>
      <c r="H30" s="993"/>
    </row>
    <row r="31" spans="1:8" ht="12" customHeight="1">
      <c r="A31" s="487">
        <v>5060</v>
      </c>
      <c r="B31" s="581" t="s">
        <v>751</v>
      </c>
      <c r="C31" s="310">
        <f>SUM(C28:C29)</f>
        <v>12864</v>
      </c>
      <c r="D31" s="310">
        <f>SUM(D28:D29)</f>
        <v>12864</v>
      </c>
      <c r="E31" s="310">
        <f>SUM(E28:E29)</f>
        <v>19801</v>
      </c>
      <c r="F31" s="310">
        <f>SUM(F28:F30)</f>
        <v>70539</v>
      </c>
      <c r="G31" s="1250">
        <f t="shared" si="0"/>
        <v>3.56239583859401</v>
      </c>
      <c r="H31" s="551"/>
    </row>
    <row r="32" spans="1:8" ht="15.75" customHeight="1">
      <c r="A32" s="383"/>
      <c r="B32" s="874" t="s">
        <v>849</v>
      </c>
      <c r="C32" s="312">
        <f>SUM(C26+C17+C12+C31)</f>
        <v>468528</v>
      </c>
      <c r="D32" s="312">
        <f>SUM(D26+D17+D12+D31)</f>
        <v>516938</v>
      </c>
      <c r="E32" s="312">
        <f>SUM(E26+E17+E12+E31)</f>
        <v>758875</v>
      </c>
      <c r="F32" s="312">
        <f>SUM(F26+F17+F12+F31)</f>
        <v>809613</v>
      </c>
      <c r="G32" s="1250">
        <f t="shared" si="0"/>
        <v>1.066859495964421</v>
      </c>
      <c r="H32" s="567"/>
    </row>
    <row r="33" spans="1:8" ht="11.25">
      <c r="A33" s="76"/>
      <c r="B33" s="569" t="s">
        <v>640</v>
      </c>
      <c r="C33" s="585"/>
      <c r="D33" s="585"/>
      <c r="E33" s="585"/>
      <c r="F33" s="585"/>
      <c r="G33" s="582"/>
      <c r="H33" s="392"/>
    </row>
    <row r="34" spans="1:8" ht="11.25">
      <c r="A34" s="76"/>
      <c r="B34" s="392" t="s">
        <v>685</v>
      </c>
      <c r="C34" s="302"/>
      <c r="D34" s="302"/>
      <c r="E34" s="302"/>
      <c r="F34" s="302"/>
      <c r="G34" s="582"/>
      <c r="H34" s="392"/>
    </row>
    <row r="35" spans="1:8" ht="11.25">
      <c r="A35" s="76"/>
      <c r="B35" s="570" t="s">
        <v>679</v>
      </c>
      <c r="C35" s="302"/>
      <c r="D35" s="302"/>
      <c r="E35" s="302"/>
      <c r="F35" s="302"/>
      <c r="G35" s="582"/>
      <c r="H35" s="392"/>
    </row>
    <row r="36" spans="1:8" ht="12" customHeight="1">
      <c r="A36" s="388"/>
      <c r="B36" s="570" t="s">
        <v>680</v>
      </c>
      <c r="C36" s="570"/>
      <c r="D36" s="570"/>
      <c r="E36" s="570"/>
      <c r="F36" s="570"/>
      <c r="G36" s="582"/>
      <c r="H36" s="392"/>
    </row>
    <row r="37" spans="1:8" ht="12" customHeight="1">
      <c r="A37" s="388"/>
      <c r="B37" s="570" t="s">
        <v>872</v>
      </c>
      <c r="C37" s="393"/>
      <c r="D37" s="393"/>
      <c r="E37" s="393"/>
      <c r="F37" s="393"/>
      <c r="G37" s="582"/>
      <c r="H37" s="392"/>
    </row>
    <row r="38" spans="1:8" ht="12" customHeight="1">
      <c r="A38" s="388"/>
      <c r="B38" s="571" t="s">
        <v>630</v>
      </c>
      <c r="C38" s="586">
        <f>SUM(C34:C37)</f>
        <v>0</v>
      </c>
      <c r="D38" s="586">
        <f>SUM(D34:D37)</f>
        <v>0</v>
      </c>
      <c r="E38" s="586">
        <f>SUM(E34:E37)</f>
        <v>0</v>
      </c>
      <c r="F38" s="586">
        <f>SUM(F34:F37)</f>
        <v>0</v>
      </c>
      <c r="G38" s="582"/>
      <c r="H38" s="392"/>
    </row>
    <row r="39" spans="1:8" ht="12" customHeight="1">
      <c r="A39" s="388"/>
      <c r="B39" s="572" t="s">
        <v>641</v>
      </c>
      <c r="C39" s="393"/>
      <c r="D39" s="393"/>
      <c r="E39" s="393"/>
      <c r="F39" s="393"/>
      <c r="G39" s="582"/>
      <c r="H39" s="392"/>
    </row>
    <row r="40" spans="1:8" ht="12" customHeight="1">
      <c r="A40" s="388"/>
      <c r="B40" s="570" t="s">
        <v>824</v>
      </c>
      <c r="C40" s="393"/>
      <c r="D40" s="393"/>
      <c r="E40" s="393"/>
      <c r="F40" s="393"/>
      <c r="G40" s="582"/>
      <c r="H40" s="392"/>
    </row>
    <row r="41" spans="1:8" ht="12" customHeight="1">
      <c r="A41" s="388"/>
      <c r="B41" s="570" t="s">
        <v>1211</v>
      </c>
      <c r="C41" s="393">
        <f>SUM(C26+C17+C12+C31)-C36-C34-C35-C42-C40</f>
        <v>468528</v>
      </c>
      <c r="D41" s="393">
        <f>SUM(D26+D17+D12+D31)-D36-D34-D35-D42-D40</f>
        <v>516938</v>
      </c>
      <c r="E41" s="393">
        <f>SUM(E26+E17+E12+E31)-E36-E34-E35-E42-E40</f>
        <v>758875</v>
      </c>
      <c r="F41" s="393">
        <f>SUM(F26+F17+F12+F31)-F36-F34-F35-F42-F40</f>
        <v>809613</v>
      </c>
      <c r="G41" s="582">
        <f t="shared" si="0"/>
        <v>1.066859495964421</v>
      </c>
      <c r="H41" s="392"/>
    </row>
    <row r="42" spans="1:8" ht="12" customHeight="1">
      <c r="A42" s="388"/>
      <c r="B42" s="570" t="s">
        <v>908</v>
      </c>
      <c r="C42" s="393"/>
      <c r="D42" s="393"/>
      <c r="E42" s="393"/>
      <c r="F42" s="393"/>
      <c r="G42" s="582"/>
      <c r="H42" s="392"/>
    </row>
    <row r="43" spans="1:8" ht="12" customHeight="1">
      <c r="A43" s="560"/>
      <c r="B43" s="311" t="s">
        <v>636</v>
      </c>
      <c r="C43" s="409">
        <f>SUM(C40:C42)</f>
        <v>468528</v>
      </c>
      <c r="D43" s="409">
        <f>SUM(D40:D42)</f>
        <v>516938</v>
      </c>
      <c r="E43" s="409">
        <f>SUM(E40:E42)</f>
        <v>758875</v>
      </c>
      <c r="F43" s="409">
        <f>SUM(F40:F42)</f>
        <v>809613</v>
      </c>
      <c r="G43" s="1251">
        <f t="shared" si="0"/>
        <v>1.066859495964421</v>
      </c>
      <c r="H43" s="389"/>
    </row>
    <row r="44" spans="1:8" ht="12" customHeight="1">
      <c r="A44" s="587"/>
      <c r="B44" s="551" t="s">
        <v>684</v>
      </c>
      <c r="C44" s="588">
        <f>SUM(C26+C17+C12+C31)</f>
        <v>468528</v>
      </c>
      <c r="D44" s="588">
        <f>SUM(D26+D17+D12+D31)</f>
        <v>516938</v>
      </c>
      <c r="E44" s="588">
        <f>SUM(E26+E17+E12+E31)</f>
        <v>758875</v>
      </c>
      <c r="F44" s="588">
        <f>SUM(F26+F17+F12+F31)</f>
        <v>809613</v>
      </c>
      <c r="G44" s="1250">
        <f t="shared" si="0"/>
        <v>1.066859495964421</v>
      </c>
      <c r="H44" s="75"/>
    </row>
    <row r="46" ht="11.25">
      <c r="B46" s="41" t="s">
        <v>1208</v>
      </c>
    </row>
  </sheetData>
  <sheetProtection/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1968503937007874" bottom="0.4724409448818898" header="0.31496062992125984" footer="0.31496062992125984"/>
  <pageSetup firstPageNumber="4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PageLayoutView="0" workbookViewId="0" topLeftCell="A1">
      <selection activeCell="F13" sqref="F13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75390625" style="60" customWidth="1"/>
    <col min="5" max="5" width="12.00390625" style="60" customWidth="1"/>
    <col min="6" max="6" width="11.375" style="60" customWidth="1"/>
    <col min="7" max="16384" width="9.125" style="60" customWidth="1"/>
  </cols>
  <sheetData>
    <row r="1" spans="1:4" ht="12.75" customHeight="1">
      <c r="A1" s="1323" t="s">
        <v>683</v>
      </c>
      <c r="B1" s="1323"/>
      <c r="C1" s="1323"/>
      <c r="D1" s="1323"/>
    </row>
    <row r="2" ht="12">
      <c r="B2" s="61"/>
    </row>
    <row r="3" spans="1:4" s="57" customFormat="1" ht="12.75" customHeight="1">
      <c r="A3" s="1322" t="s">
        <v>27</v>
      </c>
      <c r="B3" s="1322"/>
      <c r="C3" s="1322"/>
      <c r="D3" s="1322"/>
    </row>
    <row r="4" s="57" customFormat="1" ht="12.75"/>
    <row r="5" s="57" customFormat="1" ht="12.75"/>
    <row r="6" spans="3:6" s="57" customFormat="1" ht="12.75">
      <c r="C6" s="1078"/>
      <c r="D6" s="1078"/>
      <c r="E6" s="1078"/>
      <c r="F6" s="1078" t="s">
        <v>958</v>
      </c>
    </row>
    <row r="7" spans="1:6" s="57" customFormat="1" ht="12.75" customHeight="1">
      <c r="A7" s="1319" t="s">
        <v>857</v>
      </c>
      <c r="B7" s="1319" t="s">
        <v>738</v>
      </c>
      <c r="C7" s="1256" t="s">
        <v>119</v>
      </c>
      <c r="D7" s="1256" t="s">
        <v>262</v>
      </c>
      <c r="E7" s="1256" t="s">
        <v>1212</v>
      </c>
      <c r="F7" s="1256" t="s">
        <v>1224</v>
      </c>
    </row>
    <row r="8" spans="1:6" s="57" customFormat="1" ht="12.75">
      <c r="A8" s="1320"/>
      <c r="B8" s="1324"/>
      <c r="C8" s="1305"/>
      <c r="D8" s="1305"/>
      <c r="E8" s="1305"/>
      <c r="F8" s="1305"/>
    </row>
    <row r="9" spans="1:6" s="57" customFormat="1" ht="13.5" thickBot="1">
      <c r="A9" s="1321"/>
      <c r="B9" s="1325"/>
      <c r="C9" s="1273"/>
      <c r="D9" s="1273"/>
      <c r="E9" s="1273"/>
      <c r="F9" s="1273"/>
    </row>
    <row r="10" spans="1:6" s="57" customFormat="1" ht="12.75">
      <c r="A10" s="70" t="s">
        <v>739</v>
      </c>
      <c r="B10" s="70" t="s">
        <v>740</v>
      </c>
      <c r="C10" s="70" t="s">
        <v>741</v>
      </c>
      <c r="D10" s="70" t="s">
        <v>742</v>
      </c>
      <c r="E10" s="70" t="s">
        <v>743</v>
      </c>
      <c r="F10" s="70" t="s">
        <v>611</v>
      </c>
    </row>
    <row r="11" spans="1:6" s="57" customFormat="1" ht="12.75">
      <c r="A11" s="12"/>
      <c r="B11" s="12"/>
      <c r="C11" s="1071"/>
      <c r="D11" s="1071"/>
      <c r="E11" s="1071"/>
      <c r="F11" s="1071"/>
    </row>
    <row r="12" spans="1:6" s="28" customFormat="1" ht="12.75">
      <c r="A12" s="17">
        <v>6110</v>
      </c>
      <c r="B12" s="15" t="s">
        <v>627</v>
      </c>
      <c r="C12" s="1041">
        <v>77653</v>
      </c>
      <c r="D12" s="954">
        <v>79765</v>
      </c>
      <c r="E12" s="954">
        <v>67206</v>
      </c>
      <c r="F12" s="954">
        <v>46381</v>
      </c>
    </row>
    <row r="13" spans="1:6" ht="12">
      <c r="A13" s="58"/>
      <c r="B13" s="59"/>
      <c r="C13" s="1040"/>
      <c r="D13" s="1148"/>
      <c r="E13" s="1148"/>
      <c r="F13" s="1148"/>
    </row>
    <row r="14" spans="1:6" s="28" customFormat="1" ht="12.75">
      <c r="A14" s="17">
        <v>6120</v>
      </c>
      <c r="B14" s="15" t="s">
        <v>629</v>
      </c>
      <c r="C14" s="1041">
        <f>SUM(C15:C17)</f>
        <v>219597</v>
      </c>
      <c r="D14" s="954">
        <f>SUM(D15:D19)</f>
        <v>1632636</v>
      </c>
      <c r="E14" s="954">
        <f>SUM(E15:E19)</f>
        <v>1623171</v>
      </c>
      <c r="F14" s="954">
        <f>SUM(F15:F19)</f>
        <v>1623171</v>
      </c>
    </row>
    <row r="15" spans="1:6" s="28" customFormat="1" ht="12.75">
      <c r="A15" s="58">
        <v>6121</v>
      </c>
      <c r="B15" s="59" t="s">
        <v>917</v>
      </c>
      <c r="C15" s="1040">
        <v>18000</v>
      </c>
      <c r="D15" s="1148">
        <v>9465</v>
      </c>
      <c r="E15" s="1148"/>
      <c r="F15" s="1148"/>
    </row>
    <row r="16" spans="1:6" ht="12">
      <c r="A16" s="152">
        <v>6125</v>
      </c>
      <c r="B16" s="153" t="s">
        <v>918</v>
      </c>
      <c r="C16" s="1072">
        <v>4011</v>
      </c>
      <c r="D16" s="1149"/>
      <c r="E16" s="1149"/>
      <c r="F16" s="1149"/>
    </row>
    <row r="17" spans="1:6" ht="12">
      <c r="A17" s="215">
        <v>6126</v>
      </c>
      <c r="B17" s="1001" t="s">
        <v>1178</v>
      </c>
      <c r="C17" s="1073">
        <v>197586</v>
      </c>
      <c r="D17" s="1150">
        <v>197586</v>
      </c>
      <c r="E17" s="1150">
        <v>197586</v>
      </c>
      <c r="F17" s="1150">
        <v>197586</v>
      </c>
    </row>
    <row r="18" spans="1:6" ht="12">
      <c r="A18" s="215">
        <v>6127</v>
      </c>
      <c r="B18" s="1001" t="s">
        <v>128</v>
      </c>
      <c r="C18" s="1073"/>
      <c r="D18" s="1150">
        <v>1119545</v>
      </c>
      <c r="E18" s="1150">
        <v>1119545</v>
      </c>
      <c r="F18" s="1150">
        <v>1119545</v>
      </c>
    </row>
    <row r="19" spans="1:6" ht="12">
      <c r="A19" s="215">
        <v>6128</v>
      </c>
      <c r="B19" s="1001" t="s">
        <v>258</v>
      </c>
      <c r="C19" s="1073"/>
      <c r="D19" s="1150">
        <v>306040</v>
      </c>
      <c r="E19" s="1150">
        <v>306040</v>
      </c>
      <c r="F19" s="1150">
        <v>306040</v>
      </c>
    </row>
    <row r="20" spans="1:6" ht="12">
      <c r="A20" s="58"/>
      <c r="B20" s="59"/>
      <c r="C20" s="1040"/>
      <c r="D20" s="1040"/>
      <c r="E20" s="1040"/>
      <c r="F20" s="1040"/>
    </row>
    <row r="21" spans="1:6" s="28" customFormat="1" ht="12.75">
      <c r="A21" s="17">
        <v>6100</v>
      </c>
      <c r="B21" s="15" t="s">
        <v>725</v>
      </c>
      <c r="C21" s="1041">
        <f>SUM(C12+C14)</f>
        <v>297250</v>
      </c>
      <c r="D21" s="1041">
        <f>SUM(D12+D14)</f>
        <v>1712401</v>
      </c>
      <c r="E21" s="1041">
        <f>SUM(E12+E14)</f>
        <v>1690377</v>
      </c>
      <c r="F21" s="1041">
        <f>SUM(F12+F14)</f>
        <v>1669552</v>
      </c>
    </row>
    <row r="24" ht="12.75">
      <c r="A24" s="616"/>
    </row>
    <row r="25" ht="12.75">
      <c r="A25" s="616"/>
    </row>
  </sheetData>
  <sheetProtection/>
  <mergeCells count="8">
    <mergeCell ref="F7:F9"/>
    <mergeCell ref="A7:A9"/>
    <mergeCell ref="A3:D3"/>
    <mergeCell ref="A1:D1"/>
    <mergeCell ref="E7:E9"/>
    <mergeCell ref="D7:D9"/>
    <mergeCell ref="C7:C9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13"/>
  <sheetViews>
    <sheetView view="pageBreakPreview" zoomScale="60" zoomScalePageLayoutView="0" workbookViewId="0" topLeftCell="A55">
      <selection activeCell="H93" sqref="H93"/>
    </sheetView>
  </sheetViews>
  <sheetFormatPr defaultColWidth="9.125" defaultRowHeight="12.75"/>
  <cols>
    <col min="1" max="1" width="9.125" style="617" customWidth="1"/>
    <col min="2" max="2" width="7.00390625" style="617" customWidth="1"/>
    <col min="3" max="3" width="23.50390625" style="617" customWidth="1"/>
    <col min="4" max="4" width="10.50390625" style="617" customWidth="1"/>
    <col min="5" max="5" width="10.875" style="617" customWidth="1"/>
    <col min="6" max="6" width="10.125" style="617" customWidth="1"/>
    <col min="7" max="7" width="10.875" style="617" customWidth="1"/>
    <col min="8" max="9" width="11.00390625" style="617" customWidth="1"/>
    <col min="10" max="12" width="10.50390625" style="617" customWidth="1"/>
    <col min="13" max="16384" width="9.125" style="617" customWidth="1"/>
  </cols>
  <sheetData>
    <row r="2" spans="2:12" ht="12.75">
      <c r="B2" s="1338" t="s">
        <v>977</v>
      </c>
      <c r="C2" s="1338"/>
      <c r="D2" s="1338"/>
      <c r="E2" s="1338"/>
      <c r="F2" s="1338"/>
      <c r="G2" s="1338"/>
      <c r="H2" s="1338"/>
      <c r="I2" s="1338"/>
      <c r="J2" s="1338"/>
      <c r="K2" s="1338"/>
      <c r="L2" s="1338"/>
    </row>
    <row r="3" spans="2:12" ht="12">
      <c r="B3" s="618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2:12" ht="12.75">
      <c r="B4" s="1339" t="s">
        <v>978</v>
      </c>
      <c r="C4" s="1311"/>
      <c r="D4" s="1311"/>
      <c r="E4" s="1311"/>
      <c r="F4" s="1311"/>
      <c r="G4" s="1311"/>
      <c r="H4" s="1311"/>
      <c r="I4" s="1311"/>
      <c r="J4" s="1311"/>
      <c r="K4" s="1311"/>
      <c r="L4" s="1311"/>
    </row>
    <row r="5" spans="5:10" ht="15">
      <c r="E5" s="620"/>
      <c r="F5" s="620"/>
      <c r="G5" s="620"/>
      <c r="H5" s="620"/>
      <c r="I5" s="620"/>
      <c r="J5" s="620"/>
    </row>
    <row r="6" spans="2:10" ht="12.75">
      <c r="B6" s="1340" t="s">
        <v>979</v>
      </c>
      <c r="C6" s="1341"/>
      <c r="D6" s="1341"/>
      <c r="E6" s="1341"/>
      <c r="F6" s="1341"/>
      <c r="G6" s="621"/>
      <c r="H6" s="621"/>
      <c r="I6" s="621"/>
      <c r="J6" s="621"/>
    </row>
    <row r="7" spans="2:12" ht="12.75">
      <c r="B7" s="622"/>
      <c r="C7" s="622"/>
      <c r="D7" s="622"/>
      <c r="E7" s="623" t="s">
        <v>958</v>
      </c>
      <c r="F7" s="636"/>
      <c r="G7" s="636"/>
      <c r="H7" s="636"/>
      <c r="I7" s="636"/>
      <c r="J7" s="636"/>
      <c r="K7" s="636"/>
      <c r="L7" s="636"/>
    </row>
    <row r="8" spans="2:12" ht="22.5" customHeight="1">
      <c r="B8" s="1335" t="s">
        <v>980</v>
      </c>
      <c r="C8" s="1335" t="s">
        <v>981</v>
      </c>
      <c r="D8" s="1335" t="s">
        <v>982</v>
      </c>
      <c r="E8" s="1337" t="s">
        <v>753</v>
      </c>
      <c r="F8" s="1327"/>
      <c r="G8" s="1327"/>
      <c r="H8" s="1327"/>
      <c r="I8" s="1327"/>
      <c r="J8" s="1327"/>
      <c r="K8" s="1327"/>
      <c r="L8" s="1327"/>
    </row>
    <row r="9" spans="2:12" ht="21.75" customHeight="1">
      <c r="B9" s="1335"/>
      <c r="C9" s="1335"/>
      <c r="D9" s="1335"/>
      <c r="E9" s="1335"/>
      <c r="F9" s="1327"/>
      <c r="G9" s="1327"/>
      <c r="H9" s="1327"/>
      <c r="I9" s="1327"/>
      <c r="J9" s="1327"/>
      <c r="K9" s="1327"/>
      <c r="L9" s="1327"/>
    </row>
    <row r="10" spans="2:12" ht="18" customHeight="1" thickBot="1">
      <c r="B10" s="1336"/>
      <c r="C10" s="1336"/>
      <c r="D10" s="1336"/>
      <c r="E10" s="1336"/>
      <c r="F10" s="1328"/>
      <c r="G10" s="1328"/>
      <c r="H10" s="1328"/>
      <c r="I10" s="1328"/>
      <c r="J10" s="1328"/>
      <c r="K10" s="1328"/>
      <c r="L10" s="1328"/>
    </row>
    <row r="11" spans="2:12" ht="13.5" thickTop="1">
      <c r="B11" s="1326" t="s">
        <v>985</v>
      </c>
      <c r="C11" s="624" t="s">
        <v>983</v>
      </c>
      <c r="D11" s="625">
        <v>48000</v>
      </c>
      <c r="E11" s="626">
        <f aca="true" t="shared" si="0" ref="E11:E25">SUM(D11)</f>
        <v>48000</v>
      </c>
      <c r="F11" s="777"/>
      <c r="G11" s="777"/>
      <c r="H11" s="777"/>
      <c r="I11" s="777"/>
      <c r="J11" s="777"/>
      <c r="K11" s="777"/>
      <c r="L11" s="777"/>
    </row>
    <row r="12" spans="2:12" ht="12.75">
      <c r="B12" s="1326"/>
      <c r="C12" s="624" t="s">
        <v>984</v>
      </c>
      <c r="D12" s="625">
        <v>3971</v>
      </c>
      <c r="E12" s="626">
        <v>3192</v>
      </c>
      <c r="F12" s="777"/>
      <c r="G12" s="777"/>
      <c r="H12" s="777"/>
      <c r="I12" s="777"/>
      <c r="J12" s="777"/>
      <c r="K12" s="777"/>
      <c r="L12" s="777"/>
    </row>
    <row r="13" spans="2:12" ht="12.75">
      <c r="B13" s="1331" t="s">
        <v>986</v>
      </c>
      <c r="C13" s="624" t="s">
        <v>983</v>
      </c>
      <c r="D13" s="625">
        <v>48000</v>
      </c>
      <c r="E13" s="626">
        <f t="shared" si="0"/>
        <v>48000</v>
      </c>
      <c r="F13" s="777"/>
      <c r="G13" s="777"/>
      <c r="H13" s="777"/>
      <c r="I13" s="777"/>
      <c r="J13" s="777"/>
      <c r="K13" s="777"/>
      <c r="L13" s="777"/>
    </row>
    <row r="14" spans="2:12" ht="12.75">
      <c r="B14" s="1332"/>
      <c r="C14" s="624" t="s">
        <v>984</v>
      </c>
      <c r="D14" s="625">
        <v>3467</v>
      </c>
      <c r="E14" s="626">
        <v>2787</v>
      </c>
      <c r="F14" s="777"/>
      <c r="G14" s="777"/>
      <c r="H14" s="777"/>
      <c r="I14" s="777"/>
      <c r="J14" s="777"/>
      <c r="K14" s="777"/>
      <c r="L14" s="777"/>
    </row>
    <row r="15" spans="2:12" ht="12.75">
      <c r="B15" s="1326" t="s">
        <v>987</v>
      </c>
      <c r="C15" s="624" t="s">
        <v>983</v>
      </c>
      <c r="D15" s="625">
        <v>48000</v>
      </c>
      <c r="E15" s="626">
        <f t="shared" si="0"/>
        <v>48000</v>
      </c>
      <c r="F15" s="777"/>
      <c r="G15" s="777"/>
      <c r="H15" s="777"/>
      <c r="I15" s="777"/>
      <c r="J15" s="777"/>
      <c r="K15" s="777"/>
      <c r="L15" s="777"/>
    </row>
    <row r="16" spans="2:12" ht="12.75">
      <c r="B16" s="1326"/>
      <c r="C16" s="624" t="s">
        <v>984</v>
      </c>
      <c r="D16" s="625">
        <v>2962</v>
      </c>
      <c r="E16" s="626">
        <v>2381</v>
      </c>
      <c r="F16" s="777"/>
      <c r="G16" s="777"/>
      <c r="H16" s="777"/>
      <c r="I16" s="777"/>
      <c r="J16" s="777"/>
      <c r="K16" s="777"/>
      <c r="L16" s="777"/>
    </row>
    <row r="17" spans="2:12" ht="12.75">
      <c r="B17" s="1331" t="s">
        <v>988</v>
      </c>
      <c r="C17" s="624" t="s">
        <v>983</v>
      </c>
      <c r="D17" s="625">
        <v>48000</v>
      </c>
      <c r="E17" s="626">
        <f t="shared" si="0"/>
        <v>48000</v>
      </c>
      <c r="F17" s="777"/>
      <c r="G17" s="777"/>
      <c r="H17" s="777"/>
      <c r="I17" s="777"/>
      <c r="J17" s="777"/>
      <c r="K17" s="777"/>
      <c r="L17" s="777"/>
    </row>
    <row r="18" spans="2:12" ht="12.75">
      <c r="B18" s="1332"/>
      <c r="C18" s="624" t="s">
        <v>984</v>
      </c>
      <c r="D18" s="625">
        <v>2465</v>
      </c>
      <c r="E18" s="626">
        <v>1981</v>
      </c>
      <c r="F18" s="777"/>
      <c r="G18" s="777"/>
      <c r="H18" s="777"/>
      <c r="I18" s="777"/>
      <c r="J18" s="777"/>
      <c r="K18" s="777"/>
      <c r="L18" s="777"/>
    </row>
    <row r="19" spans="2:12" ht="12.75">
      <c r="B19" s="1326" t="s">
        <v>989</v>
      </c>
      <c r="C19" s="624" t="s">
        <v>983</v>
      </c>
      <c r="D19" s="625">
        <v>48000</v>
      </c>
      <c r="E19" s="626">
        <f t="shared" si="0"/>
        <v>48000</v>
      </c>
      <c r="F19" s="777"/>
      <c r="G19" s="777"/>
      <c r="H19" s="777"/>
      <c r="I19" s="777"/>
      <c r="J19" s="777"/>
      <c r="K19" s="777"/>
      <c r="L19" s="777"/>
    </row>
    <row r="20" spans="2:12" ht="12.75">
      <c r="B20" s="1326"/>
      <c r="C20" s="624" t="s">
        <v>984</v>
      </c>
      <c r="D20" s="625">
        <v>1954</v>
      </c>
      <c r="E20" s="626">
        <v>1571</v>
      </c>
      <c r="F20" s="777"/>
      <c r="G20" s="777"/>
      <c r="H20" s="777"/>
      <c r="I20" s="777"/>
      <c r="J20" s="777"/>
      <c r="K20" s="777"/>
      <c r="L20" s="777"/>
    </row>
    <row r="21" spans="2:12" ht="12.75">
      <c r="B21" s="1331" t="s">
        <v>990</v>
      </c>
      <c r="C21" s="624" t="s">
        <v>983</v>
      </c>
      <c r="D21" s="625">
        <v>48000</v>
      </c>
      <c r="E21" s="626">
        <f t="shared" si="0"/>
        <v>48000</v>
      </c>
      <c r="F21" s="777"/>
      <c r="G21" s="777"/>
      <c r="H21" s="777"/>
      <c r="I21" s="777"/>
      <c r="J21" s="777"/>
      <c r="K21" s="777"/>
      <c r="L21" s="777"/>
    </row>
    <row r="22" spans="2:12" ht="12.75">
      <c r="B22" s="1332"/>
      <c r="C22" s="624" t="s">
        <v>984</v>
      </c>
      <c r="D22" s="625">
        <v>1449</v>
      </c>
      <c r="E22" s="626">
        <v>1165</v>
      </c>
      <c r="F22" s="777"/>
      <c r="G22" s="777"/>
      <c r="H22" s="777"/>
      <c r="I22" s="777"/>
      <c r="J22" s="777"/>
      <c r="K22" s="777"/>
      <c r="L22" s="777"/>
    </row>
    <row r="23" spans="2:12" ht="12.75">
      <c r="B23" s="1331" t="s">
        <v>991</v>
      </c>
      <c r="C23" s="624" t="s">
        <v>983</v>
      </c>
      <c r="D23" s="625">
        <v>48000</v>
      </c>
      <c r="E23" s="626">
        <f t="shared" si="0"/>
        <v>48000</v>
      </c>
      <c r="F23" s="777"/>
      <c r="G23" s="777"/>
      <c r="H23" s="777"/>
      <c r="I23" s="777"/>
      <c r="J23" s="777"/>
      <c r="K23" s="777"/>
      <c r="L23" s="777"/>
    </row>
    <row r="24" spans="2:12" ht="12.75">
      <c r="B24" s="1332"/>
      <c r="C24" s="624" t="s">
        <v>984</v>
      </c>
      <c r="D24" s="625">
        <v>945</v>
      </c>
      <c r="E24" s="626">
        <v>760</v>
      </c>
      <c r="F24" s="777"/>
      <c r="G24" s="777"/>
      <c r="H24" s="777"/>
      <c r="I24" s="777"/>
      <c r="J24" s="777"/>
      <c r="K24" s="777"/>
      <c r="L24" s="777"/>
    </row>
    <row r="25" spans="2:12" ht="12.75">
      <c r="B25" s="1331" t="s">
        <v>372</v>
      </c>
      <c r="C25" s="624" t="s">
        <v>983</v>
      </c>
      <c r="D25" s="625">
        <v>12000</v>
      </c>
      <c r="E25" s="626">
        <f t="shared" si="0"/>
        <v>12000</v>
      </c>
      <c r="F25" s="777"/>
      <c r="G25" s="777"/>
      <c r="H25" s="777"/>
      <c r="I25" s="777"/>
      <c r="J25" s="777"/>
      <c r="K25" s="777"/>
      <c r="L25" s="777"/>
    </row>
    <row r="26" spans="2:12" ht="12.75">
      <c r="B26" s="1332"/>
      <c r="C26" s="624" t="s">
        <v>984</v>
      </c>
      <c r="D26" s="625">
        <v>442</v>
      </c>
      <c r="E26" s="626">
        <v>355</v>
      </c>
      <c r="F26" s="777"/>
      <c r="G26" s="777"/>
      <c r="H26" s="777"/>
      <c r="I26" s="777"/>
      <c r="J26" s="777"/>
      <c r="K26" s="777"/>
      <c r="L26" s="777"/>
    </row>
    <row r="27" spans="2:12" ht="12.75">
      <c r="B27" s="776"/>
      <c r="C27" s="776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2:12" ht="12.75">
      <c r="B28" s="627" t="s">
        <v>992</v>
      </c>
      <c r="E28" s="622"/>
      <c r="F28" s="623" t="s">
        <v>958</v>
      </c>
      <c r="G28" s="1030"/>
      <c r="H28" s="628"/>
      <c r="I28" s="628"/>
      <c r="J28" s="628"/>
      <c r="K28" s="628"/>
      <c r="L28" s="628"/>
    </row>
    <row r="29" spans="2:8" ht="12.75">
      <c r="B29" s="1329" t="s">
        <v>993</v>
      </c>
      <c r="C29" s="1330"/>
      <c r="D29" s="629" t="s">
        <v>985</v>
      </c>
      <c r="E29" s="630" t="s">
        <v>986</v>
      </c>
      <c r="F29" s="785" t="s">
        <v>987</v>
      </c>
      <c r="G29" s="631"/>
      <c r="H29" s="638"/>
    </row>
    <row r="30" spans="2:8" ht="12.75">
      <c r="B30" s="632" t="s">
        <v>373</v>
      </c>
      <c r="C30" s="634"/>
      <c r="D30" s="625">
        <v>18122</v>
      </c>
      <c r="E30" s="635">
        <v>18122</v>
      </c>
      <c r="F30" s="635">
        <v>18122</v>
      </c>
      <c r="G30" s="633"/>
      <c r="H30" s="777"/>
    </row>
    <row r="31" spans="2:8" ht="12.75">
      <c r="B31" s="870"/>
      <c r="C31" s="870"/>
      <c r="D31" s="777"/>
      <c r="E31" s="777"/>
      <c r="F31" s="777"/>
      <c r="G31" s="777"/>
      <c r="H31" s="777"/>
    </row>
    <row r="32" spans="2:8" ht="12.75">
      <c r="B32" s="627" t="s">
        <v>62</v>
      </c>
      <c r="D32" s="622"/>
      <c r="E32" s="623" t="s">
        <v>958</v>
      </c>
      <c r="F32" s="1154"/>
      <c r="G32" s="777"/>
      <c r="H32" s="777"/>
    </row>
    <row r="33" spans="2:8" ht="12.75">
      <c r="B33" s="1329" t="s">
        <v>993</v>
      </c>
      <c r="C33" s="1330"/>
      <c r="D33" s="637" t="s">
        <v>985</v>
      </c>
      <c r="E33" s="629" t="s">
        <v>986</v>
      </c>
      <c r="F33" s="631"/>
      <c r="G33" s="777"/>
      <c r="H33" s="777"/>
    </row>
    <row r="34" spans="2:8" ht="12.75">
      <c r="B34" s="632" t="s">
        <v>68</v>
      </c>
      <c r="C34" s="634"/>
      <c r="D34" s="625">
        <v>479000</v>
      </c>
      <c r="E34" s="625">
        <v>821000</v>
      </c>
      <c r="F34" s="633"/>
      <c r="G34" s="777"/>
      <c r="H34" s="777"/>
    </row>
    <row r="35" spans="2:8" ht="12.75">
      <c r="B35" s="632" t="s">
        <v>67</v>
      </c>
      <c r="C35" s="634"/>
      <c r="D35" s="625">
        <v>447600</v>
      </c>
      <c r="E35" s="625">
        <v>627400</v>
      </c>
      <c r="F35" s="633"/>
      <c r="G35" s="636"/>
      <c r="H35" s="636"/>
    </row>
    <row r="36" spans="2:8" ht="12.75">
      <c r="B36" s="870"/>
      <c r="C36" s="870"/>
      <c r="D36" s="777"/>
      <c r="E36" s="777"/>
      <c r="F36" s="777"/>
      <c r="G36" s="639"/>
      <c r="H36" s="639"/>
    </row>
    <row r="37" spans="2:8" ht="13.5" customHeight="1">
      <c r="B37" s="988" t="s">
        <v>994</v>
      </c>
      <c r="C37" s="622"/>
      <c r="D37" s="622"/>
      <c r="E37" s="622"/>
      <c r="F37" s="622"/>
      <c r="G37" s="622"/>
      <c r="H37" s="848" t="s">
        <v>958</v>
      </c>
    </row>
    <row r="38" spans="2:8" ht="12.75">
      <c r="B38" s="1329" t="s">
        <v>738</v>
      </c>
      <c r="C38" s="1330"/>
      <c r="D38" s="972" t="s">
        <v>985</v>
      </c>
      <c r="E38" s="972" t="s">
        <v>986</v>
      </c>
      <c r="F38" s="972" t="s">
        <v>987</v>
      </c>
      <c r="G38" s="629" t="s">
        <v>988</v>
      </c>
      <c r="H38" s="629" t="s">
        <v>989</v>
      </c>
    </row>
    <row r="39" spans="2:8" ht="12.75">
      <c r="B39" s="632" t="s">
        <v>50</v>
      </c>
      <c r="C39" s="1032"/>
      <c r="D39" s="973">
        <v>3729</v>
      </c>
      <c r="E39" s="973">
        <v>4068</v>
      </c>
      <c r="F39" s="973"/>
      <c r="G39" s="1046"/>
      <c r="H39" s="1046"/>
    </row>
    <row r="40" spans="2:8" ht="12.75">
      <c r="B40" s="632" t="s">
        <v>51</v>
      </c>
      <c r="C40" s="1032"/>
      <c r="D40" s="973">
        <v>487</v>
      </c>
      <c r="E40" s="973">
        <v>236</v>
      </c>
      <c r="F40" s="973">
        <v>236</v>
      </c>
      <c r="G40" s="1046">
        <v>40</v>
      </c>
      <c r="H40" s="1046"/>
    </row>
    <row r="41" spans="2:8" ht="12.75">
      <c r="B41" s="632" t="s">
        <v>52</v>
      </c>
      <c r="C41" s="1032"/>
      <c r="D41" s="973">
        <v>356</v>
      </c>
      <c r="E41" s="973">
        <v>711</v>
      </c>
      <c r="F41" s="973"/>
      <c r="G41" s="1046"/>
      <c r="H41" s="1046"/>
    </row>
    <row r="42" spans="2:8" ht="12.75">
      <c r="B42" s="632" t="s">
        <v>252</v>
      </c>
      <c r="C42" s="1032"/>
      <c r="D42" s="973">
        <v>267</v>
      </c>
      <c r="E42" s="973">
        <v>222</v>
      </c>
      <c r="F42" s="973"/>
      <c r="G42" s="1046"/>
      <c r="H42" s="1046"/>
    </row>
    <row r="43" spans="2:8" ht="12.75">
      <c r="B43" s="632" t="s">
        <v>53</v>
      </c>
      <c r="C43" s="1032"/>
      <c r="D43" s="973">
        <v>1125</v>
      </c>
      <c r="E43" s="974">
        <v>375</v>
      </c>
      <c r="F43" s="973"/>
      <c r="G43" s="1046"/>
      <c r="H43" s="1046"/>
    </row>
    <row r="44" spans="2:8" ht="12.75">
      <c r="B44" s="632" t="s">
        <v>54</v>
      </c>
      <c r="C44" s="1032"/>
      <c r="D44" s="973">
        <v>1620</v>
      </c>
      <c r="E44" s="974">
        <v>1620</v>
      </c>
      <c r="F44" s="973"/>
      <c r="G44" s="1046"/>
      <c r="H44" s="1046"/>
    </row>
    <row r="45" spans="2:8" ht="12.75">
      <c r="B45" s="632" t="s">
        <v>55</v>
      </c>
      <c r="C45" s="1032"/>
      <c r="D45" s="973">
        <v>170</v>
      </c>
      <c r="E45" s="974">
        <v>69</v>
      </c>
      <c r="F45" s="973"/>
      <c r="G45" s="1046"/>
      <c r="H45" s="1046"/>
    </row>
    <row r="46" spans="2:8" ht="12.75">
      <c r="B46" s="632" t="s">
        <v>56</v>
      </c>
      <c r="C46" s="1032"/>
      <c r="D46" s="973">
        <v>1100</v>
      </c>
      <c r="E46" s="974">
        <v>220</v>
      </c>
      <c r="F46" s="973"/>
      <c r="G46" s="1046"/>
      <c r="H46" s="1046"/>
    </row>
    <row r="47" spans="2:8" ht="12.75">
      <c r="B47" s="632" t="s">
        <v>57</v>
      </c>
      <c r="C47" s="1032"/>
      <c r="D47" s="973">
        <v>2823</v>
      </c>
      <c r="E47" s="974">
        <v>941</v>
      </c>
      <c r="F47" s="973"/>
      <c r="G47" s="1046"/>
      <c r="H47" s="1046"/>
    </row>
    <row r="48" spans="2:8" ht="12.75">
      <c r="B48" s="632" t="s">
        <v>57</v>
      </c>
      <c r="C48" s="1032"/>
      <c r="D48" s="973">
        <v>3000</v>
      </c>
      <c r="E48" s="974">
        <v>1000</v>
      </c>
      <c r="F48" s="973"/>
      <c r="G48" s="1046"/>
      <c r="H48" s="1046"/>
    </row>
    <row r="49" spans="2:8" ht="12.75">
      <c r="B49" s="632" t="s">
        <v>246</v>
      </c>
      <c r="C49" s="1032"/>
      <c r="D49" s="973">
        <v>5080</v>
      </c>
      <c r="E49" s="974">
        <v>1016</v>
      </c>
      <c r="F49" s="973"/>
      <c r="G49" s="1046"/>
      <c r="H49" s="1046"/>
    </row>
    <row r="50" spans="2:8" ht="12.75">
      <c r="B50" s="632" t="s">
        <v>58</v>
      </c>
      <c r="C50" s="1032"/>
      <c r="D50" s="973">
        <v>400</v>
      </c>
      <c r="E50" s="974">
        <v>100</v>
      </c>
      <c r="F50" s="973"/>
      <c r="G50" s="1046"/>
      <c r="H50" s="1046"/>
    </row>
    <row r="51" spans="2:8" ht="12.75">
      <c r="B51" s="632" t="s">
        <v>59</v>
      </c>
      <c r="C51" s="1032"/>
      <c r="D51" s="973">
        <v>5870</v>
      </c>
      <c r="E51" s="974">
        <v>3913</v>
      </c>
      <c r="F51" s="973"/>
      <c r="G51" s="1046"/>
      <c r="H51" s="1046"/>
    </row>
    <row r="52" spans="2:8" ht="12.75">
      <c r="B52" s="632" t="s">
        <v>60</v>
      </c>
      <c r="C52" s="1032"/>
      <c r="D52" s="973">
        <v>1200</v>
      </c>
      <c r="E52" s="974">
        <v>8325</v>
      </c>
      <c r="F52" s="973"/>
      <c r="G52" s="1046"/>
      <c r="H52" s="1046"/>
    </row>
    <row r="53" spans="2:8" ht="12.75">
      <c r="B53" s="632" t="s">
        <v>395</v>
      </c>
      <c r="C53" s="1032"/>
      <c r="D53" s="973">
        <v>4763</v>
      </c>
      <c r="E53" s="974">
        <v>4763</v>
      </c>
      <c r="F53" s="973"/>
      <c r="G53" s="1046"/>
      <c r="H53" s="1046"/>
    </row>
    <row r="54" spans="2:8" ht="12.75">
      <c r="B54" s="632" t="s">
        <v>61</v>
      </c>
      <c r="C54" s="1032"/>
      <c r="D54" s="973">
        <v>832</v>
      </c>
      <c r="E54" s="974">
        <v>693</v>
      </c>
      <c r="F54" s="973"/>
      <c r="G54" s="1046"/>
      <c r="H54" s="1046"/>
    </row>
    <row r="55" spans="2:8" ht="12.75">
      <c r="B55" s="632" t="s">
        <v>250</v>
      </c>
      <c r="C55" s="1032"/>
      <c r="D55" s="973"/>
      <c r="E55" s="974">
        <v>320</v>
      </c>
      <c r="F55" s="973"/>
      <c r="G55" s="1046"/>
      <c r="H55" s="1046"/>
    </row>
    <row r="56" spans="2:8" ht="12.75">
      <c r="B56" s="632" t="s">
        <v>251</v>
      </c>
      <c r="C56" s="1032"/>
      <c r="D56" s="973">
        <v>2062</v>
      </c>
      <c r="E56" s="974">
        <v>1884</v>
      </c>
      <c r="F56" s="973"/>
      <c r="G56" s="1046"/>
      <c r="H56" s="1046"/>
    </row>
    <row r="57" spans="2:8" ht="12.75">
      <c r="B57" s="632" t="s">
        <v>1240</v>
      </c>
      <c r="C57" s="1032"/>
      <c r="D57" s="973"/>
      <c r="E57" s="974">
        <v>7500</v>
      </c>
      <c r="F57" s="973"/>
      <c r="G57" s="1046"/>
      <c r="H57" s="1046"/>
    </row>
    <row r="58" spans="2:8" ht="12.75">
      <c r="B58" s="632" t="s">
        <v>1241</v>
      </c>
      <c r="C58" s="1032"/>
      <c r="D58" s="973"/>
      <c r="E58" s="974">
        <v>300</v>
      </c>
      <c r="F58" s="973"/>
      <c r="G58" s="1046"/>
      <c r="H58" s="1046"/>
    </row>
    <row r="59" spans="2:8" ht="12.75">
      <c r="B59" s="632" t="s">
        <v>1242</v>
      </c>
      <c r="C59" s="1032"/>
      <c r="D59" s="973"/>
      <c r="E59" s="974">
        <v>2600</v>
      </c>
      <c r="F59" s="973"/>
      <c r="G59" s="1046"/>
      <c r="H59" s="1046"/>
    </row>
    <row r="60" spans="2:8" ht="12.75">
      <c r="B60" s="632" t="s">
        <v>1243</v>
      </c>
      <c r="C60" s="1032"/>
      <c r="D60" s="973"/>
      <c r="E60" s="974">
        <v>1750</v>
      </c>
      <c r="F60" s="973"/>
      <c r="G60" s="1046"/>
      <c r="H60" s="1046"/>
    </row>
    <row r="61" spans="2:8" ht="12.75">
      <c r="B61" s="632" t="s">
        <v>996</v>
      </c>
      <c r="C61" s="1032"/>
      <c r="D61" s="973">
        <v>9000</v>
      </c>
      <c r="E61" s="974">
        <v>7900</v>
      </c>
      <c r="F61" s="973"/>
      <c r="G61" s="1046"/>
      <c r="H61" s="1046"/>
    </row>
    <row r="62" spans="2:8" ht="12.75">
      <c r="B62" s="1333" t="s">
        <v>995</v>
      </c>
      <c r="C62" s="1334"/>
      <c r="D62" s="885">
        <v>7083</v>
      </c>
      <c r="E62" s="886">
        <v>1417</v>
      </c>
      <c r="F62" s="973"/>
      <c r="G62" s="1046"/>
      <c r="H62" s="1046"/>
    </row>
    <row r="63" spans="2:8" ht="12.75">
      <c r="B63" s="883" t="s">
        <v>581</v>
      </c>
      <c r="C63" s="884"/>
      <c r="D63" s="885">
        <v>40000</v>
      </c>
      <c r="E63" s="886">
        <v>10000</v>
      </c>
      <c r="F63" s="973"/>
      <c r="G63" s="1046"/>
      <c r="H63" s="1046"/>
    </row>
    <row r="64" spans="2:8" ht="12.75">
      <c r="B64" s="883" t="s">
        <v>582</v>
      </c>
      <c r="C64" s="884"/>
      <c r="D64" s="885">
        <v>1990</v>
      </c>
      <c r="E64" s="886">
        <v>995</v>
      </c>
      <c r="F64" s="973"/>
      <c r="G64" s="1046"/>
      <c r="H64" s="1046"/>
    </row>
    <row r="65" spans="2:8" ht="12.75">
      <c r="B65" s="1333" t="s">
        <v>997</v>
      </c>
      <c r="C65" s="1334"/>
      <c r="D65" s="1208">
        <v>3000</v>
      </c>
      <c r="E65" s="1209">
        <v>8000</v>
      </c>
      <c r="F65" s="1210">
        <v>8000</v>
      </c>
      <c r="G65" s="1046"/>
      <c r="H65" s="1046"/>
    </row>
    <row r="66" spans="2:8" ht="12.75">
      <c r="B66" s="883" t="s">
        <v>394</v>
      </c>
      <c r="C66" s="884"/>
      <c r="D66" s="885">
        <v>3000</v>
      </c>
      <c r="E66" s="886">
        <v>2000</v>
      </c>
      <c r="F66" s="973"/>
      <c r="G66" s="1046"/>
      <c r="H66" s="1046"/>
    </row>
    <row r="67" spans="2:8" ht="12.75">
      <c r="B67" s="883" t="s">
        <v>1130</v>
      </c>
      <c r="C67" s="884"/>
      <c r="D67" s="885">
        <v>3750</v>
      </c>
      <c r="E67" s="886">
        <v>1250</v>
      </c>
      <c r="F67" s="973"/>
      <c r="G67" s="1046"/>
      <c r="H67" s="1046"/>
    </row>
    <row r="68" spans="2:8" ht="12.75">
      <c r="B68" s="883" t="s">
        <v>1131</v>
      </c>
      <c r="C68" s="884"/>
      <c r="D68" s="885">
        <v>4160</v>
      </c>
      <c r="E68" s="886">
        <v>840</v>
      </c>
      <c r="F68" s="973"/>
      <c r="G68" s="1046"/>
      <c r="H68" s="1046"/>
    </row>
    <row r="69" spans="2:8" ht="12.75">
      <c r="B69" s="883" t="s">
        <v>998</v>
      </c>
      <c r="C69" s="884"/>
      <c r="D69" s="885">
        <v>2430</v>
      </c>
      <c r="E69" s="886">
        <v>2760</v>
      </c>
      <c r="F69" s="973">
        <v>1380</v>
      </c>
      <c r="G69" s="1046"/>
      <c r="H69" s="1046"/>
    </row>
    <row r="70" spans="2:8" ht="12.75">
      <c r="B70" s="883" t="s">
        <v>1247</v>
      </c>
      <c r="C70" s="884"/>
      <c r="D70" s="885"/>
      <c r="E70" s="886">
        <v>5000</v>
      </c>
      <c r="F70" s="973"/>
      <c r="G70" s="1046"/>
      <c r="H70" s="1046"/>
    </row>
    <row r="71" spans="2:8" ht="12.75">
      <c r="B71" s="883" t="s">
        <v>1248</v>
      </c>
      <c r="C71" s="884"/>
      <c r="D71" s="885"/>
      <c r="E71" s="886">
        <v>3000</v>
      </c>
      <c r="F71" s="973"/>
      <c r="G71" s="1046"/>
      <c r="H71" s="1046"/>
    </row>
    <row r="72" spans="2:8" ht="12.75">
      <c r="B72" s="883" t="s">
        <v>233</v>
      </c>
      <c r="C72" s="884"/>
      <c r="D72" s="885">
        <v>300</v>
      </c>
      <c r="E72" s="886">
        <v>100</v>
      </c>
      <c r="F72" s="973"/>
      <c r="G72" s="1046"/>
      <c r="H72" s="1046"/>
    </row>
    <row r="73" spans="2:8" ht="12.75">
      <c r="B73" s="883" t="s">
        <v>234</v>
      </c>
      <c r="C73" s="884"/>
      <c r="D73" s="885">
        <v>651</v>
      </c>
      <c r="E73" s="886">
        <v>267</v>
      </c>
      <c r="F73" s="973"/>
      <c r="G73" s="1046"/>
      <c r="H73" s="1046"/>
    </row>
    <row r="74" spans="2:8" ht="12.75">
      <c r="B74" s="883" t="s">
        <v>232</v>
      </c>
      <c r="C74" s="884"/>
      <c r="D74" s="885"/>
      <c r="E74" s="886">
        <v>5000</v>
      </c>
      <c r="F74" s="973"/>
      <c r="G74" s="1046"/>
      <c r="H74" s="1046"/>
    </row>
    <row r="75" spans="2:8" ht="12.75">
      <c r="B75" s="883" t="s">
        <v>235</v>
      </c>
      <c r="C75" s="884"/>
      <c r="D75" s="885"/>
      <c r="E75" s="886">
        <v>1372</v>
      </c>
      <c r="F75" s="973"/>
      <c r="G75" s="1046"/>
      <c r="H75" s="1046"/>
    </row>
    <row r="76" spans="2:8" ht="12.75">
      <c r="B76" s="883" t="s">
        <v>1249</v>
      </c>
      <c r="C76" s="884"/>
      <c r="D76" s="885">
        <v>3300</v>
      </c>
      <c r="E76" s="886">
        <v>850</v>
      </c>
      <c r="F76" s="973"/>
      <c r="G76" s="1046"/>
      <c r="H76" s="1046"/>
    </row>
    <row r="77" spans="2:8" ht="12.75">
      <c r="B77" s="883" t="s">
        <v>236</v>
      </c>
      <c r="C77" s="884"/>
      <c r="D77" s="885"/>
      <c r="E77" s="886">
        <v>35000</v>
      </c>
      <c r="F77" s="973"/>
      <c r="G77" s="1046"/>
      <c r="H77" s="1046"/>
    </row>
    <row r="78" spans="2:8" ht="12.75">
      <c r="B78" s="883" t="s">
        <v>945</v>
      </c>
      <c r="C78" s="884"/>
      <c r="D78" s="885">
        <v>50000</v>
      </c>
      <c r="E78" s="886">
        <v>50000</v>
      </c>
      <c r="F78" s="973"/>
      <c r="G78" s="1046"/>
      <c r="H78" s="1046"/>
    </row>
    <row r="79" spans="2:8" ht="12.75">
      <c r="B79" s="1333" t="s">
        <v>999</v>
      </c>
      <c r="C79" s="1334"/>
      <c r="D79" s="885">
        <v>180000</v>
      </c>
      <c r="E79" s="886">
        <v>200000</v>
      </c>
      <c r="F79" s="973"/>
      <c r="G79" s="1046"/>
      <c r="H79" s="1046"/>
    </row>
    <row r="80" spans="2:8" ht="12.75">
      <c r="B80" s="1329" t="s">
        <v>738</v>
      </c>
      <c r="C80" s="1330"/>
      <c r="D80" s="629" t="s">
        <v>985</v>
      </c>
      <c r="E80" s="1080" t="s">
        <v>986</v>
      </c>
      <c r="F80" s="629" t="s">
        <v>987</v>
      </c>
      <c r="G80" s="629" t="s">
        <v>988</v>
      </c>
      <c r="H80" s="629" t="s">
        <v>989</v>
      </c>
    </row>
    <row r="81" spans="2:8" ht="12.75">
      <c r="B81" s="883" t="s">
        <v>254</v>
      </c>
      <c r="C81" s="884"/>
      <c r="D81" s="885"/>
      <c r="E81" s="886">
        <v>300000</v>
      </c>
      <c r="F81" s="973"/>
      <c r="G81" s="973"/>
      <c r="H81" s="973"/>
    </row>
    <row r="82" spans="2:8" ht="12.75">
      <c r="B82" s="883" t="s">
        <v>1202</v>
      </c>
      <c r="C82" s="884"/>
      <c r="D82" s="885">
        <v>220000</v>
      </c>
      <c r="E82" s="886">
        <v>305091</v>
      </c>
      <c r="F82" s="973"/>
      <c r="G82" s="1046"/>
      <c r="H82" s="1046"/>
    </row>
    <row r="83" spans="2:8" ht="12.75">
      <c r="B83" s="883" t="s">
        <v>583</v>
      </c>
      <c r="C83" s="884"/>
      <c r="D83" s="885">
        <v>2743</v>
      </c>
      <c r="E83" s="886">
        <v>1143</v>
      </c>
      <c r="F83" s="973"/>
      <c r="G83" s="1046"/>
      <c r="H83" s="1046"/>
    </row>
    <row r="84" spans="2:8" ht="12.75">
      <c r="B84" s="883" t="s">
        <v>731</v>
      </c>
      <c r="C84" s="884"/>
      <c r="D84" s="885"/>
      <c r="E84" s="886">
        <v>5000</v>
      </c>
      <c r="F84" s="973"/>
      <c r="G84" s="1046"/>
      <c r="H84" s="1046"/>
    </row>
    <row r="85" spans="2:8" ht="12.75">
      <c r="B85" s="883" t="s">
        <v>396</v>
      </c>
      <c r="C85" s="884"/>
      <c r="D85" s="885">
        <v>1000</v>
      </c>
      <c r="E85" s="886">
        <v>1000</v>
      </c>
      <c r="F85" s="973">
        <v>1000</v>
      </c>
      <c r="G85" s="1046"/>
      <c r="H85" s="1046"/>
    </row>
    <row r="86" spans="2:8" ht="12.75">
      <c r="B86" s="883" t="s">
        <v>1000</v>
      </c>
      <c r="C86" s="884"/>
      <c r="D86" s="885">
        <v>139282</v>
      </c>
      <c r="E86" s="886">
        <v>139282</v>
      </c>
      <c r="F86" s="973">
        <v>139282</v>
      </c>
      <c r="G86" s="973"/>
      <c r="H86" s="973"/>
    </row>
    <row r="87" spans="2:8" ht="12.75">
      <c r="B87" s="1342" t="s">
        <v>602</v>
      </c>
      <c r="C87" s="1343"/>
      <c r="D87" s="629"/>
      <c r="E87" s="1253">
        <v>2250</v>
      </c>
      <c r="F87" s="629"/>
      <c r="G87" s="629"/>
      <c r="H87" s="629"/>
    </row>
    <row r="88" spans="2:8" ht="12.75">
      <c r="B88" s="971" t="s">
        <v>1147</v>
      </c>
      <c r="C88" s="970"/>
      <c r="D88" s="973">
        <v>3000</v>
      </c>
      <c r="E88" s="973">
        <v>3000</v>
      </c>
      <c r="F88" s="973">
        <v>3000</v>
      </c>
      <c r="G88" s="1046"/>
      <c r="H88" s="1046"/>
    </row>
    <row r="89" spans="2:8" ht="12.75">
      <c r="B89" s="971" t="s">
        <v>594</v>
      </c>
      <c r="C89" s="970"/>
      <c r="D89" s="973">
        <v>2000</v>
      </c>
      <c r="E89" s="973">
        <v>2000</v>
      </c>
      <c r="F89" s="973">
        <v>2000</v>
      </c>
      <c r="G89" s="1046"/>
      <c r="H89" s="1046"/>
    </row>
    <row r="90" spans="2:8" ht="12.75">
      <c r="B90" s="632" t="s">
        <v>475</v>
      </c>
      <c r="C90" s="1032"/>
      <c r="D90" s="973">
        <v>5000</v>
      </c>
      <c r="E90" s="973">
        <v>5000</v>
      </c>
      <c r="F90" s="973">
        <v>5000</v>
      </c>
      <c r="G90" s="1046"/>
      <c r="H90" s="1046"/>
    </row>
    <row r="91" spans="2:8" ht="12.75">
      <c r="B91" s="971" t="s">
        <v>1148</v>
      </c>
      <c r="C91" s="970"/>
      <c r="D91" s="973">
        <v>5000</v>
      </c>
      <c r="E91" s="973">
        <v>5000</v>
      </c>
      <c r="F91" s="973">
        <v>5000</v>
      </c>
      <c r="G91" s="973"/>
      <c r="H91" s="973"/>
    </row>
    <row r="92" spans="2:8" ht="12.75">
      <c r="B92" s="632" t="s">
        <v>1149</v>
      </c>
      <c r="C92" s="1032"/>
      <c r="D92" s="973">
        <v>3000</v>
      </c>
      <c r="E92" s="973">
        <v>3000</v>
      </c>
      <c r="F92" s="973">
        <v>3000</v>
      </c>
      <c r="G92" s="1046"/>
      <c r="H92" s="1046"/>
    </row>
    <row r="93" spans="2:8" ht="12.75">
      <c r="B93" s="971" t="s">
        <v>1150</v>
      </c>
      <c r="C93" s="970"/>
      <c r="D93" s="973">
        <v>3000</v>
      </c>
      <c r="E93" s="973">
        <v>3000</v>
      </c>
      <c r="F93" s="973">
        <v>3000</v>
      </c>
      <c r="G93" s="1046"/>
      <c r="H93" s="1046"/>
    </row>
    <row r="94" spans="2:8" ht="12.75">
      <c r="B94" s="971" t="s">
        <v>1151</v>
      </c>
      <c r="C94" s="970"/>
      <c r="D94" s="973">
        <v>1500</v>
      </c>
      <c r="E94" s="973">
        <v>1500</v>
      </c>
      <c r="F94" s="973">
        <v>1500</v>
      </c>
      <c r="G94" s="1046"/>
      <c r="H94" s="1046"/>
    </row>
    <row r="95" spans="2:8" ht="12.75">
      <c r="B95" s="971" t="s">
        <v>1245</v>
      </c>
      <c r="C95" s="970"/>
      <c r="D95" s="973">
        <v>2880</v>
      </c>
      <c r="E95" s="974">
        <v>2880</v>
      </c>
      <c r="F95" s="973">
        <v>2880</v>
      </c>
      <c r="G95" s="1046"/>
      <c r="H95" s="1046"/>
    </row>
    <row r="96" spans="2:8" ht="12.75">
      <c r="B96" s="971" t="s">
        <v>1246</v>
      </c>
      <c r="C96" s="970"/>
      <c r="D96" s="973">
        <v>1440</v>
      </c>
      <c r="E96" s="974">
        <v>1440</v>
      </c>
      <c r="F96" s="973">
        <v>1440</v>
      </c>
      <c r="G96" s="1046"/>
      <c r="H96" s="1046"/>
    </row>
    <row r="97" spans="2:8" ht="12.75">
      <c r="B97" s="971" t="s">
        <v>1152</v>
      </c>
      <c r="C97" s="970"/>
      <c r="D97" s="973">
        <v>25400</v>
      </c>
      <c r="E97" s="974">
        <v>25400</v>
      </c>
      <c r="F97" s="973">
        <v>25400</v>
      </c>
      <c r="G97" s="973"/>
      <c r="H97" s="1046"/>
    </row>
    <row r="98" spans="2:8" ht="12.75">
      <c r="B98" s="971" t="s">
        <v>1153</v>
      </c>
      <c r="C98" s="970"/>
      <c r="D98" s="973">
        <v>987957</v>
      </c>
      <c r="E98" s="974">
        <v>987957</v>
      </c>
      <c r="F98" s="973">
        <v>987957</v>
      </c>
      <c r="G98" s="973"/>
      <c r="H98" s="1046"/>
    </row>
    <row r="99" spans="2:8" ht="12.75">
      <c r="B99" s="971" t="s">
        <v>1154</v>
      </c>
      <c r="C99" s="970"/>
      <c r="D99" s="973">
        <v>259715</v>
      </c>
      <c r="E99" s="974">
        <v>259715</v>
      </c>
      <c r="F99" s="973">
        <v>259715</v>
      </c>
      <c r="G99" s="973"/>
      <c r="H99" s="1046"/>
    </row>
    <row r="100" spans="2:8" ht="12.75">
      <c r="B100" s="971" t="s">
        <v>1155</v>
      </c>
      <c r="C100" s="970"/>
      <c r="D100" s="973">
        <v>371920</v>
      </c>
      <c r="E100" s="974">
        <v>371920</v>
      </c>
      <c r="F100" s="973">
        <v>371920</v>
      </c>
      <c r="G100" s="973"/>
      <c r="H100" s="973"/>
    </row>
    <row r="101" spans="2:8" ht="12.75">
      <c r="B101" s="883" t="s">
        <v>3</v>
      </c>
      <c r="C101" s="884"/>
      <c r="D101" s="885">
        <v>694</v>
      </c>
      <c r="E101" s="886">
        <v>694</v>
      </c>
      <c r="F101" s="885">
        <v>694</v>
      </c>
      <c r="G101" s="625">
        <v>694</v>
      </c>
      <c r="H101" s="625">
        <v>694</v>
      </c>
    </row>
    <row r="102" spans="2:8" ht="12.75">
      <c r="B102" s="883" t="s">
        <v>390</v>
      </c>
      <c r="C102" s="884"/>
      <c r="D102" s="885">
        <v>1143</v>
      </c>
      <c r="E102" s="886">
        <v>1143</v>
      </c>
      <c r="F102" s="885">
        <v>1143</v>
      </c>
      <c r="G102" s="885"/>
      <c r="H102" s="885"/>
    </row>
    <row r="103" spans="2:8" ht="12.75">
      <c r="B103" s="883" t="s">
        <v>261</v>
      </c>
      <c r="C103" s="884"/>
      <c r="D103" s="885">
        <v>13348</v>
      </c>
      <c r="E103" s="886">
        <v>37018</v>
      </c>
      <c r="F103" s="885">
        <v>5900</v>
      </c>
      <c r="G103" s="885"/>
      <c r="H103" s="885"/>
    </row>
    <row r="104" spans="2:8" ht="12.75">
      <c r="B104" s="883" t="s">
        <v>1244</v>
      </c>
      <c r="C104" s="884"/>
      <c r="D104" s="885"/>
      <c r="E104" s="886">
        <v>8800</v>
      </c>
      <c r="F104" s="885"/>
      <c r="G104" s="885"/>
      <c r="H104" s="885"/>
    </row>
    <row r="105" spans="2:8" ht="12.75">
      <c r="B105" s="883" t="s">
        <v>954</v>
      </c>
      <c r="C105" s="884"/>
      <c r="D105" s="885">
        <v>7000</v>
      </c>
      <c r="E105" s="886">
        <v>2333</v>
      </c>
      <c r="F105" s="885"/>
      <c r="G105" s="885"/>
      <c r="H105" s="885"/>
    </row>
    <row r="106" spans="2:8" ht="12.75">
      <c r="B106" s="1333" t="s">
        <v>716</v>
      </c>
      <c r="C106" s="1334"/>
      <c r="D106" s="885">
        <v>5000</v>
      </c>
      <c r="E106" s="886">
        <v>10000</v>
      </c>
      <c r="F106" s="885">
        <v>10000</v>
      </c>
      <c r="G106" s="625">
        <v>5000</v>
      </c>
      <c r="H106" s="625"/>
    </row>
    <row r="107" spans="2:8" ht="12.75">
      <c r="B107" s="883" t="s">
        <v>1198</v>
      </c>
      <c r="C107" s="884"/>
      <c r="D107" s="1209">
        <v>4290</v>
      </c>
      <c r="E107" s="1209">
        <v>6400</v>
      </c>
      <c r="F107" s="885"/>
      <c r="G107" s="625"/>
      <c r="H107" s="625"/>
    </row>
    <row r="108" spans="2:8" ht="12.75">
      <c r="B108" s="883" t="s">
        <v>1199</v>
      </c>
      <c r="C108" s="884"/>
      <c r="D108" s="1209">
        <v>1600</v>
      </c>
      <c r="E108" s="1209">
        <v>2400</v>
      </c>
      <c r="F108" s="885"/>
      <c r="G108" s="625"/>
      <c r="H108" s="625"/>
    </row>
    <row r="109" spans="2:8" ht="12.75">
      <c r="B109" s="883" t="s">
        <v>1170</v>
      </c>
      <c r="C109" s="884"/>
      <c r="D109" s="886">
        <v>6861</v>
      </c>
      <c r="E109" s="886">
        <v>6861</v>
      </c>
      <c r="F109" s="885"/>
      <c r="G109" s="625"/>
      <c r="H109" s="625"/>
    </row>
    <row r="110" spans="2:8" ht="12.75">
      <c r="B110" s="883" t="s">
        <v>1171</v>
      </c>
      <c r="C110" s="884"/>
      <c r="D110" s="886">
        <v>4200</v>
      </c>
      <c r="E110" s="886">
        <v>4200</v>
      </c>
      <c r="F110" s="885"/>
      <c r="G110" s="625"/>
      <c r="H110" s="625"/>
    </row>
    <row r="111" spans="2:8" ht="12.75">
      <c r="B111" s="1333" t="s">
        <v>1</v>
      </c>
      <c r="C111" s="1334"/>
      <c r="D111" s="885">
        <v>1808</v>
      </c>
      <c r="E111" s="886">
        <v>1808</v>
      </c>
      <c r="F111" s="885"/>
      <c r="G111" s="625"/>
      <c r="H111" s="625"/>
    </row>
    <row r="112" spans="2:8" ht="12.75">
      <c r="B112" s="883" t="s">
        <v>2</v>
      </c>
      <c r="C112" s="884"/>
      <c r="D112" s="885">
        <v>7264</v>
      </c>
      <c r="E112" s="886">
        <v>7264</v>
      </c>
      <c r="F112" s="885">
        <v>3836</v>
      </c>
      <c r="G112" s="625"/>
      <c r="H112" s="625"/>
    </row>
    <row r="113" spans="2:8" ht="12.75">
      <c r="B113" s="1333" t="s">
        <v>1169</v>
      </c>
      <c r="C113" s="1334"/>
      <c r="D113" s="885">
        <v>542013</v>
      </c>
      <c r="E113" s="886">
        <v>542013</v>
      </c>
      <c r="F113" s="885">
        <v>542013</v>
      </c>
      <c r="G113" s="625">
        <v>542013</v>
      </c>
      <c r="H113" s="625"/>
    </row>
  </sheetData>
  <sheetProtection/>
  <mergeCells count="33">
    <mergeCell ref="B65:C65"/>
    <mergeCell ref="B106:C106"/>
    <mergeCell ref="B23:B24"/>
    <mergeCell ref="B25:B26"/>
    <mergeCell ref="B79:C79"/>
    <mergeCell ref="B87:C87"/>
    <mergeCell ref="B80:C80"/>
    <mergeCell ref="B2:L2"/>
    <mergeCell ref="B4:L4"/>
    <mergeCell ref="B6:F6"/>
    <mergeCell ref="B8:B10"/>
    <mergeCell ref="C8:C10"/>
    <mergeCell ref="B62:C62"/>
    <mergeCell ref="L8:L10"/>
    <mergeCell ref="B15:B16"/>
    <mergeCell ref="B13:B14"/>
    <mergeCell ref="B17:B18"/>
    <mergeCell ref="B113:C113"/>
    <mergeCell ref="J8:J10"/>
    <mergeCell ref="H8:H10"/>
    <mergeCell ref="I8:I10"/>
    <mergeCell ref="G8:G10"/>
    <mergeCell ref="B19:B20"/>
    <mergeCell ref="B111:C111"/>
    <mergeCell ref="D8:D10"/>
    <mergeCell ref="E8:E10"/>
    <mergeCell ref="F8:F10"/>
    <mergeCell ref="B11:B12"/>
    <mergeCell ref="K8:K10"/>
    <mergeCell ref="B29:C29"/>
    <mergeCell ref="B38:C38"/>
    <mergeCell ref="B21:B22"/>
    <mergeCell ref="B33:C33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D1">
      <selection activeCell="K7" sqref="K7:K8"/>
    </sheetView>
  </sheetViews>
  <sheetFormatPr defaultColWidth="9.125" defaultRowHeight="12.75"/>
  <cols>
    <col min="1" max="1" width="6.875" style="640" customWidth="1"/>
    <col min="2" max="2" width="10.125" style="640" customWidth="1"/>
    <col min="3" max="3" width="32.50390625" style="640" customWidth="1"/>
    <col min="4" max="4" width="10.50390625" style="640" customWidth="1"/>
    <col min="5" max="7" width="9.125" style="640" customWidth="1"/>
    <col min="8" max="8" width="18.875" style="640" customWidth="1"/>
    <col min="9" max="9" width="15.75390625" style="640" customWidth="1"/>
    <col min="10" max="10" width="16.25390625" style="640" customWidth="1"/>
    <col min="11" max="11" width="16.00390625" style="640" customWidth="1"/>
    <col min="12" max="12" width="17.875" style="640" customWidth="1"/>
    <col min="13" max="16384" width="9.125" style="640" customWidth="1"/>
  </cols>
  <sheetData>
    <row r="1" spans="1:10" ht="12.75">
      <c r="A1" s="1368" t="s">
        <v>1001</v>
      </c>
      <c r="B1" s="1368"/>
      <c r="C1" s="1368"/>
      <c r="D1" s="1368"/>
      <c r="E1" s="1368"/>
      <c r="F1" s="1368"/>
      <c r="G1" s="1368"/>
      <c r="H1" s="1368"/>
      <c r="I1" s="1368"/>
      <c r="J1" s="1368"/>
    </row>
    <row r="2" ht="16.5" customHeight="1"/>
    <row r="3" spans="1:10" ht="13.5">
      <c r="A3" s="1344" t="s">
        <v>28</v>
      </c>
      <c r="B3" s="1344"/>
      <c r="C3" s="1344"/>
      <c r="D3" s="1344"/>
      <c r="E3" s="1344"/>
      <c r="F3" s="1344"/>
      <c r="G3" s="1344"/>
      <c r="H3" s="1344"/>
      <c r="I3" s="1344"/>
      <c r="J3" s="1344"/>
    </row>
    <row r="4" spans="1:8" ht="13.5">
      <c r="A4" s="641"/>
      <c r="B4" s="641"/>
      <c r="C4" s="641"/>
      <c r="D4" s="641"/>
      <c r="E4" s="641"/>
      <c r="F4" s="641"/>
      <c r="G4" s="641"/>
      <c r="H4" s="641"/>
    </row>
    <row r="5" spans="1:8" ht="9.75" customHeight="1">
      <c r="A5" s="641"/>
      <c r="B5" s="641"/>
      <c r="C5" s="641"/>
      <c r="D5" s="641"/>
      <c r="E5" s="641"/>
      <c r="F5" s="641"/>
      <c r="G5" s="641"/>
      <c r="H5" s="641"/>
    </row>
    <row r="6" spans="4:12" ht="12">
      <c r="D6" s="642"/>
      <c r="E6" s="642"/>
      <c r="F6" s="642"/>
      <c r="G6" s="642"/>
      <c r="H6" s="642"/>
      <c r="I6" s="643"/>
      <c r="J6" s="643"/>
      <c r="K6" s="643"/>
      <c r="L6" s="643" t="s">
        <v>758</v>
      </c>
    </row>
    <row r="7" spans="1:12" ht="24.75" customHeight="1">
      <c r="A7" s="1378" t="s">
        <v>857</v>
      </c>
      <c r="B7" s="1346" t="s">
        <v>738</v>
      </c>
      <c r="C7" s="1347"/>
      <c r="D7" s="1346" t="s">
        <v>1002</v>
      </c>
      <c r="E7" s="1380"/>
      <c r="F7" s="1380"/>
      <c r="G7" s="1380"/>
      <c r="H7" s="1347"/>
      <c r="I7" s="1366" t="s">
        <v>120</v>
      </c>
      <c r="J7" s="1366" t="s">
        <v>264</v>
      </c>
      <c r="K7" s="1366" t="s">
        <v>1214</v>
      </c>
      <c r="L7" s="1366" t="s">
        <v>1230</v>
      </c>
    </row>
    <row r="8" spans="1:12" ht="25.5" customHeight="1" thickBot="1">
      <c r="A8" s="1379"/>
      <c r="B8" s="1348"/>
      <c r="C8" s="1349"/>
      <c r="D8" s="1381"/>
      <c r="E8" s="1382"/>
      <c r="F8" s="1382"/>
      <c r="G8" s="1382"/>
      <c r="H8" s="1383"/>
      <c r="I8" s="1367"/>
      <c r="J8" s="1367"/>
      <c r="K8" s="1367"/>
      <c r="L8" s="1367"/>
    </row>
    <row r="9" spans="1:12" ht="15.75" customHeight="1">
      <c r="A9" s="1350" t="s">
        <v>739</v>
      </c>
      <c r="B9" s="1370"/>
      <c r="C9" s="1371"/>
      <c r="D9" s="1345" t="s">
        <v>880</v>
      </c>
      <c r="E9" s="645" t="s">
        <v>1003</v>
      </c>
      <c r="F9" s="646"/>
      <c r="G9" s="646"/>
      <c r="H9" s="647"/>
      <c r="I9" s="644"/>
      <c r="J9" s="644"/>
      <c r="K9" s="644"/>
      <c r="L9" s="644"/>
    </row>
    <row r="10" spans="1:12" ht="15.75" customHeight="1">
      <c r="A10" s="1352"/>
      <c r="B10" s="1372"/>
      <c r="C10" s="1373"/>
      <c r="D10" s="1345"/>
      <c r="E10" s="645" t="s">
        <v>1004</v>
      </c>
      <c r="F10" s="646"/>
      <c r="G10" s="646"/>
      <c r="H10" s="647"/>
      <c r="I10" s="648"/>
      <c r="J10" s="648"/>
      <c r="K10" s="648"/>
      <c r="L10" s="648"/>
    </row>
    <row r="11" spans="1:12" ht="15.75" customHeight="1">
      <c r="A11" s="1352"/>
      <c r="B11" s="1374"/>
      <c r="C11" s="1375"/>
      <c r="D11" s="1364" t="s">
        <v>881</v>
      </c>
      <c r="E11" s="649" t="s">
        <v>882</v>
      </c>
      <c r="F11" s="650"/>
      <c r="G11" s="650"/>
      <c r="H11" s="651"/>
      <c r="I11" s="652"/>
      <c r="J11" s="652"/>
      <c r="K11" s="652"/>
      <c r="L11" s="652"/>
    </row>
    <row r="12" spans="1:12" ht="15.75" customHeight="1">
      <c r="A12" s="1352"/>
      <c r="B12" s="1374"/>
      <c r="C12" s="1375"/>
      <c r="D12" s="1345"/>
      <c r="E12" s="645" t="s">
        <v>1006</v>
      </c>
      <c r="F12" s="646"/>
      <c r="G12" s="646"/>
      <c r="H12" s="647"/>
      <c r="I12" s="648"/>
      <c r="J12" s="648"/>
      <c r="K12" s="648"/>
      <c r="L12" s="648"/>
    </row>
    <row r="13" spans="1:12" ht="15.75" customHeight="1">
      <c r="A13" s="1352"/>
      <c r="B13" s="1374"/>
      <c r="C13" s="1375"/>
      <c r="D13" s="1345"/>
      <c r="E13" s="645" t="s">
        <v>883</v>
      </c>
      <c r="F13" s="646"/>
      <c r="G13" s="646"/>
      <c r="H13" s="647"/>
      <c r="I13" s="648"/>
      <c r="J13" s="648"/>
      <c r="K13" s="648"/>
      <c r="L13" s="648"/>
    </row>
    <row r="14" spans="1:12" ht="15.75" customHeight="1">
      <c r="A14" s="1352"/>
      <c r="B14" s="1374"/>
      <c r="C14" s="1375"/>
      <c r="D14" s="1345"/>
      <c r="E14" s="645" t="s">
        <v>672</v>
      </c>
      <c r="F14" s="646"/>
      <c r="G14" s="646"/>
      <c r="H14" s="647"/>
      <c r="I14" s="648"/>
      <c r="J14" s="648"/>
      <c r="K14" s="648"/>
      <c r="L14" s="648"/>
    </row>
    <row r="15" spans="1:12" ht="15.75" customHeight="1">
      <c r="A15" s="1352"/>
      <c r="B15" s="1374"/>
      <c r="C15" s="1375"/>
      <c r="D15" s="1345"/>
      <c r="E15" s="645" t="s">
        <v>1008</v>
      </c>
      <c r="F15" s="646"/>
      <c r="G15" s="646"/>
      <c r="H15" s="647"/>
      <c r="I15" s="648"/>
      <c r="J15" s="648"/>
      <c r="K15" s="648"/>
      <c r="L15" s="648"/>
    </row>
    <row r="16" spans="1:12" ht="15.75" customHeight="1">
      <c r="A16" s="1352"/>
      <c r="B16" s="1374"/>
      <c r="C16" s="1375"/>
      <c r="D16" s="1345"/>
      <c r="E16" s="645" t="s">
        <v>1007</v>
      </c>
      <c r="F16" s="646"/>
      <c r="G16" s="646"/>
      <c r="H16" s="647"/>
      <c r="I16" s="648"/>
      <c r="J16" s="648"/>
      <c r="K16" s="648"/>
      <c r="L16" s="648"/>
    </row>
    <row r="17" spans="1:12" ht="15.75" customHeight="1" thickBot="1">
      <c r="A17" s="1369"/>
      <c r="B17" s="1376"/>
      <c r="C17" s="1377"/>
      <c r="D17" s="1325"/>
      <c r="E17" s="653" t="s">
        <v>1009</v>
      </c>
      <c r="F17" s="654"/>
      <c r="G17" s="654"/>
      <c r="H17" s="655"/>
      <c r="I17" s="656"/>
      <c r="J17" s="656"/>
      <c r="K17" s="656"/>
      <c r="L17" s="656"/>
    </row>
    <row r="18" spans="1:12" ht="13.5" customHeight="1">
      <c r="A18" s="1350"/>
      <c r="B18" s="1354" t="s">
        <v>753</v>
      </c>
      <c r="C18" s="1355"/>
      <c r="D18" s="1362" t="s">
        <v>880</v>
      </c>
      <c r="E18" s="645" t="s">
        <v>1003</v>
      </c>
      <c r="F18" s="646"/>
      <c r="G18" s="646"/>
      <c r="H18" s="647"/>
      <c r="I18" s="657">
        <v>0</v>
      </c>
      <c r="J18" s="657">
        <v>0</v>
      </c>
      <c r="K18" s="657">
        <v>0</v>
      </c>
      <c r="L18" s="657">
        <v>0</v>
      </c>
    </row>
    <row r="19" spans="1:12" ht="13.5" customHeight="1">
      <c r="A19" s="1351"/>
      <c r="B19" s="1356"/>
      <c r="C19" s="1357"/>
      <c r="D19" s="1345"/>
      <c r="E19" s="645" t="s">
        <v>1004</v>
      </c>
      <c r="F19" s="646"/>
      <c r="G19" s="646"/>
      <c r="H19" s="647"/>
      <c r="I19" s="659">
        <v>0</v>
      </c>
      <c r="J19" s="659">
        <v>0</v>
      </c>
      <c r="K19" s="659">
        <v>0</v>
      </c>
      <c r="L19" s="659">
        <v>0</v>
      </c>
    </row>
    <row r="20" spans="1:12" ht="13.5" customHeight="1">
      <c r="A20" s="1352"/>
      <c r="B20" s="1356"/>
      <c r="C20" s="1357"/>
      <c r="D20" s="1363"/>
      <c r="E20" s="645" t="s">
        <v>1005</v>
      </c>
      <c r="F20" s="646"/>
      <c r="G20" s="646"/>
      <c r="H20" s="647"/>
      <c r="I20" s="859">
        <v>0</v>
      </c>
      <c r="J20" s="859">
        <v>0</v>
      </c>
      <c r="K20" s="859">
        <v>0</v>
      </c>
      <c r="L20" s="859">
        <v>0</v>
      </c>
    </row>
    <row r="21" spans="1:12" ht="13.5" customHeight="1">
      <c r="A21" s="1352"/>
      <c r="B21" s="1358"/>
      <c r="C21" s="1359"/>
      <c r="D21" s="1364" t="s">
        <v>881</v>
      </c>
      <c r="E21" s="649" t="s">
        <v>882</v>
      </c>
      <c r="F21" s="650"/>
      <c r="G21" s="650"/>
      <c r="H21" s="651"/>
      <c r="I21" s="659">
        <v>0</v>
      </c>
      <c r="J21" s="659">
        <v>0</v>
      </c>
      <c r="K21" s="659">
        <v>0</v>
      </c>
      <c r="L21" s="659">
        <v>0</v>
      </c>
    </row>
    <row r="22" spans="1:12" ht="13.5" customHeight="1">
      <c r="A22" s="1352"/>
      <c r="B22" s="1358"/>
      <c r="C22" s="1359"/>
      <c r="D22" s="1345"/>
      <c r="E22" s="645" t="s">
        <v>1006</v>
      </c>
      <c r="F22" s="646"/>
      <c r="G22" s="646"/>
      <c r="H22" s="647"/>
      <c r="I22" s="659">
        <v>0</v>
      </c>
      <c r="J22" s="659">
        <v>0</v>
      </c>
      <c r="K22" s="659">
        <v>0</v>
      </c>
      <c r="L22" s="659">
        <v>0</v>
      </c>
    </row>
    <row r="23" spans="1:12" ht="13.5" customHeight="1">
      <c r="A23" s="1352"/>
      <c r="B23" s="1358"/>
      <c r="C23" s="1359"/>
      <c r="D23" s="1345"/>
      <c r="E23" s="645" t="s">
        <v>883</v>
      </c>
      <c r="F23" s="646"/>
      <c r="G23" s="646"/>
      <c r="H23" s="647"/>
      <c r="I23" s="659">
        <v>0</v>
      </c>
      <c r="J23" s="659">
        <v>0</v>
      </c>
      <c r="K23" s="659">
        <v>0</v>
      </c>
      <c r="L23" s="659">
        <v>0</v>
      </c>
    </row>
    <row r="24" spans="1:12" ht="13.5" customHeight="1">
      <c r="A24" s="1352"/>
      <c r="B24" s="1358"/>
      <c r="C24" s="1359"/>
      <c r="D24" s="1345"/>
      <c r="E24" s="645" t="s">
        <v>672</v>
      </c>
      <c r="F24" s="646"/>
      <c r="G24" s="646"/>
      <c r="H24" s="647"/>
      <c r="I24" s="658">
        <v>0</v>
      </c>
      <c r="J24" s="658">
        <v>0</v>
      </c>
      <c r="K24" s="658">
        <v>0</v>
      </c>
      <c r="L24" s="658">
        <v>0</v>
      </c>
    </row>
    <row r="25" spans="1:12" ht="13.5" customHeight="1">
      <c r="A25" s="1352"/>
      <c r="B25" s="1358"/>
      <c r="C25" s="1359"/>
      <c r="D25" s="1345"/>
      <c r="E25" s="645" t="s">
        <v>673</v>
      </c>
      <c r="F25" s="646"/>
      <c r="G25" s="646"/>
      <c r="H25" s="647"/>
      <c r="I25" s="648">
        <v>0</v>
      </c>
      <c r="J25" s="648">
        <v>0</v>
      </c>
      <c r="K25" s="648">
        <v>0</v>
      </c>
      <c r="L25" s="648">
        <v>0</v>
      </c>
    </row>
    <row r="26" spans="1:12" ht="13.5" customHeight="1">
      <c r="A26" s="1352"/>
      <c r="B26" s="1358"/>
      <c r="C26" s="1359"/>
      <c r="D26" s="1345"/>
      <c r="E26" s="645" t="s">
        <v>1007</v>
      </c>
      <c r="F26" s="646"/>
      <c r="G26" s="646"/>
      <c r="H26" s="647"/>
      <c r="I26" s="658">
        <v>0</v>
      </c>
      <c r="J26" s="658">
        <v>0</v>
      </c>
      <c r="K26" s="658">
        <v>0</v>
      </c>
      <c r="L26" s="658">
        <v>0</v>
      </c>
    </row>
    <row r="27" spans="1:12" ht="13.5" customHeight="1">
      <c r="A27" s="1352"/>
      <c r="B27" s="1358"/>
      <c r="C27" s="1359"/>
      <c r="D27" s="1345"/>
      <c r="E27" s="660" t="s">
        <v>1009</v>
      </c>
      <c r="F27" s="646"/>
      <c r="G27" s="646"/>
      <c r="H27" s="647"/>
      <c r="I27" s="661">
        <v>0</v>
      </c>
      <c r="J27" s="661">
        <v>0</v>
      </c>
      <c r="K27" s="661">
        <v>0</v>
      </c>
      <c r="L27" s="661">
        <v>0</v>
      </c>
    </row>
    <row r="28" spans="1:12" ht="13.5" customHeight="1">
      <c r="A28" s="1352"/>
      <c r="B28" s="1358"/>
      <c r="C28" s="1359"/>
      <c r="D28" s="1345"/>
      <c r="E28" s="645" t="s">
        <v>1008</v>
      </c>
      <c r="F28" s="646"/>
      <c r="G28" s="646"/>
      <c r="H28" s="647"/>
      <c r="I28" s="658">
        <v>0</v>
      </c>
      <c r="J28" s="658">
        <v>0</v>
      </c>
      <c r="K28" s="658">
        <v>0</v>
      </c>
      <c r="L28" s="658">
        <v>0</v>
      </c>
    </row>
    <row r="29" spans="1:12" ht="13.5" customHeight="1" thickBot="1">
      <c r="A29" s="1353"/>
      <c r="B29" s="1360"/>
      <c r="C29" s="1361"/>
      <c r="D29" s="1365"/>
      <c r="E29" s="653" t="s">
        <v>1009</v>
      </c>
      <c r="F29" s="654"/>
      <c r="G29" s="654"/>
      <c r="H29" s="655"/>
      <c r="I29" s="980">
        <v>0</v>
      </c>
      <c r="J29" s="980">
        <v>0</v>
      </c>
      <c r="K29" s="980">
        <v>0</v>
      </c>
      <c r="L29" s="980">
        <v>0</v>
      </c>
    </row>
    <row r="30" spans="1:8" ht="13.5" customHeight="1">
      <c r="A30" s="852"/>
      <c r="B30" s="851"/>
      <c r="C30" s="851"/>
      <c r="D30" s="853"/>
      <c r="E30" s="646"/>
      <c r="F30" s="646"/>
      <c r="G30" s="646"/>
      <c r="H30" s="646"/>
    </row>
  </sheetData>
  <sheetProtection/>
  <mergeCells count="17">
    <mergeCell ref="L7:L8"/>
    <mergeCell ref="K7:K8"/>
    <mergeCell ref="A1:J1"/>
    <mergeCell ref="J7:J8"/>
    <mergeCell ref="I7:I8"/>
    <mergeCell ref="A9:A17"/>
    <mergeCell ref="B9:C17"/>
    <mergeCell ref="A7:A8"/>
    <mergeCell ref="D11:D17"/>
    <mergeCell ref="D7:H8"/>
    <mergeCell ref="A3:J3"/>
    <mergeCell ref="D9:D10"/>
    <mergeCell ref="B7:C8"/>
    <mergeCell ref="A18:A29"/>
    <mergeCell ref="B18:C29"/>
    <mergeCell ref="D18:D20"/>
    <mergeCell ref="D21:D29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J51" sqref="J51:J82"/>
    </sheetView>
  </sheetViews>
  <sheetFormatPr defaultColWidth="9.125" defaultRowHeight="12.75"/>
  <cols>
    <col min="1" max="1" width="4.875" style="662" customWidth="1"/>
    <col min="2" max="2" width="14.125" style="662" customWidth="1"/>
    <col min="3" max="3" width="13.875" style="662" customWidth="1"/>
    <col min="4" max="4" width="14.125" style="662" customWidth="1"/>
    <col min="5" max="5" width="13.125" style="662" customWidth="1"/>
    <col min="6" max="10" width="12.125" style="662" customWidth="1"/>
    <col min="11" max="16384" width="9.125" style="662" customWidth="1"/>
  </cols>
  <sheetData>
    <row r="2" spans="2:10" ht="12.75">
      <c r="B2" s="1393" t="s">
        <v>1010</v>
      </c>
      <c r="C2" s="1393"/>
      <c r="D2" s="1393"/>
      <c r="E2" s="1393"/>
      <c r="F2" s="1393"/>
      <c r="G2" s="1393"/>
      <c r="H2" s="1393"/>
      <c r="I2" s="1393"/>
      <c r="J2" s="1393"/>
    </row>
    <row r="4" spans="2:10" ht="12.75">
      <c r="B4" s="1394" t="s">
        <v>65</v>
      </c>
      <c r="C4" s="1395"/>
      <c r="D4" s="1395"/>
      <c r="E4" s="1395"/>
      <c r="F4" s="1395"/>
      <c r="G4" s="1395"/>
      <c r="H4" s="1395"/>
      <c r="I4" s="1395"/>
      <c r="J4" s="1395"/>
    </row>
    <row r="5" spans="2:10" ht="12.75">
      <c r="B5" s="663"/>
      <c r="C5" s="664"/>
      <c r="D5" s="664"/>
      <c r="E5" s="664"/>
      <c r="F5" s="664"/>
      <c r="G5" s="664"/>
      <c r="H5" s="664"/>
      <c r="I5" s="664"/>
      <c r="J5" s="664"/>
    </row>
    <row r="6" spans="2:10" ht="12.75">
      <c r="B6" s="663"/>
      <c r="C6" s="664"/>
      <c r="D6" s="664"/>
      <c r="E6" s="664"/>
      <c r="F6" s="664"/>
      <c r="G6" s="664"/>
      <c r="H6" s="664"/>
      <c r="I6" s="664"/>
      <c r="J6" s="664"/>
    </row>
    <row r="7" spans="1:10" ht="12">
      <c r="A7" s="665"/>
      <c r="J7" s="969"/>
    </row>
    <row r="8" spans="1:10" ht="12.75" customHeight="1">
      <c r="A8" s="1396" t="s">
        <v>1011</v>
      </c>
      <c r="B8" s="1399" t="s">
        <v>1012</v>
      </c>
      <c r="C8" s="1400"/>
      <c r="D8" s="1401"/>
      <c r="E8" s="1408" t="s">
        <v>1235</v>
      </c>
      <c r="F8" s="1411" t="s">
        <v>1013</v>
      </c>
      <c r="G8" s="1412"/>
      <c r="H8" s="1413"/>
      <c r="I8" s="1413"/>
      <c r="J8" s="994"/>
    </row>
    <row r="9" spans="1:10" ht="12.75">
      <c r="A9" s="1397"/>
      <c r="B9" s="1402"/>
      <c r="C9" s="1403"/>
      <c r="D9" s="1404"/>
      <c r="E9" s="1409"/>
      <c r="F9" s="1411" t="s">
        <v>1014</v>
      </c>
      <c r="G9" s="1412"/>
      <c r="H9" s="1411" t="s">
        <v>1015</v>
      </c>
      <c r="I9" s="1414"/>
      <c r="J9" s="1415" t="s">
        <v>1016</v>
      </c>
    </row>
    <row r="10" spans="1:10" ht="12.75" customHeight="1">
      <c r="A10" s="1397"/>
      <c r="B10" s="1402"/>
      <c r="C10" s="1403"/>
      <c r="D10" s="1404"/>
      <c r="E10" s="1409"/>
      <c r="F10" s="1415" t="s">
        <v>1017</v>
      </c>
      <c r="G10" s="1418" t="s">
        <v>1018</v>
      </c>
      <c r="H10" s="1415" t="s">
        <v>1019</v>
      </c>
      <c r="I10" s="1415" t="s">
        <v>1020</v>
      </c>
      <c r="J10" s="1416"/>
    </row>
    <row r="11" spans="1:10" ht="28.5" customHeight="1">
      <c r="A11" s="1398"/>
      <c r="B11" s="1405"/>
      <c r="C11" s="1406"/>
      <c r="D11" s="1407"/>
      <c r="E11" s="1410"/>
      <c r="F11" s="1417"/>
      <c r="G11" s="1419"/>
      <c r="H11" s="1417"/>
      <c r="I11" s="1417"/>
      <c r="J11" s="1417"/>
    </row>
    <row r="12" spans="1:10" ht="12">
      <c r="A12" s="1392"/>
      <c r="B12" s="1420" t="s">
        <v>1021</v>
      </c>
      <c r="C12" s="1421"/>
      <c r="D12" s="1422"/>
      <c r="E12" s="1426"/>
      <c r="F12" s="1426"/>
      <c r="G12" s="1426"/>
      <c r="H12" s="1426"/>
      <c r="I12" s="1426"/>
      <c r="J12" s="1426"/>
    </row>
    <row r="13" spans="1:10" ht="12">
      <c r="A13" s="1391"/>
      <c r="B13" s="1423"/>
      <c r="C13" s="1424"/>
      <c r="D13" s="1425"/>
      <c r="E13" s="1427"/>
      <c r="F13" s="1427"/>
      <c r="G13" s="1427"/>
      <c r="H13" s="1427"/>
      <c r="I13" s="1427"/>
      <c r="J13" s="1427"/>
    </row>
    <row r="14" spans="1:10" ht="12">
      <c r="A14" s="1428" t="s">
        <v>739</v>
      </c>
      <c r="B14" s="1429" t="s">
        <v>1022</v>
      </c>
      <c r="C14" s="1385"/>
      <c r="D14" s="1386"/>
      <c r="E14" s="1426">
        <f>SUM(F14+G14+H14+I14)</f>
        <v>17</v>
      </c>
      <c r="F14" s="1426">
        <v>15</v>
      </c>
      <c r="G14" s="1426"/>
      <c r="H14" s="1426">
        <v>2</v>
      </c>
      <c r="I14" s="1426"/>
      <c r="J14" s="1426"/>
    </row>
    <row r="15" spans="1:10" ht="12">
      <c r="A15" s="1391"/>
      <c r="B15" s="1387"/>
      <c r="C15" s="1388"/>
      <c r="D15" s="1389"/>
      <c r="E15" s="1427"/>
      <c r="F15" s="1427"/>
      <c r="G15" s="1427"/>
      <c r="H15" s="1427"/>
      <c r="I15" s="1427"/>
      <c r="J15" s="1427"/>
    </row>
    <row r="16" spans="1:10" ht="12">
      <c r="A16" s="1392" t="s">
        <v>740</v>
      </c>
      <c r="B16" s="1429" t="s">
        <v>1023</v>
      </c>
      <c r="C16" s="1385"/>
      <c r="D16" s="1386"/>
      <c r="E16" s="1426">
        <f>SUM(F16+G16+H16+I16)</f>
        <v>3</v>
      </c>
      <c r="F16" s="1426">
        <v>3</v>
      </c>
      <c r="G16" s="1426"/>
      <c r="H16" s="1426"/>
      <c r="I16" s="1426"/>
      <c r="J16" s="1426"/>
    </row>
    <row r="17" spans="1:10" ht="12">
      <c r="A17" s="1391"/>
      <c r="B17" s="1387"/>
      <c r="C17" s="1388"/>
      <c r="D17" s="1389"/>
      <c r="E17" s="1427"/>
      <c r="F17" s="1427"/>
      <c r="G17" s="1427"/>
      <c r="H17" s="1427"/>
      <c r="I17" s="1427"/>
      <c r="J17" s="1427"/>
    </row>
    <row r="18" spans="1:10" ht="12">
      <c r="A18" s="1392" t="s">
        <v>741</v>
      </c>
      <c r="B18" s="1429" t="s">
        <v>1024</v>
      </c>
      <c r="C18" s="1385"/>
      <c r="D18" s="1386"/>
      <c r="E18" s="1426">
        <f>SUM(F18+G18+H18+I18)</f>
        <v>20</v>
      </c>
      <c r="F18" s="1426">
        <v>20</v>
      </c>
      <c r="G18" s="1426"/>
      <c r="H18" s="1426"/>
      <c r="I18" s="1426"/>
      <c r="J18" s="1426"/>
    </row>
    <row r="19" spans="1:10" ht="12">
      <c r="A19" s="1391"/>
      <c r="B19" s="1387"/>
      <c r="C19" s="1388"/>
      <c r="D19" s="1389"/>
      <c r="E19" s="1427"/>
      <c r="F19" s="1427"/>
      <c r="G19" s="1427"/>
      <c r="H19" s="1427"/>
      <c r="I19" s="1427"/>
      <c r="J19" s="1427"/>
    </row>
    <row r="20" spans="1:10" ht="12">
      <c r="A20" s="1428" t="s">
        <v>742</v>
      </c>
      <c r="B20" s="1429" t="s">
        <v>1025</v>
      </c>
      <c r="C20" s="1385"/>
      <c r="D20" s="1386"/>
      <c r="E20" s="1426">
        <f>SUM(F20+G20+H20+I20)</f>
        <v>32</v>
      </c>
      <c r="F20" s="1426">
        <v>32</v>
      </c>
      <c r="G20" s="1426"/>
      <c r="H20" s="1426"/>
      <c r="I20" s="1426"/>
      <c r="J20" s="1426"/>
    </row>
    <row r="21" spans="1:10" ht="12">
      <c r="A21" s="1391"/>
      <c r="B21" s="1387"/>
      <c r="C21" s="1388"/>
      <c r="D21" s="1389"/>
      <c r="E21" s="1427"/>
      <c r="F21" s="1427"/>
      <c r="G21" s="1427"/>
      <c r="H21" s="1427"/>
      <c r="I21" s="1427"/>
      <c r="J21" s="1427"/>
    </row>
    <row r="22" spans="1:10" ht="12">
      <c r="A22" s="1392" t="s">
        <v>743</v>
      </c>
      <c r="B22" s="1429" t="s">
        <v>1026</v>
      </c>
      <c r="C22" s="1385"/>
      <c r="D22" s="1386"/>
      <c r="E22" s="1426">
        <f>SUM(F22+G22+H22+I22)</f>
        <v>23</v>
      </c>
      <c r="F22" s="1426">
        <v>19</v>
      </c>
      <c r="G22" s="1426"/>
      <c r="H22" s="1426">
        <v>4</v>
      </c>
      <c r="I22" s="1426"/>
      <c r="J22" s="1426"/>
    </row>
    <row r="23" spans="1:10" ht="12">
      <c r="A23" s="1391"/>
      <c r="B23" s="1387"/>
      <c r="C23" s="1388"/>
      <c r="D23" s="1389"/>
      <c r="E23" s="1427"/>
      <c r="F23" s="1427"/>
      <c r="G23" s="1427"/>
      <c r="H23" s="1427"/>
      <c r="I23" s="1427"/>
      <c r="J23" s="1427"/>
    </row>
    <row r="24" spans="1:10" ht="12">
      <c r="A24" s="1428" t="s">
        <v>611</v>
      </c>
      <c r="B24" s="1429" t="s">
        <v>1027</v>
      </c>
      <c r="C24" s="1385"/>
      <c r="D24" s="1386"/>
      <c r="E24" s="1426">
        <f>SUM(F24+G24+H24+I24)</f>
        <v>13</v>
      </c>
      <c r="F24" s="1426">
        <v>12</v>
      </c>
      <c r="G24" s="1426"/>
      <c r="H24" s="1426">
        <v>1</v>
      </c>
      <c r="I24" s="1426"/>
      <c r="J24" s="1426"/>
    </row>
    <row r="25" spans="1:10" ht="12">
      <c r="A25" s="1391"/>
      <c r="B25" s="1387"/>
      <c r="C25" s="1388"/>
      <c r="D25" s="1389"/>
      <c r="E25" s="1427"/>
      <c r="F25" s="1427"/>
      <c r="G25" s="1427"/>
      <c r="H25" s="1427"/>
      <c r="I25" s="1427"/>
      <c r="J25" s="1427"/>
    </row>
    <row r="26" spans="1:10" ht="12">
      <c r="A26" s="1428" t="s">
        <v>959</v>
      </c>
      <c r="B26" s="1429" t="s">
        <v>1028</v>
      </c>
      <c r="C26" s="1385"/>
      <c r="D26" s="1386"/>
      <c r="E26" s="1426">
        <v>1</v>
      </c>
      <c r="F26" s="1426">
        <v>1</v>
      </c>
      <c r="G26" s="1426"/>
      <c r="H26" s="1426"/>
      <c r="I26" s="1426"/>
      <c r="J26" s="1426"/>
    </row>
    <row r="27" spans="1:10" ht="12">
      <c r="A27" s="1391"/>
      <c r="B27" s="1387"/>
      <c r="C27" s="1388"/>
      <c r="D27" s="1389"/>
      <c r="E27" s="1427"/>
      <c r="F27" s="1427"/>
      <c r="G27" s="1427"/>
      <c r="H27" s="1427"/>
      <c r="I27" s="1427"/>
      <c r="J27" s="1427"/>
    </row>
    <row r="28" spans="1:10" ht="12">
      <c r="A28" s="1392" t="s">
        <v>1029</v>
      </c>
      <c r="B28" s="1429" t="s">
        <v>1030</v>
      </c>
      <c r="C28" s="1385"/>
      <c r="D28" s="1386"/>
      <c r="E28" s="1426">
        <f>SUM(F28+G28+H28+I28)</f>
        <v>25</v>
      </c>
      <c r="F28" s="1426">
        <v>25</v>
      </c>
      <c r="G28" s="1426"/>
      <c r="H28" s="1426"/>
      <c r="I28" s="1426"/>
      <c r="J28" s="1426"/>
    </row>
    <row r="29" spans="1:10" ht="12">
      <c r="A29" s="1391"/>
      <c r="B29" s="1387"/>
      <c r="C29" s="1388"/>
      <c r="D29" s="1389"/>
      <c r="E29" s="1427"/>
      <c r="F29" s="1427"/>
      <c r="G29" s="1427"/>
      <c r="H29" s="1427"/>
      <c r="I29" s="1427"/>
      <c r="J29" s="1427"/>
    </row>
    <row r="30" spans="1:10" ht="12">
      <c r="A30" s="1392" t="s">
        <v>1031</v>
      </c>
      <c r="B30" s="1429" t="s">
        <v>1032</v>
      </c>
      <c r="C30" s="1385"/>
      <c r="D30" s="1386"/>
      <c r="E30" s="1426">
        <f>SUM(F30+G30+H30+I30)</f>
        <v>30</v>
      </c>
      <c r="F30" s="1426">
        <v>29</v>
      </c>
      <c r="G30" s="1426"/>
      <c r="H30" s="1426">
        <v>1</v>
      </c>
      <c r="I30" s="1426"/>
      <c r="J30" s="1426"/>
    </row>
    <row r="31" spans="1:10" ht="12">
      <c r="A31" s="1391"/>
      <c r="B31" s="1387"/>
      <c r="C31" s="1388"/>
      <c r="D31" s="1389"/>
      <c r="E31" s="1427"/>
      <c r="F31" s="1427"/>
      <c r="G31" s="1427"/>
      <c r="H31" s="1427"/>
      <c r="I31" s="1427"/>
      <c r="J31" s="1427"/>
    </row>
    <row r="32" spans="1:10" ht="12">
      <c r="A32" s="1428" t="s">
        <v>1033</v>
      </c>
      <c r="B32" s="1384" t="s">
        <v>573</v>
      </c>
      <c r="C32" s="1385"/>
      <c r="D32" s="1386"/>
      <c r="E32" s="1426">
        <f>SUM(F32+G32+H32+I32)</f>
        <v>12</v>
      </c>
      <c r="F32" s="1426">
        <v>10</v>
      </c>
      <c r="G32" s="1426">
        <v>2</v>
      </c>
      <c r="H32" s="1426"/>
      <c r="I32" s="1426"/>
      <c r="J32" s="1426"/>
    </row>
    <row r="33" spans="1:10" ht="12">
      <c r="A33" s="1391"/>
      <c r="B33" s="1387"/>
      <c r="C33" s="1388"/>
      <c r="D33" s="1389"/>
      <c r="E33" s="1427"/>
      <c r="F33" s="1427"/>
      <c r="G33" s="1427"/>
      <c r="H33" s="1427"/>
      <c r="I33" s="1427"/>
      <c r="J33" s="1427"/>
    </row>
    <row r="34" spans="1:10" ht="12">
      <c r="A34" s="1390" t="s">
        <v>1034</v>
      </c>
      <c r="B34" s="1384" t="s">
        <v>574</v>
      </c>
      <c r="C34" s="1385"/>
      <c r="D34" s="1386"/>
      <c r="E34" s="1426">
        <f>SUM(F34+G34+H34+I34)</f>
        <v>23</v>
      </c>
      <c r="F34" s="1426">
        <v>23</v>
      </c>
      <c r="G34" s="1426"/>
      <c r="H34" s="1426"/>
      <c r="I34" s="1426"/>
      <c r="J34" s="1426"/>
    </row>
    <row r="35" spans="1:10" ht="12">
      <c r="A35" s="1391"/>
      <c r="B35" s="1387"/>
      <c r="C35" s="1388"/>
      <c r="D35" s="1389"/>
      <c r="E35" s="1427"/>
      <c r="F35" s="1427"/>
      <c r="G35" s="1427"/>
      <c r="H35" s="1427"/>
      <c r="I35" s="1427"/>
      <c r="J35" s="1427"/>
    </row>
    <row r="36" spans="1:10" ht="12">
      <c r="A36" s="1390" t="s">
        <v>1035</v>
      </c>
      <c r="B36" s="1384" t="s">
        <v>575</v>
      </c>
      <c r="C36" s="1385"/>
      <c r="D36" s="1386"/>
      <c r="E36" s="1426">
        <f>SUM(F36+G36+H36+I36)</f>
        <v>20</v>
      </c>
      <c r="F36" s="1426">
        <v>19</v>
      </c>
      <c r="G36" s="1426">
        <v>1</v>
      </c>
      <c r="H36" s="1426"/>
      <c r="I36" s="1426"/>
      <c r="J36" s="1426"/>
    </row>
    <row r="37" spans="1:10" ht="12">
      <c r="A37" s="1391"/>
      <c r="B37" s="1387"/>
      <c r="C37" s="1388"/>
      <c r="D37" s="1389"/>
      <c r="E37" s="1427"/>
      <c r="F37" s="1427"/>
      <c r="G37" s="1427"/>
      <c r="H37" s="1427"/>
      <c r="I37" s="1427"/>
      <c r="J37" s="1427"/>
    </row>
    <row r="38" spans="1:10" ht="12">
      <c r="A38" s="1390" t="s">
        <v>1036</v>
      </c>
      <c r="B38" s="1384" t="s">
        <v>576</v>
      </c>
      <c r="C38" s="1385"/>
      <c r="D38" s="1386"/>
      <c r="E38" s="1426">
        <f>SUM(F38+G38+H38+I38)</f>
        <v>18</v>
      </c>
      <c r="F38" s="1426">
        <v>17</v>
      </c>
      <c r="G38" s="1426">
        <v>1</v>
      </c>
      <c r="H38" s="1426"/>
      <c r="I38" s="1426"/>
      <c r="J38" s="1426"/>
    </row>
    <row r="39" spans="1:10" ht="12">
      <c r="A39" s="1391"/>
      <c r="B39" s="1387"/>
      <c r="C39" s="1388"/>
      <c r="D39" s="1389"/>
      <c r="E39" s="1427"/>
      <c r="F39" s="1427"/>
      <c r="G39" s="1427"/>
      <c r="H39" s="1427"/>
      <c r="I39" s="1427"/>
      <c r="J39" s="1427"/>
    </row>
    <row r="40" spans="1:10" ht="12" customHeight="1">
      <c r="A40" s="1428"/>
      <c r="B40" s="1420" t="s">
        <v>725</v>
      </c>
      <c r="C40" s="1421"/>
      <c r="D40" s="1422"/>
      <c r="E40" s="1430">
        <f>SUM(E14:E39)</f>
        <v>237</v>
      </c>
      <c r="F40" s="1430">
        <f>SUM(F14:F39)</f>
        <v>225</v>
      </c>
      <c r="G40" s="1430">
        <f>SUM(G14:G39)</f>
        <v>4</v>
      </c>
      <c r="H40" s="1430">
        <f>SUM(H14:H39)</f>
        <v>8</v>
      </c>
      <c r="I40" s="1430">
        <f>SUM(I14:I39)</f>
        <v>0</v>
      </c>
      <c r="J40" s="1430"/>
    </row>
    <row r="41" spans="1:10" ht="12" customHeight="1">
      <c r="A41" s="1391"/>
      <c r="B41" s="1423"/>
      <c r="C41" s="1424"/>
      <c r="D41" s="1425"/>
      <c r="E41" s="1431"/>
      <c r="F41" s="1431"/>
      <c r="G41" s="1431"/>
      <c r="H41" s="1431"/>
      <c r="I41" s="1431"/>
      <c r="J41" s="1431"/>
    </row>
    <row r="42" spans="1:10" ht="12" customHeight="1">
      <c r="A42" s="1432" t="s">
        <v>1038</v>
      </c>
      <c r="B42" s="1420" t="s">
        <v>1037</v>
      </c>
      <c r="C42" s="1421"/>
      <c r="D42" s="1422"/>
      <c r="E42" s="1430">
        <f>SUM(F42+G42+H42+I42)</f>
        <v>77</v>
      </c>
      <c r="F42" s="1430">
        <v>55</v>
      </c>
      <c r="G42" s="1430"/>
      <c r="H42" s="1430">
        <v>22</v>
      </c>
      <c r="I42" s="1430"/>
      <c r="J42" s="1430"/>
    </row>
    <row r="43" spans="1:10" ht="12" customHeight="1">
      <c r="A43" s="1391"/>
      <c r="B43" s="1423"/>
      <c r="C43" s="1424"/>
      <c r="D43" s="1425"/>
      <c r="E43" s="1431"/>
      <c r="F43" s="1431"/>
      <c r="G43" s="1431"/>
      <c r="H43" s="1431"/>
      <c r="I43" s="1431"/>
      <c r="J43" s="1431"/>
    </row>
    <row r="44" spans="1:10" ht="12.75">
      <c r="A44" s="667"/>
      <c r="B44" s="666"/>
      <c r="C44" s="666"/>
      <c r="D44" s="666"/>
      <c r="E44" s="668"/>
      <c r="F44" s="668"/>
      <c r="G44" s="668"/>
      <c r="H44" s="668"/>
      <c r="I44" s="668"/>
      <c r="J44" s="668"/>
    </row>
    <row r="45" spans="1:10" ht="12.75">
      <c r="A45" s="669"/>
      <c r="B45" s="670"/>
      <c r="C45" s="670"/>
      <c r="D45" s="670"/>
      <c r="E45" s="671"/>
      <c r="F45" s="671"/>
      <c r="G45" s="671"/>
      <c r="H45" s="671"/>
      <c r="I45" s="671"/>
      <c r="J45" s="671"/>
    </row>
    <row r="46" spans="1:10" ht="12.75">
      <c r="A46" s="669"/>
      <c r="B46" s="670"/>
      <c r="C46" s="670"/>
      <c r="D46" s="670"/>
      <c r="E46" s="671"/>
      <c r="F46" s="671"/>
      <c r="G46" s="671"/>
      <c r="H46" s="671"/>
      <c r="I46" s="671"/>
      <c r="J46" s="671"/>
    </row>
    <row r="47" spans="1:10" ht="12.75">
      <c r="A47" s="669"/>
      <c r="B47" s="670"/>
      <c r="C47" s="670"/>
      <c r="D47" s="670"/>
      <c r="E47" s="671"/>
      <c r="F47" s="671"/>
      <c r="G47" s="671"/>
      <c r="H47" s="671"/>
      <c r="I47" s="671"/>
      <c r="J47" s="671"/>
    </row>
    <row r="48" spans="1:10" ht="12.75">
      <c r="A48" s="669"/>
      <c r="B48" s="670"/>
      <c r="C48" s="670"/>
      <c r="D48" s="670"/>
      <c r="E48" s="671"/>
      <c r="F48" s="671"/>
      <c r="G48" s="671"/>
      <c r="H48" s="671"/>
      <c r="I48" s="671"/>
      <c r="J48" s="671"/>
    </row>
    <row r="49" spans="1:10" ht="12.75">
      <c r="A49" s="669"/>
      <c r="B49" s="670"/>
      <c r="C49" s="670"/>
      <c r="D49" s="670"/>
      <c r="E49" s="671"/>
      <c r="F49" s="671"/>
      <c r="G49" s="671"/>
      <c r="H49" s="671"/>
      <c r="I49" s="671"/>
      <c r="J49" s="671"/>
    </row>
    <row r="50" spans="1:10" ht="12.75">
      <c r="A50" s="669"/>
      <c r="B50" s="670"/>
      <c r="C50" s="670"/>
      <c r="D50" s="670"/>
      <c r="E50" s="671"/>
      <c r="F50" s="671"/>
      <c r="G50" s="671"/>
      <c r="H50" s="671"/>
      <c r="I50" s="671"/>
      <c r="J50" s="671"/>
    </row>
    <row r="51" spans="1:10" ht="12">
      <c r="A51" s="1392" t="s">
        <v>1038</v>
      </c>
      <c r="B51" s="1429" t="s">
        <v>1039</v>
      </c>
      <c r="C51" s="1385"/>
      <c r="D51" s="1386"/>
      <c r="E51" s="1426">
        <f>SUM(F51+G51+H51+I51)</f>
        <v>32</v>
      </c>
      <c r="F51" s="1426">
        <v>32</v>
      </c>
      <c r="G51" s="1426"/>
      <c r="H51" s="1426"/>
      <c r="I51" s="1426"/>
      <c r="J51" s="1426"/>
    </row>
    <row r="52" spans="1:10" ht="12">
      <c r="A52" s="1391"/>
      <c r="B52" s="1387"/>
      <c r="C52" s="1388"/>
      <c r="D52" s="1389"/>
      <c r="E52" s="1427"/>
      <c r="F52" s="1427"/>
      <c r="G52" s="1427"/>
      <c r="H52" s="1427"/>
      <c r="I52" s="1427"/>
      <c r="J52" s="1427"/>
    </row>
    <row r="53" spans="1:10" ht="12">
      <c r="A53" s="1428" t="s">
        <v>1040</v>
      </c>
      <c r="B53" s="1429" t="s">
        <v>1041</v>
      </c>
      <c r="C53" s="1385"/>
      <c r="D53" s="1386"/>
      <c r="E53" s="1426">
        <f>SUM(F53+G53+H53+I53)</f>
        <v>39</v>
      </c>
      <c r="F53" s="1426">
        <v>39</v>
      </c>
      <c r="G53" s="1426"/>
      <c r="H53" s="1426"/>
      <c r="I53" s="1426"/>
      <c r="J53" s="1426"/>
    </row>
    <row r="54" spans="1:10" ht="12">
      <c r="A54" s="1391"/>
      <c r="B54" s="1387"/>
      <c r="C54" s="1388"/>
      <c r="D54" s="1389"/>
      <c r="E54" s="1427"/>
      <c r="F54" s="1427"/>
      <c r="G54" s="1427"/>
      <c r="H54" s="1427"/>
      <c r="I54" s="1427"/>
      <c r="J54" s="1427"/>
    </row>
    <row r="55" spans="1:10" ht="12">
      <c r="A55" s="1428" t="s">
        <v>1042</v>
      </c>
      <c r="B55" s="1429" t="s">
        <v>1043</v>
      </c>
      <c r="C55" s="1385"/>
      <c r="D55" s="1386"/>
      <c r="E55" s="1426">
        <f>SUM(F55+G55+H55+I55)</f>
        <v>16</v>
      </c>
      <c r="F55" s="1426">
        <v>16</v>
      </c>
      <c r="G55" s="1426"/>
      <c r="H55" s="1426"/>
      <c r="I55" s="1426"/>
      <c r="J55" s="1426"/>
    </row>
    <row r="56" spans="1:10" ht="12">
      <c r="A56" s="1391"/>
      <c r="B56" s="1387"/>
      <c r="C56" s="1388"/>
      <c r="D56" s="1389"/>
      <c r="E56" s="1427"/>
      <c r="F56" s="1427"/>
      <c r="G56" s="1427"/>
      <c r="H56" s="1427"/>
      <c r="I56" s="1427"/>
      <c r="J56" s="1427"/>
    </row>
    <row r="57" spans="1:10" ht="12">
      <c r="A57" s="1392" t="s">
        <v>1044</v>
      </c>
      <c r="B57" s="1429" t="s">
        <v>1045</v>
      </c>
      <c r="C57" s="1385"/>
      <c r="D57" s="1386"/>
      <c r="E57" s="1426">
        <f>SUM(F57+G57+H57+I57)</f>
        <v>63</v>
      </c>
      <c r="F57" s="1426">
        <v>63</v>
      </c>
      <c r="G57" s="1426"/>
      <c r="H57" s="1426"/>
      <c r="I57" s="1426"/>
      <c r="J57" s="1426"/>
    </row>
    <row r="58" spans="1:10" ht="12">
      <c r="A58" s="1391"/>
      <c r="B58" s="1387"/>
      <c r="C58" s="1388"/>
      <c r="D58" s="1389"/>
      <c r="E58" s="1427"/>
      <c r="F58" s="1427"/>
      <c r="G58" s="1427"/>
      <c r="H58" s="1427"/>
      <c r="I58" s="1427"/>
      <c r="J58" s="1427"/>
    </row>
    <row r="59" spans="1:10" ht="12">
      <c r="A59" s="1428" t="s">
        <v>1046</v>
      </c>
      <c r="B59" s="1429" t="s">
        <v>1047</v>
      </c>
      <c r="C59" s="1385"/>
      <c r="D59" s="1386"/>
      <c r="E59" s="1426">
        <f>SUM(F59+G59+H59+I59)</f>
        <v>32</v>
      </c>
      <c r="F59" s="1426">
        <v>32</v>
      </c>
      <c r="G59" s="1426"/>
      <c r="H59" s="1426"/>
      <c r="I59" s="1426"/>
      <c r="J59" s="1426"/>
    </row>
    <row r="60" spans="1:10" ht="12">
      <c r="A60" s="1391"/>
      <c r="B60" s="1387"/>
      <c r="C60" s="1388"/>
      <c r="D60" s="1389"/>
      <c r="E60" s="1427"/>
      <c r="F60" s="1427"/>
      <c r="G60" s="1427"/>
      <c r="H60" s="1427"/>
      <c r="I60" s="1427"/>
      <c r="J60" s="1427"/>
    </row>
    <row r="61" spans="1:10" ht="12">
      <c r="A61" s="1428" t="s">
        <v>1048</v>
      </c>
      <c r="B61" s="1429" t="s">
        <v>1049</v>
      </c>
      <c r="C61" s="1385"/>
      <c r="D61" s="1386"/>
      <c r="E61" s="1426">
        <f>SUM(F61+G61+H61+I61)</f>
        <v>25</v>
      </c>
      <c r="F61" s="1426">
        <v>25</v>
      </c>
      <c r="G61" s="1426"/>
      <c r="H61" s="1426"/>
      <c r="I61" s="1426"/>
      <c r="J61" s="1426"/>
    </row>
    <row r="62" spans="1:10" ht="12">
      <c r="A62" s="1391"/>
      <c r="B62" s="1387"/>
      <c r="C62" s="1388"/>
      <c r="D62" s="1389"/>
      <c r="E62" s="1427"/>
      <c r="F62" s="1427"/>
      <c r="G62" s="1427"/>
      <c r="H62" s="1427"/>
      <c r="I62" s="1427"/>
      <c r="J62" s="1427"/>
    </row>
    <row r="63" spans="1:10" ht="12">
      <c r="A63" s="1428" t="s">
        <v>1050</v>
      </c>
      <c r="B63" s="1429" t="s">
        <v>1051</v>
      </c>
      <c r="C63" s="1385"/>
      <c r="D63" s="1386"/>
      <c r="E63" s="1426">
        <f>SUM(F63+G63+H63+I63)</f>
        <v>16</v>
      </c>
      <c r="F63" s="1426">
        <v>16</v>
      </c>
      <c r="G63" s="1426"/>
      <c r="H63" s="1426"/>
      <c r="I63" s="1426"/>
      <c r="J63" s="1426"/>
    </row>
    <row r="64" spans="1:10" ht="12">
      <c r="A64" s="1391"/>
      <c r="B64" s="1387"/>
      <c r="C64" s="1388"/>
      <c r="D64" s="1389"/>
      <c r="E64" s="1427"/>
      <c r="F64" s="1427"/>
      <c r="G64" s="1427"/>
      <c r="H64" s="1427"/>
      <c r="I64" s="1427"/>
      <c r="J64" s="1427"/>
    </row>
    <row r="65" spans="1:10" ht="12">
      <c r="A65" s="1428" t="s">
        <v>1052</v>
      </c>
      <c r="B65" s="1429" t="s">
        <v>1053</v>
      </c>
      <c r="C65" s="1385"/>
      <c r="D65" s="1386"/>
      <c r="E65" s="1426">
        <f>SUM(F65+G65+H65+I65)</f>
        <v>16</v>
      </c>
      <c r="F65" s="1426">
        <v>16</v>
      </c>
      <c r="G65" s="1426"/>
      <c r="H65" s="1426"/>
      <c r="I65" s="1426"/>
      <c r="J65" s="1426"/>
    </row>
    <row r="66" spans="1:10" ht="12">
      <c r="A66" s="1391"/>
      <c r="B66" s="1387"/>
      <c r="C66" s="1388"/>
      <c r="D66" s="1389"/>
      <c r="E66" s="1427"/>
      <c r="F66" s="1427"/>
      <c r="G66" s="1427"/>
      <c r="H66" s="1427"/>
      <c r="I66" s="1427"/>
      <c r="J66" s="1427"/>
    </row>
    <row r="67" spans="1:10" ht="12">
      <c r="A67" s="1428" t="s">
        <v>1054</v>
      </c>
      <c r="B67" s="1429" t="s">
        <v>1055</v>
      </c>
      <c r="C67" s="1385"/>
      <c r="D67" s="1386"/>
      <c r="E67" s="1426">
        <f>SUM(F67+G67+H67+I67)</f>
        <v>16</v>
      </c>
      <c r="F67" s="1426">
        <v>16</v>
      </c>
      <c r="G67" s="1426"/>
      <c r="H67" s="1426"/>
      <c r="I67" s="1426"/>
      <c r="J67" s="1426"/>
    </row>
    <row r="68" spans="1:10" ht="12">
      <c r="A68" s="1391"/>
      <c r="B68" s="1387"/>
      <c r="C68" s="1388"/>
      <c r="D68" s="1389"/>
      <c r="E68" s="1427"/>
      <c r="F68" s="1427"/>
      <c r="G68" s="1427"/>
      <c r="H68" s="1427"/>
      <c r="I68" s="1427"/>
      <c r="J68" s="1427"/>
    </row>
    <row r="69" spans="1:10" ht="12">
      <c r="A69" s="1428" t="s">
        <v>1056</v>
      </c>
      <c r="B69" s="1429" t="s">
        <v>1057</v>
      </c>
      <c r="C69" s="1385"/>
      <c r="D69" s="1386"/>
      <c r="E69" s="1426">
        <f>SUM(F69+G69+H69+I69)</f>
        <v>130</v>
      </c>
      <c r="F69" s="1426">
        <v>130</v>
      </c>
      <c r="G69" s="1426"/>
      <c r="H69" s="1426"/>
      <c r="I69" s="1426"/>
      <c r="J69" s="1426"/>
    </row>
    <row r="70" spans="1:10" ht="12">
      <c r="A70" s="1391"/>
      <c r="B70" s="1387"/>
      <c r="C70" s="1388"/>
      <c r="D70" s="1389"/>
      <c r="E70" s="1427"/>
      <c r="F70" s="1427"/>
      <c r="G70" s="1427"/>
      <c r="H70" s="1427"/>
      <c r="I70" s="1427"/>
      <c r="J70" s="1427"/>
    </row>
    <row r="71" spans="1:10" ht="12">
      <c r="A71" s="1428" t="s">
        <v>1058</v>
      </c>
      <c r="B71" s="1429" t="s">
        <v>1059</v>
      </c>
      <c r="C71" s="1385"/>
      <c r="D71" s="1386"/>
      <c r="E71" s="1426">
        <f>SUM(F71+G71+H71+I71)</f>
        <v>125</v>
      </c>
      <c r="F71" s="1426">
        <v>75</v>
      </c>
      <c r="G71" s="1426">
        <v>1</v>
      </c>
      <c r="H71" s="1426">
        <v>49</v>
      </c>
      <c r="I71" s="1426"/>
      <c r="J71" s="1426"/>
    </row>
    <row r="72" spans="1:10" ht="12">
      <c r="A72" s="1391"/>
      <c r="B72" s="1387"/>
      <c r="C72" s="1388"/>
      <c r="D72" s="1389"/>
      <c r="E72" s="1427"/>
      <c r="F72" s="1427"/>
      <c r="G72" s="1427"/>
      <c r="H72" s="1427"/>
      <c r="I72" s="1427"/>
      <c r="J72" s="1427"/>
    </row>
    <row r="73" spans="1:10" ht="12">
      <c r="A73" s="1428" t="s">
        <v>1060</v>
      </c>
      <c r="B73" s="1429" t="s">
        <v>889</v>
      </c>
      <c r="C73" s="1385"/>
      <c r="D73" s="1386"/>
      <c r="E73" s="1426">
        <f>SUM(F73+G73+H73+I73)</f>
        <v>145</v>
      </c>
      <c r="F73" s="1426">
        <v>114</v>
      </c>
      <c r="G73" s="1426">
        <v>4</v>
      </c>
      <c r="H73" s="1426">
        <v>24</v>
      </c>
      <c r="I73" s="1426">
        <v>3</v>
      </c>
      <c r="J73" s="1426"/>
    </row>
    <row r="74" spans="1:10" ht="12" customHeight="1">
      <c r="A74" s="1391"/>
      <c r="B74" s="1387"/>
      <c r="C74" s="1388"/>
      <c r="D74" s="1389"/>
      <c r="E74" s="1427"/>
      <c r="F74" s="1427"/>
      <c r="G74" s="1427"/>
      <c r="H74" s="1427"/>
      <c r="I74" s="1427"/>
      <c r="J74" s="1427"/>
    </row>
    <row r="75" spans="1:10" ht="12">
      <c r="A75" s="1428" t="s">
        <v>1061</v>
      </c>
      <c r="B75" s="1429" t="s">
        <v>1062</v>
      </c>
      <c r="C75" s="1385"/>
      <c r="D75" s="1386"/>
      <c r="E75" s="1426">
        <f>SUM(F75+G75+H75+I75)</f>
        <v>23</v>
      </c>
      <c r="F75" s="1426">
        <v>23</v>
      </c>
      <c r="G75" s="1426"/>
      <c r="H75" s="1426"/>
      <c r="I75" s="1426"/>
      <c r="J75" s="1426"/>
    </row>
    <row r="76" spans="1:10" ht="11.25" customHeight="1">
      <c r="A76" s="1391"/>
      <c r="B76" s="1387"/>
      <c r="C76" s="1388"/>
      <c r="D76" s="1389"/>
      <c r="E76" s="1427"/>
      <c r="F76" s="1427"/>
      <c r="G76" s="1427"/>
      <c r="H76" s="1427"/>
      <c r="I76" s="1427"/>
      <c r="J76" s="1427"/>
    </row>
    <row r="77" spans="1:10" ht="11.25" customHeight="1">
      <c r="A77" s="1390" t="s">
        <v>1204</v>
      </c>
      <c r="B77" s="1384" t="s">
        <v>1203</v>
      </c>
      <c r="C77" s="1385"/>
      <c r="D77" s="1386"/>
      <c r="E77" s="1426">
        <f>SUM(F77+G77+H77+I77)</f>
        <v>10</v>
      </c>
      <c r="F77" s="1426">
        <v>10</v>
      </c>
      <c r="G77" s="1215"/>
      <c r="H77" s="1215"/>
      <c r="I77" s="1215"/>
      <c r="J77" s="1215"/>
    </row>
    <row r="78" spans="1:10" ht="11.25" customHeight="1">
      <c r="A78" s="1391"/>
      <c r="B78" s="1387"/>
      <c r="C78" s="1388"/>
      <c r="D78" s="1389"/>
      <c r="E78" s="1427"/>
      <c r="F78" s="1427"/>
      <c r="G78" s="1215"/>
      <c r="H78" s="1215"/>
      <c r="I78" s="1215"/>
      <c r="J78" s="1215"/>
    </row>
    <row r="79" spans="1:10" ht="12" customHeight="1">
      <c r="A79" s="1392"/>
      <c r="B79" s="1439" t="s">
        <v>1063</v>
      </c>
      <c r="C79" s="1440"/>
      <c r="D79" s="1441"/>
      <c r="E79" s="1430">
        <f>SUM(E51:E78)</f>
        <v>688</v>
      </c>
      <c r="F79" s="1430">
        <f>SUM(F51:F76)</f>
        <v>597</v>
      </c>
      <c r="G79" s="1430">
        <f>SUM(G51:G76)</f>
        <v>5</v>
      </c>
      <c r="H79" s="1430">
        <f>SUM(H51:H76)</f>
        <v>73</v>
      </c>
      <c r="I79" s="1430">
        <f>SUM(I51:I76)</f>
        <v>3</v>
      </c>
      <c r="J79" s="1430">
        <f>SUM(J51:J76)</f>
        <v>0</v>
      </c>
    </row>
    <row r="80" spans="1:10" ht="12" customHeight="1">
      <c r="A80" s="1391"/>
      <c r="B80" s="1442"/>
      <c r="C80" s="1443"/>
      <c r="D80" s="1444"/>
      <c r="E80" s="1431"/>
      <c r="F80" s="1431"/>
      <c r="G80" s="1431"/>
      <c r="H80" s="1431"/>
      <c r="I80" s="1431"/>
      <c r="J80" s="1431"/>
    </row>
    <row r="81" spans="1:10" ht="12" customHeight="1">
      <c r="A81" s="1392"/>
      <c r="B81" s="1433" t="s">
        <v>113</v>
      </c>
      <c r="C81" s="1434"/>
      <c r="D81" s="1435"/>
      <c r="E81" s="1430">
        <f aca="true" t="shared" si="0" ref="E81:J81">SUM(E79+E42+E40)</f>
        <v>1002</v>
      </c>
      <c r="F81" s="1430">
        <f t="shared" si="0"/>
        <v>877</v>
      </c>
      <c r="G81" s="1430">
        <f t="shared" si="0"/>
        <v>9</v>
      </c>
      <c r="H81" s="1430">
        <f t="shared" si="0"/>
        <v>103</v>
      </c>
      <c r="I81" s="1430">
        <f t="shared" si="0"/>
        <v>3</v>
      </c>
      <c r="J81" s="1430">
        <f t="shared" si="0"/>
        <v>0</v>
      </c>
    </row>
    <row r="82" spans="1:10" ht="12" customHeight="1">
      <c r="A82" s="1391"/>
      <c r="B82" s="1436"/>
      <c r="C82" s="1437"/>
      <c r="D82" s="1438"/>
      <c r="E82" s="1431"/>
      <c r="F82" s="1431"/>
      <c r="G82" s="1431"/>
      <c r="H82" s="1431"/>
      <c r="I82" s="1431"/>
      <c r="J82" s="1431"/>
    </row>
    <row r="83" ht="12">
      <c r="J83" s="969"/>
    </row>
    <row r="84" ht="12">
      <c r="J84" s="969"/>
    </row>
    <row r="85" ht="12">
      <c r="J85" s="969"/>
    </row>
    <row r="86" ht="12">
      <c r="J86" s="969"/>
    </row>
  </sheetData>
  <sheetProtection/>
  <mergeCells count="265">
    <mergeCell ref="I67:I68"/>
    <mergeCell ref="J67:J68"/>
    <mergeCell ref="I75:I76"/>
    <mergeCell ref="J75:J76"/>
    <mergeCell ref="I71:I72"/>
    <mergeCell ref="J71:J72"/>
    <mergeCell ref="I73:I74"/>
    <mergeCell ref="J73:J74"/>
    <mergeCell ref="I69:I70"/>
    <mergeCell ref="J69:J7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B79:D80"/>
    <mergeCell ref="E79:E80"/>
    <mergeCell ref="F79:F80"/>
    <mergeCell ref="G79:G80"/>
    <mergeCell ref="H79:H80"/>
    <mergeCell ref="I79:I80"/>
    <mergeCell ref="G75:G76"/>
    <mergeCell ref="H75:H76"/>
    <mergeCell ref="F77:F78"/>
    <mergeCell ref="E77:E78"/>
    <mergeCell ref="A75:A76"/>
    <mergeCell ref="B75:D76"/>
    <mergeCell ref="E75:E76"/>
    <mergeCell ref="F75:F76"/>
    <mergeCell ref="G73:G74"/>
    <mergeCell ref="H73:H74"/>
    <mergeCell ref="A73:A74"/>
    <mergeCell ref="B73:D74"/>
    <mergeCell ref="E73:E74"/>
    <mergeCell ref="F73:F74"/>
    <mergeCell ref="G67:G68"/>
    <mergeCell ref="H67:H68"/>
    <mergeCell ref="A71:A72"/>
    <mergeCell ref="B71:D72"/>
    <mergeCell ref="E71:E72"/>
    <mergeCell ref="F71:F72"/>
    <mergeCell ref="G71:G72"/>
    <mergeCell ref="H71:H72"/>
    <mergeCell ref="G69:G70"/>
    <mergeCell ref="H69:H70"/>
    <mergeCell ref="A67:A68"/>
    <mergeCell ref="B67:D68"/>
    <mergeCell ref="E67:E68"/>
    <mergeCell ref="F67:F68"/>
    <mergeCell ref="A69:A70"/>
    <mergeCell ref="B69:D70"/>
    <mergeCell ref="E69:E70"/>
    <mergeCell ref="F69:F70"/>
    <mergeCell ref="I65:I66"/>
    <mergeCell ref="J65:J66"/>
    <mergeCell ref="A63:A64"/>
    <mergeCell ref="B63:D64"/>
    <mergeCell ref="G65:G66"/>
    <mergeCell ref="H65:H66"/>
    <mergeCell ref="E63:E64"/>
    <mergeCell ref="F63:F64"/>
    <mergeCell ref="A65:A66"/>
    <mergeCell ref="B65:D66"/>
    <mergeCell ref="E65:E66"/>
    <mergeCell ref="F65:F66"/>
    <mergeCell ref="G57:G58"/>
    <mergeCell ref="H57:H58"/>
    <mergeCell ref="I63:I64"/>
    <mergeCell ref="J63:J64"/>
    <mergeCell ref="I61:I62"/>
    <mergeCell ref="J61:J62"/>
    <mergeCell ref="G63:G64"/>
    <mergeCell ref="H63:H64"/>
    <mergeCell ref="A61:A62"/>
    <mergeCell ref="B61:D62"/>
    <mergeCell ref="I59:I60"/>
    <mergeCell ref="J59:J60"/>
    <mergeCell ref="E61:E62"/>
    <mergeCell ref="F61:F62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E55:E56"/>
    <mergeCell ref="F55:F56"/>
    <mergeCell ref="I57:I58"/>
    <mergeCell ref="J57:J58"/>
    <mergeCell ref="A59:A60"/>
    <mergeCell ref="B59:D60"/>
    <mergeCell ref="E59:E60"/>
    <mergeCell ref="F59:F60"/>
    <mergeCell ref="E53:E54"/>
    <mergeCell ref="F53:F54"/>
    <mergeCell ref="A55:A56"/>
    <mergeCell ref="B55:D56"/>
    <mergeCell ref="I53:I54"/>
    <mergeCell ref="J53:J54"/>
    <mergeCell ref="G53:G54"/>
    <mergeCell ref="H53:H54"/>
    <mergeCell ref="G51:G52"/>
    <mergeCell ref="H51:H52"/>
    <mergeCell ref="G55:G56"/>
    <mergeCell ref="H55:H56"/>
    <mergeCell ref="A51:A52"/>
    <mergeCell ref="B51:D52"/>
    <mergeCell ref="E51:E52"/>
    <mergeCell ref="F51:F52"/>
    <mergeCell ref="A53:A54"/>
    <mergeCell ref="B53:D54"/>
    <mergeCell ref="I42:I43"/>
    <mergeCell ref="J42:J43"/>
    <mergeCell ref="G42:G43"/>
    <mergeCell ref="H42:H43"/>
    <mergeCell ref="A42:A43"/>
    <mergeCell ref="B42:D43"/>
    <mergeCell ref="E42:E43"/>
    <mergeCell ref="F42:F43"/>
    <mergeCell ref="E40:E41"/>
    <mergeCell ref="F40:F41"/>
    <mergeCell ref="G40:G41"/>
    <mergeCell ref="H40:H41"/>
    <mergeCell ref="I40:I41"/>
    <mergeCell ref="J40:J41"/>
    <mergeCell ref="E38:E39"/>
    <mergeCell ref="F38:F39"/>
    <mergeCell ref="A36:A37"/>
    <mergeCell ref="B36:D37"/>
    <mergeCell ref="I51:I52"/>
    <mergeCell ref="J51:J52"/>
    <mergeCell ref="I38:I39"/>
    <mergeCell ref="J38:J39"/>
    <mergeCell ref="A40:A41"/>
    <mergeCell ref="B40:D41"/>
    <mergeCell ref="I34:I35"/>
    <mergeCell ref="J34:J35"/>
    <mergeCell ref="E36:E37"/>
    <mergeCell ref="F36:F37"/>
    <mergeCell ref="G36:G37"/>
    <mergeCell ref="H36:H37"/>
    <mergeCell ref="I36:I37"/>
    <mergeCell ref="J36:J37"/>
    <mergeCell ref="G38:G39"/>
    <mergeCell ref="H38:H39"/>
    <mergeCell ref="G34:G35"/>
    <mergeCell ref="H34:H35"/>
    <mergeCell ref="A34:A35"/>
    <mergeCell ref="B34:D35"/>
    <mergeCell ref="E34:E35"/>
    <mergeCell ref="F34:F35"/>
    <mergeCell ref="A38:A39"/>
    <mergeCell ref="B38:D39"/>
    <mergeCell ref="I32:I33"/>
    <mergeCell ref="J32:J33"/>
    <mergeCell ref="A30:A31"/>
    <mergeCell ref="B30:D31"/>
    <mergeCell ref="G32:G33"/>
    <mergeCell ref="H32:H33"/>
    <mergeCell ref="A32:A33"/>
    <mergeCell ref="B32:D33"/>
    <mergeCell ref="E32:E33"/>
    <mergeCell ref="F32:F33"/>
    <mergeCell ref="G28:G29"/>
    <mergeCell ref="H28:H29"/>
    <mergeCell ref="I30:I31"/>
    <mergeCell ref="J30:J31"/>
    <mergeCell ref="I26:I27"/>
    <mergeCell ref="J26:J27"/>
    <mergeCell ref="I28:I29"/>
    <mergeCell ref="J28:J29"/>
    <mergeCell ref="E30:E31"/>
    <mergeCell ref="F30:F31"/>
    <mergeCell ref="G30:G31"/>
    <mergeCell ref="H30:H31"/>
    <mergeCell ref="A26:A27"/>
    <mergeCell ref="B26:D27"/>
    <mergeCell ref="E26:E27"/>
    <mergeCell ref="F26:F27"/>
    <mergeCell ref="A28:A29"/>
    <mergeCell ref="B28:D29"/>
    <mergeCell ref="E28:E29"/>
    <mergeCell ref="F28:F29"/>
    <mergeCell ref="I22:I23"/>
    <mergeCell ref="J22:J23"/>
    <mergeCell ref="A24:A25"/>
    <mergeCell ref="B24:D25"/>
    <mergeCell ref="E24:E25"/>
    <mergeCell ref="F24:F25"/>
    <mergeCell ref="I24:I25"/>
    <mergeCell ref="J24:J25"/>
    <mergeCell ref="G24:G25"/>
    <mergeCell ref="H24:H25"/>
    <mergeCell ref="G22:G23"/>
    <mergeCell ref="H22:H23"/>
    <mergeCell ref="G26:G27"/>
    <mergeCell ref="H26:H27"/>
    <mergeCell ref="A22:A23"/>
    <mergeCell ref="B22:D23"/>
    <mergeCell ref="E22:E23"/>
    <mergeCell ref="F22:F23"/>
    <mergeCell ref="I20:I21"/>
    <mergeCell ref="J20:J21"/>
    <mergeCell ref="G20:G21"/>
    <mergeCell ref="H20:H21"/>
    <mergeCell ref="A20:A21"/>
    <mergeCell ref="B20:D21"/>
    <mergeCell ref="E20:E21"/>
    <mergeCell ref="F20:F21"/>
    <mergeCell ref="I16:I17"/>
    <mergeCell ref="J16:J17"/>
    <mergeCell ref="G18:G19"/>
    <mergeCell ref="H18:H19"/>
    <mergeCell ref="I18:I19"/>
    <mergeCell ref="J18:J19"/>
    <mergeCell ref="G16:G17"/>
    <mergeCell ref="H16:H17"/>
    <mergeCell ref="A18:A19"/>
    <mergeCell ref="B18:D19"/>
    <mergeCell ref="E18:E19"/>
    <mergeCell ref="F18:F19"/>
    <mergeCell ref="A16:A17"/>
    <mergeCell ref="B16:D17"/>
    <mergeCell ref="E16:E17"/>
    <mergeCell ref="F16:F17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2:A13"/>
    <mergeCell ref="B12:D13"/>
    <mergeCell ref="E12:E13"/>
    <mergeCell ref="F12:F13"/>
    <mergeCell ref="G12:G13"/>
    <mergeCell ref="H12:H13"/>
    <mergeCell ref="H9:I9"/>
    <mergeCell ref="J9:J11"/>
    <mergeCell ref="F10:F11"/>
    <mergeCell ref="G10:G11"/>
    <mergeCell ref="H10:H11"/>
    <mergeCell ref="I10:I11"/>
    <mergeCell ref="B77:D78"/>
    <mergeCell ref="A77:A78"/>
    <mergeCell ref="A79:A80"/>
    <mergeCell ref="B2:J2"/>
    <mergeCell ref="B4:J4"/>
    <mergeCell ref="A8:A11"/>
    <mergeCell ref="B8:D11"/>
    <mergeCell ref="E8:E11"/>
    <mergeCell ref="F8:I8"/>
    <mergeCell ref="F9:G9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72" customWidth="1"/>
    <col min="2" max="4" width="9.125" style="672" customWidth="1"/>
    <col min="5" max="5" width="23.50390625" style="672" customWidth="1"/>
    <col min="6" max="6" width="20.875" style="672" customWidth="1"/>
    <col min="7" max="7" width="18.50390625" style="672" customWidth="1"/>
    <col min="8" max="8" width="21.125" style="672" customWidth="1"/>
    <col min="9" max="9" width="18.50390625" style="672" customWidth="1"/>
    <col min="10" max="16384" width="9.125" style="672" customWidth="1"/>
  </cols>
  <sheetData>
    <row r="2" spans="1:9" ht="15">
      <c r="A2" s="1445" t="s">
        <v>1064</v>
      </c>
      <c r="B2" s="1445"/>
      <c r="C2" s="1445"/>
      <c r="D2" s="1445"/>
      <c r="E2" s="1445"/>
      <c r="F2" s="1446"/>
      <c r="G2" s="1446"/>
      <c r="H2" s="1446"/>
      <c r="I2" s="1446"/>
    </row>
    <row r="3" spans="1:9" ht="18" customHeight="1">
      <c r="A3" s="1445" t="s">
        <v>42</v>
      </c>
      <c r="B3" s="1445"/>
      <c r="C3" s="1445"/>
      <c r="D3" s="1445"/>
      <c r="E3" s="1445"/>
      <c r="F3" s="1446"/>
      <c r="G3" s="1446"/>
      <c r="H3" s="1446"/>
      <c r="I3" s="1446"/>
    </row>
    <row r="7" spans="1:9" ht="16.5" customHeight="1">
      <c r="A7" s="673"/>
      <c r="B7" s="673"/>
      <c r="C7" s="673"/>
      <c r="D7" s="673"/>
      <c r="E7" s="673"/>
      <c r="F7" s="673"/>
      <c r="G7" s="673"/>
      <c r="H7" s="673"/>
      <c r="I7" s="674" t="s">
        <v>758</v>
      </c>
    </row>
    <row r="8" spans="1:9" ht="21.75" customHeight="1">
      <c r="A8" s="1447" t="s">
        <v>857</v>
      </c>
      <c r="B8" s="1449" t="s">
        <v>1065</v>
      </c>
      <c r="C8" s="1449"/>
      <c r="D8" s="1449"/>
      <c r="E8" s="1449"/>
      <c r="F8" s="1451" t="s">
        <v>1066</v>
      </c>
      <c r="G8" s="1452"/>
      <c r="H8" s="1451" t="s">
        <v>1067</v>
      </c>
      <c r="I8" s="1452"/>
    </row>
    <row r="9" spans="1:9" ht="27" customHeight="1">
      <c r="A9" s="1448"/>
      <c r="B9" s="1450"/>
      <c r="C9" s="1450"/>
      <c r="D9" s="1450"/>
      <c r="E9" s="1450"/>
      <c r="F9" s="675" t="s">
        <v>1068</v>
      </c>
      <c r="G9" s="675" t="s">
        <v>1069</v>
      </c>
      <c r="H9" s="675" t="s">
        <v>1068</v>
      </c>
      <c r="I9" s="675" t="s">
        <v>1069</v>
      </c>
    </row>
    <row r="10" spans="1:9" ht="21.75" customHeight="1">
      <c r="A10" s="676" t="s">
        <v>739</v>
      </c>
      <c r="B10" s="677" t="s">
        <v>1070</v>
      </c>
      <c r="C10" s="678"/>
      <c r="D10" s="678"/>
      <c r="E10" s="678"/>
      <c r="F10" s="679" t="s">
        <v>1071</v>
      </c>
      <c r="G10" s="680">
        <v>500</v>
      </c>
      <c r="H10" s="681" t="s">
        <v>1072</v>
      </c>
      <c r="I10" s="680">
        <v>400000</v>
      </c>
    </row>
    <row r="11" spans="1:9" ht="21.75" customHeight="1">
      <c r="A11" s="676" t="s">
        <v>740</v>
      </c>
      <c r="B11" s="677" t="s">
        <v>1073</v>
      </c>
      <c r="C11" s="678"/>
      <c r="D11" s="678"/>
      <c r="E11" s="678"/>
      <c r="F11" s="679" t="s">
        <v>1071</v>
      </c>
      <c r="G11" s="680"/>
      <c r="H11" s="681" t="s">
        <v>1072</v>
      </c>
      <c r="I11" s="680">
        <v>300000</v>
      </c>
    </row>
    <row r="12" spans="1:9" ht="21.75" customHeight="1">
      <c r="A12" s="676" t="s">
        <v>741</v>
      </c>
      <c r="B12" s="677" t="s">
        <v>1074</v>
      </c>
      <c r="C12" s="678"/>
      <c r="D12" s="678"/>
      <c r="E12" s="678"/>
      <c r="F12" s="681" t="s">
        <v>1071</v>
      </c>
      <c r="G12" s="680">
        <v>100</v>
      </c>
      <c r="H12" s="681" t="s">
        <v>1072</v>
      </c>
      <c r="I12" s="680">
        <v>5000</v>
      </c>
    </row>
    <row r="13" spans="1:9" ht="21.75" customHeight="1">
      <c r="A13" s="676" t="s">
        <v>742</v>
      </c>
      <c r="B13" s="678" t="s">
        <v>1075</v>
      </c>
      <c r="C13" s="678"/>
      <c r="D13" s="678"/>
      <c r="E13" s="678"/>
      <c r="F13" s="679"/>
      <c r="G13" s="680"/>
      <c r="H13" s="681" t="s">
        <v>1076</v>
      </c>
      <c r="I13" s="680">
        <v>75</v>
      </c>
    </row>
    <row r="14" spans="1:9" ht="21.75" customHeight="1">
      <c r="A14" s="676" t="s">
        <v>743</v>
      </c>
      <c r="B14" s="678" t="s">
        <v>1077</v>
      </c>
      <c r="C14" s="678"/>
      <c r="D14" s="678"/>
      <c r="E14" s="678"/>
      <c r="F14" s="679"/>
      <c r="G14" s="680"/>
      <c r="H14" s="681" t="s">
        <v>1076</v>
      </c>
      <c r="I14" s="680">
        <v>1970</v>
      </c>
    </row>
    <row r="15" spans="1:9" ht="21.75" customHeight="1">
      <c r="A15" s="682" t="s">
        <v>611</v>
      </c>
      <c r="B15" s="683" t="s">
        <v>1078</v>
      </c>
      <c r="C15" s="683"/>
      <c r="D15" s="683"/>
      <c r="E15" s="683"/>
      <c r="F15" s="684"/>
      <c r="G15" s="685"/>
      <c r="H15" s="686" t="s">
        <v>1079</v>
      </c>
      <c r="I15" s="685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3"/>
  <sheetViews>
    <sheetView zoomScale="75" zoomScaleNormal="75" zoomScaleSheetLayoutView="75" zoomScalePageLayoutView="0" workbookViewId="0" topLeftCell="A142">
      <selection activeCell="O160" sqref="O160"/>
    </sheetView>
  </sheetViews>
  <sheetFormatPr defaultColWidth="9.125" defaultRowHeight="12.75"/>
  <cols>
    <col min="1" max="1" width="4.50390625" style="687" customWidth="1"/>
    <col min="2" max="2" width="61.50390625" style="687" bestFit="1" customWidth="1"/>
    <col min="3" max="3" width="17.125" style="687" bestFit="1" customWidth="1"/>
    <col min="4" max="4" width="12.875" style="687" bestFit="1" customWidth="1"/>
    <col min="5" max="5" width="15.875" style="687" customWidth="1"/>
    <col min="6" max="6" width="12.50390625" style="687" customWidth="1"/>
    <col min="7" max="7" width="12.50390625" style="687" bestFit="1" customWidth="1"/>
    <col min="8" max="8" width="10.50390625" style="687" bestFit="1" customWidth="1"/>
    <col min="9" max="9" width="12.125" style="687" bestFit="1" customWidth="1"/>
    <col min="10" max="10" width="10.50390625" style="687" bestFit="1" customWidth="1"/>
    <col min="11" max="12" width="13.875" style="687" bestFit="1" customWidth="1"/>
    <col min="13" max="13" width="13.50390625" style="687" bestFit="1" customWidth="1"/>
    <col min="14" max="14" width="14.75390625" style="687" bestFit="1" customWidth="1"/>
    <col min="15" max="15" width="9.875" style="687" bestFit="1" customWidth="1"/>
    <col min="16" max="16384" width="9.125" style="687" customWidth="1"/>
  </cols>
  <sheetData>
    <row r="3" spans="1:14" ht="18.75" customHeight="1">
      <c r="A3" s="1464" t="s">
        <v>1080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</row>
    <row r="4" spans="1:14" ht="15">
      <c r="A4" s="688"/>
      <c r="B4" s="1465" t="s">
        <v>1081</v>
      </c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1465"/>
      <c r="N4" s="688"/>
    </row>
    <row r="5" spans="1:14" ht="15">
      <c r="A5" s="688"/>
      <c r="B5" s="1465" t="s">
        <v>37</v>
      </c>
      <c r="C5" s="1465"/>
      <c r="D5" s="1465"/>
      <c r="E5" s="1465"/>
      <c r="F5" s="1465"/>
      <c r="G5" s="1465"/>
      <c r="H5" s="1465"/>
      <c r="I5" s="1465"/>
      <c r="J5" s="1465"/>
      <c r="K5" s="1465"/>
      <c r="L5" s="1465"/>
      <c r="M5" s="1465"/>
      <c r="N5" s="688"/>
    </row>
    <row r="6" spans="2:13" ht="17.25"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ht="12">
      <c r="N7" s="690" t="s">
        <v>958</v>
      </c>
    </row>
    <row r="8" spans="1:14" ht="32.25" customHeight="1">
      <c r="A8" s="691"/>
      <c r="B8" s="1458" t="s">
        <v>1120</v>
      </c>
      <c r="C8" s="1466" t="s">
        <v>1217</v>
      </c>
      <c r="D8" s="1456" t="s">
        <v>245</v>
      </c>
      <c r="E8" s="1458" t="s">
        <v>257</v>
      </c>
      <c r="F8" s="1460" t="s">
        <v>1082</v>
      </c>
      <c r="G8" s="692" t="s">
        <v>1083</v>
      </c>
      <c r="H8" s="1462" t="s">
        <v>1084</v>
      </c>
      <c r="I8" s="1463"/>
      <c r="J8" s="1468" t="s">
        <v>1085</v>
      </c>
      <c r="K8" s="1468"/>
      <c r="L8" s="1469" t="s">
        <v>1129</v>
      </c>
      <c r="M8" s="1453" t="s">
        <v>1086</v>
      </c>
      <c r="N8" s="1454" t="s">
        <v>1087</v>
      </c>
    </row>
    <row r="9" spans="1:14" ht="52.5" customHeight="1">
      <c r="A9" s="693"/>
      <c r="B9" s="1459"/>
      <c r="C9" s="1467"/>
      <c r="D9" s="1457"/>
      <c r="E9" s="1459"/>
      <c r="F9" s="1461"/>
      <c r="G9" s="692" t="s">
        <v>1088</v>
      </c>
      <c r="H9" s="694" t="s">
        <v>1089</v>
      </c>
      <c r="I9" s="694" t="s">
        <v>1090</v>
      </c>
      <c r="J9" s="694" t="s">
        <v>1089</v>
      </c>
      <c r="K9" s="694" t="s">
        <v>1091</v>
      </c>
      <c r="L9" s="1470"/>
      <c r="M9" s="1267"/>
      <c r="N9" s="1455"/>
    </row>
    <row r="10" spans="1:14" ht="21" customHeight="1">
      <c r="A10" s="695" t="s">
        <v>739</v>
      </c>
      <c r="B10" s="696" t="s">
        <v>112</v>
      </c>
      <c r="C10" s="882">
        <f>SUM(C11:C21)</f>
        <v>636490</v>
      </c>
      <c r="D10" s="697">
        <f>SUM(E10:M10)</f>
        <v>636490</v>
      </c>
      <c r="E10" s="698"/>
      <c r="F10" s="698">
        <v>482355</v>
      </c>
      <c r="G10" s="698"/>
      <c r="H10" s="698"/>
      <c r="I10" s="698"/>
      <c r="J10" s="698">
        <v>2500</v>
      </c>
      <c r="K10" s="698"/>
      <c r="L10" s="698">
        <f>SUM(L11:L21)</f>
        <v>78868</v>
      </c>
      <c r="M10" s="698">
        <v>72767</v>
      </c>
      <c r="N10" s="699"/>
    </row>
    <row r="11" spans="1:14" ht="21" customHeight="1">
      <c r="A11" s="695"/>
      <c r="B11" s="700" t="s">
        <v>256</v>
      </c>
      <c r="C11" s="956">
        <f>SUM('3c.m.'!F34)</f>
        <v>2182</v>
      </c>
      <c r="D11" s="701"/>
      <c r="E11" s="702"/>
      <c r="F11" s="702"/>
      <c r="G11" s="702"/>
      <c r="H11" s="702"/>
      <c r="I11" s="702"/>
      <c r="J11" s="702"/>
      <c r="K11" s="702"/>
      <c r="L11" s="702">
        <v>182</v>
      </c>
      <c r="M11" s="703"/>
      <c r="N11" s="699"/>
    </row>
    <row r="12" spans="1:14" ht="21" customHeight="1">
      <c r="A12" s="695"/>
      <c r="B12" s="704" t="s">
        <v>1092</v>
      </c>
      <c r="C12" s="956">
        <f>SUM('3c.m.'!F42)</f>
        <v>7737</v>
      </c>
      <c r="D12" s="701"/>
      <c r="E12" s="702"/>
      <c r="F12" s="702"/>
      <c r="G12" s="702"/>
      <c r="H12" s="702"/>
      <c r="I12" s="702"/>
      <c r="J12" s="702"/>
      <c r="K12" s="702"/>
      <c r="L12" s="702">
        <v>1737</v>
      </c>
      <c r="M12" s="703"/>
      <c r="N12" s="699"/>
    </row>
    <row r="13" spans="1:14" ht="21" customHeight="1">
      <c r="A13" s="695"/>
      <c r="B13" s="704" t="s">
        <v>34</v>
      </c>
      <c r="C13" s="956">
        <f>SUM('3c.m.'!F69)</f>
        <v>25000</v>
      </c>
      <c r="D13" s="701"/>
      <c r="E13" s="702"/>
      <c r="F13" s="702"/>
      <c r="G13" s="702"/>
      <c r="H13" s="702"/>
      <c r="I13" s="702"/>
      <c r="J13" s="702"/>
      <c r="K13" s="702"/>
      <c r="L13" s="702"/>
      <c r="M13" s="703"/>
      <c r="N13" s="699"/>
    </row>
    <row r="14" spans="1:14" ht="21" customHeight="1">
      <c r="A14" s="695"/>
      <c r="B14" s="705" t="s">
        <v>1093</v>
      </c>
      <c r="C14" s="956">
        <f>SUM('3c.m.'!F211)</f>
        <v>11450</v>
      </c>
      <c r="D14" s="701"/>
      <c r="E14" s="702"/>
      <c r="F14" s="702"/>
      <c r="G14" s="702"/>
      <c r="H14" s="702"/>
      <c r="I14" s="702"/>
      <c r="J14" s="702"/>
      <c r="K14" s="702"/>
      <c r="L14" s="702"/>
      <c r="M14" s="703"/>
      <c r="N14" s="699"/>
    </row>
    <row r="15" spans="1:14" ht="21" customHeight="1">
      <c r="A15" s="695"/>
      <c r="B15" s="704" t="s">
        <v>1094</v>
      </c>
      <c r="C15" s="956">
        <f>SUM('3c.m.'!F228)</f>
        <v>43317</v>
      </c>
      <c r="D15" s="701"/>
      <c r="E15" s="702"/>
      <c r="F15" s="702"/>
      <c r="G15" s="702"/>
      <c r="H15" s="702"/>
      <c r="I15" s="702"/>
      <c r="J15" s="702"/>
      <c r="K15" s="702"/>
      <c r="L15" s="702">
        <v>9126</v>
      </c>
      <c r="M15" s="703"/>
      <c r="N15" s="699"/>
    </row>
    <row r="16" spans="1:14" ht="21" customHeight="1">
      <c r="A16" s="695"/>
      <c r="B16" s="704" t="s">
        <v>147</v>
      </c>
      <c r="C16" s="956">
        <f>SUM('3c.m.'!F301)</f>
        <v>401834</v>
      </c>
      <c r="D16" s="701"/>
      <c r="E16" s="702"/>
      <c r="F16" s="702"/>
      <c r="G16" s="702"/>
      <c r="H16" s="702"/>
      <c r="I16" s="702"/>
      <c r="J16" s="702"/>
      <c r="K16" s="702"/>
      <c r="L16" s="702">
        <v>20914</v>
      </c>
      <c r="M16" s="703"/>
      <c r="N16" s="699"/>
    </row>
    <row r="17" spans="1:14" ht="21" customHeight="1">
      <c r="A17" s="695"/>
      <c r="B17" s="704" t="s">
        <v>148</v>
      </c>
      <c r="C17" s="956">
        <f>SUM('4.mell.'!F11)</f>
        <v>61909</v>
      </c>
      <c r="D17" s="701"/>
      <c r="E17" s="702"/>
      <c r="F17" s="702"/>
      <c r="G17" s="702"/>
      <c r="H17" s="702"/>
      <c r="I17" s="702"/>
      <c r="J17" s="702"/>
      <c r="K17" s="702"/>
      <c r="L17" s="702"/>
      <c r="M17" s="703"/>
      <c r="N17" s="699"/>
    </row>
    <row r="18" spans="1:14" ht="21" customHeight="1">
      <c r="A18" s="695"/>
      <c r="B18" s="704" t="s">
        <v>149</v>
      </c>
      <c r="C18" s="956">
        <f>SUM('4.mell.'!F12)</f>
        <v>69061</v>
      </c>
      <c r="D18" s="701"/>
      <c r="E18" s="702"/>
      <c r="F18" s="702"/>
      <c r="G18" s="702"/>
      <c r="H18" s="702"/>
      <c r="I18" s="702"/>
      <c r="J18" s="702"/>
      <c r="K18" s="702"/>
      <c r="L18" s="702">
        <v>46909</v>
      </c>
      <c r="M18" s="703"/>
      <c r="N18" s="699"/>
    </row>
    <row r="19" spans="1:14" ht="21" customHeight="1">
      <c r="A19" s="695"/>
      <c r="B19" s="704" t="s">
        <v>30</v>
      </c>
      <c r="C19" s="956">
        <f>SUM('5.mell. '!F11)</f>
        <v>2000</v>
      </c>
      <c r="D19" s="701"/>
      <c r="E19" s="702"/>
      <c r="F19" s="702"/>
      <c r="G19" s="702"/>
      <c r="H19" s="702"/>
      <c r="I19" s="702"/>
      <c r="J19" s="702"/>
      <c r="K19" s="702"/>
      <c r="L19" s="702"/>
      <c r="M19" s="703"/>
      <c r="N19" s="699"/>
    </row>
    <row r="20" spans="1:14" ht="21" customHeight="1">
      <c r="A20" s="695"/>
      <c r="B20" s="704" t="s">
        <v>29</v>
      </c>
      <c r="C20" s="956">
        <f>SUM('5.mell. '!F19)</f>
        <v>10000</v>
      </c>
      <c r="D20" s="701"/>
      <c r="E20" s="702"/>
      <c r="F20" s="702"/>
      <c r="G20" s="702"/>
      <c r="H20" s="702"/>
      <c r="I20" s="702"/>
      <c r="J20" s="702"/>
      <c r="K20" s="702"/>
      <c r="L20" s="702"/>
      <c r="M20" s="703"/>
      <c r="N20" s="699"/>
    </row>
    <row r="21" spans="1:14" ht="21" customHeight="1">
      <c r="A21" s="695"/>
      <c r="B21" s="704" t="s">
        <v>150</v>
      </c>
      <c r="C21" s="956">
        <f>SUM('5.mell. '!F23)</f>
        <v>2000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3"/>
      <c r="N21" s="699"/>
    </row>
    <row r="22" spans="1:14" ht="21" customHeight="1">
      <c r="A22" s="695" t="s">
        <v>740</v>
      </c>
      <c r="B22" s="706" t="s">
        <v>1095</v>
      </c>
      <c r="C22" s="697">
        <f>SUM(C23)</f>
        <v>15000</v>
      </c>
      <c r="D22" s="697">
        <f>SUM(E22:N22)</f>
        <v>15000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9">
        <v>15000</v>
      </c>
    </row>
    <row r="23" spans="1:14" ht="21" customHeight="1">
      <c r="A23" s="695"/>
      <c r="B23" s="707" t="s">
        <v>1096</v>
      </c>
      <c r="C23" s="708">
        <f>SUM('3d.m.'!F9)</f>
        <v>15000</v>
      </c>
      <c r="D23" s="708"/>
      <c r="E23" s="709"/>
      <c r="F23" s="709"/>
      <c r="G23" s="709"/>
      <c r="H23" s="709"/>
      <c r="I23" s="709"/>
      <c r="J23" s="709"/>
      <c r="K23" s="709"/>
      <c r="L23" s="709"/>
      <c r="M23" s="710"/>
      <c r="N23" s="699"/>
    </row>
    <row r="24" spans="1:14" ht="21" customHeight="1">
      <c r="A24" s="695" t="s">
        <v>741</v>
      </c>
      <c r="B24" s="706" t="s">
        <v>1097</v>
      </c>
      <c r="C24" s="697">
        <f>SUM(C25)</f>
        <v>1260960</v>
      </c>
      <c r="D24" s="697">
        <f>SUM(E24:M24)</f>
        <v>1260960</v>
      </c>
      <c r="E24" s="709"/>
      <c r="F24" s="711">
        <v>326000</v>
      </c>
      <c r="G24" s="711">
        <v>883397</v>
      </c>
      <c r="H24" s="709"/>
      <c r="I24" s="709"/>
      <c r="J24" s="709"/>
      <c r="K24" s="709"/>
      <c r="L24" s="711">
        <f>SUM(L25)</f>
        <v>51563</v>
      </c>
      <c r="M24" s="710"/>
      <c r="N24" s="699"/>
    </row>
    <row r="25" spans="1:14" ht="28.5" customHeight="1">
      <c r="A25" s="695"/>
      <c r="B25" s="1114" t="s">
        <v>151</v>
      </c>
      <c r="C25" s="708">
        <f>SUM('3c.m.'!F277)</f>
        <v>1260960</v>
      </c>
      <c r="D25" s="708"/>
      <c r="E25" s="709"/>
      <c r="F25" s="709"/>
      <c r="G25" s="709"/>
      <c r="H25" s="709"/>
      <c r="I25" s="709"/>
      <c r="J25" s="709"/>
      <c r="K25" s="709"/>
      <c r="L25" s="709">
        <v>51563</v>
      </c>
      <c r="M25" s="710"/>
      <c r="N25" s="699"/>
    </row>
    <row r="26" spans="1:14" ht="21" customHeight="1">
      <c r="A26" s="695" t="s">
        <v>742</v>
      </c>
      <c r="B26" s="706" t="s">
        <v>1098</v>
      </c>
      <c r="C26" s="697">
        <f>SUM(C27)</f>
        <v>672454</v>
      </c>
      <c r="D26" s="697">
        <f>SUM(E26:N26)</f>
        <v>672454</v>
      </c>
      <c r="E26" s="711">
        <v>940</v>
      </c>
      <c r="F26" s="711">
        <v>638974</v>
      </c>
      <c r="G26" s="711">
        <v>1926</v>
      </c>
      <c r="H26" s="709"/>
      <c r="I26" s="709"/>
      <c r="J26" s="709"/>
      <c r="K26" s="709"/>
      <c r="L26" s="711">
        <f>SUM(L27)</f>
        <v>30614</v>
      </c>
      <c r="M26" s="710"/>
      <c r="N26" s="712"/>
    </row>
    <row r="27" spans="1:14" ht="21" customHeight="1">
      <c r="A27" s="695"/>
      <c r="B27" s="707" t="s">
        <v>1099</v>
      </c>
      <c r="C27" s="708">
        <f>SUM('3b.m.'!F48)</f>
        <v>672454</v>
      </c>
      <c r="D27" s="708"/>
      <c r="E27" s="709"/>
      <c r="F27" s="709"/>
      <c r="G27" s="709"/>
      <c r="H27" s="709"/>
      <c r="I27" s="709"/>
      <c r="J27" s="709"/>
      <c r="K27" s="709"/>
      <c r="L27" s="709">
        <v>30614</v>
      </c>
      <c r="M27" s="710"/>
      <c r="N27" s="699"/>
    </row>
    <row r="28" spans="1:14" ht="21" customHeight="1">
      <c r="A28" s="695" t="s">
        <v>743</v>
      </c>
      <c r="B28" s="706" t="s">
        <v>1100</v>
      </c>
      <c r="C28" s="697">
        <f>SUM(C29:C45)</f>
        <v>3456070</v>
      </c>
      <c r="D28" s="697">
        <f>SUM(E28:N28)</f>
        <v>3456070</v>
      </c>
      <c r="E28" s="709"/>
      <c r="F28" s="711">
        <v>41340</v>
      </c>
      <c r="G28" s="711">
        <v>6000</v>
      </c>
      <c r="H28" s="709"/>
      <c r="I28" s="711">
        <v>12380</v>
      </c>
      <c r="J28" s="709"/>
      <c r="K28" s="709"/>
      <c r="L28" s="711">
        <f>SUM(L29:L45)</f>
        <v>2413578</v>
      </c>
      <c r="M28" s="713">
        <v>982772</v>
      </c>
      <c r="N28" s="714"/>
    </row>
    <row r="29" spans="1:14" ht="21" customHeight="1">
      <c r="A29" s="695"/>
      <c r="B29" s="707" t="s">
        <v>1101</v>
      </c>
      <c r="C29" s="708">
        <f>SUM('3c.m.'!F269)</f>
        <v>290115</v>
      </c>
      <c r="D29" s="708"/>
      <c r="E29" s="709"/>
      <c r="F29" s="709"/>
      <c r="G29" s="709"/>
      <c r="H29" s="709"/>
      <c r="I29" s="709"/>
      <c r="J29" s="709"/>
      <c r="K29" s="709"/>
      <c r="L29" s="709">
        <v>5000</v>
      </c>
      <c r="M29" s="710"/>
      <c r="N29" s="699"/>
    </row>
    <row r="30" spans="1:14" ht="24.75" customHeight="1">
      <c r="A30" s="695"/>
      <c r="B30" s="1114" t="s">
        <v>152</v>
      </c>
      <c r="C30" s="708">
        <f>SUM('3c.m.'!F293)</f>
        <v>49047</v>
      </c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699"/>
    </row>
    <row r="31" spans="1:14" ht="21" customHeight="1">
      <c r="A31" s="695"/>
      <c r="B31" s="1033" t="s">
        <v>31</v>
      </c>
      <c r="C31" s="708">
        <f>SUM('4.mell.'!F16)</f>
        <v>6000</v>
      </c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99"/>
    </row>
    <row r="32" spans="1:14" ht="21" customHeight="1">
      <c r="A32" s="695"/>
      <c r="B32" s="707" t="s">
        <v>153</v>
      </c>
      <c r="C32" s="708">
        <f>SUM('4.mell.'!F22)</f>
        <v>857396</v>
      </c>
      <c r="D32" s="708"/>
      <c r="E32" s="709"/>
      <c r="F32" s="709"/>
      <c r="G32" s="709"/>
      <c r="H32" s="709"/>
      <c r="I32" s="709"/>
      <c r="J32" s="709"/>
      <c r="K32" s="709"/>
      <c r="L32" s="709">
        <v>857396</v>
      </c>
      <c r="M32" s="710"/>
      <c r="N32" s="699"/>
    </row>
    <row r="33" spans="1:14" ht="21" customHeight="1">
      <c r="A33" s="695"/>
      <c r="B33" s="707" t="s">
        <v>154</v>
      </c>
      <c r="C33" s="708">
        <f>SUM('4.mell.'!F23)</f>
        <v>800000</v>
      </c>
      <c r="D33" s="708"/>
      <c r="E33" s="709"/>
      <c r="F33" s="709"/>
      <c r="G33" s="709"/>
      <c r="H33" s="709"/>
      <c r="I33" s="709"/>
      <c r="J33" s="709"/>
      <c r="K33" s="709"/>
      <c r="L33" s="709">
        <v>800000</v>
      </c>
      <c r="M33" s="710"/>
      <c r="N33" s="699"/>
    </row>
    <row r="34" spans="1:14" ht="21" customHeight="1">
      <c r="A34" s="695"/>
      <c r="B34" s="1035" t="s">
        <v>32</v>
      </c>
      <c r="C34" s="708">
        <f>SUM('4.mell.'!F24)</f>
        <v>479000</v>
      </c>
      <c r="D34" s="708"/>
      <c r="E34" s="709"/>
      <c r="F34" s="709"/>
      <c r="G34" s="709"/>
      <c r="H34" s="709"/>
      <c r="I34" s="709"/>
      <c r="J34" s="709"/>
      <c r="K34" s="709"/>
      <c r="L34" s="709">
        <v>300000</v>
      </c>
      <c r="M34" s="710"/>
      <c r="N34" s="699"/>
    </row>
    <row r="35" spans="1:14" ht="21" customHeight="1">
      <c r="A35" s="695"/>
      <c r="B35" s="1034" t="s">
        <v>33</v>
      </c>
      <c r="C35" s="708">
        <f>SUM('4.mell.'!F25)</f>
        <v>447600</v>
      </c>
      <c r="D35" s="708"/>
      <c r="E35" s="709"/>
      <c r="F35" s="709"/>
      <c r="G35" s="709"/>
      <c r="H35" s="709"/>
      <c r="I35" s="709"/>
      <c r="J35" s="709"/>
      <c r="K35" s="709"/>
      <c r="L35" s="709">
        <v>300000</v>
      </c>
      <c r="M35" s="710"/>
      <c r="N35" s="699"/>
    </row>
    <row r="36" spans="1:14" ht="21" customHeight="1">
      <c r="A36" s="695"/>
      <c r="B36" s="1034" t="s">
        <v>155</v>
      </c>
      <c r="C36" s="708">
        <f>SUM('4.mell.'!F26)</f>
        <v>15701</v>
      </c>
      <c r="D36" s="708"/>
      <c r="E36" s="709"/>
      <c r="F36" s="709"/>
      <c r="G36" s="709"/>
      <c r="H36" s="709"/>
      <c r="I36" s="709"/>
      <c r="J36" s="709"/>
      <c r="K36" s="709"/>
      <c r="L36" s="709">
        <v>15701</v>
      </c>
      <c r="M36" s="710"/>
      <c r="N36" s="699"/>
    </row>
    <row r="37" spans="1:14" ht="21" customHeight="1">
      <c r="A37" s="695"/>
      <c r="B37" s="1034" t="s">
        <v>156</v>
      </c>
      <c r="C37" s="708">
        <f>SUM('4.mell.'!F27)</f>
        <v>558</v>
      </c>
      <c r="D37" s="708"/>
      <c r="E37" s="709"/>
      <c r="F37" s="709"/>
      <c r="G37" s="709"/>
      <c r="H37" s="709"/>
      <c r="I37" s="709"/>
      <c r="J37" s="709"/>
      <c r="K37" s="709"/>
      <c r="L37" s="709">
        <v>558</v>
      </c>
      <c r="M37" s="710"/>
      <c r="N37" s="699"/>
    </row>
    <row r="38" spans="1:14" ht="21" customHeight="1">
      <c r="A38" s="695"/>
      <c r="B38" s="707" t="s">
        <v>270</v>
      </c>
      <c r="C38" s="708">
        <f>SUM('4.mell.'!F29)</f>
        <v>85548</v>
      </c>
      <c r="D38" s="708"/>
      <c r="E38" s="709"/>
      <c r="F38" s="709"/>
      <c r="G38" s="709"/>
      <c r="H38" s="709"/>
      <c r="I38" s="709"/>
      <c r="J38" s="709"/>
      <c r="K38" s="709"/>
      <c r="L38" s="709">
        <v>19548</v>
      </c>
      <c r="M38" s="710"/>
      <c r="N38" s="699"/>
    </row>
    <row r="39" spans="1:14" ht="21" customHeight="1">
      <c r="A39" s="695"/>
      <c r="B39" s="707" t="s">
        <v>205</v>
      </c>
      <c r="C39" s="708">
        <f>SUM('4.mell.'!F34)</f>
        <v>1143</v>
      </c>
      <c r="D39" s="708"/>
      <c r="E39" s="709"/>
      <c r="F39" s="709"/>
      <c r="G39" s="709"/>
      <c r="H39" s="709"/>
      <c r="I39" s="709"/>
      <c r="J39" s="709"/>
      <c r="K39" s="709"/>
      <c r="L39" s="709">
        <v>1143</v>
      </c>
      <c r="M39" s="710"/>
      <c r="N39" s="699"/>
    </row>
    <row r="40" spans="1:14" ht="21" customHeight="1">
      <c r="A40" s="695"/>
      <c r="B40" s="707" t="s">
        <v>157</v>
      </c>
      <c r="C40" s="708">
        <f>SUM('4.mell.'!F41)</f>
        <v>123000</v>
      </c>
      <c r="D40" s="708"/>
      <c r="E40" s="709"/>
      <c r="F40" s="709"/>
      <c r="G40" s="709"/>
      <c r="H40" s="709"/>
      <c r="I40" s="709"/>
      <c r="J40" s="709"/>
      <c r="K40" s="709"/>
      <c r="L40" s="709"/>
      <c r="M40" s="710"/>
      <c r="N40" s="699"/>
    </row>
    <row r="41" spans="1:14" ht="21" customHeight="1">
      <c r="A41" s="695"/>
      <c r="B41" s="707" t="s">
        <v>1141</v>
      </c>
      <c r="C41" s="708">
        <f>SUM('4.mell.'!F42)</f>
        <v>119518</v>
      </c>
      <c r="D41" s="708"/>
      <c r="E41" s="709"/>
      <c r="F41" s="709"/>
      <c r="G41" s="709"/>
      <c r="H41" s="709"/>
      <c r="I41" s="709"/>
      <c r="J41" s="709"/>
      <c r="K41" s="709"/>
      <c r="L41" s="709">
        <v>57318</v>
      </c>
      <c r="M41" s="710"/>
      <c r="N41" s="699"/>
    </row>
    <row r="42" spans="1:14" ht="21" customHeight="1">
      <c r="A42" s="695"/>
      <c r="B42" s="707" t="s">
        <v>158</v>
      </c>
      <c r="C42" s="708">
        <f>SUM('4.mell.'!F43)</f>
        <v>7694</v>
      </c>
      <c r="D42" s="708"/>
      <c r="E42" s="709"/>
      <c r="F42" s="709"/>
      <c r="G42" s="709"/>
      <c r="H42" s="709"/>
      <c r="I42" s="709"/>
      <c r="J42" s="709"/>
      <c r="K42" s="709"/>
      <c r="L42" s="709">
        <v>3694</v>
      </c>
      <c r="M42" s="710"/>
      <c r="N42" s="699"/>
    </row>
    <row r="43" spans="1:14" ht="21" customHeight="1">
      <c r="A43" s="695"/>
      <c r="B43" s="707" t="s">
        <v>1125</v>
      </c>
      <c r="C43" s="708">
        <f>SUM('4.mell.'!F44)</f>
        <v>62190</v>
      </c>
      <c r="D43" s="708"/>
      <c r="E43" s="709"/>
      <c r="F43" s="709"/>
      <c r="G43" s="709"/>
      <c r="H43" s="709"/>
      <c r="I43" s="709"/>
      <c r="J43" s="709"/>
      <c r="K43" s="709"/>
      <c r="L43" s="709">
        <v>32190</v>
      </c>
      <c r="M43" s="710"/>
      <c r="N43" s="699"/>
    </row>
    <row r="44" spans="1:14" ht="21" customHeight="1">
      <c r="A44" s="695"/>
      <c r="B44" s="707" t="s">
        <v>159</v>
      </c>
      <c r="C44" s="708">
        <f>SUM('5.mell. '!F14)</f>
        <v>51560</v>
      </c>
      <c r="D44" s="708"/>
      <c r="E44" s="709"/>
      <c r="F44" s="709"/>
      <c r="G44" s="709"/>
      <c r="H44" s="709"/>
      <c r="I44" s="709"/>
      <c r="J44" s="709"/>
      <c r="K44" s="709"/>
      <c r="L44" s="709">
        <v>21030</v>
      </c>
      <c r="M44" s="710"/>
      <c r="N44" s="699"/>
    </row>
    <row r="45" spans="1:14" ht="21" customHeight="1">
      <c r="A45" s="695"/>
      <c r="B45" s="707" t="s">
        <v>160</v>
      </c>
      <c r="C45" s="708">
        <f>SUM('5.mell. '!F21)</f>
        <v>60000</v>
      </c>
      <c r="D45" s="708"/>
      <c r="E45" s="709"/>
      <c r="F45" s="709"/>
      <c r="G45" s="709"/>
      <c r="H45" s="709"/>
      <c r="I45" s="709"/>
      <c r="J45" s="709"/>
      <c r="K45" s="709"/>
      <c r="L45" s="709"/>
      <c r="M45" s="710"/>
      <c r="N45" s="699"/>
    </row>
    <row r="46" spans="1:14" ht="21" customHeight="1">
      <c r="A46" s="695" t="s">
        <v>611</v>
      </c>
      <c r="B46" s="706" t="s">
        <v>271</v>
      </c>
      <c r="C46" s="708"/>
      <c r="D46" s="697">
        <f>SUM(E46:M46)</f>
        <v>0</v>
      </c>
      <c r="E46" s="709"/>
      <c r="F46" s="709"/>
      <c r="G46" s="709"/>
      <c r="H46" s="709"/>
      <c r="I46" s="709"/>
      <c r="J46" s="709"/>
      <c r="K46" s="709"/>
      <c r="L46" s="709"/>
      <c r="M46" s="710"/>
      <c r="N46" s="699"/>
    </row>
    <row r="47" spans="1:14" ht="21" customHeight="1">
      <c r="A47" s="695" t="s">
        <v>959</v>
      </c>
      <c r="B47" s="706" t="s">
        <v>272</v>
      </c>
      <c r="C47" s="708"/>
      <c r="D47" s="697">
        <f>SUM(E47:M47)</f>
        <v>0</v>
      </c>
      <c r="E47" s="709"/>
      <c r="F47" s="709"/>
      <c r="G47" s="709"/>
      <c r="H47" s="709"/>
      <c r="I47" s="709"/>
      <c r="J47" s="709"/>
      <c r="K47" s="709"/>
      <c r="L47" s="709"/>
      <c r="M47" s="710"/>
      <c r="N47" s="699"/>
    </row>
    <row r="48" spans="1:14" ht="21" customHeight="1">
      <c r="A48" s="695" t="s">
        <v>1029</v>
      </c>
      <c r="B48" s="706" t="s">
        <v>1121</v>
      </c>
      <c r="C48" s="708"/>
      <c r="D48" s="697">
        <f>SUM(E48:M48)</f>
        <v>0</v>
      </c>
      <c r="E48" s="709"/>
      <c r="F48" s="709"/>
      <c r="G48" s="709"/>
      <c r="H48" s="709"/>
      <c r="I48" s="709"/>
      <c r="J48" s="709"/>
      <c r="K48" s="709"/>
      <c r="L48" s="709"/>
      <c r="M48" s="710"/>
      <c r="N48" s="699"/>
    </row>
    <row r="49" spans="1:14" ht="21" customHeight="1">
      <c r="A49" s="695" t="s">
        <v>1031</v>
      </c>
      <c r="B49" s="706" t="s">
        <v>273</v>
      </c>
      <c r="C49" s="697">
        <f>SUM(C50:C52)</f>
        <v>70627</v>
      </c>
      <c r="D49" s="697">
        <f>SUM(E49:M49)</f>
        <v>70627</v>
      </c>
      <c r="E49" s="711"/>
      <c r="F49" s="711">
        <v>68400</v>
      </c>
      <c r="G49" s="711"/>
      <c r="H49" s="709"/>
      <c r="I49" s="709"/>
      <c r="J49" s="709"/>
      <c r="K49" s="709"/>
      <c r="L49" s="711">
        <f>SUM(L50:L52)</f>
        <v>2227</v>
      </c>
      <c r="M49" s="710"/>
      <c r="N49" s="699"/>
    </row>
    <row r="50" spans="1:14" ht="21" customHeight="1">
      <c r="A50" s="695"/>
      <c r="B50" s="707" t="s">
        <v>274</v>
      </c>
      <c r="C50" s="708">
        <f>SUM('3c.m.'!F327)</f>
        <v>9827</v>
      </c>
      <c r="D50" s="708"/>
      <c r="E50" s="709"/>
      <c r="F50" s="709"/>
      <c r="G50" s="709"/>
      <c r="H50" s="709"/>
      <c r="I50" s="709"/>
      <c r="J50" s="709"/>
      <c r="K50" s="709"/>
      <c r="L50" s="709">
        <v>1827</v>
      </c>
      <c r="M50" s="710"/>
      <c r="N50" s="699"/>
    </row>
    <row r="51" spans="1:14" ht="21" customHeight="1">
      <c r="A51" s="695"/>
      <c r="B51" s="707" t="s">
        <v>275</v>
      </c>
      <c r="C51" s="708">
        <f>SUM('3c.m.'!F533)</f>
        <v>800</v>
      </c>
      <c r="D51" s="708"/>
      <c r="E51" s="709"/>
      <c r="F51" s="709"/>
      <c r="G51" s="709"/>
      <c r="H51" s="709"/>
      <c r="I51" s="709"/>
      <c r="J51" s="709"/>
      <c r="K51" s="709"/>
      <c r="L51" s="709">
        <v>400</v>
      </c>
      <c r="M51" s="710"/>
      <c r="N51" s="699"/>
    </row>
    <row r="52" spans="1:14" ht="21" customHeight="1">
      <c r="A52" s="695"/>
      <c r="B52" s="707" t="s">
        <v>1124</v>
      </c>
      <c r="C52" s="708">
        <f>SUM('3c.m.'!F335)-'12.mell'!C20</f>
        <v>60000</v>
      </c>
      <c r="D52" s="708"/>
      <c r="E52" s="709"/>
      <c r="F52" s="709"/>
      <c r="G52" s="709"/>
      <c r="H52" s="709"/>
      <c r="I52" s="709"/>
      <c r="J52" s="709"/>
      <c r="K52" s="709"/>
      <c r="L52" s="709"/>
      <c r="M52" s="710"/>
      <c r="N52" s="699"/>
    </row>
    <row r="53" spans="1:14" ht="21" customHeight="1">
      <c r="A53" s="695" t="s">
        <v>1033</v>
      </c>
      <c r="B53" s="706" t="s">
        <v>276</v>
      </c>
      <c r="C53" s="697">
        <f>SUM(C54:C63)</f>
        <v>1074376</v>
      </c>
      <c r="D53" s="697">
        <f>SUM(E53:N53)</f>
        <v>1074376</v>
      </c>
      <c r="E53" s="711">
        <v>807709</v>
      </c>
      <c r="F53" s="711">
        <v>41841</v>
      </c>
      <c r="G53" s="697">
        <v>208479</v>
      </c>
      <c r="H53" s="711">
        <v>2128</v>
      </c>
      <c r="I53" s="711">
        <v>882</v>
      </c>
      <c r="J53" s="711"/>
      <c r="K53" s="709"/>
      <c r="L53" s="711">
        <f>SUM(L54:L63)</f>
        <v>13337</v>
      </c>
      <c r="M53" s="710"/>
      <c r="N53" s="699"/>
    </row>
    <row r="54" spans="1:14" ht="21" customHeight="1">
      <c r="A54" s="695"/>
      <c r="B54" s="707" t="s">
        <v>277</v>
      </c>
      <c r="C54" s="708">
        <f>SUM('2.mell'!F41)</f>
        <v>137643</v>
      </c>
      <c r="D54" s="697"/>
      <c r="E54" s="711"/>
      <c r="F54" s="709"/>
      <c r="G54" s="709"/>
      <c r="H54" s="709"/>
      <c r="I54" s="709"/>
      <c r="J54" s="709"/>
      <c r="K54" s="709"/>
      <c r="L54" s="709">
        <v>2975</v>
      </c>
      <c r="M54" s="710"/>
      <c r="N54" s="699"/>
    </row>
    <row r="55" spans="1:14" ht="21" customHeight="1">
      <c r="A55" s="695"/>
      <c r="B55" s="707" t="s">
        <v>278</v>
      </c>
      <c r="C55" s="708">
        <f>SUM('2.mell'!F75)</f>
        <v>148730</v>
      </c>
      <c r="D55" s="697"/>
      <c r="E55" s="711"/>
      <c r="F55" s="709"/>
      <c r="G55" s="709"/>
      <c r="H55" s="709"/>
      <c r="I55" s="709"/>
      <c r="J55" s="709"/>
      <c r="K55" s="709"/>
      <c r="L55" s="709">
        <v>1654</v>
      </c>
      <c r="M55" s="710"/>
      <c r="N55" s="699"/>
    </row>
    <row r="56" spans="1:14" ht="21" customHeight="1">
      <c r="A56" s="695"/>
      <c r="B56" s="707" t="s">
        <v>279</v>
      </c>
      <c r="C56" s="708">
        <f>SUM('2.mell'!F108)</f>
        <v>77384</v>
      </c>
      <c r="D56" s="697"/>
      <c r="E56" s="711"/>
      <c r="F56" s="709"/>
      <c r="G56" s="709"/>
      <c r="H56" s="709"/>
      <c r="I56" s="709"/>
      <c r="J56" s="709"/>
      <c r="K56" s="709"/>
      <c r="L56" s="709">
        <v>1327</v>
      </c>
      <c r="M56" s="710"/>
      <c r="N56" s="699"/>
    </row>
    <row r="57" spans="1:14" ht="21" customHeight="1">
      <c r="A57" s="695"/>
      <c r="B57" s="707" t="s">
        <v>280</v>
      </c>
      <c r="C57" s="708">
        <f>SUM('2.mell'!F175)</f>
        <v>129504</v>
      </c>
      <c r="D57" s="697"/>
      <c r="E57" s="711"/>
      <c r="F57" s="709"/>
      <c r="G57" s="709"/>
      <c r="H57" s="709"/>
      <c r="I57" s="709"/>
      <c r="J57" s="709"/>
      <c r="K57" s="709"/>
      <c r="L57" s="709">
        <v>2429</v>
      </c>
      <c r="M57" s="710"/>
      <c r="N57" s="699"/>
    </row>
    <row r="58" spans="1:14" ht="21" customHeight="1">
      <c r="A58" s="695"/>
      <c r="B58" s="707" t="s">
        <v>281</v>
      </c>
      <c r="C58" s="708">
        <f>SUM('2.mell'!F142)</f>
        <v>256943</v>
      </c>
      <c r="D58" s="697"/>
      <c r="E58" s="711"/>
      <c r="F58" s="709"/>
      <c r="G58" s="709"/>
      <c r="H58" s="709"/>
      <c r="I58" s="709"/>
      <c r="J58" s="709"/>
      <c r="K58" s="709"/>
      <c r="L58" s="709">
        <v>2258</v>
      </c>
      <c r="M58" s="710"/>
      <c r="N58" s="699"/>
    </row>
    <row r="59" spans="1:14" ht="21" customHeight="1">
      <c r="A59" s="695"/>
      <c r="B59" s="707" t="s">
        <v>282</v>
      </c>
      <c r="C59" s="708">
        <f>SUM('2.mell'!F206)</f>
        <v>109625</v>
      </c>
      <c r="D59" s="697"/>
      <c r="E59" s="711"/>
      <c r="F59" s="709"/>
      <c r="G59" s="709"/>
      <c r="H59" s="709"/>
      <c r="I59" s="709"/>
      <c r="J59" s="709"/>
      <c r="K59" s="709"/>
      <c r="L59" s="709">
        <v>219</v>
      </c>
      <c r="M59" s="710"/>
      <c r="N59" s="699"/>
    </row>
    <row r="60" spans="1:14" ht="21" customHeight="1">
      <c r="A60" s="695"/>
      <c r="B60" s="707" t="s">
        <v>283</v>
      </c>
      <c r="C60" s="708">
        <f>SUM('2.mell'!F239)</f>
        <v>75273</v>
      </c>
      <c r="D60" s="697"/>
      <c r="E60" s="711"/>
      <c r="F60" s="709"/>
      <c r="G60" s="709"/>
      <c r="H60" s="709"/>
      <c r="I60" s="709"/>
      <c r="J60" s="709"/>
      <c r="K60" s="709"/>
      <c r="L60" s="709">
        <v>595</v>
      </c>
      <c r="M60" s="710"/>
      <c r="N60" s="699"/>
    </row>
    <row r="61" spans="1:14" ht="21" customHeight="1">
      <c r="A61" s="695"/>
      <c r="B61" s="707" t="s">
        <v>284</v>
      </c>
      <c r="C61" s="708">
        <f>SUM('2.mell'!F272)</f>
        <v>70072</v>
      </c>
      <c r="D61" s="697"/>
      <c r="E61" s="711"/>
      <c r="F61" s="709"/>
      <c r="G61" s="709"/>
      <c r="H61" s="709"/>
      <c r="I61" s="709"/>
      <c r="J61" s="709"/>
      <c r="K61" s="709"/>
      <c r="L61" s="709">
        <v>1176</v>
      </c>
      <c r="M61" s="710"/>
      <c r="N61" s="699"/>
    </row>
    <row r="62" spans="1:14" ht="21" customHeight="1">
      <c r="A62" s="695"/>
      <c r="B62" s="707" t="s">
        <v>285</v>
      </c>
      <c r="C62" s="708">
        <f>SUM('2.mell'!F305)</f>
        <v>69202</v>
      </c>
      <c r="D62" s="697"/>
      <c r="E62" s="711"/>
      <c r="F62" s="709"/>
      <c r="G62" s="709"/>
      <c r="H62" s="709"/>
      <c r="I62" s="709"/>
      <c r="J62" s="709"/>
      <c r="K62" s="709"/>
      <c r="L62" s="709">
        <v>704</v>
      </c>
      <c r="M62" s="710"/>
      <c r="N62" s="699"/>
    </row>
    <row r="63" spans="1:14" ht="21" customHeight="1">
      <c r="A63" s="695"/>
      <c r="B63" s="707" t="s">
        <v>161</v>
      </c>
      <c r="C63" s="708">
        <f>SUM('6.mell. '!F16)</f>
        <v>0</v>
      </c>
      <c r="D63" s="697"/>
      <c r="E63" s="711"/>
      <c r="F63" s="709"/>
      <c r="G63" s="709"/>
      <c r="H63" s="709"/>
      <c r="I63" s="709"/>
      <c r="J63" s="709"/>
      <c r="K63" s="709"/>
      <c r="L63" s="709"/>
      <c r="M63" s="710"/>
      <c r="N63" s="699"/>
    </row>
    <row r="64" spans="1:14" ht="21" customHeight="1">
      <c r="A64" s="695" t="s">
        <v>1034</v>
      </c>
      <c r="B64" s="706" t="s">
        <v>1122</v>
      </c>
      <c r="C64" s="697">
        <f>SUM(C65:C76)</f>
        <v>78378</v>
      </c>
      <c r="D64" s="697">
        <f>SUM(E64:N64)</f>
        <v>78378</v>
      </c>
      <c r="E64" s="711"/>
      <c r="F64" s="711"/>
      <c r="G64" s="711">
        <v>69793</v>
      </c>
      <c r="H64" s="711">
        <v>3539</v>
      </c>
      <c r="I64" s="709"/>
      <c r="J64" s="709"/>
      <c r="K64" s="709"/>
      <c r="L64" s="711">
        <f>SUM(L65:L76)</f>
        <v>5046</v>
      </c>
      <c r="M64" s="710"/>
      <c r="N64" s="699"/>
    </row>
    <row r="65" spans="1:14" ht="21" customHeight="1">
      <c r="A65" s="715"/>
      <c r="B65" s="707" t="s">
        <v>286</v>
      </c>
      <c r="C65" s="708">
        <f>SUM('3c.m.'!F51)</f>
        <v>30518</v>
      </c>
      <c r="D65" s="708"/>
      <c r="E65" s="709"/>
      <c r="F65" s="709"/>
      <c r="G65" s="709"/>
      <c r="H65" s="709"/>
      <c r="I65" s="709"/>
      <c r="J65" s="709"/>
      <c r="K65" s="709"/>
      <c r="L65" s="709">
        <v>518</v>
      </c>
      <c r="M65" s="710"/>
      <c r="N65" s="699"/>
    </row>
    <row r="66" spans="1:14" ht="21" customHeight="1">
      <c r="A66" s="715"/>
      <c r="B66" s="707" t="s">
        <v>287</v>
      </c>
      <c r="C66" s="708">
        <f>SUM('3c.m.'!F378)</f>
        <v>12000</v>
      </c>
      <c r="D66" s="708"/>
      <c r="E66" s="709"/>
      <c r="F66" s="709"/>
      <c r="G66" s="709"/>
      <c r="H66" s="709"/>
      <c r="I66" s="709"/>
      <c r="J66" s="709"/>
      <c r="K66" s="709"/>
      <c r="L66" s="709"/>
      <c r="M66" s="710"/>
      <c r="N66" s="699"/>
    </row>
    <row r="67" spans="1:14" ht="21" customHeight="1">
      <c r="A67" s="715"/>
      <c r="B67" s="707" t="s">
        <v>578</v>
      </c>
      <c r="C67" s="708">
        <f>SUM('3c.m.'!F427)</f>
        <v>4339</v>
      </c>
      <c r="D67" s="708"/>
      <c r="E67" s="709"/>
      <c r="F67" s="709"/>
      <c r="G67" s="709"/>
      <c r="H67" s="709"/>
      <c r="I67" s="709"/>
      <c r="J67" s="709"/>
      <c r="K67" s="709"/>
      <c r="L67" s="709"/>
      <c r="M67" s="710"/>
      <c r="N67" s="699"/>
    </row>
    <row r="68" spans="1:14" ht="21" customHeight="1">
      <c r="A68" s="715"/>
      <c r="B68" s="707" t="s">
        <v>288</v>
      </c>
      <c r="C68" s="708">
        <f>SUM('3c.m.'!F436)</f>
        <v>1016</v>
      </c>
      <c r="D68" s="708"/>
      <c r="E68" s="709"/>
      <c r="F68" s="709"/>
      <c r="G68" s="709"/>
      <c r="H68" s="709"/>
      <c r="I68" s="709"/>
      <c r="J68" s="709"/>
      <c r="K68" s="709"/>
      <c r="L68" s="709">
        <v>16</v>
      </c>
      <c r="M68" s="710"/>
      <c r="N68" s="699"/>
    </row>
    <row r="69" spans="1:14" ht="21" customHeight="1">
      <c r="A69" s="715"/>
      <c r="B69" s="707" t="s">
        <v>289</v>
      </c>
      <c r="C69" s="708">
        <f>SUM('3c.m.'!F452)</f>
        <v>7500</v>
      </c>
      <c r="D69" s="708"/>
      <c r="E69" s="709"/>
      <c r="F69" s="709"/>
      <c r="G69" s="709"/>
      <c r="H69" s="709"/>
      <c r="I69" s="709"/>
      <c r="J69" s="709"/>
      <c r="K69" s="709"/>
      <c r="L69" s="709"/>
      <c r="M69" s="710"/>
      <c r="N69" s="699"/>
    </row>
    <row r="70" spans="1:14" ht="21" customHeight="1">
      <c r="A70" s="715"/>
      <c r="B70" s="707" t="s">
        <v>162</v>
      </c>
      <c r="C70" s="708">
        <f>SUM('3c.m.'!F468)</f>
        <v>11272</v>
      </c>
      <c r="D70" s="708"/>
      <c r="E70" s="709"/>
      <c r="F70" s="709"/>
      <c r="G70" s="709"/>
      <c r="H70" s="709"/>
      <c r="I70" s="709"/>
      <c r="J70" s="709"/>
      <c r="K70" s="709"/>
      <c r="L70" s="709">
        <v>4272</v>
      </c>
      <c r="M70" s="710"/>
      <c r="N70" s="699"/>
    </row>
    <row r="71" spans="1:14" ht="21" customHeight="1">
      <c r="A71" s="715"/>
      <c r="B71" s="707" t="s">
        <v>163</v>
      </c>
      <c r="C71" s="708">
        <f>SUM('3c.m.'!F476)</f>
        <v>1700</v>
      </c>
      <c r="D71" s="708"/>
      <c r="E71" s="709"/>
      <c r="F71" s="709"/>
      <c r="G71" s="709"/>
      <c r="H71" s="709"/>
      <c r="I71" s="709"/>
      <c r="J71" s="709"/>
      <c r="K71" s="709"/>
      <c r="L71" s="709"/>
      <c r="M71" s="710"/>
      <c r="N71" s="699"/>
    </row>
    <row r="72" spans="1:14" ht="21" customHeight="1">
      <c r="A72" s="715"/>
      <c r="B72" s="707" t="s">
        <v>290</v>
      </c>
      <c r="C72" s="708">
        <f>SUM('3c.m.'!F485)</f>
        <v>880</v>
      </c>
      <c r="D72" s="708"/>
      <c r="E72" s="709"/>
      <c r="F72" s="709"/>
      <c r="G72" s="709"/>
      <c r="H72" s="709"/>
      <c r="I72" s="709"/>
      <c r="J72" s="709"/>
      <c r="K72" s="709"/>
      <c r="L72" s="709"/>
      <c r="M72" s="710"/>
      <c r="N72" s="699"/>
    </row>
    <row r="73" spans="1:14" ht="21" customHeight="1">
      <c r="A73" s="715"/>
      <c r="B73" s="707" t="s">
        <v>165</v>
      </c>
      <c r="C73" s="708">
        <f>SUM('3c.m.'!F509)</f>
        <v>300</v>
      </c>
      <c r="D73" s="708"/>
      <c r="E73" s="709"/>
      <c r="F73" s="709"/>
      <c r="G73" s="709"/>
      <c r="H73" s="709"/>
      <c r="I73" s="709"/>
      <c r="J73" s="709"/>
      <c r="K73" s="709"/>
      <c r="L73" s="709"/>
      <c r="M73" s="710"/>
      <c r="N73" s="699"/>
    </row>
    <row r="74" spans="1:14" ht="21" customHeight="1">
      <c r="A74" s="715"/>
      <c r="B74" s="707" t="s">
        <v>291</v>
      </c>
      <c r="C74" s="708">
        <f>SUM('3c.m.'!F517)</f>
        <v>3733</v>
      </c>
      <c r="D74" s="708"/>
      <c r="E74" s="709"/>
      <c r="F74" s="709"/>
      <c r="G74" s="709"/>
      <c r="H74" s="709"/>
      <c r="I74" s="709"/>
      <c r="J74" s="709"/>
      <c r="K74" s="709"/>
      <c r="L74" s="709"/>
      <c r="M74" s="710"/>
      <c r="N74" s="699"/>
    </row>
    <row r="75" spans="1:14" ht="21" customHeight="1">
      <c r="A75" s="715"/>
      <c r="B75" s="707" t="s">
        <v>166</v>
      </c>
      <c r="C75" s="708">
        <f>SUM('3c.m.'!F525)</f>
        <v>2000</v>
      </c>
      <c r="D75" s="708"/>
      <c r="E75" s="709"/>
      <c r="F75" s="709"/>
      <c r="G75" s="709"/>
      <c r="H75" s="709"/>
      <c r="I75" s="709"/>
      <c r="J75" s="709"/>
      <c r="K75" s="709"/>
      <c r="L75" s="709"/>
      <c r="M75" s="710"/>
      <c r="N75" s="699"/>
    </row>
    <row r="76" spans="1:14" ht="21" customHeight="1">
      <c r="A76" s="715"/>
      <c r="B76" s="707" t="s">
        <v>167</v>
      </c>
      <c r="C76" s="708">
        <f>SUM('3c.m.'!F541)</f>
        <v>3120</v>
      </c>
      <c r="D76" s="708"/>
      <c r="E76" s="709"/>
      <c r="F76" s="709"/>
      <c r="G76" s="709"/>
      <c r="H76" s="709"/>
      <c r="I76" s="709"/>
      <c r="J76" s="709"/>
      <c r="K76" s="709"/>
      <c r="L76" s="709">
        <v>240</v>
      </c>
      <c r="M76" s="710"/>
      <c r="N76" s="699"/>
    </row>
    <row r="77" spans="1:14" ht="21" customHeight="1">
      <c r="A77" s="695" t="s">
        <v>1035</v>
      </c>
      <c r="B77" s="706" t="s">
        <v>292</v>
      </c>
      <c r="C77" s="697">
        <f>SUM(C78:C79)</f>
        <v>2027</v>
      </c>
      <c r="D77" s="697">
        <f>SUM(E77:N77)</f>
        <v>2027</v>
      </c>
      <c r="E77" s="709"/>
      <c r="F77" s="711">
        <v>2027</v>
      </c>
      <c r="G77" s="711"/>
      <c r="H77" s="709"/>
      <c r="I77" s="709"/>
      <c r="J77" s="709"/>
      <c r="K77" s="709"/>
      <c r="L77" s="709"/>
      <c r="M77" s="710"/>
      <c r="N77" s="699"/>
    </row>
    <row r="78" spans="1:14" ht="21" customHeight="1">
      <c r="A78" s="695"/>
      <c r="B78" s="707" t="s">
        <v>168</v>
      </c>
      <c r="C78" s="708">
        <f>SUM('3c.m.'!F493)</f>
        <v>1000</v>
      </c>
      <c r="D78" s="708"/>
      <c r="E78" s="709"/>
      <c r="F78" s="709"/>
      <c r="G78" s="709"/>
      <c r="H78" s="709"/>
      <c r="I78" s="709"/>
      <c r="J78" s="709"/>
      <c r="K78" s="709"/>
      <c r="L78" s="709"/>
      <c r="M78" s="710"/>
      <c r="N78" s="699"/>
    </row>
    <row r="79" spans="1:14" ht="21" customHeight="1">
      <c r="A79" s="695"/>
      <c r="B79" s="707" t="s">
        <v>169</v>
      </c>
      <c r="C79" s="708">
        <f>SUM('3c.m.'!F501)</f>
        <v>1027</v>
      </c>
      <c r="D79" s="708"/>
      <c r="E79" s="709"/>
      <c r="F79" s="709"/>
      <c r="G79" s="709"/>
      <c r="H79" s="709"/>
      <c r="I79" s="709"/>
      <c r="J79" s="709"/>
      <c r="K79" s="709"/>
      <c r="L79" s="709"/>
      <c r="M79" s="710"/>
      <c r="N79" s="699"/>
    </row>
    <row r="80" spans="1:14" ht="21" customHeight="1">
      <c r="A80" s="695" t="s">
        <v>1036</v>
      </c>
      <c r="B80" s="706" t="s">
        <v>1123</v>
      </c>
      <c r="C80" s="697">
        <f>SUM(C81:C89)</f>
        <v>163400</v>
      </c>
      <c r="D80" s="697">
        <f>SUM(E80:N80)</f>
        <v>163400</v>
      </c>
      <c r="E80" s="711">
        <v>157869</v>
      </c>
      <c r="F80" s="711"/>
      <c r="G80" s="711">
        <v>5531</v>
      </c>
      <c r="H80" s="709"/>
      <c r="I80" s="709"/>
      <c r="J80" s="709"/>
      <c r="K80" s="709"/>
      <c r="L80" s="711"/>
      <c r="M80" s="710"/>
      <c r="N80" s="699"/>
    </row>
    <row r="81" spans="1:14" ht="21" customHeight="1">
      <c r="A81" s="715"/>
      <c r="B81" s="707" t="s">
        <v>293</v>
      </c>
      <c r="C81" s="708">
        <f>SUM('3c.m.'!F721)</f>
        <v>3000</v>
      </c>
      <c r="D81" s="708"/>
      <c r="E81" s="709"/>
      <c r="F81" s="709"/>
      <c r="G81" s="709"/>
      <c r="H81" s="709"/>
      <c r="I81" s="709"/>
      <c r="J81" s="709"/>
      <c r="K81" s="709"/>
      <c r="L81" s="709"/>
      <c r="M81" s="710"/>
      <c r="N81" s="699"/>
    </row>
    <row r="82" spans="1:14" ht="21" customHeight="1">
      <c r="A82" s="715"/>
      <c r="B82" s="707" t="s">
        <v>294</v>
      </c>
      <c r="C82" s="708">
        <f>SUM('3c.m.'!F729)</f>
        <v>2000</v>
      </c>
      <c r="D82" s="708"/>
      <c r="E82" s="709"/>
      <c r="F82" s="709"/>
      <c r="G82" s="709"/>
      <c r="H82" s="709"/>
      <c r="I82" s="709"/>
      <c r="J82" s="709"/>
      <c r="K82" s="709"/>
      <c r="L82" s="709"/>
      <c r="M82" s="710"/>
      <c r="N82" s="699"/>
    </row>
    <row r="83" spans="1:14" ht="21" customHeight="1">
      <c r="A83" s="715"/>
      <c r="B83" s="707" t="s">
        <v>170</v>
      </c>
      <c r="C83" s="708">
        <f>SUM('3c.m.'!F737)</f>
        <v>5000</v>
      </c>
      <c r="D83" s="708"/>
      <c r="E83" s="709"/>
      <c r="F83" s="709"/>
      <c r="G83" s="709"/>
      <c r="H83" s="709"/>
      <c r="I83" s="709"/>
      <c r="J83" s="709"/>
      <c r="K83" s="709"/>
      <c r="L83" s="709"/>
      <c r="M83" s="710"/>
      <c r="N83" s="699"/>
    </row>
    <row r="84" spans="1:14" ht="21" customHeight="1">
      <c r="A84" s="715"/>
      <c r="B84" s="707" t="s">
        <v>171</v>
      </c>
      <c r="C84" s="708">
        <f>SUM('3c.m.'!F745)</f>
        <v>5000</v>
      </c>
      <c r="D84" s="708"/>
      <c r="E84" s="709"/>
      <c r="F84" s="709"/>
      <c r="G84" s="709"/>
      <c r="H84" s="709"/>
      <c r="I84" s="709"/>
      <c r="J84" s="709"/>
      <c r="K84" s="709"/>
      <c r="L84" s="709"/>
      <c r="M84" s="710"/>
      <c r="N84" s="699"/>
    </row>
    <row r="85" spans="1:14" ht="21" customHeight="1">
      <c r="A85" s="715"/>
      <c r="B85" s="707" t="s">
        <v>172</v>
      </c>
      <c r="C85" s="708">
        <f>SUM('3c.m.'!F754)</f>
        <v>3000</v>
      </c>
      <c r="D85" s="708"/>
      <c r="E85" s="709"/>
      <c r="F85" s="709"/>
      <c r="G85" s="709"/>
      <c r="H85" s="709"/>
      <c r="I85" s="709"/>
      <c r="J85" s="709"/>
      <c r="K85" s="709"/>
      <c r="L85" s="709"/>
      <c r="M85" s="710"/>
      <c r="N85" s="699"/>
    </row>
    <row r="86" spans="1:14" ht="21" customHeight="1">
      <c r="A86" s="715"/>
      <c r="B86" s="707" t="s">
        <v>173</v>
      </c>
      <c r="C86" s="708">
        <f>SUM('3c.m.'!F762)</f>
        <v>3000</v>
      </c>
      <c r="D86" s="708"/>
      <c r="E86" s="709"/>
      <c r="F86" s="709"/>
      <c r="G86" s="709"/>
      <c r="H86" s="709"/>
      <c r="I86" s="709"/>
      <c r="J86" s="709"/>
      <c r="K86" s="709"/>
      <c r="L86" s="709"/>
      <c r="M86" s="710"/>
      <c r="N86" s="699"/>
    </row>
    <row r="87" spans="1:14" ht="21" customHeight="1">
      <c r="A87" s="715"/>
      <c r="B87" s="707" t="s">
        <v>174</v>
      </c>
      <c r="C87" s="708">
        <f>SUM('3c.m.'!F770)</f>
        <v>1500</v>
      </c>
      <c r="D87" s="708"/>
      <c r="E87" s="709"/>
      <c r="F87" s="709"/>
      <c r="G87" s="709"/>
      <c r="H87" s="709"/>
      <c r="I87" s="709"/>
      <c r="J87" s="709"/>
      <c r="K87" s="709"/>
      <c r="L87" s="709"/>
      <c r="M87" s="710"/>
      <c r="N87" s="699"/>
    </row>
    <row r="88" spans="1:14" ht="21" customHeight="1">
      <c r="A88" s="715"/>
      <c r="B88" s="707" t="s">
        <v>295</v>
      </c>
      <c r="C88" s="708">
        <f>SUM('3d.m.'!F25)</f>
        <v>5000</v>
      </c>
      <c r="D88" s="708"/>
      <c r="E88" s="709"/>
      <c r="F88" s="709"/>
      <c r="G88" s="709"/>
      <c r="H88" s="709"/>
      <c r="I88" s="709"/>
      <c r="J88" s="709"/>
      <c r="K88" s="709"/>
      <c r="L88" s="709"/>
      <c r="M88" s="710"/>
      <c r="N88" s="699"/>
    </row>
    <row r="89" spans="1:14" ht="21" customHeight="1">
      <c r="A89" s="715"/>
      <c r="B89" s="707" t="s">
        <v>175</v>
      </c>
      <c r="C89" s="708">
        <f>SUM('3d.m.'!F39)</f>
        <v>135900</v>
      </c>
      <c r="D89" s="708"/>
      <c r="E89" s="709"/>
      <c r="F89" s="709"/>
      <c r="G89" s="709"/>
      <c r="H89" s="709"/>
      <c r="I89" s="709"/>
      <c r="J89" s="709"/>
      <c r="K89" s="709"/>
      <c r="L89" s="709"/>
      <c r="M89" s="710"/>
      <c r="N89" s="699"/>
    </row>
    <row r="90" spans="1:14" ht="21" customHeight="1">
      <c r="A90" s="695" t="s">
        <v>1038</v>
      </c>
      <c r="B90" s="706" t="s">
        <v>296</v>
      </c>
      <c r="C90" s="697">
        <f>SUM(C91:C115)</f>
        <v>2594013</v>
      </c>
      <c r="D90" s="697">
        <f>SUM(E90:N90)</f>
        <v>2594013</v>
      </c>
      <c r="E90" s="709"/>
      <c r="F90" s="711">
        <v>84838</v>
      </c>
      <c r="G90" s="711">
        <v>798178</v>
      </c>
      <c r="H90" s="711"/>
      <c r="I90" s="711">
        <v>65745</v>
      </c>
      <c r="J90" s="709"/>
      <c r="K90" s="709"/>
      <c r="L90" s="711">
        <f>SUM(L91:L112)</f>
        <v>530566</v>
      </c>
      <c r="M90" s="713">
        <v>1114686</v>
      </c>
      <c r="N90" s="716"/>
    </row>
    <row r="91" spans="1:14" ht="21" customHeight="1">
      <c r="A91" s="715"/>
      <c r="B91" s="707" t="s">
        <v>176</v>
      </c>
      <c r="C91" s="708">
        <f>SUM('3c.m.'!F61)</f>
        <v>974329</v>
      </c>
      <c r="D91" s="708"/>
      <c r="E91" s="709"/>
      <c r="F91" s="709"/>
      <c r="G91" s="709"/>
      <c r="H91" s="709"/>
      <c r="I91" s="709"/>
      <c r="J91" s="709"/>
      <c r="K91" s="709"/>
      <c r="L91" s="709">
        <v>374329</v>
      </c>
      <c r="M91" s="710"/>
      <c r="N91" s="699"/>
    </row>
    <row r="92" spans="1:14" ht="21" customHeight="1">
      <c r="A92" s="715"/>
      <c r="B92" s="707" t="s">
        <v>297</v>
      </c>
      <c r="C92" s="708">
        <f>SUM('3c.m.'!F77)</f>
        <v>133182</v>
      </c>
      <c r="D92" s="708"/>
      <c r="E92" s="709"/>
      <c r="F92" s="709"/>
      <c r="G92" s="709"/>
      <c r="H92" s="709"/>
      <c r="I92" s="709"/>
      <c r="J92" s="709"/>
      <c r="K92" s="709"/>
      <c r="L92" s="709">
        <v>9182</v>
      </c>
      <c r="M92" s="710"/>
      <c r="N92" s="699"/>
    </row>
    <row r="93" spans="1:14" ht="21" customHeight="1">
      <c r="A93" s="715"/>
      <c r="B93" s="704" t="s">
        <v>1128</v>
      </c>
      <c r="C93" s="708">
        <f>SUM('3c.m.'!F85)</f>
        <v>55573</v>
      </c>
      <c r="D93" s="708"/>
      <c r="E93" s="709"/>
      <c r="F93" s="709"/>
      <c r="G93" s="709"/>
      <c r="H93" s="709"/>
      <c r="I93" s="709"/>
      <c r="J93" s="709"/>
      <c r="K93" s="709"/>
      <c r="L93" s="709">
        <v>14047</v>
      </c>
      <c r="M93" s="710"/>
      <c r="N93" s="699"/>
    </row>
    <row r="94" spans="1:14" ht="21" customHeight="1">
      <c r="A94" s="715"/>
      <c r="B94" s="704" t="s">
        <v>177</v>
      </c>
      <c r="C94" s="708">
        <f>SUM('3c.m.'!F94)</f>
        <v>16182</v>
      </c>
      <c r="D94" s="708"/>
      <c r="E94" s="709"/>
      <c r="F94" s="709"/>
      <c r="G94" s="709"/>
      <c r="H94" s="709"/>
      <c r="I94" s="709"/>
      <c r="J94" s="709"/>
      <c r="K94" s="709"/>
      <c r="L94" s="709">
        <v>1182</v>
      </c>
      <c r="M94" s="710"/>
      <c r="N94" s="699"/>
    </row>
    <row r="95" spans="1:14" ht="21" customHeight="1">
      <c r="A95" s="715"/>
      <c r="B95" s="704" t="s">
        <v>298</v>
      </c>
      <c r="C95" s="708">
        <f>SUM('3c.m.'!F102)</f>
        <v>21415</v>
      </c>
      <c r="D95" s="708"/>
      <c r="E95" s="709"/>
      <c r="F95" s="709"/>
      <c r="G95" s="709"/>
      <c r="H95" s="709"/>
      <c r="I95" s="709"/>
      <c r="J95" s="709"/>
      <c r="K95" s="709"/>
      <c r="L95" s="709">
        <v>1415</v>
      </c>
      <c r="M95" s="710"/>
      <c r="N95" s="699"/>
    </row>
    <row r="96" spans="1:14" ht="21" customHeight="1">
      <c r="A96" s="715"/>
      <c r="B96" s="704" t="s">
        <v>178</v>
      </c>
      <c r="C96" s="708">
        <f>SUM('3c.m.'!F110)</f>
        <v>18024</v>
      </c>
      <c r="D96" s="708"/>
      <c r="E96" s="709"/>
      <c r="F96" s="709"/>
      <c r="G96" s="709"/>
      <c r="H96" s="709"/>
      <c r="I96" s="709"/>
      <c r="J96" s="709"/>
      <c r="K96" s="709"/>
      <c r="L96" s="709">
        <v>3024</v>
      </c>
      <c r="M96" s="710"/>
      <c r="N96" s="699"/>
    </row>
    <row r="97" spans="1:14" ht="21" customHeight="1">
      <c r="A97" s="715"/>
      <c r="B97" s="704" t="s">
        <v>299</v>
      </c>
      <c r="C97" s="708">
        <f>SUM('3c.m.'!F118)</f>
        <v>12533</v>
      </c>
      <c r="D97" s="708"/>
      <c r="E97" s="709"/>
      <c r="F97" s="709"/>
      <c r="G97" s="709"/>
      <c r="H97" s="709"/>
      <c r="I97" s="709"/>
      <c r="J97" s="709"/>
      <c r="K97" s="709"/>
      <c r="L97" s="709">
        <v>2533</v>
      </c>
      <c r="M97" s="710"/>
      <c r="N97" s="699"/>
    </row>
    <row r="98" spans="1:14" ht="21" customHeight="1">
      <c r="A98" s="715"/>
      <c r="B98" s="704" t="s">
        <v>300</v>
      </c>
      <c r="C98" s="708">
        <f>SUM('3c.m.'!F285)</f>
        <v>589993</v>
      </c>
      <c r="D98" s="708"/>
      <c r="E98" s="709"/>
      <c r="F98" s="709"/>
      <c r="G98" s="709"/>
      <c r="H98" s="709"/>
      <c r="I98" s="709"/>
      <c r="J98" s="709"/>
      <c r="K98" s="709"/>
      <c r="L98" s="709">
        <v>27993</v>
      </c>
      <c r="M98" s="710"/>
      <c r="N98" s="699"/>
    </row>
    <row r="99" spans="1:14" ht="21" customHeight="1">
      <c r="A99" s="715"/>
      <c r="B99" s="707" t="s">
        <v>301</v>
      </c>
      <c r="C99" s="708">
        <f>SUM('4.mell.'!F33)</f>
        <v>148213</v>
      </c>
      <c r="D99" s="708"/>
      <c r="E99" s="709"/>
      <c r="F99" s="709"/>
      <c r="G99" s="709"/>
      <c r="H99" s="709"/>
      <c r="I99" s="709"/>
      <c r="J99" s="709"/>
      <c r="K99" s="709"/>
      <c r="L99" s="709">
        <v>29739</v>
      </c>
      <c r="M99" s="710"/>
      <c r="N99" s="699"/>
    </row>
    <row r="100" spans="1:14" ht="21" customHeight="1">
      <c r="A100" s="715"/>
      <c r="B100" s="707" t="s">
        <v>302</v>
      </c>
      <c r="C100" s="708">
        <f>SUM('4.mell.'!F36)</f>
        <v>88821</v>
      </c>
      <c r="D100" s="708"/>
      <c r="E100" s="709"/>
      <c r="F100" s="709"/>
      <c r="G100" s="709"/>
      <c r="H100" s="709"/>
      <c r="I100" s="709"/>
      <c r="J100" s="709"/>
      <c r="K100" s="709"/>
      <c r="L100" s="709">
        <v>3821</v>
      </c>
      <c r="M100" s="710"/>
      <c r="N100" s="699"/>
    </row>
    <row r="101" spans="1:14" ht="21" customHeight="1">
      <c r="A101" s="715"/>
      <c r="B101" s="707" t="s">
        <v>303</v>
      </c>
      <c r="C101" s="708">
        <f>SUM('4.mell.'!F40)</f>
        <v>267834</v>
      </c>
      <c r="D101" s="708"/>
      <c r="E101" s="709"/>
      <c r="F101" s="709"/>
      <c r="G101" s="709"/>
      <c r="H101" s="709"/>
      <c r="I101" s="709"/>
      <c r="J101" s="709"/>
      <c r="K101" s="709"/>
      <c r="L101" s="709">
        <v>47387</v>
      </c>
      <c r="M101" s="710"/>
      <c r="N101" s="699"/>
    </row>
    <row r="102" spans="1:14" ht="21" customHeight="1">
      <c r="A102" s="715"/>
      <c r="B102" s="707" t="s">
        <v>1184</v>
      </c>
      <c r="C102" s="708">
        <f>SUM('4.mell.'!F52)</f>
        <v>4104</v>
      </c>
      <c r="D102" s="708"/>
      <c r="E102" s="709"/>
      <c r="F102" s="709"/>
      <c r="G102" s="709"/>
      <c r="H102" s="709"/>
      <c r="I102" s="709"/>
      <c r="J102" s="709"/>
      <c r="K102" s="709"/>
      <c r="L102" s="709"/>
      <c r="M102" s="710"/>
      <c r="N102" s="699"/>
    </row>
    <row r="103" spans="1:14" ht="21" customHeight="1">
      <c r="A103" s="715"/>
      <c r="B103" s="707" t="s">
        <v>1185</v>
      </c>
      <c r="C103" s="708">
        <f>SUM('4.mell.'!F53)</f>
        <v>10781</v>
      </c>
      <c r="D103" s="708"/>
      <c r="E103" s="709"/>
      <c r="F103" s="709"/>
      <c r="G103" s="709"/>
      <c r="H103" s="709"/>
      <c r="I103" s="709"/>
      <c r="J103" s="709"/>
      <c r="K103" s="709"/>
      <c r="L103" s="709"/>
      <c r="M103" s="710"/>
      <c r="N103" s="699"/>
    </row>
    <row r="104" spans="1:14" ht="21" customHeight="1">
      <c r="A104" s="715"/>
      <c r="B104" s="707" t="s">
        <v>1186</v>
      </c>
      <c r="C104" s="708">
        <f>SUM('4.mell.'!F56)</f>
        <v>0</v>
      </c>
      <c r="D104" s="708"/>
      <c r="E104" s="709"/>
      <c r="F104" s="709"/>
      <c r="G104" s="709"/>
      <c r="H104" s="709"/>
      <c r="I104" s="709"/>
      <c r="J104" s="709"/>
      <c r="K104" s="709"/>
      <c r="L104" s="709"/>
      <c r="M104" s="710"/>
      <c r="N104" s="699"/>
    </row>
    <row r="105" spans="1:14" ht="21" customHeight="1">
      <c r="A105" s="715"/>
      <c r="B105" s="707" t="s">
        <v>1187</v>
      </c>
      <c r="C105" s="708">
        <f>SUM('4.mell.'!F57)</f>
        <v>8414</v>
      </c>
      <c r="D105" s="708"/>
      <c r="E105" s="709"/>
      <c r="F105" s="709"/>
      <c r="G105" s="709"/>
      <c r="H105" s="709"/>
      <c r="I105" s="709"/>
      <c r="J105" s="709"/>
      <c r="K105" s="709"/>
      <c r="L105" s="709"/>
      <c r="M105" s="710"/>
      <c r="N105" s="699"/>
    </row>
    <row r="106" spans="1:14" ht="21" customHeight="1">
      <c r="A106" s="715"/>
      <c r="B106" s="707" t="s">
        <v>1188</v>
      </c>
      <c r="C106" s="708">
        <f>SUM('4.mell.'!F58)</f>
        <v>19800</v>
      </c>
      <c r="D106" s="708"/>
      <c r="E106" s="709"/>
      <c r="F106" s="709"/>
      <c r="G106" s="709"/>
      <c r="H106" s="709"/>
      <c r="I106" s="709"/>
      <c r="J106" s="709"/>
      <c r="K106" s="709"/>
      <c r="L106" s="709"/>
      <c r="M106" s="710"/>
      <c r="N106" s="699"/>
    </row>
    <row r="107" spans="1:14" ht="21" customHeight="1">
      <c r="A107" s="715"/>
      <c r="B107" s="707" t="s">
        <v>1189</v>
      </c>
      <c r="C107" s="708">
        <f>SUM('4.mell.'!F59)</f>
        <v>5650</v>
      </c>
      <c r="D107" s="708"/>
      <c r="E107" s="709"/>
      <c r="F107" s="709"/>
      <c r="G107" s="709"/>
      <c r="H107" s="709"/>
      <c r="I107" s="709"/>
      <c r="J107" s="709"/>
      <c r="K107" s="709"/>
      <c r="L107" s="709"/>
      <c r="M107" s="710"/>
      <c r="N107" s="699"/>
    </row>
    <row r="108" spans="1:14" ht="21" customHeight="1">
      <c r="A108" s="715"/>
      <c r="B108" s="707" t="s">
        <v>1190</v>
      </c>
      <c r="C108" s="708">
        <f>SUM('4.mell.'!F60)</f>
        <v>2497</v>
      </c>
      <c r="D108" s="708"/>
      <c r="E108" s="709"/>
      <c r="F108" s="709"/>
      <c r="G108" s="709"/>
      <c r="H108" s="709"/>
      <c r="I108" s="709"/>
      <c r="J108" s="709"/>
      <c r="K108" s="709"/>
      <c r="L108" s="709"/>
      <c r="M108" s="710"/>
      <c r="N108" s="699"/>
    </row>
    <row r="109" spans="1:14" ht="21" customHeight="1">
      <c r="A109" s="715"/>
      <c r="B109" s="707" t="s">
        <v>1191</v>
      </c>
      <c r="C109" s="708">
        <f>SUM('4.mell.'!F61)</f>
        <v>0</v>
      </c>
      <c r="D109" s="708"/>
      <c r="E109" s="709"/>
      <c r="F109" s="709"/>
      <c r="G109" s="709"/>
      <c r="H109" s="709"/>
      <c r="I109" s="709"/>
      <c r="J109" s="709"/>
      <c r="K109" s="709"/>
      <c r="L109" s="709"/>
      <c r="M109" s="710"/>
      <c r="N109" s="699"/>
    </row>
    <row r="110" spans="1:14" ht="21" customHeight="1">
      <c r="A110" s="715"/>
      <c r="B110" s="707" t="s">
        <v>179</v>
      </c>
      <c r="C110" s="708">
        <f>SUM('4.mell.'!F62)</f>
        <v>6079</v>
      </c>
      <c r="D110" s="708"/>
      <c r="E110" s="709"/>
      <c r="F110" s="709"/>
      <c r="G110" s="709"/>
      <c r="H110" s="709"/>
      <c r="I110" s="709"/>
      <c r="J110" s="709"/>
      <c r="K110" s="709"/>
      <c r="L110" s="709"/>
      <c r="M110" s="710"/>
      <c r="N110" s="699"/>
    </row>
    <row r="111" spans="1:14" ht="21" customHeight="1">
      <c r="A111" s="715"/>
      <c r="B111" s="707" t="s">
        <v>1126</v>
      </c>
      <c r="C111" s="708">
        <f>SUM('4.mell.'!F65)</f>
        <v>65314</v>
      </c>
      <c r="D111" s="708"/>
      <c r="E111" s="709"/>
      <c r="F111" s="709"/>
      <c r="G111" s="709"/>
      <c r="H111" s="709"/>
      <c r="I111" s="709"/>
      <c r="J111" s="709"/>
      <c r="K111" s="709"/>
      <c r="L111" s="709">
        <v>10314</v>
      </c>
      <c r="M111" s="710"/>
      <c r="N111" s="699"/>
    </row>
    <row r="112" spans="1:14" ht="21" customHeight="1">
      <c r="A112" s="715"/>
      <c r="B112" s="707" t="s">
        <v>180</v>
      </c>
      <c r="C112" s="708">
        <f>SUM('4.mell.'!F68)</f>
        <v>20556</v>
      </c>
      <c r="D112" s="708"/>
      <c r="E112" s="709"/>
      <c r="F112" s="709"/>
      <c r="G112" s="709"/>
      <c r="H112" s="709"/>
      <c r="I112" s="709"/>
      <c r="J112" s="709"/>
      <c r="K112" s="709"/>
      <c r="L112" s="709">
        <v>5600</v>
      </c>
      <c r="M112" s="710"/>
      <c r="N112" s="699"/>
    </row>
    <row r="113" spans="1:14" ht="21" customHeight="1">
      <c r="A113" s="715"/>
      <c r="B113" s="707" t="s">
        <v>1192</v>
      </c>
      <c r="C113" s="708">
        <f>SUM('4.mell.'!F69)</f>
        <v>41943</v>
      </c>
      <c r="D113" s="708"/>
      <c r="E113" s="709"/>
      <c r="F113" s="709"/>
      <c r="G113" s="709"/>
      <c r="H113" s="709"/>
      <c r="I113" s="709"/>
      <c r="J113" s="709"/>
      <c r="K113" s="709"/>
      <c r="L113" s="709"/>
      <c r="M113" s="710"/>
      <c r="N113" s="699"/>
    </row>
    <row r="114" spans="1:14" ht="21" customHeight="1">
      <c r="A114" s="715"/>
      <c r="B114" s="707" t="s">
        <v>1193</v>
      </c>
      <c r="C114" s="708">
        <f>SUM('4.mell.'!F70)</f>
        <v>32038</v>
      </c>
      <c r="D114" s="708"/>
      <c r="E114" s="709"/>
      <c r="F114" s="709"/>
      <c r="G114" s="709"/>
      <c r="H114" s="709"/>
      <c r="I114" s="709"/>
      <c r="J114" s="709"/>
      <c r="K114" s="709"/>
      <c r="L114" s="709"/>
      <c r="M114" s="710"/>
      <c r="N114" s="699"/>
    </row>
    <row r="115" spans="1:14" ht="21" customHeight="1">
      <c r="A115" s="715"/>
      <c r="B115" s="707" t="s">
        <v>1238</v>
      </c>
      <c r="C115" s="708">
        <v>50738</v>
      </c>
      <c r="D115" s="708"/>
      <c r="E115" s="709"/>
      <c r="F115" s="709"/>
      <c r="G115" s="709"/>
      <c r="H115" s="709"/>
      <c r="I115" s="709"/>
      <c r="J115" s="709"/>
      <c r="K115" s="709"/>
      <c r="L115" s="709"/>
      <c r="M115" s="710"/>
      <c r="N115" s="699"/>
    </row>
    <row r="116" spans="1:14" ht="21" customHeight="1">
      <c r="A116" s="695" t="s">
        <v>1040</v>
      </c>
      <c r="B116" s="706" t="s">
        <v>304</v>
      </c>
      <c r="C116" s="708"/>
      <c r="D116" s="697">
        <f>SUM(E116:M116)</f>
        <v>0</v>
      </c>
      <c r="E116" s="709"/>
      <c r="F116" s="709"/>
      <c r="G116" s="709"/>
      <c r="H116" s="709"/>
      <c r="I116" s="709"/>
      <c r="J116" s="709"/>
      <c r="K116" s="709"/>
      <c r="L116" s="709"/>
      <c r="M116" s="710"/>
      <c r="N116" s="699"/>
    </row>
    <row r="117" spans="1:14" ht="21" customHeight="1">
      <c r="A117" s="695" t="s">
        <v>1042</v>
      </c>
      <c r="B117" s="706" t="s">
        <v>305</v>
      </c>
      <c r="C117" s="708"/>
      <c r="D117" s="697">
        <f>SUM(E117:M117)</f>
        <v>0</v>
      </c>
      <c r="E117" s="709"/>
      <c r="F117" s="709"/>
      <c r="G117" s="709"/>
      <c r="H117" s="709"/>
      <c r="I117" s="709"/>
      <c r="J117" s="709"/>
      <c r="K117" s="709"/>
      <c r="L117" s="709"/>
      <c r="M117" s="710"/>
      <c r="N117" s="699"/>
    </row>
    <row r="118" spans="1:14" ht="21" customHeight="1">
      <c r="A118" s="695" t="s">
        <v>1044</v>
      </c>
      <c r="B118" s="706" t="s">
        <v>306</v>
      </c>
      <c r="C118" s="697">
        <f>SUM(C119:C127)</f>
        <v>85395</v>
      </c>
      <c r="D118" s="697">
        <f>SUM(E118:M118)</f>
        <v>85395</v>
      </c>
      <c r="E118" s="709"/>
      <c r="F118" s="711"/>
      <c r="G118" s="711">
        <v>67000</v>
      </c>
      <c r="H118" s="711">
        <v>899</v>
      </c>
      <c r="I118" s="709"/>
      <c r="J118" s="709"/>
      <c r="K118" s="709"/>
      <c r="L118" s="711">
        <f>SUM(L119:L127)</f>
        <v>17496</v>
      </c>
      <c r="M118" s="710"/>
      <c r="N118" s="699"/>
    </row>
    <row r="119" spans="1:14" ht="21" customHeight="1">
      <c r="A119" s="695"/>
      <c r="B119" s="707" t="s">
        <v>307</v>
      </c>
      <c r="C119" s="708">
        <f>SUM('3c.m.'!F144)</f>
        <v>17973</v>
      </c>
      <c r="D119" s="697"/>
      <c r="E119" s="709"/>
      <c r="F119" s="709"/>
      <c r="G119" s="709"/>
      <c r="H119" s="711"/>
      <c r="I119" s="709"/>
      <c r="J119" s="709"/>
      <c r="K119" s="709"/>
      <c r="L119" s="709">
        <v>7973</v>
      </c>
      <c r="M119" s="710"/>
      <c r="N119" s="699"/>
    </row>
    <row r="120" spans="1:14" ht="21" customHeight="1">
      <c r="A120" s="695"/>
      <c r="B120" s="707" t="s">
        <v>308</v>
      </c>
      <c r="C120" s="708">
        <f>SUM('3c.m.'!F152)</f>
        <v>12500</v>
      </c>
      <c r="D120" s="697"/>
      <c r="E120" s="709"/>
      <c r="F120" s="709"/>
      <c r="G120" s="709"/>
      <c r="H120" s="711"/>
      <c r="I120" s="709"/>
      <c r="J120" s="709"/>
      <c r="K120" s="709"/>
      <c r="L120" s="709">
        <v>2500</v>
      </c>
      <c r="M120" s="710"/>
      <c r="N120" s="699"/>
    </row>
    <row r="121" spans="1:14" ht="21" customHeight="1">
      <c r="A121" s="695"/>
      <c r="B121" s="707" t="s">
        <v>181</v>
      </c>
      <c r="C121" s="708">
        <f>SUM('3c.m.'!F177)</f>
        <v>8213</v>
      </c>
      <c r="D121" s="697"/>
      <c r="E121" s="709"/>
      <c r="F121" s="709"/>
      <c r="G121" s="709"/>
      <c r="H121" s="711"/>
      <c r="I121" s="709"/>
      <c r="J121" s="709"/>
      <c r="K121" s="709"/>
      <c r="L121" s="709">
        <v>213</v>
      </c>
      <c r="M121" s="710"/>
      <c r="N121" s="699"/>
    </row>
    <row r="122" spans="1:14" ht="21" customHeight="1">
      <c r="A122" s="695"/>
      <c r="B122" s="707" t="s">
        <v>1127</v>
      </c>
      <c r="C122" s="708">
        <f>SUM('3c.m.'!F168)</f>
        <v>4285</v>
      </c>
      <c r="D122" s="708"/>
      <c r="E122" s="709"/>
      <c r="F122" s="709"/>
      <c r="G122" s="709"/>
      <c r="H122" s="709"/>
      <c r="I122" s="709"/>
      <c r="J122" s="709"/>
      <c r="K122" s="709"/>
      <c r="L122" s="709">
        <v>285</v>
      </c>
      <c r="M122" s="710"/>
      <c r="N122" s="699"/>
    </row>
    <row r="123" spans="1:14" ht="21" customHeight="1">
      <c r="A123" s="695"/>
      <c r="B123" s="707" t="s">
        <v>309</v>
      </c>
      <c r="C123" s="708">
        <f>SUM('3c.m.'!F590)</f>
        <v>7902</v>
      </c>
      <c r="D123" s="708"/>
      <c r="E123" s="709"/>
      <c r="F123" s="709"/>
      <c r="G123" s="709"/>
      <c r="H123" s="709"/>
      <c r="I123" s="709"/>
      <c r="J123" s="709"/>
      <c r="K123" s="709"/>
      <c r="L123" s="709">
        <v>2003</v>
      </c>
      <c r="M123" s="710"/>
      <c r="N123" s="699"/>
    </row>
    <row r="124" spans="1:14" ht="21" customHeight="1">
      <c r="A124" s="695"/>
      <c r="B124" s="707" t="s">
        <v>182</v>
      </c>
      <c r="C124" s="708">
        <f>SUM('3c.m.'!F624)</f>
        <v>15266</v>
      </c>
      <c r="D124" s="708"/>
      <c r="E124" s="709"/>
      <c r="F124" s="709"/>
      <c r="G124" s="709"/>
      <c r="H124" s="709"/>
      <c r="I124" s="709"/>
      <c r="J124" s="709"/>
      <c r="K124" s="709"/>
      <c r="L124" s="709">
        <v>4266</v>
      </c>
      <c r="M124" s="710"/>
      <c r="N124" s="699"/>
    </row>
    <row r="125" spans="1:14" ht="21" customHeight="1">
      <c r="A125" s="695"/>
      <c r="B125" s="707" t="s">
        <v>310</v>
      </c>
      <c r="C125" s="708">
        <f>SUM('3c.m.'!F632)</f>
        <v>12256</v>
      </c>
      <c r="D125" s="708"/>
      <c r="E125" s="709"/>
      <c r="F125" s="709"/>
      <c r="G125" s="709"/>
      <c r="H125" s="709"/>
      <c r="I125" s="709"/>
      <c r="J125" s="709"/>
      <c r="K125" s="709"/>
      <c r="L125" s="709">
        <v>256</v>
      </c>
      <c r="M125" s="710"/>
      <c r="N125" s="699"/>
    </row>
    <row r="126" spans="1:14" ht="21" customHeight="1">
      <c r="A126" s="695"/>
      <c r="B126" s="707" t="s">
        <v>386</v>
      </c>
      <c r="C126" s="708">
        <f>SUM('3c.m.'!F640)</f>
        <v>3000</v>
      </c>
      <c r="D126" s="708"/>
      <c r="E126" s="709"/>
      <c r="F126" s="709"/>
      <c r="G126" s="709"/>
      <c r="H126" s="709"/>
      <c r="I126" s="709"/>
      <c r="J126" s="709"/>
      <c r="K126" s="709"/>
      <c r="L126" s="709"/>
      <c r="M126" s="710"/>
      <c r="N126" s="699"/>
    </row>
    <row r="127" spans="1:14" ht="21" customHeight="1">
      <c r="A127" s="695"/>
      <c r="B127" s="707" t="s">
        <v>183</v>
      </c>
      <c r="C127" s="708">
        <f>SUM('3c.m.'!F648)</f>
        <v>4000</v>
      </c>
      <c r="D127" s="708"/>
      <c r="E127" s="709"/>
      <c r="F127" s="709"/>
      <c r="G127" s="709"/>
      <c r="H127" s="709"/>
      <c r="I127" s="709"/>
      <c r="J127" s="709"/>
      <c r="K127" s="709"/>
      <c r="L127" s="709"/>
      <c r="M127" s="710"/>
      <c r="N127" s="699"/>
    </row>
    <row r="128" spans="1:14" ht="21" customHeight="1">
      <c r="A128" s="695" t="s">
        <v>1046</v>
      </c>
      <c r="B128" s="706" t="s">
        <v>311</v>
      </c>
      <c r="C128" s="697">
        <f>SUM(C129:C132)</f>
        <v>59333</v>
      </c>
      <c r="D128" s="697">
        <f>SUM(E128:M128)</f>
        <v>59333</v>
      </c>
      <c r="E128" s="709"/>
      <c r="F128" s="711"/>
      <c r="G128" s="711">
        <v>46750</v>
      </c>
      <c r="H128" s="709"/>
      <c r="I128" s="709"/>
      <c r="J128" s="709"/>
      <c r="K128" s="709"/>
      <c r="L128" s="711">
        <f>SUM(L129:L136)</f>
        <v>12583</v>
      </c>
      <c r="M128" s="710"/>
      <c r="N128" s="699"/>
    </row>
    <row r="129" spans="1:14" ht="21" customHeight="1">
      <c r="A129" s="695"/>
      <c r="B129" s="707" t="s">
        <v>184</v>
      </c>
      <c r="C129" s="708">
        <f>SUM('3c.m.'!F219)</f>
        <v>6626</v>
      </c>
      <c r="D129" s="708"/>
      <c r="E129" s="709"/>
      <c r="F129" s="709"/>
      <c r="G129" s="709"/>
      <c r="H129" s="709"/>
      <c r="I129" s="709"/>
      <c r="J129" s="709"/>
      <c r="K129" s="709"/>
      <c r="L129" s="709">
        <v>626</v>
      </c>
      <c r="M129" s="710"/>
      <c r="N129" s="699"/>
    </row>
    <row r="130" spans="1:14" ht="21" customHeight="1">
      <c r="A130" s="695"/>
      <c r="B130" s="707" t="s">
        <v>312</v>
      </c>
      <c r="C130" s="708">
        <f>SUM('3c.m.'!F260)</f>
        <v>2000</v>
      </c>
      <c r="D130" s="708"/>
      <c r="E130" s="709"/>
      <c r="F130" s="709"/>
      <c r="G130" s="709"/>
      <c r="H130" s="709"/>
      <c r="I130" s="709"/>
      <c r="J130" s="709"/>
      <c r="K130" s="709"/>
      <c r="L130" s="709"/>
      <c r="M130" s="710"/>
      <c r="N130" s="699"/>
    </row>
    <row r="131" spans="1:14" ht="21" customHeight="1">
      <c r="A131" s="695"/>
      <c r="B131" s="707" t="s">
        <v>185</v>
      </c>
      <c r="C131" s="708">
        <f>SUM('3c.m.'!F794)</f>
        <v>1000</v>
      </c>
      <c r="D131" s="708"/>
      <c r="E131" s="709"/>
      <c r="F131" s="709"/>
      <c r="G131" s="709"/>
      <c r="H131" s="709"/>
      <c r="I131" s="709"/>
      <c r="J131" s="709"/>
      <c r="K131" s="709"/>
      <c r="L131" s="709"/>
      <c r="M131" s="710"/>
      <c r="N131" s="699"/>
    </row>
    <row r="132" spans="1:14" ht="21" customHeight="1">
      <c r="A132" s="695"/>
      <c r="B132" s="707" t="s">
        <v>313</v>
      </c>
      <c r="C132" s="708">
        <f>SUM('5.mell. '!F20)</f>
        <v>49707</v>
      </c>
      <c r="D132" s="708"/>
      <c r="E132" s="709"/>
      <c r="F132" s="709"/>
      <c r="G132" s="709"/>
      <c r="H132" s="709"/>
      <c r="I132" s="709"/>
      <c r="J132" s="709"/>
      <c r="K132" s="709"/>
      <c r="L132" s="709">
        <v>9707</v>
      </c>
      <c r="M132" s="710"/>
      <c r="N132" s="699"/>
    </row>
    <row r="133" spans="1:14" ht="21" customHeight="1">
      <c r="A133" s="695" t="s">
        <v>1048</v>
      </c>
      <c r="B133" s="706" t="s">
        <v>314</v>
      </c>
      <c r="C133" s="697">
        <f>SUM(C134:C136)</f>
        <v>16025</v>
      </c>
      <c r="D133" s="697">
        <f>SUM(E133:M133)</f>
        <v>16025</v>
      </c>
      <c r="E133" s="709"/>
      <c r="F133" s="711"/>
      <c r="G133" s="711">
        <v>14900</v>
      </c>
      <c r="H133" s="709"/>
      <c r="I133" s="709"/>
      <c r="J133" s="709"/>
      <c r="K133" s="709"/>
      <c r="L133" s="711">
        <f>SUM(L134:L136)</f>
        <v>1125</v>
      </c>
      <c r="M133" s="710"/>
      <c r="N133" s="699"/>
    </row>
    <row r="134" spans="1:14" ht="21" customHeight="1">
      <c r="A134" s="695"/>
      <c r="B134" s="707" t="s">
        <v>315</v>
      </c>
      <c r="C134" s="708">
        <f>SUM('3c.m.'!F202)</f>
        <v>10886</v>
      </c>
      <c r="D134" s="708"/>
      <c r="E134" s="709"/>
      <c r="F134" s="709"/>
      <c r="G134" s="709"/>
      <c r="H134" s="709"/>
      <c r="I134" s="709"/>
      <c r="J134" s="709"/>
      <c r="K134" s="709"/>
      <c r="L134" s="709">
        <v>886</v>
      </c>
      <c r="M134" s="710"/>
      <c r="N134" s="699"/>
    </row>
    <row r="135" spans="1:14" ht="21" customHeight="1">
      <c r="A135" s="695"/>
      <c r="B135" s="707" t="s">
        <v>393</v>
      </c>
      <c r="C135" s="708">
        <f>SUM('3c.m.'!F614)</f>
        <v>4236</v>
      </c>
      <c r="D135" s="708"/>
      <c r="E135" s="709"/>
      <c r="F135" s="709"/>
      <c r="G135" s="709"/>
      <c r="H135" s="709"/>
      <c r="I135" s="709"/>
      <c r="J135" s="709"/>
      <c r="K135" s="709"/>
      <c r="L135" s="709">
        <v>236</v>
      </c>
      <c r="M135" s="710"/>
      <c r="N135" s="699"/>
    </row>
    <row r="136" spans="1:14" ht="21" customHeight="1">
      <c r="A136" s="695"/>
      <c r="B136" s="707" t="s">
        <v>186</v>
      </c>
      <c r="C136" s="708">
        <f>SUM('3c.m.'!F786)</f>
        <v>903</v>
      </c>
      <c r="D136" s="708"/>
      <c r="E136" s="709"/>
      <c r="F136" s="709"/>
      <c r="G136" s="709"/>
      <c r="H136" s="709"/>
      <c r="I136" s="709"/>
      <c r="J136" s="709"/>
      <c r="K136" s="709"/>
      <c r="L136" s="709">
        <v>3</v>
      </c>
      <c r="M136" s="710"/>
      <c r="N136" s="699"/>
    </row>
    <row r="137" spans="1:14" ht="21" customHeight="1">
      <c r="A137" s="717"/>
      <c r="B137" s="706"/>
      <c r="C137" s="708"/>
      <c r="D137" s="708"/>
      <c r="E137" s="709"/>
      <c r="F137" s="709"/>
      <c r="G137" s="709"/>
      <c r="H137" s="709"/>
      <c r="I137" s="709"/>
      <c r="J137" s="709"/>
      <c r="K137" s="709"/>
      <c r="L137" s="709"/>
      <c r="M137" s="710"/>
      <c r="N137" s="699"/>
    </row>
    <row r="138" spans="1:14" ht="21" customHeight="1">
      <c r="A138" s="717"/>
      <c r="B138" s="706" t="s">
        <v>187</v>
      </c>
      <c r="C138" s="697">
        <f>SUM('3c.m.'!F186)</f>
        <v>122533</v>
      </c>
      <c r="D138" s="697">
        <f>SUM(E138:N138)</f>
        <v>122533</v>
      </c>
      <c r="E138" s="709"/>
      <c r="F138" s="711"/>
      <c r="G138" s="711">
        <v>121674</v>
      </c>
      <c r="H138" s="709"/>
      <c r="I138" s="709"/>
      <c r="J138" s="709"/>
      <c r="K138" s="709"/>
      <c r="L138" s="709">
        <v>859</v>
      </c>
      <c r="M138" s="710"/>
      <c r="N138" s="699"/>
    </row>
    <row r="139" spans="1:14" ht="21" customHeight="1">
      <c r="A139" s="717"/>
      <c r="B139" s="706"/>
      <c r="C139" s="697"/>
      <c r="D139" s="708"/>
      <c r="E139" s="709"/>
      <c r="F139" s="709"/>
      <c r="G139" s="709"/>
      <c r="H139" s="709"/>
      <c r="I139" s="709"/>
      <c r="J139" s="709"/>
      <c r="K139" s="709"/>
      <c r="L139" s="709"/>
      <c r="M139" s="710"/>
      <c r="N139" s="699"/>
    </row>
    <row r="140" spans="1:14" ht="21" customHeight="1">
      <c r="A140" s="717"/>
      <c r="B140" s="706" t="s">
        <v>111</v>
      </c>
      <c r="C140" s="697">
        <f>SUM('3c.m.'!F194)</f>
        <v>148171</v>
      </c>
      <c r="D140" s="697">
        <f aca="true" t="shared" si="0" ref="D140:D157">SUM(E140:N140)</f>
        <v>148171</v>
      </c>
      <c r="E140" s="709"/>
      <c r="F140" s="711">
        <v>66462</v>
      </c>
      <c r="G140" s="711">
        <v>65000</v>
      </c>
      <c r="H140" s="711"/>
      <c r="I140" s="709"/>
      <c r="J140" s="709"/>
      <c r="K140" s="709"/>
      <c r="L140" s="711">
        <v>16709</v>
      </c>
      <c r="M140" s="710"/>
      <c r="N140" s="699"/>
    </row>
    <row r="141" spans="1:14" ht="21" customHeight="1">
      <c r="A141" s="717"/>
      <c r="B141" s="706" t="s">
        <v>188</v>
      </c>
      <c r="C141" s="697">
        <f>SUM('3a.m.'!F55)-165116-'12.mell'!C11</f>
        <v>1884797</v>
      </c>
      <c r="D141" s="697">
        <f t="shared" si="0"/>
        <v>1884797</v>
      </c>
      <c r="E141" s="711">
        <v>4048</v>
      </c>
      <c r="F141" s="711">
        <v>1637058</v>
      </c>
      <c r="G141" s="711">
        <v>11985</v>
      </c>
      <c r="H141" s="711">
        <v>550</v>
      </c>
      <c r="I141" s="709"/>
      <c r="J141" s="709"/>
      <c r="K141" s="709"/>
      <c r="L141" s="711">
        <v>215356</v>
      </c>
      <c r="M141" s="713">
        <v>5800</v>
      </c>
      <c r="N141" s="718">
        <v>10000</v>
      </c>
    </row>
    <row r="142" spans="1:14" ht="21" customHeight="1">
      <c r="A142" s="717"/>
      <c r="B142" s="706" t="s">
        <v>316</v>
      </c>
      <c r="C142" s="697">
        <f>SUM('3c.m.'!F244)</f>
        <v>58326</v>
      </c>
      <c r="D142" s="697">
        <f t="shared" si="0"/>
        <v>58326</v>
      </c>
      <c r="E142" s="709"/>
      <c r="F142" s="711">
        <v>46055</v>
      </c>
      <c r="G142" s="711"/>
      <c r="H142" s="709"/>
      <c r="I142" s="709"/>
      <c r="J142" s="709"/>
      <c r="K142" s="709"/>
      <c r="L142" s="711">
        <v>12271</v>
      </c>
      <c r="M142" s="710"/>
      <c r="N142" s="718"/>
    </row>
    <row r="143" spans="1:14" ht="21" customHeight="1">
      <c r="A143" s="717"/>
      <c r="B143" s="706" t="s">
        <v>317</v>
      </c>
      <c r="C143" s="697">
        <f>SUM('3c.m.'!F310)</f>
        <v>11190</v>
      </c>
      <c r="D143" s="697">
        <f t="shared" si="0"/>
        <v>11190</v>
      </c>
      <c r="E143" s="709"/>
      <c r="F143" s="711">
        <v>11190</v>
      </c>
      <c r="G143" s="711"/>
      <c r="H143" s="709"/>
      <c r="I143" s="709"/>
      <c r="J143" s="709"/>
      <c r="K143" s="709"/>
      <c r="L143" s="711"/>
      <c r="M143" s="710"/>
      <c r="N143" s="718"/>
    </row>
    <row r="144" spans="1:14" ht="21" customHeight="1">
      <c r="A144" s="717"/>
      <c r="B144" s="706" t="s">
        <v>318</v>
      </c>
      <c r="C144" s="697">
        <f>SUM('3d.m.'!F15)</f>
        <v>447804</v>
      </c>
      <c r="D144" s="697">
        <f t="shared" si="0"/>
        <v>447804</v>
      </c>
      <c r="E144" s="709"/>
      <c r="F144" s="711">
        <v>443400</v>
      </c>
      <c r="G144" s="711"/>
      <c r="H144" s="709"/>
      <c r="I144" s="709"/>
      <c r="J144" s="709"/>
      <c r="K144" s="709"/>
      <c r="L144" s="711">
        <v>4404</v>
      </c>
      <c r="M144" s="710"/>
      <c r="N144" s="718"/>
    </row>
    <row r="145" spans="1:14" ht="21" customHeight="1">
      <c r="A145" s="717"/>
      <c r="B145" s="706" t="s">
        <v>189</v>
      </c>
      <c r="C145" s="697">
        <f>SUM('1c.mell '!F155)</f>
        <v>45605</v>
      </c>
      <c r="D145" s="697">
        <f t="shared" si="0"/>
        <v>45605</v>
      </c>
      <c r="E145" s="709"/>
      <c r="F145" s="711"/>
      <c r="G145" s="711"/>
      <c r="H145" s="709"/>
      <c r="I145" s="709"/>
      <c r="J145" s="709"/>
      <c r="K145" s="709"/>
      <c r="L145" s="711">
        <v>45605</v>
      </c>
      <c r="M145" s="710"/>
      <c r="N145" s="718"/>
    </row>
    <row r="146" spans="1:14" ht="21" customHeight="1">
      <c r="A146" s="717"/>
      <c r="B146" s="706" t="s">
        <v>190</v>
      </c>
      <c r="C146" s="697">
        <f>SUM('1c.mell '!F80)</f>
        <v>30058</v>
      </c>
      <c r="D146" s="697">
        <f t="shared" si="0"/>
        <v>30058</v>
      </c>
      <c r="E146" s="709"/>
      <c r="F146" s="711">
        <v>30000</v>
      </c>
      <c r="G146" s="711"/>
      <c r="H146" s="709"/>
      <c r="I146" s="709"/>
      <c r="J146" s="709"/>
      <c r="K146" s="709"/>
      <c r="L146" s="711">
        <v>58</v>
      </c>
      <c r="M146" s="710"/>
      <c r="N146" s="718"/>
    </row>
    <row r="147" spans="1:14" ht="21" customHeight="1">
      <c r="A147" s="717"/>
      <c r="B147" s="706" t="s">
        <v>1196</v>
      </c>
      <c r="C147" s="697">
        <f>SUM('1c.mell '!F82)</f>
        <v>5078</v>
      </c>
      <c r="D147" s="697">
        <f t="shared" si="0"/>
        <v>5078</v>
      </c>
      <c r="E147" s="709"/>
      <c r="F147" s="711"/>
      <c r="G147" s="711"/>
      <c r="H147" s="709"/>
      <c r="I147" s="709"/>
      <c r="J147" s="709"/>
      <c r="K147" s="709"/>
      <c r="L147" s="711">
        <v>5078</v>
      </c>
      <c r="M147" s="710"/>
      <c r="N147" s="718"/>
    </row>
    <row r="148" spans="1:14" ht="21" customHeight="1">
      <c r="A148" s="717"/>
      <c r="B148" s="706" t="s">
        <v>35</v>
      </c>
      <c r="C148" s="697">
        <f>SUM('1c.mell '!F84)</f>
        <v>114787</v>
      </c>
      <c r="D148" s="697">
        <f t="shared" si="0"/>
        <v>114787</v>
      </c>
      <c r="E148" s="711">
        <v>12256</v>
      </c>
      <c r="F148" s="711">
        <v>102531</v>
      </c>
      <c r="G148" s="711"/>
      <c r="H148" s="709"/>
      <c r="I148" s="709"/>
      <c r="J148" s="709"/>
      <c r="K148" s="709"/>
      <c r="L148" s="711"/>
      <c r="M148" s="710"/>
      <c r="N148" s="718"/>
    </row>
    <row r="149" spans="1:14" ht="21" customHeight="1">
      <c r="A149" s="717"/>
      <c r="B149" s="706" t="s">
        <v>191</v>
      </c>
      <c r="C149" s="697">
        <f>SUM('1c.mell '!F86)</f>
        <v>197000</v>
      </c>
      <c r="D149" s="697">
        <f t="shared" si="0"/>
        <v>197000</v>
      </c>
      <c r="E149" s="709"/>
      <c r="F149" s="711">
        <v>197000</v>
      </c>
      <c r="G149" s="711"/>
      <c r="H149" s="709"/>
      <c r="I149" s="709"/>
      <c r="J149" s="709"/>
      <c r="K149" s="709"/>
      <c r="L149" s="709"/>
      <c r="M149" s="710"/>
      <c r="N149" s="718"/>
    </row>
    <row r="150" spans="1:14" ht="21" customHeight="1">
      <c r="A150" s="717"/>
      <c r="B150" s="706" t="s">
        <v>577</v>
      </c>
      <c r="C150" s="697">
        <f>SUM('1c.mell '!F88)</f>
        <v>7439</v>
      </c>
      <c r="D150" s="697">
        <f t="shared" si="0"/>
        <v>7439</v>
      </c>
      <c r="E150" s="709"/>
      <c r="F150" s="711">
        <v>7439</v>
      </c>
      <c r="G150" s="711"/>
      <c r="H150" s="709"/>
      <c r="I150" s="709"/>
      <c r="J150" s="709"/>
      <c r="K150" s="709"/>
      <c r="L150" s="709"/>
      <c r="M150" s="710"/>
      <c r="N150" s="718"/>
    </row>
    <row r="151" spans="1:14" ht="21" customHeight="1">
      <c r="A151" s="717"/>
      <c r="B151" s="706" t="s">
        <v>192</v>
      </c>
      <c r="C151" s="697">
        <f>SUM('1c.mell '!F119)</f>
        <v>48000</v>
      </c>
      <c r="D151" s="697">
        <f t="shared" si="0"/>
        <v>48000</v>
      </c>
      <c r="E151" s="709"/>
      <c r="F151" s="711">
        <v>48000</v>
      </c>
      <c r="G151" s="711"/>
      <c r="H151" s="709"/>
      <c r="I151" s="711"/>
      <c r="J151" s="709"/>
      <c r="K151" s="709"/>
      <c r="L151" s="711"/>
      <c r="M151" s="710"/>
      <c r="N151" s="718"/>
    </row>
    <row r="152" spans="1:14" ht="21" customHeight="1">
      <c r="A152" s="717"/>
      <c r="B152" s="706" t="s">
        <v>193</v>
      </c>
      <c r="C152" s="697">
        <f>SUM('1c.mell '!F73)</f>
        <v>47437</v>
      </c>
      <c r="D152" s="697">
        <f t="shared" si="0"/>
        <v>47437</v>
      </c>
      <c r="E152" s="709"/>
      <c r="F152" s="711">
        <v>47437</v>
      </c>
      <c r="G152" s="711"/>
      <c r="H152" s="709"/>
      <c r="I152" s="709"/>
      <c r="J152" s="709"/>
      <c r="K152" s="709"/>
      <c r="L152" s="711"/>
      <c r="M152" s="710"/>
      <c r="N152" s="718"/>
    </row>
    <row r="153" spans="1:14" ht="21" customHeight="1">
      <c r="A153" s="717"/>
      <c r="B153" s="706" t="s">
        <v>194</v>
      </c>
      <c r="C153" s="697">
        <f>SUM('2.mell'!F371)-'12.mell'!C8</f>
        <v>1450187</v>
      </c>
      <c r="D153" s="697">
        <f t="shared" si="0"/>
        <v>1450187</v>
      </c>
      <c r="E153" s="711">
        <v>282260</v>
      </c>
      <c r="F153" s="711">
        <v>929213</v>
      </c>
      <c r="G153" s="711">
        <v>230588</v>
      </c>
      <c r="H153" s="711"/>
      <c r="I153" s="709"/>
      <c r="J153" s="709"/>
      <c r="K153" s="709"/>
      <c r="L153" s="711">
        <v>8105</v>
      </c>
      <c r="M153" s="710">
        <v>21</v>
      </c>
      <c r="N153" s="699"/>
    </row>
    <row r="154" spans="1:14" ht="21" customHeight="1">
      <c r="A154" s="695"/>
      <c r="B154" s="706" t="s">
        <v>195</v>
      </c>
      <c r="C154" s="697">
        <f>SUM('2.mell'!F439)</f>
        <v>559275</v>
      </c>
      <c r="D154" s="697">
        <f t="shared" si="0"/>
        <v>559275</v>
      </c>
      <c r="E154" s="711">
        <v>160178</v>
      </c>
      <c r="F154" s="711">
        <v>373255</v>
      </c>
      <c r="G154" s="711">
        <v>24734</v>
      </c>
      <c r="H154" s="711">
        <v>350</v>
      </c>
      <c r="I154" s="709"/>
      <c r="J154" s="709"/>
      <c r="K154" s="709"/>
      <c r="L154" s="711">
        <v>758</v>
      </c>
      <c r="M154" s="710"/>
      <c r="N154" s="699"/>
    </row>
    <row r="155" spans="1:14" ht="21" customHeight="1">
      <c r="A155" s="695"/>
      <c r="B155" s="706" t="s">
        <v>319</v>
      </c>
      <c r="C155" s="697">
        <f>SUM('2.mell'!F470)</f>
        <v>733166</v>
      </c>
      <c r="D155" s="697">
        <f t="shared" si="0"/>
        <v>733166</v>
      </c>
      <c r="E155" s="711">
        <v>164925</v>
      </c>
      <c r="F155" s="711">
        <v>491387</v>
      </c>
      <c r="G155" s="711">
        <v>53703</v>
      </c>
      <c r="H155" s="711">
        <v>14713</v>
      </c>
      <c r="I155" s="709"/>
      <c r="J155" s="709"/>
      <c r="K155" s="709"/>
      <c r="L155" s="711">
        <v>8438</v>
      </c>
      <c r="M155" s="710"/>
      <c r="N155" s="699"/>
    </row>
    <row r="156" spans="1:14" ht="21" customHeight="1">
      <c r="A156" s="695"/>
      <c r="B156" s="706" t="s">
        <v>196</v>
      </c>
      <c r="C156" s="697">
        <f>SUM('2.mell'!F539)-'12.mell'!C9</f>
        <v>250833</v>
      </c>
      <c r="D156" s="697">
        <f t="shared" si="0"/>
        <v>250833</v>
      </c>
      <c r="E156" s="711">
        <v>6259</v>
      </c>
      <c r="F156" s="711">
        <v>179904</v>
      </c>
      <c r="G156" s="711">
        <v>44920</v>
      </c>
      <c r="H156" s="711">
        <v>10000</v>
      </c>
      <c r="I156" s="709"/>
      <c r="J156" s="711">
        <v>1000</v>
      </c>
      <c r="K156" s="709"/>
      <c r="L156" s="711">
        <v>8718</v>
      </c>
      <c r="M156" s="713">
        <v>32</v>
      </c>
      <c r="N156" s="699"/>
    </row>
    <row r="157" spans="1:14" ht="21" customHeight="1">
      <c r="A157" s="695"/>
      <c r="B157" s="706" t="s">
        <v>203</v>
      </c>
      <c r="C157" s="697">
        <f>SUM('6.mell. '!F18)</f>
        <v>1119545</v>
      </c>
      <c r="D157" s="697">
        <f t="shared" si="0"/>
        <v>1119545</v>
      </c>
      <c r="E157" s="709"/>
      <c r="F157" s="709"/>
      <c r="G157" s="709"/>
      <c r="H157" s="709"/>
      <c r="I157" s="709"/>
      <c r="J157" s="709"/>
      <c r="K157" s="709"/>
      <c r="L157" s="709">
        <v>1119545</v>
      </c>
      <c r="M157" s="710"/>
      <c r="N157" s="699"/>
    </row>
    <row r="158" spans="1:14" ht="21" customHeight="1">
      <c r="A158" s="695"/>
      <c r="B158" s="706"/>
      <c r="C158" s="708"/>
      <c r="D158" s="708"/>
      <c r="E158" s="709"/>
      <c r="F158" s="709"/>
      <c r="G158" s="709"/>
      <c r="H158" s="709"/>
      <c r="I158" s="709"/>
      <c r="J158" s="709"/>
      <c r="K158" s="709"/>
      <c r="L158" s="709"/>
      <c r="M158" s="710"/>
      <c r="N158" s="699"/>
    </row>
    <row r="159" spans="1:15" ht="21" customHeight="1">
      <c r="A159" s="695"/>
      <c r="B159" s="719" t="s">
        <v>0</v>
      </c>
      <c r="C159" s="957">
        <f>SUM(C10+C22+C24+C26+C28+C49+C53+C64+C77+C80+C90+C118+C128+C133+C138+C140+C141+C142+C143+C144+C145+C146+C148+C149+C150+C151+C152+C153+C154+C155+C156+C157+C147)</f>
        <v>17465779</v>
      </c>
      <c r="D159" s="957">
        <f>SUM(D10+D22+D24+D26+D28+D49+D53+D64+D77+D80+D90+D118+D128+D133+D138+D140+D141+D142+D143+D144+D145+D146+D148+D149+D150+D151+D152+D153+D154+D155+D156+D157+D147)</f>
        <v>17465779</v>
      </c>
      <c r="E159" s="1211">
        <f aca="true" t="shared" si="1" ref="E159:N159">SUM(E10+E22+E24+E26+E28+E49+E53+E64+E77+E80+E90+E118+E128+E133+E138+E140+E141+E142+E143+E144+E145+E146+E148+E149+E150+E151+E152+E153+E154+E155+E156+E157)</f>
        <v>1596444</v>
      </c>
      <c r="F159" s="1211">
        <f t="shared" si="1"/>
        <v>6296106</v>
      </c>
      <c r="G159" s="1211">
        <f t="shared" si="1"/>
        <v>2654558</v>
      </c>
      <c r="H159" s="1211">
        <f t="shared" si="1"/>
        <v>32179</v>
      </c>
      <c r="I159" s="1211">
        <f t="shared" si="1"/>
        <v>79007</v>
      </c>
      <c r="J159" s="1211">
        <f t="shared" si="1"/>
        <v>3500</v>
      </c>
      <c r="K159" s="1211">
        <f t="shared" si="1"/>
        <v>0</v>
      </c>
      <c r="L159" s="1211">
        <f>SUM(L10+L22+L24+L26+L28+L49+L53+L64+L77+L80+L90+L118+L128+L133+L138+L140+L141+L142+L143+L144+L145+L146+L148+L149+L150+L151+L152+L153+L154+L155+L156+L157+L147)</f>
        <v>4602907</v>
      </c>
      <c r="M159" s="1211">
        <f t="shared" si="1"/>
        <v>2176078</v>
      </c>
      <c r="N159" s="1211">
        <f t="shared" si="1"/>
        <v>25000</v>
      </c>
      <c r="O159" s="881"/>
    </row>
    <row r="160" spans="1:14" ht="21" customHeight="1">
      <c r="A160" s="695"/>
      <c r="B160" s="706"/>
      <c r="C160" s="708"/>
      <c r="D160" s="708"/>
      <c r="E160" s="709"/>
      <c r="F160" s="709"/>
      <c r="G160" s="709"/>
      <c r="H160" s="709"/>
      <c r="I160" s="709"/>
      <c r="J160" s="709"/>
      <c r="K160" s="709"/>
      <c r="L160" s="709"/>
      <c r="M160" s="710"/>
      <c r="N160" s="699"/>
    </row>
    <row r="161" ht="12">
      <c r="F161" s="881"/>
    </row>
    <row r="162" ht="12">
      <c r="F162" s="881"/>
    </row>
    <row r="163" ht="12">
      <c r="F163" s="881"/>
    </row>
  </sheetData>
  <sheetProtection/>
  <mergeCells count="13"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  <mergeCell ref="E8:E9"/>
    <mergeCell ref="F8:F9"/>
    <mergeCell ref="H8:I8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B73">
      <selection activeCell="E94" sqref="E94"/>
    </sheetView>
  </sheetViews>
  <sheetFormatPr defaultColWidth="9.125" defaultRowHeight="12.75"/>
  <cols>
    <col min="1" max="1" width="7.50390625" style="687" customWidth="1"/>
    <col min="2" max="2" width="49.50390625" style="687" customWidth="1"/>
    <col min="3" max="3" width="13.875" style="687" customWidth="1"/>
    <col min="4" max="4" width="13.00390625" style="687" customWidth="1"/>
    <col min="5" max="5" width="11.125" style="687" customWidth="1"/>
    <col min="6" max="6" width="11.875" style="687" customWidth="1"/>
    <col min="7" max="7" width="12.125" style="687" customWidth="1"/>
    <col min="8" max="8" width="11.50390625" style="687" customWidth="1"/>
    <col min="9" max="9" width="10.50390625" style="687" bestFit="1" customWidth="1"/>
    <col min="10" max="10" width="11.125" style="687" customWidth="1"/>
    <col min="11" max="11" width="11.50390625" style="687" customWidth="1"/>
    <col min="12" max="12" width="10.875" style="687" customWidth="1"/>
    <col min="13" max="13" width="11.00390625" style="687" customWidth="1"/>
    <col min="14" max="16384" width="9.125" style="687" customWidth="1"/>
  </cols>
  <sheetData>
    <row r="1" spans="1:13" ht="12.75">
      <c r="A1" s="1474" t="s">
        <v>320</v>
      </c>
      <c r="B1" s="1474"/>
      <c r="C1" s="1474"/>
      <c r="D1" s="1474"/>
      <c r="E1" s="1474"/>
      <c r="F1" s="1474"/>
      <c r="G1" s="1474"/>
      <c r="H1" s="1474"/>
      <c r="I1" s="1474"/>
      <c r="J1" s="1474"/>
      <c r="K1" s="1474"/>
      <c r="L1" s="1474"/>
      <c r="M1" s="1474"/>
    </row>
    <row r="2" spans="2:12" ht="17.25">
      <c r="B2" s="1475" t="s">
        <v>321</v>
      </c>
      <c r="C2" s="1475"/>
      <c r="D2" s="1475"/>
      <c r="E2" s="1475"/>
      <c r="F2" s="1475"/>
      <c r="G2" s="1475"/>
      <c r="H2" s="1475"/>
      <c r="I2" s="1475"/>
      <c r="J2" s="1475"/>
      <c r="K2" s="1475"/>
      <c r="L2" s="1475"/>
    </row>
    <row r="3" spans="2:12" ht="17.25">
      <c r="B3" s="1476" t="s">
        <v>37</v>
      </c>
      <c r="C3" s="1476"/>
      <c r="D3" s="1476"/>
      <c r="E3" s="1476"/>
      <c r="F3" s="1476"/>
      <c r="G3" s="1476"/>
      <c r="H3" s="1476"/>
      <c r="I3" s="1476"/>
      <c r="J3" s="1476"/>
      <c r="K3" s="1476"/>
      <c r="L3" s="1476"/>
    </row>
    <row r="4" spans="3:13" ht="9.75" customHeight="1">
      <c r="C4" s="720"/>
      <c r="F4" s="721"/>
      <c r="G4" s="721"/>
      <c r="H4" s="721"/>
      <c r="I4" s="721"/>
      <c r="J4" s="721"/>
      <c r="K4" s="721"/>
      <c r="L4" s="721"/>
      <c r="M4" s="690" t="s">
        <v>958</v>
      </c>
    </row>
    <row r="5" spans="1:13" ht="27" customHeight="1">
      <c r="A5" s="722"/>
      <c r="B5" s="1472" t="s">
        <v>322</v>
      </c>
      <c r="C5" s="1453" t="s">
        <v>1212</v>
      </c>
      <c r="D5" s="1472" t="s">
        <v>323</v>
      </c>
      <c r="E5" s="1453" t="s">
        <v>1082</v>
      </c>
      <c r="F5" s="1453" t="s">
        <v>1088</v>
      </c>
      <c r="G5" s="1472" t="s">
        <v>1084</v>
      </c>
      <c r="H5" s="1472"/>
      <c r="I5" s="1472" t="s">
        <v>1085</v>
      </c>
      <c r="J5" s="1472"/>
      <c r="K5" s="1472" t="s">
        <v>1162</v>
      </c>
      <c r="L5" s="1453" t="s">
        <v>324</v>
      </c>
      <c r="M5" s="1472" t="s">
        <v>64</v>
      </c>
    </row>
    <row r="6" spans="1:13" ht="41.25" customHeight="1">
      <c r="A6" s="724"/>
      <c r="B6" s="1472"/>
      <c r="C6" s="1473"/>
      <c r="D6" s="1472"/>
      <c r="E6" s="1473"/>
      <c r="F6" s="1267"/>
      <c r="G6" s="723" t="s">
        <v>325</v>
      </c>
      <c r="H6" s="723" t="s">
        <v>326</v>
      </c>
      <c r="I6" s="723" t="s">
        <v>327</v>
      </c>
      <c r="J6" s="723" t="s">
        <v>326</v>
      </c>
      <c r="K6" s="1472"/>
      <c r="L6" s="1471"/>
      <c r="M6" s="1472"/>
    </row>
    <row r="7" spans="1:13" ht="18" customHeight="1">
      <c r="A7" s="726">
        <v>1976</v>
      </c>
      <c r="B7" s="879" t="s">
        <v>116</v>
      </c>
      <c r="C7" s="1117">
        <v>2000000</v>
      </c>
      <c r="D7" s="728">
        <f aca="true" t="shared" si="0" ref="D7:D82">SUM(E7:M7)</f>
        <v>2000000</v>
      </c>
      <c r="E7" s="725"/>
      <c r="F7" s="1106"/>
      <c r="G7" s="723"/>
      <c r="H7" s="723"/>
      <c r="I7" s="723"/>
      <c r="J7" s="723"/>
      <c r="K7" s="723"/>
      <c r="L7" s="1107"/>
      <c r="M7" s="1151">
        <v>2000000</v>
      </c>
    </row>
    <row r="8" spans="1:13" ht="18" customHeight="1">
      <c r="A8" s="726">
        <v>2795</v>
      </c>
      <c r="B8" s="879" t="s">
        <v>267</v>
      </c>
      <c r="C8" s="1117">
        <v>7071</v>
      </c>
      <c r="D8" s="728">
        <f t="shared" si="0"/>
        <v>7071</v>
      </c>
      <c r="E8" s="1117">
        <v>7071</v>
      </c>
      <c r="F8" s="1106"/>
      <c r="G8" s="723"/>
      <c r="H8" s="723"/>
      <c r="I8" s="723"/>
      <c r="J8" s="723"/>
      <c r="K8" s="723"/>
      <c r="L8" s="1107"/>
      <c r="M8" s="1151"/>
    </row>
    <row r="9" spans="1:13" ht="18" customHeight="1">
      <c r="A9" s="726">
        <v>2985</v>
      </c>
      <c r="B9" s="730" t="s">
        <v>197</v>
      </c>
      <c r="C9" s="880">
        <v>140840</v>
      </c>
      <c r="D9" s="728">
        <f t="shared" si="0"/>
        <v>140840</v>
      </c>
      <c r="E9" s="728">
        <v>140840</v>
      </c>
      <c r="F9" s="729"/>
      <c r="G9" s="730"/>
      <c r="H9" s="730"/>
      <c r="I9" s="730"/>
      <c r="J9" s="730"/>
      <c r="K9" s="730"/>
      <c r="L9" s="730"/>
      <c r="M9" s="732"/>
    </row>
    <row r="10" spans="1:13" ht="18" customHeight="1">
      <c r="A10" s="726">
        <v>2985</v>
      </c>
      <c r="B10" s="730" t="s">
        <v>1203</v>
      </c>
      <c r="C10" s="880">
        <f>SUM('2.mell'!F571)</f>
        <v>21563</v>
      </c>
      <c r="D10" s="728">
        <f t="shared" si="0"/>
        <v>21563</v>
      </c>
      <c r="E10" s="728">
        <v>21563</v>
      </c>
      <c r="F10" s="729"/>
      <c r="G10" s="730"/>
      <c r="H10" s="730"/>
      <c r="I10" s="730"/>
      <c r="J10" s="730"/>
      <c r="K10" s="730"/>
      <c r="L10" s="730"/>
      <c r="M10" s="732"/>
    </row>
    <row r="11" spans="1:13" ht="18" customHeight="1">
      <c r="A11" s="733">
        <v>3011</v>
      </c>
      <c r="B11" s="734" t="s">
        <v>686</v>
      </c>
      <c r="C11" s="977">
        <f>SUM('3a.m.'!F19)</f>
        <v>8736</v>
      </c>
      <c r="D11" s="728">
        <f t="shared" si="0"/>
        <v>8736</v>
      </c>
      <c r="E11" s="728">
        <v>8720</v>
      </c>
      <c r="F11" s="735"/>
      <c r="G11" s="723"/>
      <c r="H11" s="723"/>
      <c r="I11" s="723"/>
      <c r="J11" s="723"/>
      <c r="K11" s="736">
        <v>16</v>
      </c>
      <c r="L11" s="723"/>
      <c r="M11" s="737"/>
    </row>
    <row r="12" spans="1:13" ht="18" customHeight="1">
      <c r="A12" s="738">
        <v>3052</v>
      </c>
      <c r="B12" s="778" t="s">
        <v>585</v>
      </c>
      <c r="C12" s="880">
        <f>SUM('3c.m.'!F17)</f>
        <v>6762</v>
      </c>
      <c r="D12" s="728">
        <f t="shared" si="0"/>
        <v>6762</v>
      </c>
      <c r="E12" s="728">
        <v>5000</v>
      </c>
      <c r="F12" s="728"/>
      <c r="G12" s="740"/>
      <c r="H12" s="740"/>
      <c r="I12" s="740"/>
      <c r="J12" s="740"/>
      <c r="K12" s="976">
        <v>1762</v>
      </c>
      <c r="L12" s="740"/>
      <c r="M12" s="732"/>
    </row>
    <row r="13" spans="1:13" ht="18" customHeight="1">
      <c r="A13" s="738">
        <v>3053</v>
      </c>
      <c r="B13" s="778" t="s">
        <v>1107</v>
      </c>
      <c r="C13" s="880">
        <f>SUM('3c.m.'!F25)</f>
        <v>2999</v>
      </c>
      <c r="D13" s="728">
        <f t="shared" si="0"/>
        <v>2999</v>
      </c>
      <c r="E13" s="728"/>
      <c r="F13" s="728"/>
      <c r="G13" s="740"/>
      <c r="H13" s="740"/>
      <c r="I13" s="740"/>
      <c r="J13" s="740"/>
      <c r="K13" s="976">
        <v>2999</v>
      </c>
      <c r="L13" s="740"/>
      <c r="M13" s="732"/>
    </row>
    <row r="14" spans="1:13" ht="18" customHeight="1">
      <c r="A14" s="738">
        <v>3141</v>
      </c>
      <c r="B14" s="778" t="s">
        <v>708</v>
      </c>
      <c r="C14" s="880">
        <f>SUM('3c.m.'!F135)</f>
        <v>12022</v>
      </c>
      <c r="D14" s="728">
        <f t="shared" si="0"/>
        <v>12022</v>
      </c>
      <c r="E14" s="728"/>
      <c r="F14" s="741">
        <v>12000</v>
      </c>
      <c r="G14" s="742"/>
      <c r="H14" s="742"/>
      <c r="I14" s="742"/>
      <c r="J14" s="742"/>
      <c r="K14" s="742">
        <v>22</v>
      </c>
      <c r="L14" s="742"/>
      <c r="M14" s="732"/>
    </row>
    <row r="15" spans="1:13" ht="18" customHeight="1">
      <c r="A15" s="726">
        <v>3144</v>
      </c>
      <c r="B15" s="743" t="s">
        <v>1108</v>
      </c>
      <c r="C15" s="880">
        <f>SUM('3c.m.'!F160)</f>
        <v>1500</v>
      </c>
      <c r="D15" s="728">
        <f t="shared" si="0"/>
        <v>1500</v>
      </c>
      <c r="E15" s="728">
        <v>1500</v>
      </c>
      <c r="F15" s="741"/>
      <c r="G15" s="742"/>
      <c r="H15" s="742"/>
      <c r="I15" s="742"/>
      <c r="J15" s="742"/>
      <c r="K15" s="742"/>
      <c r="L15" s="742"/>
      <c r="M15" s="732"/>
    </row>
    <row r="16" spans="1:13" ht="18" customHeight="1">
      <c r="A16" s="726">
        <v>3125</v>
      </c>
      <c r="B16" s="743" t="s">
        <v>206</v>
      </c>
      <c r="C16" s="880">
        <f>SUM('3c.m.'!F122)</f>
        <v>31500</v>
      </c>
      <c r="D16" s="728">
        <f t="shared" si="0"/>
        <v>31500</v>
      </c>
      <c r="E16" s="728">
        <v>31400</v>
      </c>
      <c r="F16" s="741"/>
      <c r="G16" s="742"/>
      <c r="H16" s="742"/>
      <c r="I16" s="742"/>
      <c r="J16" s="742"/>
      <c r="K16" s="742">
        <v>100</v>
      </c>
      <c r="L16" s="742"/>
      <c r="M16" s="732"/>
    </row>
    <row r="17" spans="1:13" ht="18" customHeight="1">
      <c r="A17" s="738">
        <v>3207</v>
      </c>
      <c r="B17" s="778" t="s">
        <v>870</v>
      </c>
      <c r="C17" s="880">
        <f>SUM('3c.m.'!F236)</f>
        <v>26500</v>
      </c>
      <c r="D17" s="728">
        <f t="shared" si="0"/>
        <v>26500</v>
      </c>
      <c r="E17" s="728">
        <v>26500</v>
      </c>
      <c r="F17" s="741"/>
      <c r="G17" s="742"/>
      <c r="H17" s="742"/>
      <c r="I17" s="742"/>
      <c r="J17" s="742"/>
      <c r="K17" s="742"/>
      <c r="L17" s="742"/>
      <c r="M17" s="732"/>
    </row>
    <row r="18" spans="1:13" ht="18" customHeight="1">
      <c r="A18" s="738">
        <v>3209</v>
      </c>
      <c r="B18" s="739" t="s">
        <v>329</v>
      </c>
      <c r="C18" s="880">
        <f>SUM('3c.m.'!F252)</f>
        <v>10160</v>
      </c>
      <c r="D18" s="728">
        <f t="shared" si="0"/>
        <v>10160</v>
      </c>
      <c r="E18" s="728"/>
      <c r="F18" s="741">
        <v>9999</v>
      </c>
      <c r="G18" s="742"/>
      <c r="H18" s="742"/>
      <c r="I18" s="742"/>
      <c r="J18" s="742"/>
      <c r="K18" s="742">
        <v>161</v>
      </c>
      <c r="L18" s="742"/>
      <c r="M18" s="732"/>
    </row>
    <row r="19" spans="1:13" ht="18" customHeight="1">
      <c r="A19" s="738">
        <v>3224</v>
      </c>
      <c r="B19" s="789" t="s">
        <v>73</v>
      </c>
      <c r="C19" s="880">
        <f>SUM('3c.m.'!F318)</f>
        <v>12000</v>
      </c>
      <c r="D19" s="728">
        <f t="shared" si="0"/>
        <v>12000</v>
      </c>
      <c r="E19" s="728">
        <v>12000</v>
      </c>
      <c r="F19" s="741"/>
      <c r="G19" s="742"/>
      <c r="H19" s="742"/>
      <c r="I19" s="742"/>
      <c r="J19" s="742"/>
      <c r="K19" s="742"/>
      <c r="L19" s="742"/>
      <c r="M19" s="732"/>
    </row>
    <row r="20" spans="1:13" ht="18" customHeight="1">
      <c r="A20" s="738">
        <v>3302</v>
      </c>
      <c r="B20" s="789" t="s">
        <v>1102</v>
      </c>
      <c r="C20" s="880">
        <v>137000</v>
      </c>
      <c r="D20" s="728">
        <f t="shared" si="0"/>
        <v>137000</v>
      </c>
      <c r="E20" s="728">
        <v>137000</v>
      </c>
      <c r="F20" s="741"/>
      <c r="G20" s="742"/>
      <c r="H20" s="742"/>
      <c r="I20" s="742"/>
      <c r="J20" s="742"/>
      <c r="K20" s="742"/>
      <c r="L20" s="742"/>
      <c r="M20" s="732"/>
    </row>
    <row r="21" spans="1:13" ht="18" customHeight="1">
      <c r="A21" s="738">
        <v>3305</v>
      </c>
      <c r="B21" s="739" t="s">
        <v>778</v>
      </c>
      <c r="C21" s="880">
        <f>SUM('3c.m.'!F344)</f>
        <v>11000</v>
      </c>
      <c r="D21" s="728">
        <f t="shared" si="0"/>
        <v>11000</v>
      </c>
      <c r="E21" s="728">
        <v>11000</v>
      </c>
      <c r="F21" s="741"/>
      <c r="G21" s="742"/>
      <c r="H21" s="742"/>
      <c r="I21" s="742"/>
      <c r="J21" s="742"/>
      <c r="K21" s="742"/>
      <c r="L21" s="742"/>
      <c r="M21" s="732"/>
    </row>
    <row r="22" spans="1:13" ht="18" customHeight="1">
      <c r="A22" s="738">
        <v>3306</v>
      </c>
      <c r="B22" s="739" t="s">
        <v>779</v>
      </c>
      <c r="C22" s="880">
        <f>SUM('3c.m.'!F353)</f>
        <v>8003</v>
      </c>
      <c r="D22" s="728">
        <f t="shared" si="0"/>
        <v>8003</v>
      </c>
      <c r="E22" s="728">
        <v>8000</v>
      </c>
      <c r="F22" s="741"/>
      <c r="G22" s="742"/>
      <c r="H22" s="742"/>
      <c r="I22" s="742"/>
      <c r="J22" s="742"/>
      <c r="K22" s="742">
        <v>3</v>
      </c>
      <c r="L22" s="742"/>
      <c r="M22" s="732"/>
    </row>
    <row r="23" spans="1:13" ht="18" customHeight="1">
      <c r="A23" s="738">
        <v>3307</v>
      </c>
      <c r="B23" s="778" t="s">
        <v>780</v>
      </c>
      <c r="C23" s="880">
        <f>SUM('3c.m.'!F362)</f>
        <v>4000</v>
      </c>
      <c r="D23" s="728">
        <f t="shared" si="0"/>
        <v>4000</v>
      </c>
      <c r="E23" s="728">
        <v>4000</v>
      </c>
      <c r="F23" s="741"/>
      <c r="G23" s="742"/>
      <c r="H23" s="742"/>
      <c r="I23" s="742"/>
      <c r="J23" s="742"/>
      <c r="K23" s="742"/>
      <c r="L23" s="742"/>
      <c r="M23" s="732"/>
    </row>
    <row r="24" spans="1:13" ht="18" customHeight="1">
      <c r="A24" s="738">
        <v>3310</v>
      </c>
      <c r="B24" s="778" t="s">
        <v>1157</v>
      </c>
      <c r="C24" s="880">
        <f>SUM('3c.m.'!F370)</f>
        <v>6006</v>
      </c>
      <c r="D24" s="728">
        <f t="shared" si="0"/>
        <v>6006</v>
      </c>
      <c r="E24" s="728">
        <v>6000</v>
      </c>
      <c r="F24" s="741"/>
      <c r="G24" s="742"/>
      <c r="H24" s="742"/>
      <c r="I24" s="742"/>
      <c r="J24" s="742"/>
      <c r="K24" s="742">
        <v>6</v>
      </c>
      <c r="L24" s="742"/>
      <c r="M24" s="732"/>
    </row>
    <row r="25" spans="1:13" ht="18" customHeight="1">
      <c r="A25" s="738">
        <v>3312</v>
      </c>
      <c r="B25" s="778" t="s">
        <v>1105</v>
      </c>
      <c r="C25" s="880">
        <f>SUM('3c.m.'!F386)</f>
        <v>30011</v>
      </c>
      <c r="D25" s="728">
        <f t="shared" si="0"/>
        <v>30011</v>
      </c>
      <c r="E25" s="728">
        <v>30000</v>
      </c>
      <c r="F25" s="741"/>
      <c r="G25" s="742"/>
      <c r="H25" s="742"/>
      <c r="I25" s="742"/>
      <c r="J25" s="742"/>
      <c r="K25" s="742">
        <v>11</v>
      </c>
      <c r="L25" s="742"/>
      <c r="M25" s="732"/>
    </row>
    <row r="26" spans="1:13" ht="18" customHeight="1">
      <c r="A26" s="738">
        <v>3313</v>
      </c>
      <c r="B26" s="808" t="s">
        <v>527</v>
      </c>
      <c r="C26" s="880">
        <f>SUM('3c.m.'!F394)</f>
        <v>9500</v>
      </c>
      <c r="D26" s="728">
        <f t="shared" si="0"/>
        <v>9500</v>
      </c>
      <c r="E26" s="728">
        <v>9500</v>
      </c>
      <c r="F26" s="741"/>
      <c r="G26" s="742"/>
      <c r="H26" s="742"/>
      <c r="I26" s="742"/>
      <c r="J26" s="742"/>
      <c r="K26" s="742"/>
      <c r="L26" s="742"/>
      <c r="M26" s="732"/>
    </row>
    <row r="27" spans="1:13" ht="18" customHeight="1">
      <c r="A27" s="738">
        <v>3315</v>
      </c>
      <c r="B27" s="808" t="s">
        <v>528</v>
      </c>
      <c r="C27" s="880">
        <f>SUM('3c.m.'!F402)</f>
        <v>12003</v>
      </c>
      <c r="D27" s="728">
        <f t="shared" si="0"/>
        <v>12003</v>
      </c>
      <c r="E27" s="728">
        <v>12000</v>
      </c>
      <c r="F27" s="741"/>
      <c r="G27" s="742"/>
      <c r="H27" s="742"/>
      <c r="I27" s="742"/>
      <c r="J27" s="742"/>
      <c r="K27" s="742">
        <v>3</v>
      </c>
      <c r="L27" s="742"/>
      <c r="M27" s="732"/>
    </row>
    <row r="28" spans="1:13" ht="18" customHeight="1">
      <c r="A28" s="738">
        <v>3316</v>
      </c>
      <c r="B28" s="808" t="s">
        <v>711</v>
      </c>
      <c r="C28" s="880">
        <f>SUM('3c.m.'!F410)</f>
        <v>5000</v>
      </c>
      <c r="D28" s="728">
        <f t="shared" si="0"/>
        <v>5000</v>
      </c>
      <c r="E28" s="728">
        <v>5000</v>
      </c>
      <c r="F28" s="741"/>
      <c r="G28" s="742"/>
      <c r="H28" s="742"/>
      <c r="I28" s="742"/>
      <c r="J28" s="742"/>
      <c r="K28" s="742"/>
      <c r="L28" s="742"/>
      <c r="M28" s="732"/>
    </row>
    <row r="29" spans="1:13" ht="18" customHeight="1">
      <c r="A29" s="738">
        <v>3317</v>
      </c>
      <c r="B29" s="807" t="s">
        <v>1106</v>
      </c>
      <c r="C29" s="880">
        <f>SUM('3c.m.'!F418)</f>
        <v>130001</v>
      </c>
      <c r="D29" s="728">
        <f t="shared" si="0"/>
        <v>130001</v>
      </c>
      <c r="E29" s="728">
        <v>130000</v>
      </c>
      <c r="F29" s="741"/>
      <c r="G29" s="742"/>
      <c r="H29" s="742"/>
      <c r="I29" s="742"/>
      <c r="J29" s="742"/>
      <c r="K29" s="742">
        <v>1</v>
      </c>
      <c r="L29" s="742"/>
      <c r="M29" s="732"/>
    </row>
    <row r="30" spans="1:13" ht="18" customHeight="1">
      <c r="A30" s="738">
        <v>3322</v>
      </c>
      <c r="B30" s="778" t="s">
        <v>1146</v>
      </c>
      <c r="C30" s="880">
        <f>SUM('3c.m.'!F444)</f>
        <v>9508</v>
      </c>
      <c r="D30" s="728">
        <f t="shared" si="0"/>
        <v>9508</v>
      </c>
      <c r="E30" s="728">
        <v>9500</v>
      </c>
      <c r="F30" s="741"/>
      <c r="G30" s="742"/>
      <c r="H30" s="742"/>
      <c r="I30" s="742"/>
      <c r="J30" s="742"/>
      <c r="K30" s="742">
        <v>8</v>
      </c>
      <c r="L30" s="742"/>
      <c r="M30" s="732"/>
    </row>
    <row r="31" spans="1:13" ht="18" customHeight="1">
      <c r="A31" s="738">
        <v>3324</v>
      </c>
      <c r="B31" s="778" t="s">
        <v>114</v>
      </c>
      <c r="C31" s="880">
        <f>SUM('3c.m.'!F460)</f>
        <v>2000</v>
      </c>
      <c r="D31" s="728">
        <f t="shared" si="0"/>
        <v>2000</v>
      </c>
      <c r="E31" s="728">
        <v>2000</v>
      </c>
      <c r="F31" s="741"/>
      <c r="G31" s="742"/>
      <c r="H31" s="742"/>
      <c r="I31" s="742"/>
      <c r="J31" s="742"/>
      <c r="K31" s="742"/>
      <c r="L31" s="742"/>
      <c r="M31" s="732"/>
    </row>
    <row r="32" spans="1:13" ht="18" customHeight="1">
      <c r="A32" s="738">
        <v>3350</v>
      </c>
      <c r="B32" s="778" t="s">
        <v>874</v>
      </c>
      <c r="C32" s="880">
        <f>SUM('3c.m.'!F549)</f>
        <v>1000</v>
      </c>
      <c r="D32" s="728">
        <f t="shared" si="0"/>
        <v>1000</v>
      </c>
      <c r="E32" s="728">
        <v>1000</v>
      </c>
      <c r="F32" s="741"/>
      <c r="G32" s="742"/>
      <c r="H32" s="742"/>
      <c r="I32" s="742"/>
      <c r="J32" s="742"/>
      <c r="K32" s="742"/>
      <c r="L32" s="742"/>
      <c r="M32" s="732"/>
    </row>
    <row r="33" spans="1:13" ht="18" customHeight="1">
      <c r="A33" s="738">
        <v>3351</v>
      </c>
      <c r="B33" s="778" t="s">
        <v>1156</v>
      </c>
      <c r="C33" s="880">
        <f>SUM('3c.m.'!F557)</f>
        <v>20000</v>
      </c>
      <c r="D33" s="728">
        <f t="shared" si="0"/>
        <v>20000</v>
      </c>
      <c r="E33" s="728">
        <v>20000</v>
      </c>
      <c r="F33" s="741"/>
      <c r="G33" s="742"/>
      <c r="H33" s="742"/>
      <c r="I33" s="742"/>
      <c r="J33" s="742"/>
      <c r="K33" s="742"/>
      <c r="L33" s="742"/>
      <c r="M33" s="732"/>
    </row>
    <row r="34" spans="1:13" ht="18" customHeight="1">
      <c r="A34" s="738">
        <v>3352</v>
      </c>
      <c r="B34" s="778" t="s">
        <v>198</v>
      </c>
      <c r="C34" s="880">
        <f>SUM('3c.m.'!F566)</f>
        <v>19581</v>
      </c>
      <c r="D34" s="728">
        <f t="shared" si="0"/>
        <v>19581</v>
      </c>
      <c r="E34" s="728">
        <v>18000</v>
      </c>
      <c r="F34" s="741"/>
      <c r="G34" s="742"/>
      <c r="H34" s="742"/>
      <c r="I34" s="742"/>
      <c r="J34" s="742"/>
      <c r="K34" s="742">
        <v>1581</v>
      </c>
      <c r="L34" s="742"/>
      <c r="M34" s="732"/>
    </row>
    <row r="35" spans="1:13" ht="18" customHeight="1">
      <c r="A35" s="738">
        <v>3355</v>
      </c>
      <c r="B35" s="778" t="s">
        <v>605</v>
      </c>
      <c r="C35" s="880">
        <f>SUM('3c.m.'!F574)</f>
        <v>11943</v>
      </c>
      <c r="D35" s="728">
        <f t="shared" si="0"/>
        <v>11943</v>
      </c>
      <c r="E35" s="728">
        <v>9000</v>
      </c>
      <c r="F35" s="741"/>
      <c r="G35" s="742"/>
      <c r="H35" s="742"/>
      <c r="I35" s="742"/>
      <c r="J35" s="742"/>
      <c r="K35" s="742">
        <v>2943</v>
      </c>
      <c r="L35" s="742"/>
      <c r="M35" s="732"/>
    </row>
    <row r="36" spans="1:13" ht="24.75" customHeight="1">
      <c r="A36" s="738">
        <v>3356</v>
      </c>
      <c r="B36" s="1115" t="s">
        <v>199</v>
      </c>
      <c r="C36" s="880">
        <f>SUM('3c.m.'!F582)</f>
        <v>25000</v>
      </c>
      <c r="D36" s="728">
        <f t="shared" si="0"/>
        <v>25000</v>
      </c>
      <c r="E36" s="728">
        <v>25000</v>
      </c>
      <c r="F36" s="741"/>
      <c r="G36" s="742"/>
      <c r="H36" s="742"/>
      <c r="I36" s="742"/>
      <c r="J36" s="742"/>
      <c r="K36" s="742"/>
      <c r="L36" s="742"/>
      <c r="M36" s="732"/>
    </row>
    <row r="37" spans="1:13" ht="18" customHeight="1">
      <c r="A37" s="738">
        <v>3358</v>
      </c>
      <c r="B37" s="778" t="s">
        <v>398</v>
      </c>
      <c r="C37" s="880">
        <f>SUM('3c.m.'!F598)</f>
        <v>500</v>
      </c>
      <c r="D37" s="728">
        <f t="shared" si="0"/>
        <v>500</v>
      </c>
      <c r="E37" s="728">
        <v>500</v>
      </c>
      <c r="F37" s="741"/>
      <c r="G37" s="742"/>
      <c r="H37" s="742"/>
      <c r="I37" s="742"/>
      <c r="J37" s="742"/>
      <c r="K37" s="742"/>
      <c r="L37" s="742"/>
      <c r="M37" s="732"/>
    </row>
    <row r="38" spans="1:13" ht="18" customHeight="1">
      <c r="A38" s="738">
        <v>3360</v>
      </c>
      <c r="B38" s="778" t="s">
        <v>1111</v>
      </c>
      <c r="C38" s="880">
        <f>SUM('3c.m.'!F606)</f>
        <v>2472</v>
      </c>
      <c r="D38" s="728">
        <f t="shared" si="0"/>
        <v>2472</v>
      </c>
      <c r="E38" s="728"/>
      <c r="F38" s="741">
        <v>2000</v>
      </c>
      <c r="G38" s="742"/>
      <c r="H38" s="742"/>
      <c r="I38" s="742"/>
      <c r="J38" s="742"/>
      <c r="K38" s="742">
        <v>472</v>
      </c>
      <c r="L38" s="742"/>
      <c r="M38" s="732"/>
    </row>
    <row r="39" spans="1:13" ht="18" customHeight="1">
      <c r="A39" s="738">
        <v>3416</v>
      </c>
      <c r="B39" s="778" t="s">
        <v>749</v>
      </c>
      <c r="C39" s="880">
        <f>SUM('3c.m.'!F656)</f>
        <v>20000</v>
      </c>
      <c r="D39" s="728">
        <f t="shared" si="0"/>
        <v>20000</v>
      </c>
      <c r="E39" s="728">
        <v>20000</v>
      </c>
      <c r="F39" s="741"/>
      <c r="G39" s="742"/>
      <c r="H39" s="742"/>
      <c r="I39" s="742"/>
      <c r="J39" s="742"/>
      <c r="K39" s="742"/>
      <c r="L39" s="742"/>
      <c r="M39" s="732"/>
    </row>
    <row r="40" spans="1:13" ht="18" customHeight="1">
      <c r="A40" s="738">
        <v>3421</v>
      </c>
      <c r="B40" s="778" t="s">
        <v>1160</v>
      </c>
      <c r="C40" s="880">
        <f>SUM('3c.m.'!F665)</f>
        <v>4445</v>
      </c>
      <c r="D40" s="728">
        <f t="shared" si="0"/>
        <v>4445</v>
      </c>
      <c r="E40" s="728">
        <v>4000</v>
      </c>
      <c r="F40" s="741"/>
      <c r="G40" s="742"/>
      <c r="H40" s="742"/>
      <c r="I40" s="742"/>
      <c r="J40" s="742"/>
      <c r="K40" s="742">
        <v>445</v>
      </c>
      <c r="L40" s="742"/>
      <c r="M40" s="732"/>
    </row>
    <row r="41" spans="1:13" ht="18" customHeight="1">
      <c r="A41" s="738">
        <v>3422</v>
      </c>
      <c r="B41" s="739" t="s">
        <v>715</v>
      </c>
      <c r="C41" s="880">
        <f>SUM('3c.m.'!F673)</f>
        <v>52023</v>
      </c>
      <c r="D41" s="728">
        <f t="shared" si="0"/>
        <v>52023</v>
      </c>
      <c r="E41" s="728">
        <v>31452</v>
      </c>
      <c r="F41" s="741">
        <v>6501</v>
      </c>
      <c r="G41" s="742"/>
      <c r="H41" s="742"/>
      <c r="I41" s="742"/>
      <c r="J41" s="742"/>
      <c r="K41" s="742">
        <v>14070</v>
      </c>
      <c r="L41" s="742"/>
      <c r="M41" s="732"/>
    </row>
    <row r="42" spans="1:13" ht="18" customHeight="1">
      <c r="A42" s="738">
        <v>3423</v>
      </c>
      <c r="B42" s="739" t="s">
        <v>714</v>
      </c>
      <c r="C42" s="880">
        <f>SUM('3c.m.'!F681)</f>
        <v>22669</v>
      </c>
      <c r="D42" s="728">
        <f t="shared" si="0"/>
        <v>22669</v>
      </c>
      <c r="E42" s="728">
        <v>22000</v>
      </c>
      <c r="F42" s="741"/>
      <c r="G42" s="742"/>
      <c r="H42" s="742"/>
      <c r="I42" s="742"/>
      <c r="J42" s="742"/>
      <c r="K42" s="742">
        <v>669</v>
      </c>
      <c r="L42" s="742"/>
      <c r="M42" s="732"/>
    </row>
    <row r="43" spans="1:13" ht="18" customHeight="1">
      <c r="A43" s="738">
        <v>3424</v>
      </c>
      <c r="B43" s="744" t="s">
        <v>877</v>
      </c>
      <c r="C43" s="880">
        <f>SUM('3c.m.'!F689)</f>
        <v>19602</v>
      </c>
      <c r="D43" s="728">
        <f t="shared" si="0"/>
        <v>19602</v>
      </c>
      <c r="E43" s="728">
        <v>13499</v>
      </c>
      <c r="F43" s="741"/>
      <c r="G43" s="742"/>
      <c r="H43" s="742"/>
      <c r="I43" s="742"/>
      <c r="J43" s="742"/>
      <c r="K43" s="742">
        <v>6103</v>
      </c>
      <c r="L43" s="742"/>
      <c r="M43" s="732"/>
    </row>
    <row r="44" spans="1:13" ht="18" customHeight="1">
      <c r="A44" s="738">
        <v>3425</v>
      </c>
      <c r="B44" s="744" t="s">
        <v>608</v>
      </c>
      <c r="C44" s="880">
        <f>SUM('3c.m.'!F697)</f>
        <v>10030</v>
      </c>
      <c r="D44" s="728">
        <f t="shared" si="0"/>
        <v>10030</v>
      </c>
      <c r="E44" s="728">
        <v>5500</v>
      </c>
      <c r="F44" s="729"/>
      <c r="G44" s="730"/>
      <c r="H44" s="730"/>
      <c r="I44" s="730"/>
      <c r="J44" s="730"/>
      <c r="K44" s="730">
        <v>4530</v>
      </c>
      <c r="L44" s="730"/>
      <c r="M44" s="732"/>
    </row>
    <row r="45" spans="1:13" ht="18" customHeight="1">
      <c r="A45" s="738">
        <v>3426</v>
      </c>
      <c r="B45" s="739" t="s">
        <v>950</v>
      </c>
      <c r="C45" s="880">
        <f>SUM('3c.m.'!F705)</f>
        <v>73862</v>
      </c>
      <c r="D45" s="728">
        <f t="shared" si="0"/>
        <v>73862</v>
      </c>
      <c r="E45" s="728">
        <v>65000</v>
      </c>
      <c r="F45" s="729"/>
      <c r="G45" s="730"/>
      <c r="H45" s="730"/>
      <c r="I45" s="730"/>
      <c r="J45" s="730"/>
      <c r="K45" s="730">
        <v>8862</v>
      </c>
      <c r="L45" s="730"/>
      <c r="M45" s="732"/>
    </row>
    <row r="46" spans="1:13" ht="18" customHeight="1">
      <c r="A46" s="738">
        <v>3427</v>
      </c>
      <c r="B46" s="778" t="s">
        <v>609</v>
      </c>
      <c r="C46" s="880">
        <f>SUM('3c.m.'!F713)</f>
        <v>23151</v>
      </c>
      <c r="D46" s="728">
        <f t="shared" si="0"/>
        <v>23151</v>
      </c>
      <c r="E46" s="728">
        <v>21000</v>
      </c>
      <c r="F46" s="729"/>
      <c r="G46" s="730"/>
      <c r="H46" s="730"/>
      <c r="I46" s="730"/>
      <c r="J46" s="730"/>
      <c r="K46" s="730">
        <v>2151</v>
      </c>
      <c r="L46" s="730"/>
      <c r="M46" s="732"/>
    </row>
    <row r="47" spans="1:13" ht="18" customHeight="1">
      <c r="A47" s="738">
        <v>3436</v>
      </c>
      <c r="B47" s="778" t="s">
        <v>204</v>
      </c>
      <c r="C47" s="880">
        <f>SUM('3c.m.'!F778)</f>
        <v>1045</v>
      </c>
      <c r="D47" s="728">
        <f t="shared" si="0"/>
        <v>1045</v>
      </c>
      <c r="E47" s="728"/>
      <c r="F47" s="729"/>
      <c r="G47" s="730"/>
      <c r="H47" s="730"/>
      <c r="I47" s="730"/>
      <c r="J47" s="730"/>
      <c r="K47" s="730">
        <v>1045</v>
      </c>
      <c r="L47" s="730"/>
      <c r="M47" s="732"/>
    </row>
    <row r="48" spans="1:13" ht="18" customHeight="1">
      <c r="A48" s="738">
        <v>3921</v>
      </c>
      <c r="B48" s="789" t="s">
        <v>379</v>
      </c>
      <c r="C48" s="880">
        <f>SUM('3d.m.'!F12)</f>
        <v>6000</v>
      </c>
      <c r="D48" s="728">
        <f t="shared" si="0"/>
        <v>6000</v>
      </c>
      <c r="E48" s="728">
        <v>6000</v>
      </c>
      <c r="F48" s="729"/>
      <c r="G48" s="730"/>
      <c r="H48" s="730"/>
      <c r="I48" s="730"/>
      <c r="J48" s="730"/>
      <c r="K48" s="730"/>
      <c r="L48" s="730"/>
      <c r="M48" s="732"/>
    </row>
    <row r="49" spans="1:13" ht="18" customHeight="1">
      <c r="A49" s="738">
        <v>3922</v>
      </c>
      <c r="B49" s="789" t="s">
        <v>378</v>
      </c>
      <c r="C49" s="880">
        <f>SUM('3d.m.'!F13)</f>
        <v>5000</v>
      </c>
      <c r="D49" s="728">
        <f t="shared" si="0"/>
        <v>5000</v>
      </c>
      <c r="E49" s="728">
        <v>5000</v>
      </c>
      <c r="F49" s="729"/>
      <c r="G49" s="730"/>
      <c r="H49" s="730"/>
      <c r="I49" s="730"/>
      <c r="J49" s="730"/>
      <c r="K49" s="730"/>
      <c r="L49" s="730"/>
      <c r="M49" s="732"/>
    </row>
    <row r="50" spans="1:13" ht="18" customHeight="1">
      <c r="A50" s="738">
        <v>3924</v>
      </c>
      <c r="B50" s="1036" t="s">
        <v>1220</v>
      </c>
      <c r="C50" s="880">
        <f>SUM('3d.m.'!F14)</f>
        <v>3000</v>
      </c>
      <c r="D50" s="728">
        <f t="shared" si="0"/>
        <v>3000</v>
      </c>
      <c r="E50" s="728">
        <v>3000</v>
      </c>
      <c r="F50" s="729"/>
      <c r="G50" s="730"/>
      <c r="H50" s="730"/>
      <c r="I50" s="730"/>
      <c r="J50" s="730"/>
      <c r="K50" s="730"/>
      <c r="L50" s="730"/>
      <c r="M50" s="732"/>
    </row>
    <row r="51" spans="1:13" ht="18" customHeight="1">
      <c r="A51" s="726">
        <v>3928</v>
      </c>
      <c r="B51" s="727" t="s">
        <v>727</v>
      </c>
      <c r="C51" s="880">
        <f>SUM('3d.m.'!F16)</f>
        <v>305539</v>
      </c>
      <c r="D51" s="728">
        <f t="shared" si="0"/>
        <v>305539</v>
      </c>
      <c r="E51" s="728">
        <v>180000</v>
      </c>
      <c r="F51" s="729"/>
      <c r="G51" s="730"/>
      <c r="H51" s="730"/>
      <c r="I51" s="730"/>
      <c r="J51" s="730"/>
      <c r="K51" s="730">
        <v>125539</v>
      </c>
      <c r="L51" s="730"/>
      <c r="M51" s="732"/>
    </row>
    <row r="52" spans="1:13" ht="18" customHeight="1">
      <c r="A52" s="726">
        <v>3929</v>
      </c>
      <c r="B52" s="727" t="s">
        <v>866</v>
      </c>
      <c r="C52" s="880">
        <f>SUM('3d.m.'!F22)</f>
        <v>21195</v>
      </c>
      <c r="D52" s="728">
        <f t="shared" si="0"/>
        <v>21195</v>
      </c>
      <c r="E52" s="728">
        <v>10000</v>
      </c>
      <c r="F52" s="729"/>
      <c r="G52" s="730"/>
      <c r="H52" s="730"/>
      <c r="I52" s="730"/>
      <c r="J52" s="730"/>
      <c r="K52" s="730">
        <v>11195</v>
      </c>
      <c r="L52" s="730"/>
      <c r="M52" s="732"/>
    </row>
    <row r="53" spans="1:13" ht="18" customHeight="1">
      <c r="A53" s="738">
        <v>3932</v>
      </c>
      <c r="B53" s="789" t="s">
        <v>764</v>
      </c>
      <c r="C53" s="880">
        <f>SUM('3d.m.'!F26)</f>
        <v>12500</v>
      </c>
      <c r="D53" s="728">
        <f t="shared" si="0"/>
        <v>12500</v>
      </c>
      <c r="E53" s="728">
        <v>12500</v>
      </c>
      <c r="F53" s="729"/>
      <c r="G53" s="730"/>
      <c r="H53" s="730"/>
      <c r="I53" s="730"/>
      <c r="J53" s="730"/>
      <c r="K53" s="730"/>
      <c r="L53" s="730"/>
      <c r="M53" s="732"/>
    </row>
    <row r="54" spans="1:13" ht="18" customHeight="1">
      <c r="A54" s="738">
        <v>3933</v>
      </c>
      <c r="B54" s="1252" t="s">
        <v>1221</v>
      </c>
      <c r="C54" s="880">
        <f>SUM('3d.m.'!F27)</f>
        <v>3000</v>
      </c>
      <c r="D54" s="728">
        <f t="shared" si="0"/>
        <v>3000</v>
      </c>
      <c r="E54" s="728">
        <v>3000</v>
      </c>
      <c r="F54" s="729"/>
      <c r="G54" s="730"/>
      <c r="H54" s="730"/>
      <c r="I54" s="730"/>
      <c r="J54" s="730"/>
      <c r="K54" s="730"/>
      <c r="L54" s="730"/>
      <c r="M54" s="732"/>
    </row>
    <row r="55" spans="1:13" ht="24" customHeight="1">
      <c r="A55" s="738">
        <v>3941</v>
      </c>
      <c r="B55" s="1116" t="s">
        <v>200</v>
      </c>
      <c r="C55" s="880">
        <f>SUM('3d.m.'!F30)</f>
        <v>252022</v>
      </c>
      <c r="D55" s="728">
        <f t="shared" si="0"/>
        <v>252022</v>
      </c>
      <c r="E55" s="728">
        <v>252022</v>
      </c>
      <c r="F55" s="729"/>
      <c r="G55" s="730"/>
      <c r="H55" s="730"/>
      <c r="I55" s="730"/>
      <c r="J55" s="730"/>
      <c r="K55" s="730"/>
      <c r="L55" s="730"/>
      <c r="M55" s="732"/>
    </row>
    <row r="56" spans="1:13" ht="18" customHeight="1">
      <c r="A56" s="726">
        <v>3942</v>
      </c>
      <c r="B56" s="1036" t="s">
        <v>13</v>
      </c>
      <c r="C56" s="880">
        <f>SUM('3d.m.'!F31)</f>
        <v>6000</v>
      </c>
      <c r="D56" s="728">
        <f t="shared" si="0"/>
        <v>6000</v>
      </c>
      <c r="E56" s="728">
        <v>6000</v>
      </c>
      <c r="F56" s="729"/>
      <c r="G56" s="730"/>
      <c r="H56" s="730"/>
      <c r="I56" s="730"/>
      <c r="J56" s="730"/>
      <c r="K56" s="730"/>
      <c r="L56" s="730"/>
      <c r="M56" s="732"/>
    </row>
    <row r="57" spans="1:13" ht="18" customHeight="1">
      <c r="A57" s="726">
        <v>3943</v>
      </c>
      <c r="B57" s="730" t="s">
        <v>397</v>
      </c>
      <c r="C57" s="880">
        <f>SUM('3d.m.'!F32)</f>
        <v>2000</v>
      </c>
      <c r="D57" s="728">
        <f t="shared" si="0"/>
        <v>2000</v>
      </c>
      <c r="E57" s="728">
        <v>2000</v>
      </c>
      <c r="F57" s="729"/>
      <c r="G57" s="730"/>
      <c r="H57" s="730"/>
      <c r="I57" s="730"/>
      <c r="J57" s="730"/>
      <c r="K57" s="730"/>
      <c r="L57" s="730"/>
      <c r="M57" s="732"/>
    </row>
    <row r="58" spans="1:13" ht="18" customHeight="1">
      <c r="A58" s="726">
        <v>3944</v>
      </c>
      <c r="B58" s="730" t="s">
        <v>9</v>
      </c>
      <c r="C58" s="880">
        <f>SUM('3d.m.'!F36)</f>
        <v>14741</v>
      </c>
      <c r="D58" s="728">
        <f t="shared" si="0"/>
        <v>14741</v>
      </c>
      <c r="E58" s="728">
        <v>14741</v>
      </c>
      <c r="F58" s="729"/>
      <c r="G58" s="730"/>
      <c r="H58" s="730"/>
      <c r="I58" s="730"/>
      <c r="J58" s="730"/>
      <c r="K58" s="730"/>
      <c r="L58" s="730"/>
      <c r="M58" s="732"/>
    </row>
    <row r="59" spans="1:13" ht="18" customHeight="1">
      <c r="A59" s="726">
        <v>3962</v>
      </c>
      <c r="B59" s="730" t="s">
        <v>945</v>
      </c>
      <c r="C59" s="880">
        <f>SUM('3d.m.'!F40)</f>
        <v>50000</v>
      </c>
      <c r="D59" s="728">
        <f t="shared" si="0"/>
        <v>50000</v>
      </c>
      <c r="E59" s="728">
        <v>50000</v>
      </c>
      <c r="F59" s="729"/>
      <c r="G59" s="730"/>
      <c r="H59" s="730"/>
      <c r="I59" s="730"/>
      <c r="J59" s="730"/>
      <c r="K59" s="730"/>
      <c r="L59" s="730"/>
      <c r="M59" s="732"/>
    </row>
    <row r="60" spans="1:13" ht="18" customHeight="1">
      <c r="A60" s="726">
        <v>3972</v>
      </c>
      <c r="B60" s="730" t="s">
        <v>14</v>
      </c>
      <c r="C60" s="880">
        <f>SUM('3d.m.'!F41)</f>
        <v>18500</v>
      </c>
      <c r="D60" s="728">
        <f t="shared" si="0"/>
        <v>18500</v>
      </c>
      <c r="E60" s="728">
        <v>18500</v>
      </c>
      <c r="F60" s="729"/>
      <c r="G60" s="730"/>
      <c r="H60" s="730"/>
      <c r="I60" s="730"/>
      <c r="J60" s="730"/>
      <c r="K60" s="730"/>
      <c r="L60" s="730"/>
      <c r="M60" s="731"/>
    </row>
    <row r="61" spans="1:13" ht="18" customHeight="1">
      <c r="A61" s="726">
        <v>3988</v>
      </c>
      <c r="B61" s="786" t="s">
        <v>665</v>
      </c>
      <c r="C61" s="880">
        <f>SUM('3d.m.'!F44)</f>
        <v>800</v>
      </c>
      <c r="D61" s="728">
        <f t="shared" si="0"/>
        <v>800</v>
      </c>
      <c r="E61" s="728">
        <v>800</v>
      </c>
      <c r="F61" s="729"/>
      <c r="G61" s="730"/>
      <c r="H61" s="730"/>
      <c r="I61" s="730"/>
      <c r="J61" s="730"/>
      <c r="K61" s="730"/>
      <c r="L61" s="730"/>
      <c r="M61" s="731"/>
    </row>
    <row r="62" spans="1:13" ht="18" customHeight="1">
      <c r="A62" s="726">
        <v>3989</v>
      </c>
      <c r="B62" s="786" t="s">
        <v>947</v>
      </c>
      <c r="C62" s="880">
        <f>SUM('3d.m.'!F45)</f>
        <v>6000</v>
      </c>
      <c r="D62" s="728">
        <f t="shared" si="0"/>
        <v>6000</v>
      </c>
      <c r="E62" s="728">
        <v>6000</v>
      </c>
      <c r="F62" s="729"/>
      <c r="G62" s="730"/>
      <c r="H62" s="730"/>
      <c r="I62" s="730"/>
      <c r="J62" s="730"/>
      <c r="K62" s="730"/>
      <c r="L62" s="730"/>
      <c r="M62" s="731"/>
    </row>
    <row r="63" spans="1:13" ht="18" customHeight="1">
      <c r="A63" s="726">
        <v>3990</v>
      </c>
      <c r="B63" s="787" t="s">
        <v>890</v>
      </c>
      <c r="C63" s="880">
        <f>SUM('3d.m.'!F46)</f>
        <v>1000</v>
      </c>
      <c r="D63" s="728">
        <f t="shared" si="0"/>
        <v>1000</v>
      </c>
      <c r="E63" s="728">
        <v>1000</v>
      </c>
      <c r="F63" s="729"/>
      <c r="G63" s="730"/>
      <c r="H63" s="730"/>
      <c r="I63" s="730"/>
      <c r="J63" s="730"/>
      <c r="K63" s="730"/>
      <c r="L63" s="730"/>
      <c r="M63" s="731"/>
    </row>
    <row r="64" spans="1:13" ht="18" customHeight="1">
      <c r="A64" s="726">
        <v>3991</v>
      </c>
      <c r="B64" s="787" t="s">
        <v>940</v>
      </c>
      <c r="C64" s="880">
        <f>SUM('3d.m.'!F47)</f>
        <v>4820</v>
      </c>
      <c r="D64" s="728">
        <f t="shared" si="0"/>
        <v>4820</v>
      </c>
      <c r="E64" s="728">
        <v>4820</v>
      </c>
      <c r="F64" s="729"/>
      <c r="G64" s="730"/>
      <c r="H64" s="730"/>
      <c r="I64" s="730"/>
      <c r="J64" s="730"/>
      <c r="K64" s="730"/>
      <c r="L64" s="730"/>
      <c r="M64" s="731"/>
    </row>
    <row r="65" spans="1:13" ht="18" customHeight="1">
      <c r="A65" s="788">
        <v>3992</v>
      </c>
      <c r="B65" s="787" t="s">
        <v>891</v>
      </c>
      <c r="C65" s="880">
        <f>SUM('3d.m.'!F48)</f>
        <v>1400</v>
      </c>
      <c r="D65" s="728">
        <f t="shared" si="0"/>
        <v>1400</v>
      </c>
      <c r="E65" s="728">
        <v>1400</v>
      </c>
      <c r="F65" s="729"/>
      <c r="G65" s="730"/>
      <c r="H65" s="730"/>
      <c r="I65" s="730"/>
      <c r="J65" s="730"/>
      <c r="K65" s="730"/>
      <c r="L65" s="730"/>
      <c r="M65" s="731"/>
    </row>
    <row r="66" spans="1:13" ht="18" customHeight="1">
      <c r="A66" s="726">
        <v>3993</v>
      </c>
      <c r="B66" s="787" t="s">
        <v>892</v>
      </c>
      <c r="C66" s="880">
        <f>SUM('3d.m.'!F49)</f>
        <v>900</v>
      </c>
      <c r="D66" s="728">
        <f t="shared" si="0"/>
        <v>900</v>
      </c>
      <c r="E66" s="728">
        <v>900</v>
      </c>
      <c r="F66" s="729"/>
      <c r="G66" s="730"/>
      <c r="H66" s="730"/>
      <c r="I66" s="730"/>
      <c r="J66" s="730"/>
      <c r="K66" s="730"/>
      <c r="L66" s="730"/>
      <c r="M66" s="731"/>
    </row>
    <row r="67" spans="1:13" ht="18" customHeight="1">
      <c r="A67" s="726">
        <v>3994</v>
      </c>
      <c r="B67" s="787" t="s">
        <v>674</v>
      </c>
      <c r="C67" s="880">
        <f>SUM('3d.m.'!F50)</f>
        <v>900</v>
      </c>
      <c r="D67" s="728">
        <f t="shared" si="0"/>
        <v>900</v>
      </c>
      <c r="E67" s="728">
        <v>900</v>
      </c>
      <c r="F67" s="729"/>
      <c r="G67" s="730"/>
      <c r="H67" s="730"/>
      <c r="I67" s="730"/>
      <c r="J67" s="730"/>
      <c r="K67" s="730"/>
      <c r="L67" s="730"/>
      <c r="M67" s="731"/>
    </row>
    <row r="68" spans="1:13" ht="18" customHeight="1">
      <c r="A68" s="726">
        <v>3995</v>
      </c>
      <c r="B68" s="787" t="s">
        <v>675</v>
      </c>
      <c r="C68" s="880">
        <f>SUM('3d.m.'!F51)</f>
        <v>900</v>
      </c>
      <c r="D68" s="728">
        <f t="shared" si="0"/>
        <v>900</v>
      </c>
      <c r="E68" s="728">
        <v>900</v>
      </c>
      <c r="F68" s="729"/>
      <c r="G68" s="730"/>
      <c r="H68" s="730"/>
      <c r="I68" s="730"/>
      <c r="J68" s="730"/>
      <c r="K68" s="730"/>
      <c r="L68" s="730"/>
      <c r="M68" s="731"/>
    </row>
    <row r="69" spans="1:13" ht="18" customHeight="1">
      <c r="A69" s="726">
        <v>3997</v>
      </c>
      <c r="B69" s="787" t="s">
        <v>676</v>
      </c>
      <c r="C69" s="880">
        <f>SUM('3d.m.'!F52)</f>
        <v>900</v>
      </c>
      <c r="D69" s="728">
        <f t="shared" si="0"/>
        <v>900</v>
      </c>
      <c r="E69" s="728">
        <v>900</v>
      </c>
      <c r="F69" s="729"/>
      <c r="G69" s="730"/>
      <c r="H69" s="730"/>
      <c r="I69" s="730"/>
      <c r="J69" s="730"/>
      <c r="K69" s="730"/>
      <c r="L69" s="730"/>
      <c r="M69" s="731"/>
    </row>
    <row r="70" spans="1:13" ht="18" customHeight="1">
      <c r="A70" s="726">
        <v>3998</v>
      </c>
      <c r="B70" s="787" t="s">
        <v>677</v>
      </c>
      <c r="C70" s="880">
        <f>SUM('3d.m.'!F53)</f>
        <v>900</v>
      </c>
      <c r="D70" s="728">
        <f t="shared" si="0"/>
        <v>900</v>
      </c>
      <c r="E70" s="728">
        <v>900</v>
      </c>
      <c r="F70" s="729"/>
      <c r="G70" s="730"/>
      <c r="H70" s="730"/>
      <c r="I70" s="730"/>
      <c r="J70" s="730"/>
      <c r="K70" s="730"/>
      <c r="L70" s="730"/>
      <c r="M70" s="731"/>
    </row>
    <row r="71" spans="1:13" ht="18" customHeight="1">
      <c r="A71" s="726">
        <v>3999</v>
      </c>
      <c r="B71" s="787" t="s">
        <v>678</v>
      </c>
      <c r="C71" s="880">
        <f>SUM('3d.m.'!F54)</f>
        <v>1000</v>
      </c>
      <c r="D71" s="728">
        <f t="shared" si="0"/>
        <v>1000</v>
      </c>
      <c r="E71" s="728">
        <v>1000</v>
      </c>
      <c r="F71" s="729"/>
      <c r="G71" s="730"/>
      <c r="H71" s="730"/>
      <c r="I71" s="730"/>
      <c r="J71" s="730"/>
      <c r="K71" s="730"/>
      <c r="L71" s="730"/>
      <c r="M71" s="731"/>
    </row>
    <row r="72" spans="1:13" ht="18" customHeight="1">
      <c r="A72" s="726">
        <v>4017</v>
      </c>
      <c r="B72" s="787" t="s">
        <v>255</v>
      </c>
      <c r="C72" s="880">
        <f>SUM('4.mell.'!F28)</f>
        <v>20000</v>
      </c>
      <c r="D72" s="728">
        <f t="shared" si="0"/>
        <v>20000</v>
      </c>
      <c r="E72" s="728">
        <v>20000</v>
      </c>
      <c r="F72" s="729"/>
      <c r="G72" s="730"/>
      <c r="H72" s="730"/>
      <c r="I72" s="730"/>
      <c r="J72" s="730"/>
      <c r="K72" s="730"/>
      <c r="L72" s="730"/>
      <c r="M72" s="731"/>
    </row>
    <row r="73" spans="1:13" ht="18" customHeight="1">
      <c r="A73" s="726">
        <v>4018</v>
      </c>
      <c r="B73" s="787" t="s">
        <v>249</v>
      </c>
      <c r="C73" s="880">
        <f>SUM('4.mell.'!F17)</f>
        <v>25000</v>
      </c>
      <c r="D73" s="728">
        <f t="shared" si="0"/>
        <v>25000</v>
      </c>
      <c r="E73" s="728">
        <v>25000</v>
      </c>
      <c r="F73" s="729"/>
      <c r="G73" s="730"/>
      <c r="H73" s="730"/>
      <c r="I73" s="730"/>
      <c r="J73" s="730"/>
      <c r="K73" s="730"/>
      <c r="L73" s="730"/>
      <c r="M73" s="731"/>
    </row>
    <row r="74" spans="1:13" ht="18" customHeight="1">
      <c r="A74" s="726">
        <v>4132</v>
      </c>
      <c r="B74" s="730" t="s">
        <v>696</v>
      </c>
      <c r="C74" s="880">
        <f>SUM('4.mell.'!F39)</f>
        <v>47090</v>
      </c>
      <c r="D74" s="728">
        <f t="shared" si="0"/>
        <v>47090</v>
      </c>
      <c r="E74" s="728">
        <v>40000</v>
      </c>
      <c r="F74" s="729"/>
      <c r="G74" s="730"/>
      <c r="H74" s="730"/>
      <c r="I74" s="730"/>
      <c r="J74" s="730"/>
      <c r="K74" s="730">
        <v>7090</v>
      </c>
      <c r="L74" s="730"/>
      <c r="M74" s="731"/>
    </row>
    <row r="75" spans="1:13" ht="18" customHeight="1">
      <c r="A75" s="726">
        <v>5023</v>
      </c>
      <c r="B75" s="1002" t="s">
        <v>1179</v>
      </c>
      <c r="C75" s="880">
        <f>SUM('5.mell. '!F15)</f>
        <v>33664</v>
      </c>
      <c r="D75" s="728">
        <f t="shared" si="0"/>
        <v>33664</v>
      </c>
      <c r="E75" s="728">
        <v>33664</v>
      </c>
      <c r="F75" s="729"/>
      <c r="G75" s="730"/>
      <c r="H75" s="730"/>
      <c r="I75" s="730"/>
      <c r="J75" s="730"/>
      <c r="K75" s="730"/>
      <c r="L75" s="730"/>
      <c r="M75" s="731"/>
    </row>
    <row r="76" spans="1:13" ht="18" customHeight="1">
      <c r="A76" s="726">
        <v>5024</v>
      </c>
      <c r="B76" s="1002" t="s">
        <v>1202</v>
      </c>
      <c r="C76" s="880">
        <v>220000</v>
      </c>
      <c r="D76" s="728">
        <f t="shared" si="0"/>
        <v>220000</v>
      </c>
      <c r="E76" s="728"/>
      <c r="F76" s="729"/>
      <c r="G76" s="730"/>
      <c r="H76" s="730"/>
      <c r="I76" s="730"/>
      <c r="J76" s="730">
        <v>220000</v>
      </c>
      <c r="K76" s="730"/>
      <c r="L76" s="730"/>
      <c r="M76" s="731"/>
    </row>
    <row r="77" spans="1:13" ht="18" customHeight="1">
      <c r="A77" s="726">
        <v>5040</v>
      </c>
      <c r="B77" s="1002" t="s">
        <v>1113</v>
      </c>
      <c r="C77" s="880">
        <f>SUM('5.mell. '!F22)</f>
        <v>9643</v>
      </c>
      <c r="D77" s="728">
        <f t="shared" si="0"/>
        <v>9643</v>
      </c>
      <c r="E77" s="728"/>
      <c r="F77" s="729"/>
      <c r="G77" s="730"/>
      <c r="H77" s="730"/>
      <c r="I77" s="730"/>
      <c r="J77" s="730"/>
      <c r="K77" s="730">
        <v>9643</v>
      </c>
      <c r="L77" s="730"/>
      <c r="M77" s="731"/>
    </row>
    <row r="78" spans="1:13" ht="18" customHeight="1">
      <c r="A78" s="726">
        <v>5043</v>
      </c>
      <c r="B78" s="879" t="s">
        <v>7</v>
      </c>
      <c r="C78" s="880">
        <f>SUM('5.mell. '!F24)</f>
        <v>500</v>
      </c>
      <c r="D78" s="728">
        <f t="shared" si="0"/>
        <v>500</v>
      </c>
      <c r="E78" s="728">
        <v>500</v>
      </c>
      <c r="F78" s="729"/>
      <c r="G78" s="730"/>
      <c r="H78" s="730"/>
      <c r="I78" s="730"/>
      <c r="J78" s="730"/>
      <c r="K78" s="730"/>
      <c r="L78" s="730"/>
      <c r="M78" s="731"/>
    </row>
    <row r="79" spans="1:13" ht="18" customHeight="1">
      <c r="A79" s="726">
        <v>5044</v>
      </c>
      <c r="B79" s="1002" t="s">
        <v>10</v>
      </c>
      <c r="C79" s="880">
        <f>SUM('5.mell. '!F25)</f>
        <v>300000</v>
      </c>
      <c r="D79" s="728">
        <f t="shared" si="0"/>
        <v>300000</v>
      </c>
      <c r="E79" s="728"/>
      <c r="F79" s="729"/>
      <c r="G79" s="730"/>
      <c r="H79" s="730">
        <v>300000</v>
      </c>
      <c r="I79" s="730"/>
      <c r="J79" s="730"/>
      <c r="K79" s="730"/>
      <c r="L79" s="730"/>
      <c r="M79" s="731"/>
    </row>
    <row r="80" spans="1:13" ht="18" customHeight="1">
      <c r="A80" s="726">
        <v>5062</v>
      </c>
      <c r="B80" s="879" t="s">
        <v>1174</v>
      </c>
      <c r="C80" s="880">
        <f>SUM('5.mell. '!F28)</f>
        <v>13801</v>
      </c>
      <c r="D80" s="728">
        <f t="shared" si="0"/>
        <v>13801</v>
      </c>
      <c r="E80" s="728">
        <v>6864</v>
      </c>
      <c r="F80" s="729"/>
      <c r="G80" s="730"/>
      <c r="H80" s="730">
        <v>1937</v>
      </c>
      <c r="I80" s="730"/>
      <c r="J80" s="730"/>
      <c r="K80" s="730">
        <v>5000</v>
      </c>
      <c r="L80" s="730"/>
      <c r="M80" s="731"/>
    </row>
    <row r="81" spans="1:13" ht="18" customHeight="1">
      <c r="A81" s="726">
        <v>5063</v>
      </c>
      <c r="B81" s="879" t="s">
        <v>202</v>
      </c>
      <c r="C81" s="880">
        <f>SUM('5.mell. '!F29)</f>
        <v>6000</v>
      </c>
      <c r="D81" s="728">
        <f t="shared" si="0"/>
        <v>6000</v>
      </c>
      <c r="E81" s="728">
        <v>2500</v>
      </c>
      <c r="F81" s="729"/>
      <c r="G81" s="730"/>
      <c r="H81" s="730">
        <v>3500</v>
      </c>
      <c r="I81" s="730"/>
      <c r="J81" s="730"/>
      <c r="K81" s="730"/>
      <c r="L81" s="730"/>
      <c r="M81" s="731"/>
    </row>
    <row r="82" spans="1:13" ht="18" customHeight="1">
      <c r="A82" s="726">
        <v>6126</v>
      </c>
      <c r="B82" s="1002" t="s">
        <v>1179</v>
      </c>
      <c r="C82" s="880">
        <f>SUM('6.mell. '!F17)</f>
        <v>197586</v>
      </c>
      <c r="D82" s="728">
        <f t="shared" si="0"/>
        <v>197586</v>
      </c>
      <c r="E82" s="728">
        <v>197586</v>
      </c>
      <c r="F82" s="729"/>
      <c r="G82" s="730"/>
      <c r="H82" s="730"/>
      <c r="I82" s="730"/>
      <c r="J82" s="730"/>
      <c r="K82" s="730"/>
      <c r="L82" s="730"/>
      <c r="M82" s="731"/>
    </row>
    <row r="83" spans="1:13" ht="18" customHeight="1">
      <c r="A83" s="726">
        <v>6121</v>
      </c>
      <c r="B83" s="1037" t="s">
        <v>36</v>
      </c>
      <c r="C83" s="880">
        <f>SUM('6.mell. '!F15)</f>
        <v>0</v>
      </c>
      <c r="D83" s="728"/>
      <c r="E83" s="728"/>
      <c r="F83" s="729"/>
      <c r="G83" s="730"/>
      <c r="H83" s="730"/>
      <c r="I83" s="730"/>
      <c r="J83" s="730"/>
      <c r="K83" s="730"/>
      <c r="L83" s="730"/>
      <c r="M83" s="731"/>
    </row>
    <row r="84" spans="1:13" ht="18" customHeight="1">
      <c r="A84" s="726">
        <v>6128</v>
      </c>
      <c r="B84" s="1037" t="s">
        <v>248</v>
      </c>
      <c r="C84" s="880">
        <f>SUM('6.mell. '!F19)</f>
        <v>306040</v>
      </c>
      <c r="D84" s="728">
        <f>SUM(E84:M84)</f>
        <v>306040</v>
      </c>
      <c r="E84" s="728"/>
      <c r="F84" s="729"/>
      <c r="G84" s="730"/>
      <c r="H84" s="730"/>
      <c r="I84" s="730"/>
      <c r="J84" s="730">
        <v>306040</v>
      </c>
      <c r="K84" s="730"/>
      <c r="L84" s="730"/>
      <c r="M84" s="731"/>
    </row>
    <row r="85" spans="1:14" ht="21" customHeight="1">
      <c r="A85" s="699"/>
      <c r="B85" s="745" t="s">
        <v>725</v>
      </c>
      <c r="C85" s="716">
        <f aca="true" t="shared" si="1" ref="C85:M85">SUM(C7:C84)</f>
        <v>4851349</v>
      </c>
      <c r="D85" s="716">
        <f t="shared" si="1"/>
        <v>4851349</v>
      </c>
      <c r="E85" s="1212">
        <f t="shared" si="1"/>
        <v>1782942</v>
      </c>
      <c r="F85" s="1212">
        <f t="shared" si="1"/>
        <v>30500</v>
      </c>
      <c r="G85" s="1212">
        <f t="shared" si="1"/>
        <v>0</v>
      </c>
      <c r="H85" s="1212">
        <f t="shared" si="1"/>
        <v>305437</v>
      </c>
      <c r="I85" s="716">
        <f t="shared" si="1"/>
        <v>0</v>
      </c>
      <c r="J85" s="716">
        <f t="shared" si="1"/>
        <v>526040</v>
      </c>
      <c r="K85" s="716">
        <f t="shared" si="1"/>
        <v>206430</v>
      </c>
      <c r="L85" s="716">
        <f t="shared" si="1"/>
        <v>0</v>
      </c>
      <c r="M85" s="716">
        <f t="shared" si="1"/>
        <v>2000000</v>
      </c>
      <c r="N85" s="881"/>
    </row>
  </sheetData>
  <sheetProtection/>
  <mergeCells count="13"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  <mergeCell ref="E5:E6"/>
    <mergeCell ref="F5:F6"/>
    <mergeCell ref="G5:H5"/>
  </mergeCells>
  <printOptions/>
  <pageMargins left="1.1811023622047245" right="0.7874015748031497" top="0.3937007874015748" bottom="0.1968503937007874" header="0.31496062992125984" footer="0"/>
  <pageSetup firstPageNumber="60" useFirstPageNumber="1" horizontalDpi="600" verticalDpi="600" orientation="landscape" paperSize="9" scale="68" r:id="rId1"/>
  <headerFooter alignWithMargins="0">
    <oddFooter>&amp;C&amp;P. oldal</oddFooter>
  </headerFooter>
  <rowBreaks count="2" manualBreakCount="2">
    <brk id="42" max="255" man="1"/>
    <brk id="8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77" t="s">
        <v>331</v>
      </c>
      <c r="C3" s="1477"/>
      <c r="D3" s="1477"/>
      <c r="E3" s="1477"/>
      <c r="F3" s="1477"/>
      <c r="G3" s="1477"/>
    </row>
    <row r="4" spans="2:7" ht="17.25">
      <c r="B4" s="1478" t="s">
        <v>332</v>
      </c>
      <c r="C4" s="1478"/>
      <c r="D4" s="1478"/>
      <c r="E4" s="1478"/>
      <c r="F4" s="1478"/>
      <c r="G4" s="779"/>
    </row>
    <row r="5" spans="2:6" ht="17.25">
      <c r="B5" s="1479" t="s">
        <v>37</v>
      </c>
      <c r="C5" s="1479"/>
      <c r="D5" s="1479"/>
      <c r="E5" s="1479"/>
      <c r="F5" s="1479"/>
    </row>
    <row r="6" spans="2:6" ht="17.25">
      <c r="B6" s="746"/>
      <c r="C6" s="746"/>
      <c r="D6" s="746"/>
      <c r="E6" s="746"/>
      <c r="F6" s="746"/>
    </row>
    <row r="7" ht="12.75">
      <c r="G7" s="747" t="s">
        <v>958</v>
      </c>
    </row>
    <row r="8" spans="2:7" ht="132.75" customHeight="1">
      <c r="B8" s="748" t="s">
        <v>333</v>
      </c>
      <c r="C8" s="723" t="s">
        <v>1212</v>
      </c>
      <c r="D8" s="781" t="s">
        <v>323</v>
      </c>
      <c r="E8" s="748" t="s">
        <v>334</v>
      </c>
      <c r="F8" s="748" t="s">
        <v>335</v>
      </c>
      <c r="G8" s="723" t="s">
        <v>336</v>
      </c>
    </row>
    <row r="9" spans="2:7" ht="13.5">
      <c r="B9" s="748" t="s">
        <v>858</v>
      </c>
      <c r="C9" s="725"/>
      <c r="D9" s="780"/>
      <c r="E9" s="748"/>
      <c r="F9" s="748"/>
      <c r="G9" s="723"/>
    </row>
    <row r="10" spans="2:7" ht="23.25" customHeight="1">
      <c r="B10" s="878" t="s">
        <v>1139</v>
      </c>
      <c r="C10" s="978">
        <v>165116</v>
      </c>
      <c r="D10" s="750">
        <v>165116</v>
      </c>
      <c r="E10" s="749"/>
      <c r="F10" s="749"/>
      <c r="G10" s="735">
        <v>165116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1" t="s">
        <v>725</v>
      </c>
      <c r="C12" s="752">
        <f>SUM(C10:C11)</f>
        <v>165116</v>
      </c>
      <c r="D12" s="752">
        <f>SUM(D10:D11)</f>
        <v>165116</v>
      </c>
      <c r="E12" s="751"/>
      <c r="F12" s="751"/>
      <c r="G12" s="752">
        <f>SUM(G10:G11)</f>
        <v>165116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N36" sqref="N36:N37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8" width="8.87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384" width="9.125" style="753" customWidth="1"/>
  </cols>
  <sheetData>
    <row r="1" spans="1:15" ht="12">
      <c r="A1" s="1482" t="s">
        <v>337</v>
      </c>
      <c r="B1" s="1483"/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3"/>
      <c r="O1" s="1483"/>
    </row>
    <row r="2" spans="1:15" ht="12">
      <c r="A2" s="1484" t="s">
        <v>66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/>
      <c r="O2" s="1483"/>
    </row>
    <row r="3" spans="1:15" ht="12.7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758</v>
      </c>
    </row>
    <row r="4" spans="1:15" ht="15" customHeight="1" thickBot="1">
      <c r="A4" s="1485" t="s">
        <v>738</v>
      </c>
      <c r="B4" s="1486"/>
      <c r="C4" s="756" t="s">
        <v>338</v>
      </c>
      <c r="D4" s="756" t="s">
        <v>339</v>
      </c>
      <c r="E4" s="756" t="s">
        <v>340</v>
      </c>
      <c r="F4" s="756" t="s">
        <v>341</v>
      </c>
      <c r="G4" s="756" t="s">
        <v>342</v>
      </c>
      <c r="H4" s="756" t="s">
        <v>343</v>
      </c>
      <c r="I4" s="756" t="s">
        <v>344</v>
      </c>
      <c r="J4" s="756" t="s">
        <v>345</v>
      </c>
      <c r="K4" s="756" t="s">
        <v>346</v>
      </c>
      <c r="L4" s="756" t="s">
        <v>347</v>
      </c>
      <c r="M4" s="756" t="s">
        <v>348</v>
      </c>
      <c r="N4" s="756" t="s">
        <v>349</v>
      </c>
      <c r="O4" s="756" t="s">
        <v>753</v>
      </c>
    </row>
    <row r="5" spans="1:15" ht="15" customHeight="1" thickBot="1">
      <c r="A5" s="757" t="s">
        <v>752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487" t="s">
        <v>350</v>
      </c>
      <c r="B6" s="1488"/>
      <c r="C6" s="1480">
        <v>119312</v>
      </c>
      <c r="D6" s="1480">
        <v>119312</v>
      </c>
      <c r="E6" s="1480">
        <v>119312</v>
      </c>
      <c r="F6" s="1480">
        <v>150498</v>
      </c>
      <c r="G6" s="1480">
        <v>120926</v>
      </c>
      <c r="H6" s="1480">
        <v>166492</v>
      </c>
      <c r="I6" s="1480">
        <v>119312</v>
      </c>
      <c r="J6" s="1480">
        <v>215708</v>
      </c>
      <c r="K6" s="1480">
        <v>132942</v>
      </c>
      <c r="L6" s="1480">
        <v>119312</v>
      </c>
      <c r="M6" s="1480">
        <v>119312</v>
      </c>
      <c r="N6" s="1480">
        <v>126185</v>
      </c>
      <c r="O6" s="1491">
        <f>SUM(C6:N7)</f>
        <v>1628623</v>
      </c>
    </row>
    <row r="7" spans="1:15" ht="13.5" customHeight="1">
      <c r="A7" s="1489"/>
      <c r="B7" s="1490"/>
      <c r="C7" s="1481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92"/>
    </row>
    <row r="8" spans="1:15" ht="12" customHeight="1">
      <c r="A8" s="1493" t="s">
        <v>351</v>
      </c>
      <c r="B8" s="1494"/>
      <c r="C8" s="1495">
        <v>272647</v>
      </c>
      <c r="D8" s="1495">
        <v>272647</v>
      </c>
      <c r="E8" s="1495">
        <v>1590694</v>
      </c>
      <c r="F8" s="1495">
        <v>1839798</v>
      </c>
      <c r="G8" s="1495">
        <v>272647</v>
      </c>
      <c r="H8" s="1495">
        <v>272744</v>
      </c>
      <c r="I8" s="1495">
        <v>272647</v>
      </c>
      <c r="J8" s="1495">
        <v>272741</v>
      </c>
      <c r="K8" s="1495">
        <v>1769959</v>
      </c>
      <c r="L8" s="1495">
        <v>272647</v>
      </c>
      <c r="M8" s="1495">
        <v>272647</v>
      </c>
      <c r="N8" s="1495">
        <v>849354</v>
      </c>
      <c r="O8" s="1496">
        <f>SUM(C8:N8)</f>
        <v>8231172</v>
      </c>
    </row>
    <row r="9" spans="1:15" ht="15.75" customHeight="1">
      <c r="A9" s="1489"/>
      <c r="B9" s="1490"/>
      <c r="C9" s="1481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92"/>
    </row>
    <row r="10" spans="1:15" ht="17.25" customHeight="1">
      <c r="A10" s="1493" t="s">
        <v>352</v>
      </c>
      <c r="B10" s="1497"/>
      <c r="C10" s="1495">
        <v>222112</v>
      </c>
      <c r="D10" s="1495">
        <v>222112</v>
      </c>
      <c r="E10" s="1495">
        <v>222112</v>
      </c>
      <c r="F10" s="1495">
        <v>222112</v>
      </c>
      <c r="G10" s="1495">
        <v>222112</v>
      </c>
      <c r="H10" s="1495">
        <v>232346</v>
      </c>
      <c r="I10" s="1495">
        <v>224785</v>
      </c>
      <c r="J10" s="1495">
        <v>253561</v>
      </c>
      <c r="K10" s="1495">
        <v>222112</v>
      </c>
      <c r="L10" s="1495">
        <v>222112</v>
      </c>
      <c r="M10" s="1495">
        <v>222112</v>
      </c>
      <c r="N10" s="1495">
        <v>237579</v>
      </c>
      <c r="O10" s="1496">
        <f>SUM(C10:N10)</f>
        <v>2725167</v>
      </c>
    </row>
    <row r="11" spans="1:15" ht="22.5" customHeight="1">
      <c r="A11" s="1498"/>
      <c r="B11" s="1499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92"/>
    </row>
    <row r="12" spans="1:15" ht="20.25" customHeight="1">
      <c r="A12" s="1493" t="s">
        <v>353</v>
      </c>
      <c r="B12" s="1497"/>
      <c r="C12" s="1495">
        <v>65745</v>
      </c>
      <c r="D12" s="1495">
        <v>3500</v>
      </c>
      <c r="E12" s="1495"/>
      <c r="F12" s="1495">
        <v>300000</v>
      </c>
      <c r="G12" s="1495"/>
      <c r="H12" s="1495">
        <v>13762</v>
      </c>
      <c r="I12" s="1495"/>
      <c r="J12" s="1495"/>
      <c r="K12" s="1495">
        <v>1937</v>
      </c>
      <c r="L12" s="1495"/>
      <c r="M12" s="1495"/>
      <c r="N12" s="1495"/>
      <c r="O12" s="1496">
        <f>SUM(C12:N12)</f>
        <v>384944</v>
      </c>
    </row>
    <row r="13" spans="1:15" ht="15" customHeight="1">
      <c r="A13" s="1498"/>
      <c r="B13" s="1499"/>
      <c r="C13" s="1481"/>
      <c r="D13" s="1481"/>
      <c r="E13" s="1481"/>
      <c r="F13" s="1481"/>
      <c r="G13" s="1481"/>
      <c r="H13" s="1481"/>
      <c r="I13" s="1481"/>
      <c r="J13" s="1481"/>
      <c r="K13" s="1481"/>
      <c r="L13" s="1481"/>
      <c r="M13" s="1481"/>
      <c r="N13" s="1481"/>
      <c r="O13" s="1492"/>
    </row>
    <row r="14" spans="1:15" ht="14.25" customHeight="1">
      <c r="A14" s="1500" t="s">
        <v>354</v>
      </c>
      <c r="B14" s="1497"/>
      <c r="C14" s="1495">
        <v>246000</v>
      </c>
      <c r="D14" s="1495">
        <v>333000</v>
      </c>
      <c r="E14" s="1495">
        <v>46189</v>
      </c>
      <c r="F14" s="1495"/>
      <c r="G14" s="1495">
        <v>423483</v>
      </c>
      <c r="H14" s="1495">
        <v>51989</v>
      </c>
      <c r="I14" s="1495"/>
      <c r="J14" s="1495">
        <v>32</v>
      </c>
      <c r="K14" s="1495">
        <v>46189</v>
      </c>
      <c r="L14" s="1495">
        <v>354330</v>
      </c>
      <c r="M14" s="1495">
        <v>400000</v>
      </c>
      <c r="N14" s="1495">
        <v>269216</v>
      </c>
      <c r="O14" s="1496">
        <f>SUM(C14:N14)</f>
        <v>2170428</v>
      </c>
    </row>
    <row r="15" spans="1:15" ht="14.25" customHeight="1">
      <c r="A15" s="1498"/>
      <c r="B15" s="1499"/>
      <c r="C15" s="1481"/>
      <c r="D15" s="1481"/>
      <c r="E15" s="1481"/>
      <c r="F15" s="1481"/>
      <c r="G15" s="1481"/>
      <c r="H15" s="1481"/>
      <c r="I15" s="1481"/>
      <c r="J15" s="1481"/>
      <c r="K15" s="1481"/>
      <c r="L15" s="1481"/>
      <c r="M15" s="1481"/>
      <c r="N15" s="1481"/>
      <c r="O15" s="1492"/>
    </row>
    <row r="16" spans="1:15" ht="12" customHeight="1">
      <c r="A16" s="1500" t="s">
        <v>355</v>
      </c>
      <c r="B16" s="1497"/>
      <c r="C16" s="1495">
        <v>2250</v>
      </c>
      <c r="D16" s="1495">
        <v>2250</v>
      </c>
      <c r="E16" s="1495">
        <v>2250</v>
      </c>
      <c r="F16" s="1495">
        <v>2250</v>
      </c>
      <c r="G16" s="1495">
        <v>308290</v>
      </c>
      <c r="H16" s="1495">
        <v>2255</v>
      </c>
      <c r="I16" s="1495">
        <v>2250</v>
      </c>
      <c r="J16" s="1495">
        <v>2250</v>
      </c>
      <c r="K16" s="1495">
        <v>2250</v>
      </c>
      <c r="L16" s="1495">
        <v>2250</v>
      </c>
      <c r="M16" s="1495">
        <v>222250</v>
      </c>
      <c r="N16" s="1495">
        <v>2250</v>
      </c>
      <c r="O16" s="1496">
        <f>SUM(C16:N16)</f>
        <v>553045</v>
      </c>
    </row>
    <row r="17" spans="1:15" ht="17.25" customHeight="1">
      <c r="A17" s="1498"/>
      <c r="B17" s="1499"/>
      <c r="C17" s="1481"/>
      <c r="D17" s="1481"/>
      <c r="E17" s="1481"/>
      <c r="F17" s="1481"/>
      <c r="G17" s="1481"/>
      <c r="H17" s="1481"/>
      <c r="I17" s="1481"/>
      <c r="J17" s="1481"/>
      <c r="K17" s="1481"/>
      <c r="L17" s="1481"/>
      <c r="M17" s="1481"/>
      <c r="N17" s="1481"/>
      <c r="O17" s="1492"/>
    </row>
    <row r="18" spans="1:15" ht="14.25" customHeight="1">
      <c r="A18" s="1500" t="s">
        <v>356</v>
      </c>
      <c r="B18" s="1497"/>
      <c r="C18" s="1495">
        <v>1703000</v>
      </c>
      <c r="D18" s="1495"/>
      <c r="E18" s="1495"/>
      <c r="F18" s="1495"/>
      <c r="G18" s="1495"/>
      <c r="H18" s="1495">
        <v>3132246</v>
      </c>
      <c r="I18" s="1495"/>
      <c r="J18" s="1495">
        <v>2000000</v>
      </c>
      <c r="K18" s="1495"/>
      <c r="L18" s="1495"/>
      <c r="M18" s="1495"/>
      <c r="N18" s="1495"/>
      <c r="O18" s="1496">
        <f>SUM(C18:N18)</f>
        <v>6835246</v>
      </c>
    </row>
    <row r="19" spans="1:15" ht="14.25" customHeight="1">
      <c r="A19" s="1498"/>
      <c r="B19" s="1499"/>
      <c r="C19" s="1481"/>
      <c r="D19" s="1481"/>
      <c r="E19" s="1481"/>
      <c r="F19" s="1481"/>
      <c r="G19" s="1481"/>
      <c r="H19" s="1481"/>
      <c r="I19" s="1481"/>
      <c r="J19" s="1481"/>
      <c r="K19" s="1481"/>
      <c r="L19" s="1481"/>
      <c r="M19" s="1481"/>
      <c r="N19" s="1481"/>
      <c r="O19" s="1492"/>
    </row>
    <row r="20" spans="1:15" ht="18" customHeight="1" thickBot="1">
      <c r="A20" s="762" t="s">
        <v>357</v>
      </c>
      <c r="B20" s="763"/>
      <c r="C20" s="764">
        <f aca="true" t="shared" si="0" ref="C20:O20">SUM(C6:C19)</f>
        <v>2631066</v>
      </c>
      <c r="D20" s="764">
        <f t="shared" si="0"/>
        <v>952821</v>
      </c>
      <c r="E20" s="764">
        <f t="shared" si="0"/>
        <v>1980557</v>
      </c>
      <c r="F20" s="764">
        <f t="shared" si="0"/>
        <v>2514658</v>
      </c>
      <c r="G20" s="764">
        <f t="shared" si="0"/>
        <v>1347458</v>
      </c>
      <c r="H20" s="764">
        <f t="shared" si="0"/>
        <v>3871834</v>
      </c>
      <c r="I20" s="764">
        <f t="shared" si="0"/>
        <v>618994</v>
      </c>
      <c r="J20" s="764">
        <f t="shared" si="0"/>
        <v>2744292</v>
      </c>
      <c r="K20" s="764">
        <f t="shared" si="0"/>
        <v>2175389</v>
      </c>
      <c r="L20" s="764">
        <f t="shared" si="0"/>
        <v>970651</v>
      </c>
      <c r="M20" s="764">
        <f t="shared" si="0"/>
        <v>1236321</v>
      </c>
      <c r="N20" s="764">
        <f t="shared" si="0"/>
        <v>1484584</v>
      </c>
      <c r="O20" s="765">
        <f t="shared" si="0"/>
        <v>22528625</v>
      </c>
    </row>
    <row r="21" spans="1:15" ht="15" customHeight="1" thickBot="1">
      <c r="A21" s="766" t="s">
        <v>881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501" t="s">
        <v>358</v>
      </c>
      <c r="B22" s="1502"/>
      <c r="C22" s="1480">
        <v>266742</v>
      </c>
      <c r="D22" s="1480">
        <v>266742</v>
      </c>
      <c r="E22" s="1480">
        <v>266742</v>
      </c>
      <c r="F22" s="1480">
        <v>266742</v>
      </c>
      <c r="G22" s="1480">
        <v>268066</v>
      </c>
      <c r="H22" s="1480">
        <v>616681</v>
      </c>
      <c r="I22" s="1480">
        <v>290374</v>
      </c>
      <c r="J22" s="1480">
        <v>266742</v>
      </c>
      <c r="K22" s="1480">
        <v>274722</v>
      </c>
      <c r="L22" s="1480">
        <v>270484</v>
      </c>
      <c r="M22" s="1480">
        <v>263019</v>
      </c>
      <c r="N22" s="1480">
        <v>519844</v>
      </c>
      <c r="O22" s="1496">
        <f>SUM(C22:N23)</f>
        <v>3836900</v>
      </c>
    </row>
    <row r="23" spans="1:15" ht="12.75" customHeight="1">
      <c r="A23" s="1498"/>
      <c r="B23" s="1499"/>
      <c r="C23" s="1503"/>
      <c r="D23" s="1503"/>
      <c r="E23" s="1503"/>
      <c r="F23" s="1503"/>
      <c r="G23" s="1503"/>
      <c r="H23" s="1503"/>
      <c r="I23" s="1503"/>
      <c r="J23" s="1503"/>
      <c r="K23" s="1503"/>
      <c r="L23" s="1503"/>
      <c r="M23" s="1503"/>
      <c r="N23" s="1503"/>
      <c r="O23" s="1492"/>
    </row>
    <row r="24" spans="1:15" ht="15" customHeight="1">
      <c r="A24" s="1500" t="s">
        <v>359</v>
      </c>
      <c r="B24" s="1497"/>
      <c r="C24" s="1495">
        <v>66041</v>
      </c>
      <c r="D24" s="1495">
        <v>66041</v>
      </c>
      <c r="E24" s="1495">
        <v>66041</v>
      </c>
      <c r="F24" s="1495">
        <v>66041</v>
      </c>
      <c r="G24" s="1495">
        <v>66331</v>
      </c>
      <c r="H24" s="1495">
        <v>178282</v>
      </c>
      <c r="I24" s="1495">
        <v>73386</v>
      </c>
      <c r="J24" s="1495">
        <v>66041</v>
      </c>
      <c r="K24" s="1495">
        <v>66662</v>
      </c>
      <c r="L24" s="1495">
        <v>66834</v>
      </c>
      <c r="M24" s="1495">
        <v>68199</v>
      </c>
      <c r="N24" s="1495">
        <v>129675</v>
      </c>
      <c r="O24" s="1496">
        <f>SUM(C24:N25)</f>
        <v>979574</v>
      </c>
    </row>
    <row r="25" spans="1:15" ht="14.25" customHeight="1">
      <c r="A25" s="1498"/>
      <c r="B25" s="1499"/>
      <c r="C25" s="1504"/>
      <c r="D25" s="1504"/>
      <c r="E25" s="1504"/>
      <c r="F25" s="1504"/>
      <c r="G25" s="1504"/>
      <c r="H25" s="1504"/>
      <c r="I25" s="1504"/>
      <c r="J25" s="1504"/>
      <c r="K25" s="1504"/>
      <c r="L25" s="1504"/>
      <c r="M25" s="1504"/>
      <c r="N25" s="1504"/>
      <c r="O25" s="1492"/>
    </row>
    <row r="26" spans="1:15" ht="12" customHeight="1">
      <c r="A26" s="1500" t="s">
        <v>360</v>
      </c>
      <c r="B26" s="1497"/>
      <c r="C26" s="1495">
        <v>455950</v>
      </c>
      <c r="D26" s="1495">
        <v>455950</v>
      </c>
      <c r="E26" s="1495">
        <v>455950</v>
      </c>
      <c r="F26" s="1495">
        <v>455950</v>
      </c>
      <c r="G26" s="1495">
        <v>455950</v>
      </c>
      <c r="H26" s="1495">
        <v>663592</v>
      </c>
      <c r="I26" s="1495">
        <v>618236</v>
      </c>
      <c r="J26" s="1495">
        <v>470747</v>
      </c>
      <c r="K26" s="1495">
        <v>482693</v>
      </c>
      <c r="L26" s="1495">
        <v>448825</v>
      </c>
      <c r="M26" s="1495">
        <v>529842</v>
      </c>
      <c r="N26" s="1495">
        <v>550925</v>
      </c>
      <c r="O26" s="1496">
        <f>SUM(C26:N27)</f>
        <v>6044610</v>
      </c>
    </row>
    <row r="27" spans="1:15" ht="15" customHeight="1">
      <c r="A27" s="1498"/>
      <c r="B27" s="1499"/>
      <c r="C27" s="1504"/>
      <c r="D27" s="1504"/>
      <c r="E27" s="1504"/>
      <c r="F27" s="1504"/>
      <c r="G27" s="1504"/>
      <c r="H27" s="1504"/>
      <c r="I27" s="1504"/>
      <c r="J27" s="1504"/>
      <c r="K27" s="1504"/>
      <c r="L27" s="1504"/>
      <c r="M27" s="1504"/>
      <c r="N27" s="1504"/>
      <c r="O27" s="1492"/>
    </row>
    <row r="28" spans="1:15" ht="12" customHeight="1">
      <c r="A28" s="1500" t="s">
        <v>361</v>
      </c>
      <c r="B28" s="1497"/>
      <c r="C28" s="1495">
        <v>24911</v>
      </c>
      <c r="D28" s="1495">
        <v>24911</v>
      </c>
      <c r="E28" s="1495">
        <v>24911</v>
      </c>
      <c r="F28" s="1495">
        <v>24911</v>
      </c>
      <c r="G28" s="1495">
        <v>24911</v>
      </c>
      <c r="H28" s="1495">
        <v>26964</v>
      </c>
      <c r="I28" s="1495">
        <v>24911</v>
      </c>
      <c r="J28" s="1495">
        <v>28362</v>
      </c>
      <c r="K28" s="1495">
        <v>24974</v>
      </c>
      <c r="L28" s="1495">
        <v>24911</v>
      </c>
      <c r="M28" s="1495">
        <v>5330</v>
      </c>
      <c r="N28" s="1495">
        <v>18965</v>
      </c>
      <c r="O28" s="1496">
        <f>SUM(C28:N29)</f>
        <v>278972</v>
      </c>
    </row>
    <row r="29" spans="1:15" ht="15.75" customHeight="1">
      <c r="A29" s="1498"/>
      <c r="B29" s="1499"/>
      <c r="C29" s="1504"/>
      <c r="D29" s="1504"/>
      <c r="E29" s="1504"/>
      <c r="F29" s="1504"/>
      <c r="G29" s="1504"/>
      <c r="H29" s="1504"/>
      <c r="I29" s="1504"/>
      <c r="J29" s="1504"/>
      <c r="K29" s="1504"/>
      <c r="L29" s="1504"/>
      <c r="M29" s="1504"/>
      <c r="N29" s="1504"/>
      <c r="O29" s="1492"/>
    </row>
    <row r="30" spans="1:15" ht="12" customHeight="1">
      <c r="A30" s="1500" t="s">
        <v>362</v>
      </c>
      <c r="B30" s="1497"/>
      <c r="C30" s="1495">
        <v>125920</v>
      </c>
      <c r="D30" s="1495">
        <v>125920</v>
      </c>
      <c r="E30" s="1495">
        <v>125920</v>
      </c>
      <c r="F30" s="1495">
        <v>125920</v>
      </c>
      <c r="G30" s="1495">
        <v>125920</v>
      </c>
      <c r="H30" s="1495">
        <v>126649</v>
      </c>
      <c r="I30" s="1495">
        <v>125920</v>
      </c>
      <c r="J30" s="1495">
        <v>250000</v>
      </c>
      <c r="K30" s="1495">
        <v>450000</v>
      </c>
      <c r="L30" s="1495">
        <v>350000</v>
      </c>
      <c r="M30" s="1495">
        <v>350000</v>
      </c>
      <c r="N30" s="1495">
        <v>599185</v>
      </c>
      <c r="O30" s="1496">
        <f>SUM(C30:N31)</f>
        <v>2881354</v>
      </c>
    </row>
    <row r="31" spans="1:15" ht="12" customHeight="1">
      <c r="A31" s="1498"/>
      <c r="B31" s="1499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92"/>
    </row>
    <row r="32" spans="1:15" ht="12" customHeight="1">
      <c r="A32" s="1500" t="s">
        <v>230</v>
      </c>
      <c r="B32" s="1497"/>
      <c r="C32" s="1495">
        <v>17015</v>
      </c>
      <c r="D32" s="1495">
        <v>100000</v>
      </c>
      <c r="E32" s="1495">
        <v>36000</v>
      </c>
      <c r="F32" s="1495">
        <v>290000</v>
      </c>
      <c r="G32" s="1495">
        <v>36000</v>
      </c>
      <c r="H32" s="1495">
        <v>130214</v>
      </c>
      <c r="I32" s="1495">
        <v>60000</v>
      </c>
      <c r="J32" s="1495">
        <v>36000</v>
      </c>
      <c r="K32" s="1495">
        <v>40000</v>
      </c>
      <c r="L32" s="1495">
        <v>45000</v>
      </c>
      <c r="M32" s="1495">
        <v>60000</v>
      </c>
      <c r="N32" s="1495">
        <v>303962</v>
      </c>
      <c r="O32" s="1496">
        <f>SUM(C32:N33)</f>
        <v>1154191</v>
      </c>
    </row>
    <row r="33" spans="1:15" ht="14.25" customHeight="1">
      <c r="A33" s="1498"/>
      <c r="B33" s="1499"/>
      <c r="C33" s="1504"/>
      <c r="D33" s="1504"/>
      <c r="E33" s="1504"/>
      <c r="F33" s="1504"/>
      <c r="G33" s="1504"/>
      <c r="H33" s="1504"/>
      <c r="I33" s="1504"/>
      <c r="J33" s="1504"/>
      <c r="K33" s="1504"/>
      <c r="L33" s="1504"/>
      <c r="M33" s="1504"/>
      <c r="N33" s="1504"/>
      <c r="O33" s="1492"/>
    </row>
    <row r="34" spans="1:15" ht="15" customHeight="1">
      <c r="A34" s="1500" t="s">
        <v>231</v>
      </c>
      <c r="B34" s="1497"/>
      <c r="C34" s="1495"/>
      <c r="D34" s="1495"/>
      <c r="E34" s="1495">
        <v>216000</v>
      </c>
      <c r="F34" s="1495">
        <v>300000</v>
      </c>
      <c r="G34" s="1495">
        <v>300000</v>
      </c>
      <c r="H34" s="1495">
        <v>180000</v>
      </c>
      <c r="I34" s="1495">
        <v>150000</v>
      </c>
      <c r="J34" s="1495">
        <v>216000</v>
      </c>
      <c r="K34" s="1495">
        <v>475000</v>
      </c>
      <c r="L34" s="1495">
        <v>210590</v>
      </c>
      <c r="M34" s="1495">
        <v>188544</v>
      </c>
      <c r="N34" s="1495">
        <v>1578093</v>
      </c>
      <c r="O34" s="1496">
        <f>SUM(C34:N35)</f>
        <v>3814227</v>
      </c>
    </row>
    <row r="35" spans="1:15" ht="15" customHeight="1">
      <c r="A35" s="1498"/>
      <c r="B35" s="1499"/>
      <c r="C35" s="1504"/>
      <c r="D35" s="1504"/>
      <c r="E35" s="1504"/>
      <c r="F35" s="1504"/>
      <c r="G35" s="1504"/>
      <c r="H35" s="1504"/>
      <c r="I35" s="1504"/>
      <c r="J35" s="1504"/>
      <c r="K35" s="1504"/>
      <c r="L35" s="1504"/>
      <c r="M35" s="1504"/>
      <c r="N35" s="1504"/>
      <c r="O35" s="1492"/>
    </row>
    <row r="36" spans="1:15" ht="15" customHeight="1">
      <c r="A36" s="1500" t="s">
        <v>229</v>
      </c>
      <c r="B36" s="1497"/>
      <c r="C36" s="1495">
        <v>30000</v>
      </c>
      <c r="D36" s="1495">
        <v>76000</v>
      </c>
      <c r="E36" s="1495">
        <v>90000</v>
      </c>
      <c r="F36" s="1495">
        <v>80000</v>
      </c>
      <c r="G36" s="1495">
        <v>80000</v>
      </c>
      <c r="H36" s="1495">
        <v>300000</v>
      </c>
      <c r="I36" s="1495">
        <v>200000</v>
      </c>
      <c r="J36" s="1495">
        <v>80000</v>
      </c>
      <c r="K36" s="1495">
        <v>80000</v>
      </c>
      <c r="L36" s="1495">
        <v>180000</v>
      </c>
      <c r="M36" s="1495">
        <v>164492</v>
      </c>
      <c r="N36" s="1495">
        <v>84700</v>
      </c>
      <c r="O36" s="1496">
        <f>SUM(C36:N37)</f>
        <v>1445192</v>
      </c>
    </row>
    <row r="37" spans="1:15" ht="15" customHeight="1">
      <c r="A37" s="1498"/>
      <c r="B37" s="1499"/>
      <c r="C37" s="1504"/>
      <c r="D37" s="1504"/>
      <c r="E37" s="1504"/>
      <c r="F37" s="1504"/>
      <c r="G37" s="1504"/>
      <c r="H37" s="1504"/>
      <c r="I37" s="1504"/>
      <c r="J37" s="1504"/>
      <c r="K37" s="1504"/>
      <c r="L37" s="1504"/>
      <c r="M37" s="1504"/>
      <c r="N37" s="1504"/>
      <c r="O37" s="1492"/>
    </row>
    <row r="38" spans="1:15" ht="14.25" customHeight="1">
      <c r="A38" s="1500" t="s">
        <v>69</v>
      </c>
      <c r="B38" s="1497"/>
      <c r="C38" s="1495"/>
      <c r="D38" s="1495">
        <v>2045605</v>
      </c>
      <c r="E38" s="1495">
        <v>12000</v>
      </c>
      <c r="F38" s="1495"/>
      <c r="G38" s="1495"/>
      <c r="H38" s="1495">
        <v>12000</v>
      </c>
      <c r="I38" s="1495"/>
      <c r="J38" s="1495"/>
      <c r="K38" s="1495">
        <v>12000</v>
      </c>
      <c r="L38" s="1495"/>
      <c r="M38" s="1495"/>
      <c r="N38" s="1495">
        <v>12000</v>
      </c>
      <c r="O38" s="1496">
        <f>SUM(C38:N39)</f>
        <v>2093605</v>
      </c>
    </row>
    <row r="39" spans="1:15" ht="22.5" customHeight="1" thickBot="1">
      <c r="A39" s="1507"/>
      <c r="B39" s="1508"/>
      <c r="C39" s="1505"/>
      <c r="D39" s="1505"/>
      <c r="E39" s="1505"/>
      <c r="F39" s="1505"/>
      <c r="G39" s="1505"/>
      <c r="H39" s="1505"/>
      <c r="I39" s="1505"/>
      <c r="J39" s="1505"/>
      <c r="K39" s="1505"/>
      <c r="L39" s="1505"/>
      <c r="M39" s="1505"/>
      <c r="N39" s="1505"/>
      <c r="O39" s="1506"/>
    </row>
    <row r="40" spans="1:15" ht="18" customHeight="1" thickBot="1">
      <c r="A40" s="769" t="s">
        <v>363</v>
      </c>
      <c r="B40" s="770"/>
      <c r="C40" s="764">
        <f aca="true" t="shared" si="1" ref="C40:O40">SUM(C22:C39)</f>
        <v>986579</v>
      </c>
      <c r="D40" s="764">
        <f t="shared" si="1"/>
        <v>3161169</v>
      </c>
      <c r="E40" s="764">
        <f t="shared" si="1"/>
        <v>1293564</v>
      </c>
      <c r="F40" s="764">
        <f t="shared" si="1"/>
        <v>1609564</v>
      </c>
      <c r="G40" s="764">
        <f t="shared" si="1"/>
        <v>1357178</v>
      </c>
      <c r="H40" s="764">
        <f t="shared" si="1"/>
        <v>2234382</v>
      </c>
      <c r="I40" s="764">
        <f t="shared" si="1"/>
        <v>1542827</v>
      </c>
      <c r="J40" s="764">
        <f t="shared" si="1"/>
        <v>1413892</v>
      </c>
      <c r="K40" s="764">
        <f t="shared" si="1"/>
        <v>1906051</v>
      </c>
      <c r="L40" s="764">
        <f t="shared" si="1"/>
        <v>1596644</v>
      </c>
      <c r="M40" s="764">
        <f t="shared" si="1"/>
        <v>1629426</v>
      </c>
      <c r="N40" s="764">
        <f t="shared" si="1"/>
        <v>3797349</v>
      </c>
      <c r="O40" s="765">
        <f t="shared" si="1"/>
        <v>22528625</v>
      </c>
    </row>
    <row r="41" spans="1:15" ht="12">
      <c r="A41" s="771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</row>
  </sheetData>
  <sheetProtection/>
  <mergeCells count="227">
    <mergeCell ref="G36:G37"/>
    <mergeCell ref="A38:B39"/>
    <mergeCell ref="C38:C39"/>
    <mergeCell ref="D38:D39"/>
    <mergeCell ref="E38:E39"/>
    <mergeCell ref="F38:F39"/>
    <mergeCell ref="G38:G39"/>
    <mergeCell ref="N36:N37"/>
    <mergeCell ref="K36:K37"/>
    <mergeCell ref="L36:L37"/>
    <mergeCell ref="M38:M39"/>
    <mergeCell ref="N38:N39"/>
    <mergeCell ref="O36:O37"/>
    <mergeCell ref="J34:J35"/>
    <mergeCell ref="H36:H37"/>
    <mergeCell ref="I36:I37"/>
    <mergeCell ref="J36:J37"/>
    <mergeCell ref="M36:M37"/>
    <mergeCell ref="M34:M35"/>
    <mergeCell ref="H38:H39"/>
    <mergeCell ref="O38:O39"/>
    <mergeCell ref="I38:I39"/>
    <mergeCell ref="J38:J39"/>
    <mergeCell ref="K38:K39"/>
    <mergeCell ref="L38:L39"/>
    <mergeCell ref="N34:N35"/>
    <mergeCell ref="O34:O35"/>
    <mergeCell ref="A36:B37"/>
    <mergeCell ref="C36:C37"/>
    <mergeCell ref="D36:D37"/>
    <mergeCell ref="E36:E37"/>
    <mergeCell ref="F36:F37"/>
    <mergeCell ref="K34:K35"/>
    <mergeCell ref="L34:L35"/>
    <mergeCell ref="I34:I35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G30:G31"/>
    <mergeCell ref="H30:H31"/>
    <mergeCell ref="I32:I33"/>
    <mergeCell ref="J32:J33"/>
    <mergeCell ref="K32:K33"/>
    <mergeCell ref="L32:L33"/>
    <mergeCell ref="L28:L29"/>
    <mergeCell ref="O28:O29"/>
    <mergeCell ref="A30:B31"/>
    <mergeCell ref="C30:C31"/>
    <mergeCell ref="D30:D31"/>
    <mergeCell ref="E30:E31"/>
    <mergeCell ref="F30:F31"/>
    <mergeCell ref="M30:M31"/>
    <mergeCell ref="N30:N31"/>
    <mergeCell ref="I28:I29"/>
    <mergeCell ref="K28:K29"/>
    <mergeCell ref="A32:B33"/>
    <mergeCell ref="C32:C33"/>
    <mergeCell ref="D32:D33"/>
    <mergeCell ref="E32:E33"/>
    <mergeCell ref="F32:F33"/>
    <mergeCell ref="H28:H29"/>
    <mergeCell ref="J28:J29"/>
    <mergeCell ref="G32:G33"/>
    <mergeCell ref="H32:H33"/>
    <mergeCell ref="N26:N27"/>
    <mergeCell ref="G26:G27"/>
    <mergeCell ref="H26:H27"/>
    <mergeCell ref="O30:O31"/>
    <mergeCell ref="I30:I31"/>
    <mergeCell ref="J30:J31"/>
    <mergeCell ref="K30:K31"/>
    <mergeCell ref="L30:L31"/>
    <mergeCell ref="M28:M29"/>
    <mergeCell ref="N28:N29"/>
    <mergeCell ref="O26:O27"/>
    <mergeCell ref="A28:B29"/>
    <mergeCell ref="C28:C29"/>
    <mergeCell ref="D28:D29"/>
    <mergeCell ref="E28:E29"/>
    <mergeCell ref="F28:F29"/>
    <mergeCell ref="G28:G29"/>
    <mergeCell ref="K26:K27"/>
    <mergeCell ref="L26:L27"/>
    <mergeCell ref="M26:M27"/>
    <mergeCell ref="I24:I25"/>
    <mergeCell ref="J24:J25"/>
    <mergeCell ref="O24:O25"/>
    <mergeCell ref="H24:H25"/>
    <mergeCell ref="M24:M25"/>
    <mergeCell ref="N24:N25"/>
    <mergeCell ref="K24:K25"/>
    <mergeCell ref="L24:L25"/>
    <mergeCell ref="M22:M23"/>
    <mergeCell ref="N22:N23"/>
    <mergeCell ref="A26:B27"/>
    <mergeCell ref="C26:C27"/>
    <mergeCell ref="D26:D27"/>
    <mergeCell ref="E26:E27"/>
    <mergeCell ref="F26:F27"/>
    <mergeCell ref="G24:G25"/>
    <mergeCell ref="I26:I27"/>
    <mergeCell ref="J26:J27"/>
    <mergeCell ref="I22:I23"/>
    <mergeCell ref="J22:J23"/>
    <mergeCell ref="O22:O23"/>
    <mergeCell ref="A24:B25"/>
    <mergeCell ref="C24:C25"/>
    <mergeCell ref="D24:D25"/>
    <mergeCell ref="E24:E25"/>
    <mergeCell ref="F24:F25"/>
    <mergeCell ref="K22:K23"/>
    <mergeCell ref="L22:L23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G16:G17"/>
    <mergeCell ref="H16:H17"/>
    <mergeCell ref="I18:I19"/>
    <mergeCell ref="J18:J19"/>
    <mergeCell ref="K18:K19"/>
    <mergeCell ref="L18:L19"/>
    <mergeCell ref="L14:L15"/>
    <mergeCell ref="O14:O15"/>
    <mergeCell ref="A16:B17"/>
    <mergeCell ref="C16:C17"/>
    <mergeCell ref="D16:D17"/>
    <mergeCell ref="E16:E17"/>
    <mergeCell ref="F16:F17"/>
    <mergeCell ref="M16:M17"/>
    <mergeCell ref="N16:N17"/>
    <mergeCell ref="I14:I15"/>
    <mergeCell ref="K14:K15"/>
    <mergeCell ref="A18:B19"/>
    <mergeCell ref="C18:C19"/>
    <mergeCell ref="D18:D19"/>
    <mergeCell ref="E18:E19"/>
    <mergeCell ref="F18:F19"/>
    <mergeCell ref="H14:H15"/>
    <mergeCell ref="J14:J15"/>
    <mergeCell ref="G18:G19"/>
    <mergeCell ref="H18:H19"/>
    <mergeCell ref="N12:N13"/>
    <mergeCell ref="G12:G13"/>
    <mergeCell ref="H12:H13"/>
    <mergeCell ref="O16:O17"/>
    <mergeCell ref="I16:I17"/>
    <mergeCell ref="J16:J17"/>
    <mergeCell ref="K16:K17"/>
    <mergeCell ref="L16:L17"/>
    <mergeCell ref="M14:M15"/>
    <mergeCell ref="N14:N15"/>
    <mergeCell ref="O12:O13"/>
    <mergeCell ref="A14:B15"/>
    <mergeCell ref="C14:C15"/>
    <mergeCell ref="D14:D15"/>
    <mergeCell ref="E14:E15"/>
    <mergeCell ref="F14:F15"/>
    <mergeCell ref="G14:G15"/>
    <mergeCell ref="K12:K13"/>
    <mergeCell ref="L12:L13"/>
    <mergeCell ref="M12:M13"/>
    <mergeCell ref="I12:I13"/>
    <mergeCell ref="J12:J13"/>
    <mergeCell ref="I10:I11"/>
    <mergeCell ref="J10:J11"/>
    <mergeCell ref="O10:O11"/>
    <mergeCell ref="H10:H11"/>
    <mergeCell ref="M10:M11"/>
    <mergeCell ref="N10:N11"/>
    <mergeCell ref="K10:K11"/>
    <mergeCell ref="L10:L11"/>
    <mergeCell ref="A12:B13"/>
    <mergeCell ref="C12:C13"/>
    <mergeCell ref="D12:D13"/>
    <mergeCell ref="E12:E13"/>
    <mergeCell ref="F12:F13"/>
    <mergeCell ref="G10:G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showZeros="0" view="pageBreakPreview" zoomScaleSheetLayoutView="100" zoomScalePageLayoutView="0" workbookViewId="0" topLeftCell="A241">
      <selection activeCell="F179" sqref="F179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6" width="12.125" style="108" customWidth="1"/>
    <col min="7" max="7" width="8.50390625" style="108" customWidth="1"/>
    <col min="8" max="8" width="10.50390625" style="108" customWidth="1"/>
    <col min="9" max="9" width="10.125" style="108" bestFit="1" customWidth="1"/>
    <col min="10" max="16384" width="9.125" style="108" customWidth="1"/>
  </cols>
  <sheetData>
    <row r="1" spans="1:7" ht="12">
      <c r="A1" s="1259" t="s">
        <v>757</v>
      </c>
      <c r="B1" s="1259"/>
      <c r="C1" s="1260"/>
      <c r="D1" s="1260"/>
      <c r="E1" s="1260"/>
      <c r="F1" s="1260"/>
      <c r="G1" s="1261"/>
    </row>
    <row r="2" spans="1:7" ht="12">
      <c r="A2" s="1259" t="s">
        <v>18</v>
      </c>
      <c r="B2" s="1259"/>
      <c r="C2" s="1260"/>
      <c r="D2" s="1260"/>
      <c r="E2" s="1260"/>
      <c r="F2" s="1260"/>
      <c r="G2" s="1261"/>
    </row>
    <row r="3" spans="1:2" ht="12">
      <c r="A3" s="106"/>
      <c r="B3" s="107"/>
    </row>
    <row r="4" spans="1:7" ht="11.25" customHeight="1">
      <c r="A4" s="106"/>
      <c r="B4" s="106"/>
      <c r="C4" s="109"/>
      <c r="D4" s="109"/>
      <c r="E4" s="109"/>
      <c r="F4" s="109"/>
      <c r="G4" s="850" t="s">
        <v>758</v>
      </c>
    </row>
    <row r="5" spans="1:7" s="110" customFormat="1" ht="19.5" customHeight="1">
      <c r="A5" s="1266" t="s">
        <v>766</v>
      </c>
      <c r="B5" s="1264" t="s">
        <v>752</v>
      </c>
      <c r="C5" s="1256" t="s">
        <v>119</v>
      </c>
      <c r="D5" s="1256" t="s">
        <v>263</v>
      </c>
      <c r="E5" s="1256" t="s">
        <v>1213</v>
      </c>
      <c r="F5" s="1256" t="s">
        <v>1225</v>
      </c>
      <c r="G5" s="1262" t="s">
        <v>1226</v>
      </c>
    </row>
    <row r="6" spans="1:7" s="110" customFormat="1" ht="17.25" customHeight="1">
      <c r="A6" s="1265"/>
      <c r="B6" s="1265"/>
      <c r="C6" s="1267"/>
      <c r="D6" s="1267"/>
      <c r="E6" s="1267"/>
      <c r="F6" s="1267"/>
      <c r="G6" s="1263"/>
    </row>
    <row r="7" spans="1:7" s="110" customFormat="1" ht="11.25" customHeight="1">
      <c r="A7" s="111" t="s">
        <v>739</v>
      </c>
      <c r="B7" s="112" t="s">
        <v>740</v>
      </c>
      <c r="C7" s="221" t="s">
        <v>741</v>
      </c>
      <c r="D7" s="221" t="s">
        <v>742</v>
      </c>
      <c r="E7" s="221" t="s">
        <v>743</v>
      </c>
      <c r="F7" s="221" t="s">
        <v>611</v>
      </c>
      <c r="G7" s="112" t="s">
        <v>959</v>
      </c>
    </row>
    <row r="8" spans="1:7" s="115" customFormat="1" ht="16.5" customHeight="1">
      <c r="A8" s="113"/>
      <c r="B8" s="247" t="s">
        <v>930</v>
      </c>
      <c r="C8" s="238"/>
      <c r="D8" s="238"/>
      <c r="E8" s="238"/>
      <c r="F8" s="238"/>
      <c r="G8" s="192"/>
    </row>
    <row r="9" spans="1:7" ht="12" customHeight="1">
      <c r="A9" s="116"/>
      <c r="B9" s="117"/>
      <c r="C9" s="191"/>
      <c r="D9" s="191"/>
      <c r="E9" s="191"/>
      <c r="F9" s="191"/>
      <c r="G9" s="117"/>
    </row>
    <row r="10" spans="1:7" ht="12" customHeight="1">
      <c r="A10" s="120">
        <v>1010</v>
      </c>
      <c r="B10" s="130" t="s">
        <v>784</v>
      </c>
      <c r="C10" s="888">
        <f>SUM(C11:C16)</f>
        <v>1421744</v>
      </c>
      <c r="D10" s="888">
        <f>SUM(D11:D16)</f>
        <v>1484709</v>
      </c>
      <c r="E10" s="888">
        <f>SUM(E11:E16)</f>
        <v>1599354</v>
      </c>
      <c r="F10" s="888">
        <f>SUM(F11:F16)</f>
        <v>1596444</v>
      </c>
      <c r="G10" s="296">
        <f>SUM(F10/E10)</f>
        <v>0.9981805153830859</v>
      </c>
    </row>
    <row r="11" spans="1:7" ht="12" customHeight="1">
      <c r="A11" s="116">
        <v>1011</v>
      </c>
      <c r="B11" s="117" t="s">
        <v>785</v>
      </c>
      <c r="C11" s="984"/>
      <c r="D11" s="984">
        <v>2417</v>
      </c>
      <c r="E11" s="984">
        <v>2417</v>
      </c>
      <c r="F11" s="984">
        <v>2417</v>
      </c>
      <c r="G11" s="1010">
        <f aca="true" t="shared" si="0" ref="G11:G74">SUM(F11/E11)</f>
        <v>1</v>
      </c>
    </row>
    <row r="12" spans="1:7" ht="12" customHeight="1">
      <c r="A12" s="116">
        <v>1012</v>
      </c>
      <c r="B12" s="117" t="s">
        <v>786</v>
      </c>
      <c r="C12" s="985">
        <v>758759</v>
      </c>
      <c r="D12" s="985">
        <v>758759</v>
      </c>
      <c r="E12" s="985">
        <v>808539</v>
      </c>
      <c r="F12" s="985">
        <v>805211</v>
      </c>
      <c r="G12" s="1010">
        <f t="shared" si="0"/>
        <v>0.9958839338609516</v>
      </c>
    </row>
    <row r="13" spans="1:8" ht="12" customHeight="1">
      <c r="A13" s="116">
        <v>1013</v>
      </c>
      <c r="B13" s="117" t="s">
        <v>136</v>
      </c>
      <c r="C13" s="985">
        <v>505116</v>
      </c>
      <c r="D13" s="985">
        <v>552425</v>
      </c>
      <c r="E13" s="985">
        <v>598317</v>
      </c>
      <c r="F13" s="985">
        <v>595125</v>
      </c>
      <c r="G13" s="1010">
        <f t="shared" si="0"/>
        <v>0.9946650354243654</v>
      </c>
      <c r="H13" s="308"/>
    </row>
    <row r="14" spans="1:8" ht="12" customHeight="1">
      <c r="A14" s="116">
        <v>1014</v>
      </c>
      <c r="B14" s="117" t="s">
        <v>787</v>
      </c>
      <c r="C14" s="984">
        <v>157869</v>
      </c>
      <c r="D14" s="984">
        <v>161310</v>
      </c>
      <c r="E14" s="984">
        <v>163415</v>
      </c>
      <c r="F14" s="984">
        <v>164110</v>
      </c>
      <c r="G14" s="1010">
        <f t="shared" si="0"/>
        <v>1.0042529755530398</v>
      </c>
      <c r="H14" s="308"/>
    </row>
    <row r="15" spans="1:8" ht="12" customHeight="1">
      <c r="A15" s="116">
        <v>1015</v>
      </c>
      <c r="B15" s="117" t="s">
        <v>387</v>
      </c>
      <c r="C15" s="984"/>
      <c r="D15" s="984">
        <v>9566</v>
      </c>
      <c r="E15" s="984">
        <v>14177</v>
      </c>
      <c r="F15" s="984">
        <v>17092</v>
      </c>
      <c r="G15" s="1010">
        <f t="shared" si="0"/>
        <v>1.2056147280806941</v>
      </c>
      <c r="H15" s="857"/>
    </row>
    <row r="16" spans="1:8" ht="12" customHeight="1">
      <c r="A16" s="116">
        <v>1016</v>
      </c>
      <c r="B16" s="117" t="s">
        <v>388</v>
      </c>
      <c r="C16" s="889"/>
      <c r="D16" s="889">
        <v>232</v>
      </c>
      <c r="E16" s="889">
        <v>12489</v>
      </c>
      <c r="F16" s="889">
        <v>12489</v>
      </c>
      <c r="G16" s="1010">
        <f t="shared" si="0"/>
        <v>1</v>
      </c>
      <c r="H16" s="308"/>
    </row>
    <row r="17" spans="1:8" ht="12" customHeight="1">
      <c r="A17" s="120">
        <v>1020</v>
      </c>
      <c r="B17" s="130" t="s">
        <v>788</v>
      </c>
      <c r="C17" s="889"/>
      <c r="D17" s="889">
        <v>12256</v>
      </c>
      <c r="E17" s="889"/>
      <c r="F17" s="889"/>
      <c r="G17" s="1010"/>
      <c r="H17" s="308"/>
    </row>
    <row r="18" spans="1:8" ht="12" customHeight="1" thickBot="1">
      <c r="A18" s="146">
        <v>1030</v>
      </c>
      <c r="B18" s="194" t="s">
        <v>81</v>
      </c>
      <c r="C18" s="891"/>
      <c r="D18" s="891">
        <v>4094</v>
      </c>
      <c r="E18" s="891">
        <v>9858</v>
      </c>
      <c r="F18" s="891">
        <v>11489</v>
      </c>
      <c r="G18" s="1015">
        <f t="shared" si="0"/>
        <v>1.1654493812132278</v>
      </c>
      <c r="H18" s="308"/>
    </row>
    <row r="19" spans="1:8" ht="16.5" customHeight="1" thickBot="1">
      <c r="A19" s="144"/>
      <c r="B19" s="239" t="s">
        <v>82</v>
      </c>
      <c r="C19" s="892">
        <f>SUM(C10+C18+C17)</f>
        <v>1421744</v>
      </c>
      <c r="D19" s="892">
        <f>SUM(D10+D18+D17)</f>
        <v>1501059</v>
      </c>
      <c r="E19" s="892">
        <f>SUM(E10+E18+E17)</f>
        <v>1609212</v>
      </c>
      <c r="F19" s="892">
        <f>SUM(F10+F18+F17)</f>
        <v>1607933</v>
      </c>
      <c r="G19" s="1014">
        <f t="shared" si="0"/>
        <v>0.9992052010549263</v>
      </c>
      <c r="H19" s="308"/>
    </row>
    <row r="20" spans="1:7" ht="12" customHeight="1">
      <c r="A20" s="139"/>
      <c r="B20" s="154"/>
      <c r="C20" s="893"/>
      <c r="D20" s="893"/>
      <c r="E20" s="893"/>
      <c r="F20" s="893"/>
      <c r="G20" s="1012"/>
    </row>
    <row r="21" spans="1:7" ht="12" customHeight="1">
      <c r="A21" s="118">
        <v>1040</v>
      </c>
      <c r="B21" s="119" t="s">
        <v>791</v>
      </c>
      <c r="C21" s="894">
        <f>SUM(C22:C23)</f>
        <v>3425000</v>
      </c>
      <c r="D21" s="894">
        <f>SUM(D22:D23)</f>
        <v>3425000</v>
      </c>
      <c r="E21" s="894">
        <f>SUM(E22:E23)</f>
        <v>3425000</v>
      </c>
      <c r="F21" s="894">
        <f>SUM(F22:F23)</f>
        <v>3425000</v>
      </c>
      <c r="G21" s="296">
        <f t="shared" si="0"/>
        <v>1</v>
      </c>
    </row>
    <row r="22" spans="1:8" ht="12" customHeight="1">
      <c r="A22" s="127">
        <v>1041</v>
      </c>
      <c r="B22" s="125" t="s">
        <v>597</v>
      </c>
      <c r="C22" s="895">
        <v>2950000</v>
      </c>
      <c r="D22" s="895">
        <v>2950000</v>
      </c>
      <c r="E22" s="895">
        <v>2950000</v>
      </c>
      <c r="F22" s="895">
        <v>2950000</v>
      </c>
      <c r="G22" s="1010">
        <f t="shared" si="0"/>
        <v>1</v>
      </c>
      <c r="H22" s="151"/>
    </row>
    <row r="23" spans="1:7" ht="12" customHeight="1">
      <c r="A23" s="127">
        <v>1042</v>
      </c>
      <c r="B23" s="125" t="s">
        <v>598</v>
      </c>
      <c r="C23" s="895">
        <v>475000</v>
      </c>
      <c r="D23" s="895">
        <v>475000</v>
      </c>
      <c r="E23" s="895">
        <v>475000</v>
      </c>
      <c r="F23" s="895">
        <v>475000</v>
      </c>
      <c r="G23" s="1010">
        <f t="shared" si="0"/>
        <v>1</v>
      </c>
    </row>
    <row r="24" spans="1:7" ht="12" customHeight="1">
      <c r="A24" s="122">
        <v>1050</v>
      </c>
      <c r="B24" s="121" t="s">
        <v>792</v>
      </c>
      <c r="C24" s="894">
        <f>SUM(C25:C27)</f>
        <v>4271121</v>
      </c>
      <c r="D24" s="894">
        <f>SUM(D25:D27)</f>
        <v>4271121</v>
      </c>
      <c r="E24" s="894">
        <f>SUM(E25:E27)</f>
        <v>4287121</v>
      </c>
      <c r="F24" s="894">
        <f>SUM(F25:F27)</f>
        <v>4287121</v>
      </c>
      <c r="G24" s="296">
        <f t="shared" si="0"/>
        <v>1</v>
      </c>
    </row>
    <row r="25" spans="1:7" ht="12.75" customHeight="1">
      <c r="A25" s="128">
        <v>1051</v>
      </c>
      <c r="B25" s="117" t="s">
        <v>759</v>
      </c>
      <c r="C25" s="895">
        <v>3976121</v>
      </c>
      <c r="D25" s="895">
        <v>3976121</v>
      </c>
      <c r="E25" s="895">
        <v>3976121</v>
      </c>
      <c r="F25" s="895">
        <v>3976121</v>
      </c>
      <c r="G25" s="1010">
        <f t="shared" si="0"/>
        <v>1</v>
      </c>
    </row>
    <row r="26" spans="1:7" ht="12.75" customHeight="1">
      <c r="A26" s="128">
        <v>1052</v>
      </c>
      <c r="B26" s="129" t="s">
        <v>83</v>
      </c>
      <c r="C26" s="895">
        <v>190000</v>
      </c>
      <c r="D26" s="895">
        <v>190000</v>
      </c>
      <c r="E26" s="895">
        <v>190000</v>
      </c>
      <c r="F26" s="895">
        <v>190000</v>
      </c>
      <c r="G26" s="1010">
        <f t="shared" si="0"/>
        <v>1</v>
      </c>
    </row>
    <row r="27" spans="1:7" ht="12.75" customHeight="1">
      <c r="A27" s="128">
        <v>1053</v>
      </c>
      <c r="B27" s="124" t="s">
        <v>754</v>
      </c>
      <c r="C27" s="895">
        <v>105000</v>
      </c>
      <c r="D27" s="895">
        <v>105000</v>
      </c>
      <c r="E27" s="895">
        <v>121000</v>
      </c>
      <c r="F27" s="895">
        <v>121000</v>
      </c>
      <c r="G27" s="1010">
        <f t="shared" si="0"/>
        <v>1</v>
      </c>
    </row>
    <row r="28" spans="1:7" ht="12" customHeight="1">
      <c r="A28" s="122">
        <v>1070</v>
      </c>
      <c r="B28" s="121" t="s">
        <v>761</v>
      </c>
      <c r="C28" s="1074">
        <f>SUM(C29:C37)</f>
        <v>498860</v>
      </c>
      <c r="D28" s="1074">
        <f>SUM(D29:D37)</f>
        <v>498957</v>
      </c>
      <c r="E28" s="1074">
        <f>SUM(E29:E37)</f>
        <v>499051</v>
      </c>
      <c r="F28" s="1074">
        <f>SUM(F29:F37)</f>
        <v>499051</v>
      </c>
      <c r="G28" s="296">
        <f t="shared" si="0"/>
        <v>1</v>
      </c>
    </row>
    <row r="29" spans="1:7" ht="12" customHeight="1">
      <c r="A29" s="128">
        <v>1071</v>
      </c>
      <c r="B29" s="125" t="s">
        <v>793</v>
      </c>
      <c r="C29" s="1075">
        <v>9000</v>
      </c>
      <c r="D29" s="1075">
        <v>9000</v>
      </c>
      <c r="E29" s="1075">
        <v>9000</v>
      </c>
      <c r="F29" s="1075">
        <v>9000</v>
      </c>
      <c r="G29" s="1010">
        <f t="shared" si="0"/>
        <v>1</v>
      </c>
    </row>
    <row r="30" spans="1:7" ht="12" customHeight="1">
      <c r="A30" s="128">
        <v>1073</v>
      </c>
      <c r="B30" s="117" t="s">
        <v>794</v>
      </c>
      <c r="C30" s="1075"/>
      <c r="D30" s="1075">
        <v>97</v>
      </c>
      <c r="E30" s="1075">
        <v>191</v>
      </c>
      <c r="F30" s="1075">
        <v>191</v>
      </c>
      <c r="G30" s="1010">
        <f t="shared" si="0"/>
        <v>1</v>
      </c>
    </row>
    <row r="31" spans="1:7" ht="12" customHeight="1">
      <c r="A31" s="128">
        <v>1074</v>
      </c>
      <c r="B31" s="117" t="s">
        <v>795</v>
      </c>
      <c r="C31" s="1075">
        <v>2200</v>
      </c>
      <c r="D31" s="1075">
        <v>2200</v>
      </c>
      <c r="E31" s="1075">
        <v>2200</v>
      </c>
      <c r="F31" s="1075">
        <v>2200</v>
      </c>
      <c r="G31" s="1010">
        <f t="shared" si="0"/>
        <v>1</v>
      </c>
    </row>
    <row r="32" spans="1:7" ht="12" customHeight="1">
      <c r="A32" s="128">
        <v>1075</v>
      </c>
      <c r="B32" s="124" t="s">
        <v>84</v>
      </c>
      <c r="C32" s="1075">
        <v>17000</v>
      </c>
      <c r="D32" s="1075">
        <v>17000</v>
      </c>
      <c r="E32" s="1075">
        <v>17000</v>
      </c>
      <c r="F32" s="1075">
        <v>17000</v>
      </c>
      <c r="G32" s="1010">
        <f t="shared" si="0"/>
        <v>1</v>
      </c>
    </row>
    <row r="33" spans="1:7" ht="12" customHeight="1">
      <c r="A33" s="128">
        <v>1076</v>
      </c>
      <c r="B33" s="124" t="s">
        <v>85</v>
      </c>
      <c r="C33" s="895">
        <v>6660</v>
      </c>
      <c r="D33" s="895">
        <v>6660</v>
      </c>
      <c r="E33" s="895">
        <v>6660</v>
      </c>
      <c r="F33" s="895">
        <v>6660</v>
      </c>
      <c r="G33" s="1010">
        <f t="shared" si="0"/>
        <v>1</v>
      </c>
    </row>
    <row r="34" spans="1:7" ht="12" customHeight="1">
      <c r="A34" s="128">
        <v>1077</v>
      </c>
      <c r="B34" s="129" t="s">
        <v>796</v>
      </c>
      <c r="C34" s="895">
        <v>326000</v>
      </c>
      <c r="D34" s="895">
        <v>326000</v>
      </c>
      <c r="E34" s="895">
        <v>326000</v>
      </c>
      <c r="F34" s="895">
        <v>326000</v>
      </c>
      <c r="G34" s="1010">
        <f t="shared" si="0"/>
        <v>1</v>
      </c>
    </row>
    <row r="35" spans="1:7" ht="12" customHeight="1">
      <c r="A35" s="128">
        <v>1078</v>
      </c>
      <c r="B35" s="125" t="s">
        <v>797</v>
      </c>
      <c r="C35" s="895">
        <v>3000</v>
      </c>
      <c r="D35" s="895">
        <v>3000</v>
      </c>
      <c r="E35" s="895">
        <v>3000</v>
      </c>
      <c r="F35" s="895">
        <v>3000</v>
      </c>
      <c r="G35" s="1010">
        <f t="shared" si="0"/>
        <v>1</v>
      </c>
    </row>
    <row r="36" spans="1:7" ht="12" customHeight="1">
      <c r="A36" s="128">
        <v>1079</v>
      </c>
      <c r="B36" s="125" t="s">
        <v>115</v>
      </c>
      <c r="C36" s="895">
        <v>60000</v>
      </c>
      <c r="D36" s="895">
        <v>60000</v>
      </c>
      <c r="E36" s="895">
        <v>60000</v>
      </c>
      <c r="F36" s="895">
        <v>60000</v>
      </c>
      <c r="G36" s="1010">
        <f t="shared" si="0"/>
        <v>1</v>
      </c>
    </row>
    <row r="37" spans="1:7" ht="13.5" customHeight="1" thickBot="1">
      <c r="A37" s="143">
        <v>1082</v>
      </c>
      <c r="B37" s="295" t="s">
        <v>745</v>
      </c>
      <c r="C37" s="896">
        <v>75000</v>
      </c>
      <c r="D37" s="896">
        <v>75000</v>
      </c>
      <c r="E37" s="896">
        <v>75000</v>
      </c>
      <c r="F37" s="896">
        <v>75000</v>
      </c>
      <c r="G37" s="1015">
        <f t="shared" si="0"/>
        <v>1</v>
      </c>
    </row>
    <row r="38" spans="1:7" ht="17.25" customHeight="1" thickBot="1">
      <c r="A38" s="145"/>
      <c r="B38" s="875" t="s">
        <v>798</v>
      </c>
      <c r="C38" s="897">
        <f>SUM(C21+C24+C28)</f>
        <v>8194981</v>
      </c>
      <c r="D38" s="897">
        <f>SUM(D21+D24+D28)</f>
        <v>8195078</v>
      </c>
      <c r="E38" s="897">
        <f>SUM(E21+E24+E28)</f>
        <v>8211172</v>
      </c>
      <c r="F38" s="897">
        <f>SUM(F21+F24+F28)</f>
        <v>8211172</v>
      </c>
      <c r="G38" s="1219">
        <f t="shared" si="0"/>
        <v>1</v>
      </c>
    </row>
    <row r="39" spans="1:7" ht="12" customHeight="1">
      <c r="A39" s="128"/>
      <c r="B39" s="217"/>
      <c r="C39" s="893"/>
      <c r="D39" s="893"/>
      <c r="E39" s="893"/>
      <c r="F39" s="893"/>
      <c r="G39" s="1012"/>
    </row>
    <row r="40" spans="1:7" ht="12" customHeight="1">
      <c r="A40" s="122">
        <v>1090</v>
      </c>
      <c r="B40" s="240" t="s">
        <v>799</v>
      </c>
      <c r="C40" s="894">
        <f>SUM(C41:C48)</f>
        <v>1411000</v>
      </c>
      <c r="D40" s="894">
        <f>SUM(D41:D48)</f>
        <v>1411800</v>
      </c>
      <c r="E40" s="894">
        <f>SUM(E41:E48)</f>
        <v>1426536</v>
      </c>
      <c r="F40" s="894">
        <f>SUM(F41:F48)</f>
        <v>1426536</v>
      </c>
      <c r="G40" s="296">
        <f t="shared" si="0"/>
        <v>1</v>
      </c>
    </row>
    <row r="41" spans="1:7" ht="12" customHeight="1">
      <c r="A41" s="128">
        <v>1091</v>
      </c>
      <c r="B41" s="200" t="s">
        <v>381</v>
      </c>
      <c r="C41" s="895">
        <v>130000</v>
      </c>
      <c r="D41" s="895">
        <v>130000</v>
      </c>
      <c r="E41" s="895">
        <v>141283</v>
      </c>
      <c r="F41" s="895">
        <v>141283</v>
      </c>
      <c r="G41" s="1010">
        <f t="shared" si="0"/>
        <v>1</v>
      </c>
    </row>
    <row r="42" spans="1:7" ht="12" customHeight="1">
      <c r="A42" s="128">
        <v>1092</v>
      </c>
      <c r="B42" s="125" t="s">
        <v>746</v>
      </c>
      <c r="C42" s="895">
        <v>669000</v>
      </c>
      <c r="D42" s="895">
        <v>669000</v>
      </c>
      <c r="E42" s="895">
        <v>669000</v>
      </c>
      <c r="F42" s="895">
        <v>669000</v>
      </c>
      <c r="G42" s="1010">
        <f t="shared" si="0"/>
        <v>1</v>
      </c>
    </row>
    <row r="43" spans="1:7" ht="12" customHeight="1">
      <c r="A43" s="128">
        <v>1093</v>
      </c>
      <c r="B43" s="125" t="s">
        <v>382</v>
      </c>
      <c r="C43" s="895">
        <v>10000</v>
      </c>
      <c r="D43" s="895">
        <v>10000</v>
      </c>
      <c r="E43" s="895">
        <v>10000</v>
      </c>
      <c r="F43" s="895">
        <v>10000</v>
      </c>
      <c r="G43" s="1010">
        <f t="shared" si="0"/>
        <v>1</v>
      </c>
    </row>
    <row r="44" spans="1:8" ht="12" customHeight="1">
      <c r="A44" s="128">
        <v>1094</v>
      </c>
      <c r="B44" s="125" t="s">
        <v>383</v>
      </c>
      <c r="C44" s="895">
        <v>12000</v>
      </c>
      <c r="D44" s="895">
        <v>12000</v>
      </c>
      <c r="E44" s="895">
        <v>12000</v>
      </c>
      <c r="F44" s="895">
        <v>12000</v>
      </c>
      <c r="G44" s="1010">
        <f t="shared" si="0"/>
        <v>1</v>
      </c>
      <c r="H44" s="1011"/>
    </row>
    <row r="45" spans="1:7" ht="12" customHeight="1">
      <c r="A45" s="128">
        <v>1095</v>
      </c>
      <c r="B45" s="129" t="s">
        <v>909</v>
      </c>
      <c r="C45" s="895">
        <v>280000</v>
      </c>
      <c r="D45" s="895">
        <v>280000</v>
      </c>
      <c r="E45" s="895">
        <v>280000</v>
      </c>
      <c r="F45" s="895">
        <v>280000</v>
      </c>
      <c r="G45" s="1010">
        <f t="shared" si="0"/>
        <v>1</v>
      </c>
    </row>
    <row r="46" spans="1:7" ht="12" customHeight="1">
      <c r="A46" s="128">
        <v>1096</v>
      </c>
      <c r="B46" s="129" t="s">
        <v>888</v>
      </c>
      <c r="C46" s="895">
        <v>300000</v>
      </c>
      <c r="D46" s="895">
        <v>300000</v>
      </c>
      <c r="E46" s="895">
        <v>300000</v>
      </c>
      <c r="F46" s="895">
        <v>300000</v>
      </c>
      <c r="G46" s="1010">
        <f t="shared" si="0"/>
        <v>1</v>
      </c>
    </row>
    <row r="47" spans="1:8" ht="12" customHeight="1">
      <c r="A47" s="128">
        <v>1097</v>
      </c>
      <c r="B47" s="129" t="s">
        <v>384</v>
      </c>
      <c r="C47" s="895">
        <v>5000</v>
      </c>
      <c r="D47" s="895">
        <v>5000</v>
      </c>
      <c r="E47" s="895">
        <v>5000</v>
      </c>
      <c r="F47" s="895">
        <v>5000</v>
      </c>
      <c r="G47" s="1010">
        <f t="shared" si="0"/>
        <v>1</v>
      </c>
      <c r="H47" s="1011"/>
    </row>
    <row r="48" spans="1:8" ht="12" customHeight="1">
      <c r="A48" s="128">
        <v>1098</v>
      </c>
      <c r="B48" s="129" t="s">
        <v>389</v>
      </c>
      <c r="C48" s="895">
        <v>5000</v>
      </c>
      <c r="D48" s="895">
        <v>5800</v>
      </c>
      <c r="E48" s="895">
        <v>9253</v>
      </c>
      <c r="F48" s="895">
        <v>9253</v>
      </c>
      <c r="G48" s="1010">
        <f t="shared" si="0"/>
        <v>1</v>
      </c>
      <c r="H48" s="1011"/>
    </row>
    <row r="49" spans="1:7" ht="12" customHeight="1">
      <c r="A49" s="122">
        <v>1100</v>
      </c>
      <c r="B49" s="240" t="s">
        <v>800</v>
      </c>
      <c r="C49" s="894">
        <f>SUM(C50:C52)</f>
        <v>207500</v>
      </c>
      <c r="D49" s="894">
        <f>SUM(D50:D52)</f>
        <v>207500</v>
      </c>
      <c r="E49" s="894">
        <f>SUM(E50:E52)</f>
        <v>207500</v>
      </c>
      <c r="F49" s="894">
        <f>SUM(F50:F52)</f>
        <v>207500</v>
      </c>
      <c r="G49" s="296">
        <f t="shared" si="0"/>
        <v>1</v>
      </c>
    </row>
    <row r="50" spans="1:8" ht="12" customHeight="1">
      <c r="A50" s="128">
        <v>1101</v>
      </c>
      <c r="B50" s="129" t="s">
        <v>385</v>
      </c>
      <c r="C50" s="895">
        <v>20000</v>
      </c>
      <c r="D50" s="895">
        <v>20000</v>
      </c>
      <c r="E50" s="895">
        <v>20000</v>
      </c>
      <c r="F50" s="895">
        <v>20000</v>
      </c>
      <c r="G50" s="1010">
        <f t="shared" si="0"/>
        <v>1</v>
      </c>
      <c r="H50" s="1011"/>
    </row>
    <row r="51" spans="1:7" ht="12" customHeight="1">
      <c r="A51" s="128">
        <v>1102</v>
      </c>
      <c r="B51" s="125" t="s">
        <v>801</v>
      </c>
      <c r="C51" s="895">
        <v>115500</v>
      </c>
      <c r="D51" s="895">
        <v>115500</v>
      </c>
      <c r="E51" s="895">
        <v>115500</v>
      </c>
      <c r="F51" s="895">
        <v>115500</v>
      </c>
      <c r="G51" s="1010">
        <f t="shared" si="0"/>
        <v>1</v>
      </c>
    </row>
    <row r="52" spans="1:7" ht="12" customHeight="1">
      <c r="A52" s="128">
        <v>1103</v>
      </c>
      <c r="B52" s="125" t="s">
        <v>802</v>
      </c>
      <c r="C52" s="895">
        <v>72000</v>
      </c>
      <c r="D52" s="895">
        <v>72000</v>
      </c>
      <c r="E52" s="895">
        <v>72000</v>
      </c>
      <c r="F52" s="895">
        <v>72000</v>
      </c>
      <c r="G52" s="1010">
        <f t="shared" si="0"/>
        <v>1</v>
      </c>
    </row>
    <row r="53" spans="1:7" ht="12" customHeight="1">
      <c r="A53" s="598">
        <v>1105</v>
      </c>
      <c r="B53" s="597" t="s">
        <v>937</v>
      </c>
      <c r="C53" s="894"/>
      <c r="D53" s="894"/>
      <c r="E53" s="894"/>
      <c r="F53" s="894"/>
      <c r="G53" s="1010"/>
    </row>
    <row r="54" spans="1:7" ht="12" customHeight="1">
      <c r="A54" s="122">
        <v>1110</v>
      </c>
      <c r="B54" s="130" t="s">
        <v>803</v>
      </c>
      <c r="C54" s="895"/>
      <c r="D54" s="895"/>
      <c r="E54" s="895"/>
      <c r="F54" s="895"/>
      <c r="G54" s="296"/>
    </row>
    <row r="55" spans="1:7" ht="12" customHeight="1">
      <c r="A55" s="122">
        <v>1120</v>
      </c>
      <c r="B55" s="130" t="s">
        <v>804</v>
      </c>
      <c r="C55" s="894">
        <f>SUM(C56:C58)</f>
        <v>654875</v>
      </c>
      <c r="D55" s="894">
        <f>SUM(D56:D58)</f>
        <v>654875</v>
      </c>
      <c r="E55" s="894">
        <f>SUM(E56:E58)</f>
        <v>654875</v>
      </c>
      <c r="F55" s="894">
        <f>SUM(F56:F58)</f>
        <v>654875</v>
      </c>
      <c r="G55" s="296">
        <f t="shared" si="0"/>
        <v>1</v>
      </c>
    </row>
    <row r="56" spans="1:7" ht="12" customHeight="1">
      <c r="A56" s="128">
        <v>1121</v>
      </c>
      <c r="B56" s="117" t="s">
        <v>884</v>
      </c>
      <c r="C56" s="895">
        <v>267205</v>
      </c>
      <c r="D56" s="895">
        <v>267205</v>
      </c>
      <c r="E56" s="895">
        <v>267205</v>
      </c>
      <c r="F56" s="895">
        <v>267205</v>
      </c>
      <c r="G56" s="1010">
        <f t="shared" si="0"/>
        <v>1</v>
      </c>
    </row>
    <row r="57" spans="1:7" ht="12" customHeight="1">
      <c r="A57" s="128">
        <v>1122</v>
      </c>
      <c r="B57" s="117" t="s">
        <v>87</v>
      </c>
      <c r="C57" s="895">
        <v>187600</v>
      </c>
      <c r="D57" s="895">
        <v>187600</v>
      </c>
      <c r="E57" s="895">
        <v>187600</v>
      </c>
      <c r="F57" s="895">
        <v>187600</v>
      </c>
      <c r="G57" s="1010">
        <f t="shared" si="0"/>
        <v>1</v>
      </c>
    </row>
    <row r="58" spans="1:7" ht="12" customHeight="1">
      <c r="A58" s="128">
        <v>1123</v>
      </c>
      <c r="B58" s="124" t="s">
        <v>899</v>
      </c>
      <c r="C58" s="895">
        <v>200070</v>
      </c>
      <c r="D58" s="895">
        <v>200070</v>
      </c>
      <c r="E58" s="895">
        <v>200070</v>
      </c>
      <c r="F58" s="895">
        <v>200070</v>
      </c>
      <c r="G58" s="1010">
        <f t="shared" si="0"/>
        <v>1</v>
      </c>
    </row>
    <row r="59" spans="1:7" ht="12" customHeight="1">
      <c r="A59" s="122">
        <v>1130</v>
      </c>
      <c r="B59" s="121" t="s">
        <v>805</v>
      </c>
      <c r="C59" s="894"/>
      <c r="D59" s="894"/>
      <c r="E59" s="894"/>
      <c r="F59" s="894"/>
      <c r="G59" s="296"/>
    </row>
    <row r="60" spans="1:7" ht="12" customHeight="1">
      <c r="A60" s="122">
        <v>1140</v>
      </c>
      <c r="B60" s="123" t="s">
        <v>130</v>
      </c>
      <c r="C60" s="894">
        <f>SUM(C61)</f>
        <v>20000</v>
      </c>
      <c r="D60" s="894">
        <f>SUM(D61)</f>
        <v>15000</v>
      </c>
      <c r="E60" s="894">
        <f>SUM(E61)</f>
        <v>15000</v>
      </c>
      <c r="F60" s="894">
        <f>SUM(F61)</f>
        <v>15000</v>
      </c>
      <c r="G60" s="296">
        <f t="shared" si="0"/>
        <v>1</v>
      </c>
    </row>
    <row r="61" spans="1:7" ht="12" customHeight="1">
      <c r="A61" s="128">
        <v>1141</v>
      </c>
      <c r="B61" s="125" t="s">
        <v>668</v>
      </c>
      <c r="C61" s="895">
        <v>20000</v>
      </c>
      <c r="D61" s="895">
        <v>15000</v>
      </c>
      <c r="E61" s="895">
        <v>15000</v>
      </c>
      <c r="F61" s="895">
        <v>15000</v>
      </c>
      <c r="G61" s="1010">
        <f t="shared" si="0"/>
        <v>1</v>
      </c>
    </row>
    <row r="62" spans="1:7" ht="12" customHeight="1">
      <c r="A62" s="120">
        <v>1150</v>
      </c>
      <c r="B62" s="130" t="s">
        <v>806</v>
      </c>
      <c r="C62" s="894">
        <v>20000</v>
      </c>
      <c r="D62" s="894">
        <v>20000</v>
      </c>
      <c r="E62" s="894">
        <v>20000</v>
      </c>
      <c r="F62" s="894">
        <v>20000</v>
      </c>
      <c r="G62" s="296">
        <f t="shared" si="0"/>
        <v>1</v>
      </c>
    </row>
    <row r="63" spans="1:7" ht="12" customHeight="1" thickBot="1">
      <c r="A63" s="144">
        <v>1151</v>
      </c>
      <c r="B63" s="887" t="s">
        <v>86</v>
      </c>
      <c r="C63" s="902">
        <v>3500</v>
      </c>
      <c r="D63" s="902">
        <v>3500</v>
      </c>
      <c r="E63" s="902">
        <v>3500</v>
      </c>
      <c r="F63" s="902">
        <v>3500</v>
      </c>
      <c r="G63" s="1013">
        <f t="shared" si="0"/>
        <v>1</v>
      </c>
    </row>
    <row r="64" spans="1:7" ht="18.75" customHeight="1" thickBot="1">
      <c r="A64" s="145"/>
      <c r="B64" s="249" t="s">
        <v>935</v>
      </c>
      <c r="C64" s="897">
        <f>SUM(C60+C62+C59+C55+C54+C49+C40+C53+C63)</f>
        <v>2316875</v>
      </c>
      <c r="D64" s="897">
        <f>SUM(D60+D62+D59+D55+D54+D49+D40+D53+D63)</f>
        <v>2312675</v>
      </c>
      <c r="E64" s="897">
        <f>SUM(E60+E62+E59+E55+E54+E49+E40+E53+E63)</f>
        <v>2327411</v>
      </c>
      <c r="F64" s="897">
        <f>SUM(F60+F62+F59+F55+F54+F49+F40+F53+F63)</f>
        <v>2327411</v>
      </c>
      <c r="G64" s="1219">
        <f t="shared" si="0"/>
        <v>1</v>
      </c>
    </row>
    <row r="65" spans="1:7" ht="12" customHeight="1">
      <c r="A65" s="140"/>
      <c r="B65" s="241"/>
      <c r="C65" s="893"/>
      <c r="D65" s="893"/>
      <c r="E65" s="893"/>
      <c r="F65" s="893"/>
      <c r="G65" s="1012"/>
    </row>
    <row r="66" spans="1:7" ht="15" customHeight="1" thickBot="1">
      <c r="A66" s="132">
        <v>1160</v>
      </c>
      <c r="B66" s="150" t="s">
        <v>807</v>
      </c>
      <c r="C66" s="898"/>
      <c r="D66" s="898">
        <v>2673</v>
      </c>
      <c r="E66" s="898">
        <v>2673</v>
      </c>
      <c r="F66" s="898">
        <v>2673</v>
      </c>
      <c r="G66" s="1010">
        <f t="shared" si="0"/>
        <v>1</v>
      </c>
    </row>
    <row r="67" spans="1:7" ht="18" customHeight="1" thickBot="1">
      <c r="A67" s="145"/>
      <c r="B67" s="239" t="s">
        <v>808</v>
      </c>
      <c r="C67" s="899"/>
      <c r="D67" s="899">
        <f>SUM(D66)</f>
        <v>2673</v>
      </c>
      <c r="E67" s="899">
        <f>SUM(E66)</f>
        <v>2673</v>
      </c>
      <c r="F67" s="899">
        <f>SUM(F66)</f>
        <v>2673</v>
      </c>
      <c r="G67" s="1013">
        <f t="shared" si="0"/>
        <v>1</v>
      </c>
    </row>
    <row r="68" spans="1:7" ht="12" customHeight="1" thickBot="1">
      <c r="A68" s="145"/>
      <c r="B68" s="184"/>
      <c r="C68" s="900"/>
      <c r="D68" s="900"/>
      <c r="E68" s="900"/>
      <c r="F68" s="900"/>
      <c r="G68" s="1014"/>
    </row>
    <row r="69" spans="1:7" ht="18.75" customHeight="1" thickBot="1">
      <c r="A69" s="145"/>
      <c r="B69" s="242" t="s">
        <v>637</v>
      </c>
      <c r="C69" s="901">
        <f>SUM(C64+C38+C19+C67)</f>
        <v>11933600</v>
      </c>
      <c r="D69" s="901">
        <f>SUM(D64+D38+D19+D67)</f>
        <v>12011485</v>
      </c>
      <c r="E69" s="901">
        <f>SUM(E64+E38+E19+E67)</f>
        <v>12150468</v>
      </c>
      <c r="F69" s="901">
        <f>SUM(F64+F38+F19+F67)</f>
        <v>12149189</v>
      </c>
      <c r="G69" s="1220">
        <f t="shared" si="0"/>
        <v>0.9998947365648796</v>
      </c>
    </row>
    <row r="70" spans="1:7" ht="12" customHeight="1">
      <c r="A70" s="128"/>
      <c r="B70" s="220"/>
      <c r="C70" s="893"/>
      <c r="D70" s="893"/>
      <c r="E70" s="893"/>
      <c r="F70" s="893"/>
      <c r="G70" s="1012"/>
    </row>
    <row r="71" spans="1:7" ht="12" customHeight="1">
      <c r="A71" s="120">
        <v>1165</v>
      </c>
      <c r="B71" s="130" t="s">
        <v>809</v>
      </c>
      <c r="C71" s="894">
        <v>300000</v>
      </c>
      <c r="D71" s="894">
        <v>300000</v>
      </c>
      <c r="E71" s="894">
        <v>300000</v>
      </c>
      <c r="F71" s="894">
        <v>300000</v>
      </c>
      <c r="G71" s="296">
        <f t="shared" si="0"/>
        <v>1</v>
      </c>
    </row>
    <row r="72" spans="1:7" ht="12" customHeight="1">
      <c r="A72" s="120">
        <v>1170</v>
      </c>
      <c r="B72" s="119" t="s">
        <v>810</v>
      </c>
      <c r="C72" s="894"/>
      <c r="D72" s="894"/>
      <c r="E72" s="894"/>
      <c r="F72" s="894"/>
      <c r="G72" s="296"/>
    </row>
    <row r="73" spans="1:7" ht="12" customHeight="1">
      <c r="A73" s="127">
        <v>1175</v>
      </c>
      <c r="B73" s="981" t="s">
        <v>1166</v>
      </c>
      <c r="C73" s="895"/>
      <c r="D73" s="895"/>
      <c r="E73" s="895"/>
      <c r="F73" s="895"/>
      <c r="G73" s="296"/>
    </row>
    <row r="74" spans="1:7" ht="12" customHeight="1">
      <c r="A74" s="120">
        <v>1180</v>
      </c>
      <c r="B74" s="136" t="s">
        <v>1159</v>
      </c>
      <c r="C74" s="894">
        <f>SUM(C75:C75)</f>
        <v>65745</v>
      </c>
      <c r="D74" s="894">
        <f>SUM(D75:D75)</f>
        <v>65745</v>
      </c>
      <c r="E74" s="894">
        <f>SUM(E75:E75)</f>
        <v>65745</v>
      </c>
      <c r="F74" s="894">
        <f>SUM(F75:F75)</f>
        <v>65745</v>
      </c>
      <c r="G74" s="296">
        <f t="shared" si="0"/>
        <v>1</v>
      </c>
    </row>
    <row r="75" spans="1:7" ht="12" customHeight="1">
      <c r="A75" s="127">
        <v>1181</v>
      </c>
      <c r="B75" s="125" t="s">
        <v>860</v>
      </c>
      <c r="C75" s="895">
        <v>65745</v>
      </c>
      <c r="D75" s="895">
        <v>65745</v>
      </c>
      <c r="E75" s="895">
        <v>65745</v>
      </c>
      <c r="F75" s="895">
        <v>65745</v>
      </c>
      <c r="G75" s="1010">
        <f aca="true" t="shared" si="1" ref="G75:G137">SUM(F75/E75)</f>
        <v>1</v>
      </c>
    </row>
    <row r="76" spans="1:7" ht="12" customHeight="1" thickBot="1">
      <c r="A76" s="144">
        <v>1185</v>
      </c>
      <c r="B76" s="297" t="s">
        <v>137</v>
      </c>
      <c r="C76" s="902">
        <v>3500</v>
      </c>
      <c r="D76" s="902">
        <v>16380</v>
      </c>
      <c r="E76" s="902">
        <v>18317</v>
      </c>
      <c r="F76" s="902">
        <v>18317</v>
      </c>
      <c r="G76" s="1013">
        <f t="shared" si="1"/>
        <v>1</v>
      </c>
    </row>
    <row r="77" spans="1:7" ht="15" customHeight="1" thickBot="1">
      <c r="A77" s="135"/>
      <c r="B77" s="184" t="s">
        <v>88</v>
      </c>
      <c r="C77" s="902">
        <f>SUM(C72+C74+C71+C76)</f>
        <v>369245</v>
      </c>
      <c r="D77" s="902">
        <f>SUM(D72+D74+D71+D76)</f>
        <v>382125</v>
      </c>
      <c r="E77" s="902">
        <f>SUM(E72+E74+E71+E76)</f>
        <v>384062</v>
      </c>
      <c r="F77" s="902">
        <f>SUM(F72+F74+F71+F76)</f>
        <v>384062</v>
      </c>
      <c r="G77" s="1014">
        <f t="shared" si="1"/>
        <v>1</v>
      </c>
    </row>
    <row r="78" spans="1:7" ht="12" customHeight="1">
      <c r="A78" s="122"/>
      <c r="B78" s="129"/>
      <c r="C78" s="893"/>
      <c r="D78" s="893"/>
      <c r="E78" s="893"/>
      <c r="F78" s="893"/>
      <c r="G78" s="1012"/>
    </row>
    <row r="79" spans="1:7" ht="12" customHeight="1">
      <c r="A79" s="120">
        <v>1190</v>
      </c>
      <c r="B79" s="123" t="s">
        <v>813</v>
      </c>
      <c r="C79" s="894">
        <f>SUM(C80+C81+C82)</f>
        <v>2170225</v>
      </c>
      <c r="D79" s="894">
        <f>SUM(D80+D81+D82)</f>
        <v>2170225</v>
      </c>
      <c r="E79" s="894">
        <f>SUM(E80+E81+E82)</f>
        <v>2170225</v>
      </c>
      <c r="F79" s="894">
        <f>SUM(F80+F81+F82)</f>
        <v>2170225</v>
      </c>
      <c r="G79" s="296">
        <f t="shared" si="1"/>
        <v>1</v>
      </c>
    </row>
    <row r="80" spans="1:7" ht="12" customHeight="1">
      <c r="A80" s="127">
        <v>1191</v>
      </c>
      <c r="B80" s="117" t="s">
        <v>814</v>
      </c>
      <c r="C80" s="895">
        <v>1520225</v>
      </c>
      <c r="D80" s="895">
        <v>1520225</v>
      </c>
      <c r="E80" s="895">
        <v>1520225</v>
      </c>
      <c r="F80" s="895">
        <v>1520225</v>
      </c>
      <c r="G80" s="1010">
        <f t="shared" si="1"/>
        <v>1</v>
      </c>
    </row>
    <row r="81" spans="1:7" ht="12" customHeight="1">
      <c r="A81" s="127">
        <v>1194</v>
      </c>
      <c r="B81" s="117" t="s">
        <v>760</v>
      </c>
      <c r="C81" s="895">
        <v>250000</v>
      </c>
      <c r="D81" s="895">
        <v>250000</v>
      </c>
      <c r="E81" s="895">
        <v>250000</v>
      </c>
      <c r="F81" s="895">
        <v>250000</v>
      </c>
      <c r="G81" s="1010">
        <f t="shared" si="1"/>
        <v>1</v>
      </c>
    </row>
    <row r="82" spans="1:7" ht="12" customHeight="1" thickBot="1">
      <c r="A82" s="127">
        <v>1195</v>
      </c>
      <c r="B82" s="117" t="s">
        <v>865</v>
      </c>
      <c r="C82" s="895">
        <v>400000</v>
      </c>
      <c r="D82" s="895">
        <v>400000</v>
      </c>
      <c r="E82" s="895">
        <v>400000</v>
      </c>
      <c r="F82" s="895">
        <v>400000</v>
      </c>
      <c r="G82" s="1010">
        <f t="shared" si="1"/>
        <v>1</v>
      </c>
    </row>
    <row r="83" spans="1:7" ht="15.75" customHeight="1" thickBot="1">
      <c r="A83" s="135"/>
      <c r="B83" s="249" t="s">
        <v>815</v>
      </c>
      <c r="C83" s="899">
        <f>SUM(C79)</f>
        <v>2170225</v>
      </c>
      <c r="D83" s="899">
        <f>SUM(D79)</f>
        <v>2170225</v>
      </c>
      <c r="E83" s="899">
        <f>SUM(E79)</f>
        <v>2170225</v>
      </c>
      <c r="F83" s="899">
        <f>SUM(F79)</f>
        <v>2170225</v>
      </c>
      <c r="G83" s="1013">
        <f t="shared" si="1"/>
        <v>1</v>
      </c>
    </row>
    <row r="84" spans="1:7" ht="12" customHeight="1">
      <c r="A84" s="120">
        <v>1200</v>
      </c>
      <c r="B84" s="130" t="s">
        <v>138</v>
      </c>
      <c r="C84" s="894">
        <f>SUM(C85:C86)</f>
        <v>17000</v>
      </c>
      <c r="D84" s="894">
        <f>SUM(D85:D86)</f>
        <v>17005</v>
      </c>
      <c r="E84" s="894">
        <f>SUM(E85:E86)</f>
        <v>17005</v>
      </c>
      <c r="F84" s="894">
        <f>SUM(F85:F86)</f>
        <v>17005</v>
      </c>
      <c r="G84" s="1012">
        <f t="shared" si="1"/>
        <v>1</v>
      </c>
    </row>
    <row r="85" spans="1:7" ht="12" customHeight="1">
      <c r="A85" s="127">
        <v>1201</v>
      </c>
      <c r="B85" s="117" t="s">
        <v>904</v>
      </c>
      <c r="C85" s="895"/>
      <c r="D85" s="895">
        <v>5</v>
      </c>
      <c r="E85" s="895">
        <v>5</v>
      </c>
      <c r="F85" s="895">
        <v>5</v>
      </c>
      <c r="G85" s="1010">
        <f t="shared" si="1"/>
        <v>1</v>
      </c>
    </row>
    <row r="86" spans="1:7" ht="12" customHeight="1">
      <c r="A86" s="127">
        <v>1202</v>
      </c>
      <c r="B86" s="117" t="s">
        <v>905</v>
      </c>
      <c r="C86" s="895">
        <v>17000</v>
      </c>
      <c r="D86" s="895">
        <v>17000</v>
      </c>
      <c r="E86" s="895">
        <v>17000</v>
      </c>
      <c r="F86" s="895">
        <v>17000</v>
      </c>
      <c r="G86" s="1010">
        <f t="shared" si="1"/>
        <v>1</v>
      </c>
    </row>
    <row r="87" spans="1:7" ht="12" customHeight="1">
      <c r="A87" s="120">
        <v>1210</v>
      </c>
      <c r="B87" s="130" t="s">
        <v>816</v>
      </c>
      <c r="C87" s="894"/>
      <c r="D87" s="894">
        <v>306040</v>
      </c>
      <c r="E87" s="894">
        <v>306040</v>
      </c>
      <c r="F87" s="894">
        <v>306040</v>
      </c>
      <c r="G87" s="296">
        <f t="shared" si="1"/>
        <v>1</v>
      </c>
    </row>
    <row r="88" spans="1:7" ht="12" customHeight="1">
      <c r="A88" s="1074">
        <v>1211</v>
      </c>
      <c r="B88" s="597" t="s">
        <v>968</v>
      </c>
      <c r="C88" s="894"/>
      <c r="D88" s="894"/>
      <c r="E88" s="894"/>
      <c r="F88" s="894"/>
      <c r="G88" s="296"/>
    </row>
    <row r="89" spans="1:7" ht="12" customHeight="1" thickBot="1">
      <c r="A89" s="592">
        <v>1212</v>
      </c>
      <c r="B89" s="593" t="s">
        <v>1201</v>
      </c>
      <c r="C89" s="902"/>
      <c r="D89" s="902"/>
      <c r="E89" s="902">
        <v>220000</v>
      </c>
      <c r="F89" s="902">
        <v>220000</v>
      </c>
      <c r="G89" s="1013">
        <f t="shared" si="1"/>
        <v>1</v>
      </c>
    </row>
    <row r="90" spans="1:7" ht="15.75" customHeight="1" thickBot="1">
      <c r="A90" s="135"/>
      <c r="B90" s="184" t="s">
        <v>817</v>
      </c>
      <c r="C90" s="899">
        <f>SUM(C84+C87+C88)</f>
        <v>17000</v>
      </c>
      <c r="D90" s="899">
        <f>SUM(D84+D87+D88)</f>
        <v>323045</v>
      </c>
      <c r="E90" s="899">
        <f>SUM(E84+E87+E88+E89)</f>
        <v>543045</v>
      </c>
      <c r="F90" s="899">
        <f>SUM(F84+F87+F88+F89)</f>
        <v>543045</v>
      </c>
      <c r="G90" s="1014">
        <f t="shared" si="1"/>
        <v>1</v>
      </c>
    </row>
    <row r="91" spans="1:7" ht="12" customHeight="1" thickBot="1">
      <c r="A91" s="135"/>
      <c r="B91" s="134"/>
      <c r="C91" s="900"/>
      <c r="D91" s="900"/>
      <c r="E91" s="900"/>
      <c r="F91" s="900"/>
      <c r="G91" s="1014"/>
    </row>
    <row r="92" spans="1:7" ht="24" customHeight="1" thickBot="1">
      <c r="A92" s="135"/>
      <c r="B92" s="245" t="s">
        <v>638</v>
      </c>
      <c r="C92" s="903">
        <f>SUM(C77+C83+C90)</f>
        <v>2556470</v>
      </c>
      <c r="D92" s="903">
        <f>SUM(D77+D83+D90)</f>
        <v>2875395</v>
      </c>
      <c r="E92" s="903">
        <f>SUM(E77+E83+E90)</f>
        <v>3097332</v>
      </c>
      <c r="F92" s="903">
        <f>SUM(F77+F83+F90)</f>
        <v>3097332</v>
      </c>
      <c r="G92" s="1205">
        <f t="shared" si="1"/>
        <v>1</v>
      </c>
    </row>
    <row r="93" spans="1:7" ht="12.75" customHeight="1">
      <c r="A93" s="142"/>
      <c r="B93" s="243"/>
      <c r="C93" s="893"/>
      <c r="D93" s="893"/>
      <c r="E93" s="893"/>
      <c r="F93" s="893"/>
      <c r="G93" s="1012"/>
    </row>
    <row r="94" spans="1:7" ht="12" customHeight="1">
      <c r="A94" s="127">
        <v>1215</v>
      </c>
      <c r="B94" s="125" t="s">
        <v>91</v>
      </c>
      <c r="C94" s="895">
        <v>45604</v>
      </c>
      <c r="D94" s="895">
        <v>2382745</v>
      </c>
      <c r="E94" s="895">
        <v>2382745</v>
      </c>
      <c r="F94" s="895">
        <v>2382745</v>
      </c>
      <c r="G94" s="1010">
        <f t="shared" si="1"/>
        <v>1</v>
      </c>
    </row>
    <row r="95" spans="1:7" ht="12" customHeight="1" thickBot="1">
      <c r="A95" s="143">
        <v>1216</v>
      </c>
      <c r="B95" s="133" t="s">
        <v>12</v>
      </c>
      <c r="C95" s="896">
        <v>2000000</v>
      </c>
      <c r="D95" s="896">
        <v>2000000</v>
      </c>
      <c r="E95" s="896">
        <v>2000000</v>
      </c>
      <c r="F95" s="896">
        <v>2000000</v>
      </c>
      <c r="G95" s="1015">
        <f t="shared" si="1"/>
        <v>1</v>
      </c>
    </row>
    <row r="96" spans="1:7" ht="21.75" customHeight="1" thickBot="1">
      <c r="A96" s="135"/>
      <c r="B96" s="239" t="s">
        <v>613</v>
      </c>
      <c r="C96" s="899">
        <f>SUM(C94:C95)</f>
        <v>2045604</v>
      </c>
      <c r="D96" s="899">
        <f>SUM(D94:D95)</f>
        <v>4382745</v>
      </c>
      <c r="E96" s="899">
        <f>SUM(E94:E95)</f>
        <v>4382745</v>
      </c>
      <c r="F96" s="899">
        <f>SUM(F94:F95)</f>
        <v>4382745</v>
      </c>
      <c r="G96" s="1014">
        <f t="shared" si="1"/>
        <v>1</v>
      </c>
    </row>
    <row r="97" spans="1:7" ht="12" customHeight="1">
      <c r="A97" s="142"/>
      <c r="B97" s="193"/>
      <c r="C97" s="893"/>
      <c r="D97" s="893"/>
      <c r="E97" s="893"/>
      <c r="F97" s="893"/>
      <c r="G97" s="1012"/>
    </row>
    <row r="98" spans="1:7" ht="12" customHeight="1" thickBot="1">
      <c r="A98" s="127">
        <v>1221</v>
      </c>
      <c r="B98" s="133" t="s">
        <v>91</v>
      </c>
      <c r="C98" s="898">
        <v>1657396</v>
      </c>
      <c r="D98" s="898">
        <v>2167159</v>
      </c>
      <c r="E98" s="898">
        <v>2167159</v>
      </c>
      <c r="F98" s="898">
        <v>2167159</v>
      </c>
      <c r="G98" s="1010">
        <f t="shared" si="1"/>
        <v>1</v>
      </c>
    </row>
    <row r="99" spans="1:7" ht="18" customHeight="1" thickBot="1">
      <c r="A99" s="135"/>
      <c r="B99" s="183" t="s">
        <v>818</v>
      </c>
      <c r="C99" s="902">
        <f>SUM(C98:C98)</f>
        <v>1657396</v>
      </c>
      <c r="D99" s="902">
        <f>SUM(D98:D98)</f>
        <v>2167159</v>
      </c>
      <c r="E99" s="902">
        <f>SUM(E98:E98)</f>
        <v>2167159</v>
      </c>
      <c r="F99" s="902">
        <f>SUM(F98:F98)</f>
        <v>2167159</v>
      </c>
      <c r="G99" s="1013">
        <f t="shared" si="1"/>
        <v>1</v>
      </c>
    </row>
    <row r="100" spans="1:7" ht="12" customHeight="1" thickBot="1">
      <c r="A100" s="135"/>
      <c r="B100" s="154"/>
      <c r="C100" s="900"/>
      <c r="D100" s="900"/>
      <c r="E100" s="900"/>
      <c r="F100" s="900"/>
      <c r="G100" s="1014"/>
    </row>
    <row r="101" spans="1:7" ht="16.5" customHeight="1" thickBot="1">
      <c r="A101" s="135"/>
      <c r="B101" s="244" t="s">
        <v>931</v>
      </c>
      <c r="C101" s="903">
        <f>SUM(C99+C92+C69+C96)</f>
        <v>18193070</v>
      </c>
      <c r="D101" s="903">
        <f>SUM(D99+D92+D69+D96)</f>
        <v>21436784</v>
      </c>
      <c r="E101" s="903">
        <f>SUM(E99+E92+E69+E96)</f>
        <v>21797704</v>
      </c>
      <c r="F101" s="903">
        <f>SUM(F99+F92+F69+F96)</f>
        <v>21796425</v>
      </c>
      <c r="G101" s="1021">
        <f t="shared" si="1"/>
        <v>0.9999413240954185</v>
      </c>
    </row>
    <row r="102" spans="1:7" ht="12" customHeight="1">
      <c r="A102" s="142"/>
      <c r="B102" s="154"/>
      <c r="C102" s="904"/>
      <c r="D102" s="904"/>
      <c r="E102" s="904"/>
      <c r="F102" s="904"/>
      <c r="G102" s="1012"/>
    </row>
    <row r="103" spans="1:7" ht="15.75" customHeight="1">
      <c r="A103" s="120"/>
      <c r="B103" s="248" t="s">
        <v>885</v>
      </c>
      <c r="C103" s="905"/>
      <c r="D103" s="905"/>
      <c r="E103" s="905"/>
      <c r="F103" s="905"/>
      <c r="G103" s="296"/>
    </row>
    <row r="104" spans="1:7" ht="12" customHeight="1">
      <c r="A104" s="120"/>
      <c r="B104" s="246"/>
      <c r="C104" s="906"/>
      <c r="D104" s="906"/>
      <c r="E104" s="906"/>
      <c r="F104" s="906"/>
      <c r="G104" s="296"/>
    </row>
    <row r="105" spans="1:7" ht="12" customHeight="1">
      <c r="A105" s="127">
        <v>1230</v>
      </c>
      <c r="B105" s="125" t="s">
        <v>788</v>
      </c>
      <c r="C105" s="905"/>
      <c r="D105" s="905"/>
      <c r="E105" s="905"/>
      <c r="F105" s="905"/>
      <c r="G105" s="296"/>
    </row>
    <row r="106" spans="1:7" ht="12" customHeight="1" thickBot="1">
      <c r="A106" s="132">
        <v>1231</v>
      </c>
      <c r="B106" s="133" t="s">
        <v>81</v>
      </c>
      <c r="C106" s="891"/>
      <c r="D106" s="891"/>
      <c r="E106" s="891"/>
      <c r="F106" s="891"/>
      <c r="G106" s="1013"/>
    </row>
    <row r="107" spans="1:7" ht="12" customHeight="1" thickBot="1">
      <c r="A107" s="135"/>
      <c r="B107" s="134" t="s">
        <v>89</v>
      </c>
      <c r="C107" s="892"/>
      <c r="D107" s="892"/>
      <c r="E107" s="892"/>
      <c r="F107" s="892"/>
      <c r="G107" s="1014"/>
    </row>
    <row r="108" spans="1:7" ht="12" customHeight="1">
      <c r="A108" s="122">
        <v>1240</v>
      </c>
      <c r="B108" s="240" t="s">
        <v>799</v>
      </c>
      <c r="C108" s="907">
        <f>C109+C110</f>
        <v>8000</v>
      </c>
      <c r="D108" s="907">
        <f>D109+D110</f>
        <v>8000</v>
      </c>
      <c r="E108" s="907">
        <f>E109+E110</f>
        <v>8000</v>
      </c>
      <c r="F108" s="907">
        <f>F109+F110</f>
        <v>8000</v>
      </c>
      <c r="G108" s="1012">
        <f t="shared" si="1"/>
        <v>1</v>
      </c>
    </row>
    <row r="109" spans="1:7" ht="12" customHeight="1">
      <c r="A109" s="127">
        <v>1241</v>
      </c>
      <c r="B109" s="125" t="s">
        <v>666</v>
      </c>
      <c r="C109" s="889">
        <v>8000</v>
      </c>
      <c r="D109" s="889">
        <v>8000</v>
      </c>
      <c r="E109" s="889">
        <v>8000</v>
      </c>
      <c r="F109" s="889">
        <v>8000</v>
      </c>
      <c r="G109" s="1010">
        <f t="shared" si="1"/>
        <v>1</v>
      </c>
    </row>
    <row r="110" spans="1:7" ht="12" customHeight="1">
      <c r="A110" s="127">
        <v>1242</v>
      </c>
      <c r="B110" s="125" t="s">
        <v>667</v>
      </c>
      <c r="C110" s="889"/>
      <c r="D110" s="889"/>
      <c r="E110" s="889"/>
      <c r="F110" s="889"/>
      <c r="G110" s="1010"/>
    </row>
    <row r="111" spans="1:7" ht="12" customHeight="1">
      <c r="A111" s="127">
        <v>1250</v>
      </c>
      <c r="B111" s="200" t="s">
        <v>800</v>
      </c>
      <c r="C111" s="889">
        <v>17000</v>
      </c>
      <c r="D111" s="889">
        <v>17000</v>
      </c>
      <c r="E111" s="889">
        <v>17000</v>
      </c>
      <c r="F111" s="889">
        <v>17000</v>
      </c>
      <c r="G111" s="1010">
        <f t="shared" si="1"/>
        <v>1</v>
      </c>
    </row>
    <row r="112" spans="1:7" ht="12" customHeight="1">
      <c r="A112" s="127">
        <v>1255</v>
      </c>
      <c r="B112" s="125" t="s">
        <v>803</v>
      </c>
      <c r="C112" s="889"/>
      <c r="D112" s="889"/>
      <c r="E112" s="889"/>
      <c r="F112" s="889"/>
      <c r="G112" s="1010"/>
    </row>
    <row r="113" spans="1:7" ht="12" customHeight="1">
      <c r="A113" s="127">
        <v>1260</v>
      </c>
      <c r="B113" s="125" t="s">
        <v>804</v>
      </c>
      <c r="C113" s="889">
        <v>6750</v>
      </c>
      <c r="D113" s="889">
        <v>6750</v>
      </c>
      <c r="E113" s="889">
        <v>6750</v>
      </c>
      <c r="F113" s="889">
        <v>6750</v>
      </c>
      <c r="G113" s="1010">
        <f t="shared" si="1"/>
        <v>1</v>
      </c>
    </row>
    <row r="114" spans="1:7" ht="12" customHeight="1">
      <c r="A114" s="127">
        <v>1261</v>
      </c>
      <c r="B114" s="129" t="s">
        <v>805</v>
      </c>
      <c r="C114" s="889"/>
      <c r="D114" s="889"/>
      <c r="E114" s="889"/>
      <c r="F114" s="889"/>
      <c r="G114" s="1010"/>
    </row>
    <row r="115" spans="1:7" ht="12" customHeight="1">
      <c r="A115" s="127">
        <v>1262</v>
      </c>
      <c r="B115" s="124" t="s">
        <v>130</v>
      </c>
      <c r="C115" s="889"/>
      <c r="D115" s="889"/>
      <c r="E115" s="889"/>
      <c r="F115" s="889"/>
      <c r="G115" s="1010"/>
    </row>
    <row r="116" spans="1:7" ht="12" customHeight="1" thickBot="1">
      <c r="A116" s="132">
        <v>1270</v>
      </c>
      <c r="B116" s="133" t="s">
        <v>806</v>
      </c>
      <c r="C116" s="891">
        <v>500</v>
      </c>
      <c r="D116" s="891">
        <v>500</v>
      </c>
      <c r="E116" s="891">
        <v>500</v>
      </c>
      <c r="F116" s="891">
        <v>500</v>
      </c>
      <c r="G116" s="1015">
        <f t="shared" si="1"/>
        <v>1</v>
      </c>
    </row>
    <row r="117" spans="1:7" ht="16.5" customHeight="1" thickBot="1">
      <c r="A117" s="144"/>
      <c r="B117" s="184" t="s">
        <v>935</v>
      </c>
      <c r="C117" s="908">
        <f>SUM(C108+C111+C113+C115+C112+C116)</f>
        <v>32250</v>
      </c>
      <c r="D117" s="908">
        <f>SUM(D108+D111+D113+D115+D112+D116)</f>
        <v>32250</v>
      </c>
      <c r="E117" s="908">
        <f>SUM(E108+E111+E113+E115+E112+E116)</f>
        <v>32250</v>
      </c>
      <c r="F117" s="908">
        <f>SUM(F108+F111+F113+F115+F112+F116)</f>
        <v>32250</v>
      </c>
      <c r="G117" s="1205">
        <f t="shared" si="1"/>
        <v>1</v>
      </c>
    </row>
    <row r="118" spans="1:7" ht="12" customHeight="1">
      <c r="A118" s="142"/>
      <c r="B118" s="123"/>
      <c r="C118" s="904"/>
      <c r="D118" s="904"/>
      <c r="E118" s="904"/>
      <c r="F118" s="904"/>
      <c r="G118" s="1012"/>
    </row>
    <row r="119" spans="1:7" ht="12" customHeight="1" thickBot="1">
      <c r="A119" s="143">
        <v>1280</v>
      </c>
      <c r="B119" s="150" t="s">
        <v>807</v>
      </c>
      <c r="C119" s="909"/>
      <c r="D119" s="909"/>
      <c r="E119" s="909"/>
      <c r="F119" s="909"/>
      <c r="G119" s="1013"/>
    </row>
    <row r="120" spans="1:7" ht="15.75" customHeight="1" thickBot="1">
      <c r="A120" s="135"/>
      <c r="B120" s="239" t="s">
        <v>808</v>
      </c>
      <c r="C120" s="910"/>
      <c r="D120" s="910"/>
      <c r="E120" s="910"/>
      <c r="F120" s="910"/>
      <c r="G120" s="1014"/>
    </row>
    <row r="121" spans="1:7" ht="15.75" customHeight="1" thickBot="1">
      <c r="A121" s="135"/>
      <c r="B121" s="220"/>
      <c r="C121" s="910"/>
      <c r="D121" s="910"/>
      <c r="E121" s="910"/>
      <c r="F121" s="910"/>
      <c r="G121" s="1014"/>
    </row>
    <row r="122" spans="1:7" ht="15.75" customHeight="1" thickBot="1">
      <c r="A122" s="135"/>
      <c r="B122" s="242" t="s">
        <v>637</v>
      </c>
      <c r="C122" s="911">
        <f>SUM(C117+C120+C107)</f>
        <v>32250</v>
      </c>
      <c r="D122" s="911">
        <f>SUM(D117+D120+D107)</f>
        <v>32250</v>
      </c>
      <c r="E122" s="911">
        <f>SUM(E117+E120+E107)</f>
        <v>32250</v>
      </c>
      <c r="F122" s="911">
        <f>SUM(F117+F120+F107)</f>
        <v>32250</v>
      </c>
      <c r="G122" s="1021">
        <f t="shared" si="1"/>
        <v>1</v>
      </c>
    </row>
    <row r="123" spans="1:7" ht="13.5" customHeight="1">
      <c r="A123" s="122"/>
      <c r="B123" s="220"/>
      <c r="C123" s="904"/>
      <c r="D123" s="904"/>
      <c r="E123" s="904"/>
      <c r="F123" s="904"/>
      <c r="G123" s="1012"/>
    </row>
    <row r="124" spans="1:7" ht="12" customHeight="1">
      <c r="A124" s="127">
        <v>1285</v>
      </c>
      <c r="B124" s="125" t="s">
        <v>809</v>
      </c>
      <c r="C124" s="905"/>
      <c r="D124" s="905"/>
      <c r="E124" s="905"/>
      <c r="F124" s="905"/>
      <c r="G124" s="296"/>
    </row>
    <row r="125" spans="1:7" ht="12" customHeight="1" thickBot="1">
      <c r="A125" s="127">
        <v>1286</v>
      </c>
      <c r="B125" s="125" t="s">
        <v>137</v>
      </c>
      <c r="C125" s="912"/>
      <c r="D125" s="912"/>
      <c r="E125" s="912"/>
      <c r="F125" s="912"/>
      <c r="G125" s="1013"/>
    </row>
    <row r="126" spans="1:7" ht="16.5" customHeight="1" thickBot="1">
      <c r="A126" s="135"/>
      <c r="B126" s="184" t="s">
        <v>88</v>
      </c>
      <c r="C126" s="910"/>
      <c r="D126" s="910"/>
      <c r="E126" s="910"/>
      <c r="F126" s="910"/>
      <c r="G126" s="1014"/>
    </row>
    <row r="127" spans="1:7" ht="12.75" customHeight="1">
      <c r="A127" s="142"/>
      <c r="B127" s="241"/>
      <c r="C127" s="904"/>
      <c r="D127" s="904"/>
      <c r="E127" s="904"/>
      <c r="F127" s="904"/>
      <c r="G127" s="1012"/>
    </row>
    <row r="128" spans="1:7" ht="12.75" customHeight="1" thickBot="1">
      <c r="A128" s="132">
        <v>1290</v>
      </c>
      <c r="B128" s="133" t="s">
        <v>819</v>
      </c>
      <c r="C128" s="909"/>
      <c r="D128" s="891">
        <v>5800</v>
      </c>
      <c r="E128" s="891">
        <v>5800</v>
      </c>
      <c r="F128" s="891">
        <v>150</v>
      </c>
      <c r="G128" s="1015">
        <f t="shared" si="1"/>
        <v>0.02586206896551724</v>
      </c>
    </row>
    <row r="129" spans="1:7" ht="16.5" customHeight="1" thickBot="1">
      <c r="A129" s="144"/>
      <c r="B129" s="239" t="s">
        <v>815</v>
      </c>
      <c r="C129" s="913"/>
      <c r="D129" s="915">
        <f>SUM(D128)</f>
        <v>5800</v>
      </c>
      <c r="E129" s="915">
        <f>SUM(E128)</f>
        <v>5800</v>
      </c>
      <c r="F129" s="915">
        <f>SUM(F128)</f>
        <v>150</v>
      </c>
      <c r="G129" s="1014">
        <f t="shared" si="1"/>
        <v>0.02586206896551724</v>
      </c>
    </row>
    <row r="130" spans="1:7" ht="9" customHeight="1">
      <c r="A130" s="142"/>
      <c r="B130" s="241"/>
      <c r="C130" s="914"/>
      <c r="D130" s="914"/>
      <c r="E130" s="914"/>
      <c r="F130" s="914"/>
      <c r="G130" s="1012"/>
    </row>
    <row r="131" spans="1:7" ht="12.75" customHeight="1">
      <c r="A131" s="120"/>
      <c r="B131" s="130" t="s">
        <v>90</v>
      </c>
      <c r="C131" s="905"/>
      <c r="D131" s="905"/>
      <c r="E131" s="905"/>
      <c r="F131" s="905"/>
      <c r="G131" s="296"/>
    </row>
    <row r="132" spans="1:7" ht="13.5" customHeight="1" thickBot="1">
      <c r="A132" s="132">
        <v>1291</v>
      </c>
      <c r="B132" s="1216" t="s">
        <v>635</v>
      </c>
      <c r="C132" s="891">
        <v>10000</v>
      </c>
      <c r="D132" s="891">
        <v>10000</v>
      </c>
      <c r="E132" s="891">
        <v>10000</v>
      </c>
      <c r="F132" s="891">
        <v>10000</v>
      </c>
      <c r="G132" s="1015">
        <f t="shared" si="1"/>
        <v>1</v>
      </c>
    </row>
    <row r="133" spans="1:7" ht="16.5" customHeight="1" thickBot="1">
      <c r="A133" s="135"/>
      <c r="B133" s="184" t="s">
        <v>817</v>
      </c>
      <c r="C133" s="915">
        <f>SUM(C132)</f>
        <v>10000</v>
      </c>
      <c r="D133" s="915">
        <f>SUM(D132)</f>
        <v>10000</v>
      </c>
      <c r="E133" s="915">
        <f>SUM(E132)</f>
        <v>10000</v>
      </c>
      <c r="F133" s="915">
        <f>SUM(F132)</f>
        <v>10000</v>
      </c>
      <c r="G133" s="1014">
        <f t="shared" si="1"/>
        <v>1</v>
      </c>
    </row>
    <row r="134" spans="1:7" ht="12.75" customHeight="1">
      <c r="A134" s="142"/>
      <c r="B134" s="241"/>
      <c r="C134" s="1160"/>
      <c r="D134" s="1160"/>
      <c r="E134" s="1160"/>
      <c r="F134" s="1160"/>
      <c r="G134" s="1012"/>
    </row>
    <row r="135" spans="1:7" ht="12.75" customHeight="1">
      <c r="A135" s="127">
        <v>1292</v>
      </c>
      <c r="B135" s="125" t="s">
        <v>91</v>
      </c>
      <c r="C135" s="889"/>
      <c r="D135" s="889">
        <v>183279</v>
      </c>
      <c r="E135" s="889">
        <v>183279</v>
      </c>
      <c r="F135" s="889">
        <v>183279</v>
      </c>
      <c r="G135" s="1010">
        <f t="shared" si="1"/>
        <v>1</v>
      </c>
    </row>
    <row r="136" spans="1:7" ht="12.75" customHeight="1" thickBot="1">
      <c r="A136" s="127">
        <v>1293</v>
      </c>
      <c r="B136" s="125" t="s">
        <v>238</v>
      </c>
      <c r="C136" s="889">
        <v>1884981</v>
      </c>
      <c r="D136" s="889">
        <v>1798688</v>
      </c>
      <c r="E136" s="889">
        <v>1800232</v>
      </c>
      <c r="F136" s="889">
        <v>1800877</v>
      </c>
      <c r="G136" s="1015">
        <f t="shared" si="1"/>
        <v>1.0003582871541001</v>
      </c>
    </row>
    <row r="137" spans="1:7" ht="17.25" customHeight="1" thickBot="1">
      <c r="A137" s="135"/>
      <c r="B137" s="184" t="s">
        <v>613</v>
      </c>
      <c r="C137" s="915">
        <f>SUM(C135:C136)</f>
        <v>1884981</v>
      </c>
      <c r="D137" s="915">
        <f>SUM(D135:D136)</f>
        <v>1981967</v>
      </c>
      <c r="E137" s="915">
        <f>SUM(E135:E136)</f>
        <v>1983511</v>
      </c>
      <c r="F137" s="915">
        <f>SUM(F135:F136)</f>
        <v>1984156</v>
      </c>
      <c r="G137" s="1014">
        <f t="shared" si="1"/>
        <v>1.0003251809543783</v>
      </c>
    </row>
    <row r="138" spans="1:7" ht="12" customHeight="1">
      <c r="A138" s="142"/>
      <c r="B138" s="206"/>
      <c r="C138" s="916"/>
      <c r="D138" s="916"/>
      <c r="E138" s="916"/>
      <c r="F138" s="916"/>
      <c r="G138" s="1012"/>
    </row>
    <row r="139" spans="1:7" ht="12" customHeight="1" thickBot="1">
      <c r="A139" s="127">
        <v>1294</v>
      </c>
      <c r="B139" s="125" t="s">
        <v>92</v>
      </c>
      <c r="C139" s="889"/>
      <c r="D139" s="889">
        <v>32093</v>
      </c>
      <c r="E139" s="889">
        <v>32093</v>
      </c>
      <c r="F139" s="889">
        <v>32093</v>
      </c>
      <c r="G139" s="1015">
        <f>SUM(F139/E139)</f>
        <v>1</v>
      </c>
    </row>
    <row r="140" spans="1:7" ht="17.25" customHeight="1" thickBot="1">
      <c r="A140" s="135"/>
      <c r="B140" s="249" t="s">
        <v>818</v>
      </c>
      <c r="C140" s="915"/>
      <c r="D140" s="915">
        <f>SUM(D139)</f>
        <v>32093</v>
      </c>
      <c r="E140" s="915">
        <f>SUM(E139)</f>
        <v>32093</v>
      </c>
      <c r="F140" s="915">
        <f>SUM(F139)</f>
        <v>32093</v>
      </c>
      <c r="G140" s="1014">
        <f>SUM(F140/E140)</f>
        <v>1</v>
      </c>
    </row>
    <row r="141" spans="1:7" ht="12" customHeight="1" thickBot="1">
      <c r="A141" s="135"/>
      <c r="B141" s="126"/>
      <c r="C141" s="918"/>
      <c r="D141" s="918"/>
      <c r="E141" s="918"/>
      <c r="F141" s="918"/>
      <c r="G141" s="1014"/>
    </row>
    <row r="142" spans="1:7" ht="18" customHeight="1" thickBot="1">
      <c r="A142" s="135"/>
      <c r="B142" s="244" t="s">
        <v>932</v>
      </c>
      <c r="C142" s="908">
        <f>SUM(C140+C137+C122+C129+C133)</f>
        <v>1927231</v>
      </c>
      <c r="D142" s="908">
        <f>SUM(D140+D137+D122+D129+D133)</f>
        <v>2062110</v>
      </c>
      <c r="E142" s="908">
        <f>SUM(E140+E137+E122+E129+E133)</f>
        <v>2063654</v>
      </c>
      <c r="F142" s="908">
        <f>SUM(F140+F137+F122+F129+F133)</f>
        <v>2058649</v>
      </c>
      <c r="G142" s="1205">
        <f>SUM(F142/E142)</f>
        <v>0.9975746903308403</v>
      </c>
    </row>
    <row r="143" spans="1:7" s="110" customFormat="1" ht="11.25">
      <c r="A143" s="140"/>
      <c r="B143" s="141"/>
      <c r="C143" s="919"/>
      <c r="D143" s="919"/>
      <c r="E143" s="919"/>
      <c r="F143" s="919"/>
      <c r="G143" s="1012"/>
    </row>
    <row r="144" spans="1:8" s="110" customFormat="1" ht="13.5">
      <c r="A144" s="128"/>
      <c r="B144" s="224" t="s">
        <v>893</v>
      </c>
      <c r="C144" s="920"/>
      <c r="D144" s="920"/>
      <c r="E144" s="920"/>
      <c r="F144" s="920"/>
      <c r="G144" s="296"/>
      <c r="H144" s="309"/>
    </row>
    <row r="145" spans="1:7" s="110" customFormat="1" ht="13.5">
      <c r="A145" s="128"/>
      <c r="B145" s="224"/>
      <c r="C145" s="920"/>
      <c r="D145" s="920"/>
      <c r="E145" s="920"/>
      <c r="F145" s="920"/>
      <c r="G145" s="296"/>
    </row>
    <row r="146" spans="1:7" s="110" customFormat="1" ht="11.25">
      <c r="A146" s="127">
        <v>1301</v>
      </c>
      <c r="B146" s="125" t="s">
        <v>788</v>
      </c>
      <c r="C146" s="921"/>
      <c r="D146" s="921"/>
      <c r="E146" s="921"/>
      <c r="F146" s="921"/>
      <c r="G146" s="296"/>
    </row>
    <row r="147" spans="1:7" s="110" customFormat="1" ht="12" thickBot="1">
      <c r="A147" s="132">
        <v>1302</v>
      </c>
      <c r="B147" s="133" t="s">
        <v>81</v>
      </c>
      <c r="C147" s="922"/>
      <c r="D147" s="922"/>
      <c r="E147" s="922"/>
      <c r="F147" s="922"/>
      <c r="G147" s="1013"/>
    </row>
    <row r="148" spans="1:7" s="110" customFormat="1" ht="12" thickBot="1">
      <c r="A148" s="135"/>
      <c r="B148" s="134" t="s">
        <v>89</v>
      </c>
      <c r="C148" s="915"/>
      <c r="D148" s="915"/>
      <c r="E148" s="915"/>
      <c r="F148" s="915"/>
      <c r="G148" s="1014"/>
    </row>
    <row r="149" spans="1:7" s="110" customFormat="1" ht="11.25">
      <c r="A149" s="122"/>
      <c r="B149" s="121"/>
      <c r="C149" s="919"/>
      <c r="D149" s="919"/>
      <c r="E149" s="919"/>
      <c r="F149" s="919"/>
      <c r="G149" s="1012"/>
    </row>
    <row r="150" spans="1:7" s="110" customFormat="1" ht="12.75">
      <c r="A150" s="120"/>
      <c r="B150" s="829" t="s">
        <v>761</v>
      </c>
      <c r="C150" s="894"/>
      <c r="D150" s="894"/>
      <c r="E150" s="894"/>
      <c r="F150" s="894"/>
      <c r="G150" s="296"/>
    </row>
    <row r="151" spans="1:7" s="110" customFormat="1" ht="12" thickBot="1">
      <c r="A151" s="132">
        <v>1305</v>
      </c>
      <c r="B151" s="828" t="s">
        <v>514</v>
      </c>
      <c r="C151" s="594">
        <v>25000</v>
      </c>
      <c r="D151" s="594">
        <v>25000</v>
      </c>
      <c r="E151" s="594">
        <v>25000</v>
      </c>
      <c r="F151" s="594">
        <v>20000</v>
      </c>
      <c r="G151" s="1015">
        <f>SUM(F151/E151)</f>
        <v>0.8</v>
      </c>
    </row>
    <row r="152" spans="1:7" s="110" customFormat="1" ht="14.25" thickBot="1">
      <c r="A152" s="143"/>
      <c r="B152" s="830" t="s">
        <v>798</v>
      </c>
      <c r="C152" s="923">
        <f>SUM(C151)</f>
        <v>25000</v>
      </c>
      <c r="D152" s="923">
        <f>SUM(D151)</f>
        <v>25000</v>
      </c>
      <c r="E152" s="923">
        <f>SUM(E151)</f>
        <v>25000</v>
      </c>
      <c r="F152" s="923">
        <f>SUM(F151)</f>
        <v>20000</v>
      </c>
      <c r="G152" s="1220">
        <f>SUM(F152/E152)</f>
        <v>0.8</v>
      </c>
    </row>
    <row r="153" spans="1:7" s="110" customFormat="1" ht="11.25">
      <c r="A153" s="122"/>
      <c r="B153" s="121"/>
      <c r="C153" s="919"/>
      <c r="D153" s="919"/>
      <c r="E153" s="919"/>
      <c r="F153" s="919"/>
      <c r="G153" s="1012"/>
    </row>
    <row r="154" spans="1:7" s="110" customFormat="1" ht="11.25">
      <c r="A154" s="120">
        <v>1310</v>
      </c>
      <c r="B154" s="240" t="s">
        <v>799</v>
      </c>
      <c r="C154" s="894"/>
      <c r="D154" s="894"/>
      <c r="E154" s="894"/>
      <c r="F154" s="894">
        <f>SUM(F155:F156)</f>
        <v>1010</v>
      </c>
      <c r="G154" s="296"/>
    </row>
    <row r="155" spans="1:7" s="110" customFormat="1" ht="12">
      <c r="A155" s="127">
        <v>1311</v>
      </c>
      <c r="B155" s="125" t="s">
        <v>666</v>
      </c>
      <c r="C155" s="924"/>
      <c r="D155" s="924"/>
      <c r="E155" s="924"/>
      <c r="F155" s="924">
        <v>1010</v>
      </c>
      <c r="G155" s="296"/>
    </row>
    <row r="156" spans="1:7" s="110" customFormat="1" ht="12">
      <c r="A156" s="127">
        <v>1312</v>
      </c>
      <c r="B156" s="125" t="s">
        <v>667</v>
      </c>
      <c r="C156" s="924"/>
      <c r="D156" s="924"/>
      <c r="E156" s="924"/>
      <c r="F156" s="924"/>
      <c r="G156" s="296"/>
    </row>
    <row r="157" spans="1:7" s="110" customFormat="1" ht="11.25">
      <c r="A157" s="127">
        <v>1320</v>
      </c>
      <c r="B157" s="200" t="s">
        <v>800</v>
      </c>
      <c r="C157" s="921"/>
      <c r="D157" s="921"/>
      <c r="E157" s="921"/>
      <c r="F157" s="921">
        <v>274</v>
      </c>
      <c r="G157" s="296"/>
    </row>
    <row r="158" spans="1:7" s="110" customFormat="1" ht="11.25">
      <c r="A158" s="127">
        <v>1321</v>
      </c>
      <c r="B158" s="125" t="s">
        <v>803</v>
      </c>
      <c r="C158" s="921"/>
      <c r="D158" s="921"/>
      <c r="E158" s="921"/>
      <c r="F158" s="921"/>
      <c r="G158" s="296"/>
    </row>
    <row r="159" spans="1:7" s="110" customFormat="1" ht="11.25">
      <c r="A159" s="127">
        <v>1322</v>
      </c>
      <c r="B159" s="125" t="s">
        <v>804</v>
      </c>
      <c r="C159" s="921"/>
      <c r="D159" s="921"/>
      <c r="E159" s="921"/>
      <c r="F159" s="921">
        <v>331</v>
      </c>
      <c r="G159" s="296"/>
    </row>
    <row r="160" spans="1:7" s="110" customFormat="1" ht="11.25">
      <c r="A160" s="127">
        <v>1323</v>
      </c>
      <c r="B160" s="129" t="s">
        <v>805</v>
      </c>
      <c r="C160" s="921"/>
      <c r="D160" s="921"/>
      <c r="E160" s="921"/>
      <c r="F160" s="921"/>
      <c r="G160" s="296"/>
    </row>
    <row r="161" spans="1:7" s="110" customFormat="1" ht="11.25">
      <c r="A161" s="127">
        <v>1324</v>
      </c>
      <c r="B161" s="124" t="s">
        <v>130</v>
      </c>
      <c r="C161" s="921"/>
      <c r="D161" s="921"/>
      <c r="E161" s="921"/>
      <c r="F161" s="921">
        <v>1</v>
      </c>
      <c r="G161" s="296"/>
    </row>
    <row r="162" spans="1:7" s="110" customFormat="1" ht="12" thickBot="1">
      <c r="A162" s="132">
        <v>1325</v>
      </c>
      <c r="B162" s="133" t="s">
        <v>806</v>
      </c>
      <c r="C162" s="925"/>
      <c r="D162" s="925"/>
      <c r="E162" s="925"/>
      <c r="F162" s="925">
        <v>310</v>
      </c>
      <c r="G162" s="1013"/>
    </row>
    <row r="163" spans="1:7" s="110" customFormat="1" ht="14.25" thickBot="1">
      <c r="A163" s="144"/>
      <c r="B163" s="184" t="s">
        <v>935</v>
      </c>
      <c r="C163" s="915">
        <f>SUM(C157:C162)+C154</f>
        <v>0</v>
      </c>
      <c r="D163" s="915">
        <f>SUM(D157:D162)+D154</f>
        <v>0</v>
      </c>
      <c r="E163" s="915">
        <f>SUM(E157:E162)+E154</f>
        <v>0</v>
      </c>
      <c r="F163" s="915">
        <f>SUM(F157:F162)+F154</f>
        <v>1926</v>
      </c>
      <c r="G163" s="1014"/>
    </row>
    <row r="164" spans="1:7" s="110" customFormat="1" ht="11.25">
      <c r="A164" s="142"/>
      <c r="B164" s="123"/>
      <c r="C164" s="904"/>
      <c r="D164" s="904"/>
      <c r="E164" s="904"/>
      <c r="F164" s="904"/>
      <c r="G164" s="1012"/>
    </row>
    <row r="165" spans="1:7" s="110" customFormat="1" ht="12" thickBot="1">
      <c r="A165" s="143">
        <v>1330</v>
      </c>
      <c r="B165" s="150" t="s">
        <v>807</v>
      </c>
      <c r="C165" s="909"/>
      <c r="D165" s="909"/>
      <c r="E165" s="909"/>
      <c r="F165" s="909"/>
      <c r="G165" s="1013"/>
    </row>
    <row r="166" spans="1:7" s="110" customFormat="1" ht="14.25" thickBot="1">
      <c r="A166" s="135"/>
      <c r="B166" s="239" t="s">
        <v>808</v>
      </c>
      <c r="C166" s="910"/>
      <c r="D166" s="910"/>
      <c r="E166" s="910"/>
      <c r="F166" s="910"/>
      <c r="G166" s="1014"/>
    </row>
    <row r="167" spans="1:7" s="110" customFormat="1" ht="14.25" thickBot="1">
      <c r="A167" s="135"/>
      <c r="B167" s="220"/>
      <c r="C167" s="926"/>
      <c r="D167" s="926"/>
      <c r="E167" s="926"/>
      <c r="F167" s="926"/>
      <c r="G167" s="1014"/>
    </row>
    <row r="168" spans="1:7" s="110" customFormat="1" ht="15.75" thickBot="1">
      <c r="A168" s="135"/>
      <c r="B168" s="242" t="s">
        <v>637</v>
      </c>
      <c r="C168" s="911">
        <f>SUM(C152+C163)</f>
        <v>25000</v>
      </c>
      <c r="D168" s="911">
        <f>SUM(D152+D163)</f>
        <v>25000</v>
      </c>
      <c r="E168" s="911">
        <f>SUM(E152+E163)</f>
        <v>25000</v>
      </c>
      <c r="F168" s="911">
        <f>SUM(F152+F163)</f>
        <v>21926</v>
      </c>
      <c r="G168" s="1220">
        <f>SUM(F168/E168)</f>
        <v>0.87704</v>
      </c>
    </row>
    <row r="169" spans="1:7" s="110" customFormat="1" ht="13.5">
      <c r="A169" s="122"/>
      <c r="B169" s="220"/>
      <c r="C169" s="904"/>
      <c r="D169" s="904"/>
      <c r="E169" s="904"/>
      <c r="F169" s="904"/>
      <c r="G169" s="1012"/>
    </row>
    <row r="170" spans="1:7" s="110" customFormat="1" ht="11.25">
      <c r="A170" s="127">
        <v>1335</v>
      </c>
      <c r="B170" s="125" t="s">
        <v>809</v>
      </c>
      <c r="C170" s="905"/>
      <c r="D170" s="905"/>
      <c r="E170" s="905"/>
      <c r="F170" s="905"/>
      <c r="G170" s="296"/>
    </row>
    <row r="171" spans="1:7" s="110" customFormat="1" ht="12" thickBot="1">
      <c r="A171" s="127">
        <v>1336</v>
      </c>
      <c r="B171" s="125" t="s">
        <v>139</v>
      </c>
      <c r="C171" s="912"/>
      <c r="D171" s="912"/>
      <c r="E171" s="912"/>
      <c r="F171" s="912"/>
      <c r="G171" s="1013"/>
    </row>
    <row r="172" spans="1:7" s="110" customFormat="1" ht="14.25" thickBot="1">
      <c r="A172" s="135"/>
      <c r="B172" s="184" t="s">
        <v>88</v>
      </c>
      <c r="C172" s="910"/>
      <c r="D172" s="910"/>
      <c r="E172" s="910"/>
      <c r="F172" s="910"/>
      <c r="G172" s="1014"/>
    </row>
    <row r="173" spans="1:7" s="110" customFormat="1" ht="11.25">
      <c r="A173" s="140">
        <v>1340</v>
      </c>
      <c r="B173" s="141" t="s">
        <v>819</v>
      </c>
      <c r="C173" s="1081"/>
      <c r="D173" s="1081"/>
      <c r="E173" s="1081"/>
      <c r="F173" s="1081"/>
      <c r="G173" s="1012"/>
    </row>
    <row r="174" spans="1:7" s="110" customFormat="1" ht="12" thickBot="1">
      <c r="A174" s="132">
        <v>1345</v>
      </c>
      <c r="B174" s="133" t="s">
        <v>816</v>
      </c>
      <c r="C174" s="909"/>
      <c r="D174" s="909"/>
      <c r="E174" s="909"/>
      <c r="F174" s="909"/>
      <c r="G174" s="1013"/>
    </row>
    <row r="175" spans="1:7" s="110" customFormat="1" ht="14.25" thickBot="1">
      <c r="A175" s="144"/>
      <c r="B175" s="239" t="s">
        <v>93</v>
      </c>
      <c r="C175" s="926"/>
      <c r="D175" s="926"/>
      <c r="E175" s="926"/>
      <c r="F175" s="926"/>
      <c r="G175" s="1014"/>
    </row>
    <row r="176" spans="1:7" s="110" customFormat="1" ht="13.5">
      <c r="A176" s="142"/>
      <c r="B176" s="241"/>
      <c r="C176" s="916"/>
      <c r="D176" s="916"/>
      <c r="E176" s="916"/>
      <c r="F176" s="916"/>
      <c r="G176" s="1012"/>
    </row>
    <row r="177" spans="1:7" s="110" customFormat="1" ht="11.25">
      <c r="A177" s="127">
        <v>1350</v>
      </c>
      <c r="B177" s="125" t="s">
        <v>91</v>
      </c>
      <c r="C177" s="889"/>
      <c r="D177" s="889">
        <v>29361</v>
      </c>
      <c r="E177" s="889">
        <v>29361</v>
      </c>
      <c r="F177" s="889">
        <v>29361</v>
      </c>
      <c r="G177" s="1010">
        <f>SUM(F177/E177)</f>
        <v>1</v>
      </c>
    </row>
    <row r="178" spans="1:7" s="110" customFormat="1" ht="11.25">
      <c r="A178" s="127">
        <v>1351</v>
      </c>
      <c r="B178" s="125" t="s">
        <v>238</v>
      </c>
      <c r="C178" s="889">
        <v>616506</v>
      </c>
      <c r="D178" s="889">
        <v>629503</v>
      </c>
      <c r="E178" s="889">
        <v>614752</v>
      </c>
      <c r="F178" s="889">
        <v>619914</v>
      </c>
      <c r="G178" s="1010">
        <f>SUM(F178/E178)</f>
        <v>1.0083968819946905</v>
      </c>
    </row>
    <row r="179" spans="1:7" s="110" customFormat="1" ht="12" thickBot="1">
      <c r="A179" s="143">
        <v>1352</v>
      </c>
      <c r="B179" s="131" t="s">
        <v>122</v>
      </c>
      <c r="C179" s="917"/>
      <c r="D179" s="917">
        <v>362</v>
      </c>
      <c r="E179" s="917">
        <v>362</v>
      </c>
      <c r="F179" s="917">
        <v>362</v>
      </c>
      <c r="G179" s="1015">
        <f>SUM(F179/E179)</f>
        <v>1</v>
      </c>
    </row>
    <row r="180" spans="1:7" s="110" customFormat="1" ht="14.25" thickBot="1">
      <c r="A180" s="135"/>
      <c r="B180" s="184" t="s">
        <v>613</v>
      </c>
      <c r="C180" s="915">
        <f>SUM(C177:C178)</f>
        <v>616506</v>
      </c>
      <c r="D180" s="915">
        <f>SUM(D177:D179)</f>
        <v>659226</v>
      </c>
      <c r="E180" s="915">
        <f>SUM(E177:E179)</f>
        <v>644475</v>
      </c>
      <c r="F180" s="915">
        <f>SUM(F177:F179)</f>
        <v>649637</v>
      </c>
      <c r="G180" s="1014">
        <f>SUM(F180/E180)</f>
        <v>1.0080096202335234</v>
      </c>
    </row>
    <row r="181" spans="1:7" s="110" customFormat="1" ht="11.25">
      <c r="A181" s="142"/>
      <c r="B181" s="206"/>
      <c r="C181" s="916"/>
      <c r="D181" s="916"/>
      <c r="E181" s="916"/>
      <c r="F181" s="916"/>
      <c r="G181" s="1012"/>
    </row>
    <row r="182" spans="1:7" s="110" customFormat="1" ht="12" thickBot="1">
      <c r="A182" s="127">
        <v>1355</v>
      </c>
      <c r="B182" s="125" t="s">
        <v>92</v>
      </c>
      <c r="C182" s="889"/>
      <c r="D182" s="889">
        <v>891</v>
      </c>
      <c r="E182" s="889">
        <v>891</v>
      </c>
      <c r="F182" s="889">
        <v>891</v>
      </c>
      <c r="G182" s="1015">
        <f>SUM(F182/E182)</f>
        <v>1</v>
      </c>
    </row>
    <row r="183" spans="1:7" s="110" customFormat="1" ht="14.25" thickBot="1">
      <c r="A183" s="135"/>
      <c r="B183" s="249" t="s">
        <v>818</v>
      </c>
      <c r="C183" s="915"/>
      <c r="D183" s="915">
        <f>SUM(D182)</f>
        <v>891</v>
      </c>
      <c r="E183" s="915">
        <f>SUM(E182)</f>
        <v>891</v>
      </c>
      <c r="F183" s="915">
        <f>SUM(F182)</f>
        <v>891</v>
      </c>
      <c r="G183" s="1014">
        <f>SUM(F183/E183)</f>
        <v>1</v>
      </c>
    </row>
    <row r="184" spans="1:7" s="110" customFormat="1" ht="12" thickBot="1">
      <c r="A184" s="135"/>
      <c r="B184" s="126"/>
      <c r="C184" s="918"/>
      <c r="D184" s="918"/>
      <c r="E184" s="918"/>
      <c r="F184" s="918"/>
      <c r="G184" s="1014"/>
    </row>
    <row r="185" spans="1:7" s="110" customFormat="1" ht="15.75" thickBot="1">
      <c r="A185" s="135"/>
      <c r="B185" s="244" t="s">
        <v>639</v>
      </c>
      <c r="C185" s="927">
        <f>SUM(C183+C180+C168)</f>
        <v>641506</v>
      </c>
      <c r="D185" s="927">
        <f>SUM(D183+D180+D168)</f>
        <v>685117</v>
      </c>
      <c r="E185" s="927">
        <f>SUM(E183+E180+E168)</f>
        <v>670366</v>
      </c>
      <c r="F185" s="927">
        <f>SUM(F183+F180+F168)</f>
        <v>672454</v>
      </c>
      <c r="G185" s="1219">
        <f>SUM(F185/E185)</f>
        <v>1.0031147164384828</v>
      </c>
    </row>
    <row r="186" spans="1:7" s="110" customFormat="1" ht="12" customHeight="1">
      <c r="A186" s="142"/>
      <c r="B186" s="250"/>
      <c r="C186" s="920"/>
      <c r="D186" s="920"/>
      <c r="E186" s="920"/>
      <c r="F186" s="920"/>
      <c r="G186" s="1012"/>
    </row>
    <row r="187" spans="1:7" s="110" customFormat="1" ht="15" customHeight="1">
      <c r="A187" s="120"/>
      <c r="B187" s="247" t="s">
        <v>618</v>
      </c>
      <c r="C187" s="888"/>
      <c r="D187" s="888"/>
      <c r="E187" s="888"/>
      <c r="F187" s="888"/>
      <c r="G187" s="296"/>
    </row>
    <row r="188" spans="1:7" s="110" customFormat="1" ht="12.75" customHeight="1">
      <c r="A188" s="120"/>
      <c r="B188" s="251"/>
      <c r="C188" s="888"/>
      <c r="D188" s="888"/>
      <c r="E188" s="888"/>
      <c r="F188" s="888"/>
      <c r="G188" s="296"/>
    </row>
    <row r="189" spans="1:7" s="110" customFormat="1" ht="11.25">
      <c r="A189" s="127">
        <v>1400</v>
      </c>
      <c r="B189" s="125" t="s">
        <v>788</v>
      </c>
      <c r="C189" s="905"/>
      <c r="D189" s="905"/>
      <c r="E189" s="905"/>
      <c r="F189" s="905"/>
      <c r="G189" s="296"/>
    </row>
    <row r="190" spans="1:7" s="110" customFormat="1" ht="12" thickBot="1">
      <c r="A190" s="132">
        <v>1401</v>
      </c>
      <c r="B190" s="133" t="s">
        <v>81</v>
      </c>
      <c r="C190" s="898">
        <f>SUM('2.mell'!C609)</f>
        <v>10000</v>
      </c>
      <c r="D190" s="898">
        <f>SUM('2.mell'!D609)</f>
        <v>10665</v>
      </c>
      <c r="E190" s="898">
        <f>SUM('2.mell'!E609)</f>
        <v>12538</v>
      </c>
      <c r="F190" s="898">
        <f>SUM('2.mell'!F609)</f>
        <v>20690</v>
      </c>
      <c r="G190" s="1015">
        <f aca="true" t="shared" si="2" ref="G190:G199">SUM(F190/E190)</f>
        <v>1.6501834423353008</v>
      </c>
    </row>
    <row r="191" spans="1:7" s="110" customFormat="1" ht="12" thickBot="1">
      <c r="A191" s="135"/>
      <c r="B191" s="134" t="s">
        <v>89</v>
      </c>
      <c r="C191" s="892">
        <f>SUM(C190)</f>
        <v>10000</v>
      </c>
      <c r="D191" s="892">
        <f>SUM(D190)</f>
        <v>10665</v>
      </c>
      <c r="E191" s="892">
        <f>SUM(E190)</f>
        <v>12538</v>
      </c>
      <c r="F191" s="892">
        <f>SUM(F190)</f>
        <v>20690</v>
      </c>
      <c r="G191" s="1021">
        <f t="shared" si="2"/>
        <v>1.6501834423353008</v>
      </c>
    </row>
    <row r="192" spans="1:7" s="110" customFormat="1" ht="11.25">
      <c r="A192" s="140">
        <v>1409</v>
      </c>
      <c r="B192" s="131" t="s">
        <v>1223</v>
      </c>
      <c r="C192" s="907"/>
      <c r="D192" s="907"/>
      <c r="E192" s="907"/>
      <c r="F192" s="1245">
        <f>SUM('2.mell'!F611)</f>
        <v>97</v>
      </c>
      <c r="G192" s="1246"/>
    </row>
    <row r="193" spans="1:7" s="110" customFormat="1" ht="11.25">
      <c r="A193" s="122">
        <v>1410</v>
      </c>
      <c r="B193" s="240" t="s">
        <v>799</v>
      </c>
      <c r="C193" s="920">
        <f>SUM(C194:C195)</f>
        <v>63560</v>
      </c>
      <c r="D193" s="920">
        <f>SUM(D194:D195)</f>
        <v>74560</v>
      </c>
      <c r="E193" s="920">
        <f>SUM(E194:E195)</f>
        <v>82575</v>
      </c>
      <c r="F193" s="920">
        <f>SUM(F194:F195)</f>
        <v>83959</v>
      </c>
      <c r="G193" s="1012">
        <f t="shared" si="2"/>
        <v>1.0167605207387225</v>
      </c>
    </row>
    <row r="194" spans="1:7" s="110" customFormat="1" ht="11.25">
      <c r="A194" s="127">
        <v>1411</v>
      </c>
      <c r="B194" s="125" t="s">
        <v>666</v>
      </c>
      <c r="C194" s="889">
        <f>SUM('2.mell'!C613)</f>
        <v>40315</v>
      </c>
      <c r="D194" s="889">
        <f>SUM('2.mell'!D613)</f>
        <v>40315</v>
      </c>
      <c r="E194" s="889">
        <f>SUM('2.mell'!E613)</f>
        <v>40315</v>
      </c>
      <c r="F194" s="889">
        <f>SUM('2.mell'!F613)</f>
        <v>37615</v>
      </c>
      <c r="G194" s="1010">
        <f t="shared" si="2"/>
        <v>0.9330274091529207</v>
      </c>
    </row>
    <row r="195" spans="1:7" s="110" customFormat="1" ht="11.25">
      <c r="A195" s="127">
        <v>1412</v>
      </c>
      <c r="B195" s="125" t="s">
        <v>667</v>
      </c>
      <c r="C195" s="889">
        <f>SUM('2.mell'!C614)</f>
        <v>23245</v>
      </c>
      <c r="D195" s="889">
        <f>SUM('2.mell'!D614)</f>
        <v>34245</v>
      </c>
      <c r="E195" s="889">
        <f>SUM('2.mell'!E614)</f>
        <v>42260</v>
      </c>
      <c r="F195" s="889">
        <f>SUM('2.mell'!F614)</f>
        <v>46344</v>
      </c>
      <c r="G195" s="1010">
        <f t="shared" si="2"/>
        <v>1.0966398485565547</v>
      </c>
    </row>
    <row r="196" spans="1:7" s="110" customFormat="1" ht="11.25">
      <c r="A196" s="127">
        <v>1420</v>
      </c>
      <c r="B196" s="200" t="s">
        <v>800</v>
      </c>
      <c r="C196" s="889">
        <f>SUM('2.mell'!C615)</f>
        <v>9843</v>
      </c>
      <c r="D196" s="889">
        <f>SUM('2.mell'!D615)</f>
        <v>9843</v>
      </c>
      <c r="E196" s="889">
        <f>SUM('2.mell'!E615)</f>
        <v>13768</v>
      </c>
      <c r="F196" s="889">
        <f>SUM('2.mell'!F615)</f>
        <v>15362</v>
      </c>
      <c r="G196" s="1010">
        <f t="shared" si="2"/>
        <v>1.1157757117954679</v>
      </c>
    </row>
    <row r="197" spans="1:7" s="110" customFormat="1" ht="11.25">
      <c r="A197" s="127">
        <v>1421</v>
      </c>
      <c r="B197" s="125" t="s">
        <v>803</v>
      </c>
      <c r="C197" s="889">
        <f>SUM('2.mell'!C616)</f>
        <v>177792</v>
      </c>
      <c r="D197" s="889">
        <f>SUM('2.mell'!D616)</f>
        <v>177792</v>
      </c>
      <c r="E197" s="889">
        <f>SUM('2.mell'!E616)</f>
        <v>177792</v>
      </c>
      <c r="F197" s="889">
        <f>SUM('2.mell'!F616)</f>
        <v>181275</v>
      </c>
      <c r="G197" s="1010">
        <f t="shared" si="2"/>
        <v>1.019590307775378</v>
      </c>
    </row>
    <row r="198" spans="1:7" s="110" customFormat="1" ht="11.25">
      <c r="A198" s="127">
        <v>1422</v>
      </c>
      <c r="B198" s="125" t="s">
        <v>804</v>
      </c>
      <c r="C198" s="889">
        <f>SUM('2.mell'!C617)</f>
        <v>65032</v>
      </c>
      <c r="D198" s="889">
        <f>SUM('2.mell'!D617)</f>
        <v>68002</v>
      </c>
      <c r="E198" s="889">
        <f>SUM('2.mell'!E617)</f>
        <v>68025</v>
      </c>
      <c r="F198" s="889">
        <f>SUM('2.mell'!F617)</f>
        <v>65657</v>
      </c>
      <c r="G198" s="1010">
        <f t="shared" si="2"/>
        <v>0.9651892686512311</v>
      </c>
    </row>
    <row r="199" spans="1:7" s="110" customFormat="1" ht="11.25">
      <c r="A199" s="127">
        <v>1423</v>
      </c>
      <c r="B199" s="129" t="s">
        <v>805</v>
      </c>
      <c r="C199" s="889">
        <f>SUM('2.mell'!C618)</f>
        <v>0</v>
      </c>
      <c r="D199" s="889">
        <f>SUM('2.mell'!D618)</f>
        <v>310</v>
      </c>
      <c r="E199" s="889">
        <f>SUM('2.mell'!E618)</f>
        <v>310</v>
      </c>
      <c r="F199" s="889">
        <f>SUM('2.mell'!F618)</f>
        <v>7416</v>
      </c>
      <c r="G199" s="1010">
        <f t="shared" si="2"/>
        <v>23.92258064516129</v>
      </c>
    </row>
    <row r="200" spans="1:7" s="110" customFormat="1" ht="11.25">
      <c r="A200" s="127">
        <v>1424</v>
      </c>
      <c r="B200" s="124" t="s">
        <v>130</v>
      </c>
      <c r="C200" s="889"/>
      <c r="D200" s="889"/>
      <c r="E200" s="889"/>
      <c r="F200" s="889">
        <f>SUM('2.mell'!F619)</f>
        <v>4</v>
      </c>
      <c r="G200" s="1010"/>
    </row>
    <row r="201" spans="1:7" s="110" customFormat="1" ht="12" thickBot="1">
      <c r="A201" s="132">
        <v>1425</v>
      </c>
      <c r="B201" s="133" t="s">
        <v>806</v>
      </c>
      <c r="C201" s="889">
        <f>SUM('2.mell'!C620)</f>
        <v>0</v>
      </c>
      <c r="D201" s="889">
        <f>SUM('2.mell'!D620)</f>
        <v>154</v>
      </c>
      <c r="E201" s="889">
        <f>SUM('2.mell'!E620)</f>
        <v>3904</v>
      </c>
      <c r="F201" s="889">
        <f>SUM('2.mell'!F620)</f>
        <v>6137</v>
      </c>
      <c r="G201" s="1015">
        <f>SUM(F201/E201)</f>
        <v>1.5719774590163935</v>
      </c>
    </row>
    <row r="202" spans="1:7" s="110" customFormat="1" ht="14.25" thickBot="1">
      <c r="A202" s="144"/>
      <c r="B202" s="184" t="s">
        <v>935</v>
      </c>
      <c r="C202" s="915">
        <f>SUM(C193+C196+C198+C197+C201)</f>
        <v>316227</v>
      </c>
      <c r="D202" s="915">
        <f>SUM(D193+D196+D198+D197+D201+D199)</f>
        <v>330661</v>
      </c>
      <c r="E202" s="915">
        <f>SUM(E193+E196+E198+E197+E201+E199)</f>
        <v>346374</v>
      </c>
      <c r="F202" s="915">
        <f>SUM(F193+F196+F198+F197+F201+F199+F192)</f>
        <v>359903</v>
      </c>
      <c r="G202" s="1014">
        <f>SUM(F202/E202)</f>
        <v>1.0390589362942946</v>
      </c>
    </row>
    <row r="203" spans="1:7" s="110" customFormat="1" ht="11.25">
      <c r="A203" s="142"/>
      <c r="B203" s="123"/>
      <c r="C203" s="904"/>
      <c r="D203" s="904"/>
      <c r="E203" s="904"/>
      <c r="F203" s="904"/>
      <c r="G203" s="1012"/>
    </row>
    <row r="204" spans="1:7" s="110" customFormat="1" ht="12" thickBot="1">
      <c r="A204" s="143">
        <v>1430</v>
      </c>
      <c r="B204" s="150" t="s">
        <v>807</v>
      </c>
      <c r="C204" s="909"/>
      <c r="D204" s="909"/>
      <c r="E204" s="909"/>
      <c r="F204" s="909"/>
      <c r="G204" s="1013"/>
    </row>
    <row r="205" spans="1:7" s="110" customFormat="1" ht="14.25" thickBot="1">
      <c r="A205" s="135"/>
      <c r="B205" s="239" t="s">
        <v>808</v>
      </c>
      <c r="C205" s="910"/>
      <c r="D205" s="910"/>
      <c r="E205" s="910"/>
      <c r="F205" s="910"/>
      <c r="G205" s="1014"/>
    </row>
    <row r="206" spans="1:7" s="110" customFormat="1" ht="14.25" thickBot="1">
      <c r="A206" s="135"/>
      <c r="B206" s="220"/>
      <c r="C206" s="910"/>
      <c r="D206" s="910"/>
      <c r="E206" s="910"/>
      <c r="F206" s="910"/>
      <c r="G206" s="1014"/>
    </row>
    <row r="207" spans="1:7" s="110" customFormat="1" ht="15.75" thickBot="1">
      <c r="A207" s="135"/>
      <c r="B207" s="242" t="s">
        <v>637</v>
      </c>
      <c r="C207" s="911">
        <f>SUM(C202+C205+C191)</f>
        <v>326227</v>
      </c>
      <c r="D207" s="911">
        <f>SUM(D202+D205+D191)</f>
        <v>341326</v>
      </c>
      <c r="E207" s="911">
        <f>SUM(E202+E205+E191)</f>
        <v>358912</v>
      </c>
      <c r="F207" s="911">
        <f>SUM(F202+F205+F191)</f>
        <v>380593</v>
      </c>
      <c r="G207" s="1220">
        <f aca="true" t="shared" si="3" ref="G207:G268">SUM(F207/E207)</f>
        <v>1.060407565085592</v>
      </c>
    </row>
    <row r="208" spans="1:7" s="110" customFormat="1" ht="13.5">
      <c r="A208" s="122"/>
      <c r="B208" s="1087"/>
      <c r="C208" s="904"/>
      <c r="D208" s="904"/>
      <c r="E208" s="904"/>
      <c r="F208" s="904"/>
      <c r="G208" s="1012"/>
    </row>
    <row r="209" spans="1:7" s="110" customFormat="1" ht="11.25">
      <c r="A209" s="127">
        <v>1435</v>
      </c>
      <c r="B209" s="125" t="s">
        <v>809</v>
      </c>
      <c r="C209" s="905"/>
      <c r="D209" s="905"/>
      <c r="E209" s="905"/>
      <c r="F209" s="905"/>
      <c r="G209" s="296"/>
    </row>
    <row r="210" spans="1:7" s="110" customFormat="1" ht="12" thickBot="1">
      <c r="A210" s="127">
        <v>1436</v>
      </c>
      <c r="B210" s="125" t="s">
        <v>94</v>
      </c>
      <c r="C210" s="912"/>
      <c r="D210" s="1158">
        <f>SUM('2.mell'!D624)</f>
        <v>882</v>
      </c>
      <c r="E210" s="1158">
        <f>SUM('2.mell'!E624)</f>
        <v>882</v>
      </c>
      <c r="F210" s="1158">
        <f>SUM('2.mell'!F624)</f>
        <v>882</v>
      </c>
      <c r="G210" s="1015">
        <f t="shared" si="3"/>
        <v>1</v>
      </c>
    </row>
    <row r="211" spans="1:7" s="110" customFormat="1" ht="14.25" thickBot="1">
      <c r="A211" s="135"/>
      <c r="B211" s="184" t="s">
        <v>88</v>
      </c>
      <c r="C211" s="910"/>
      <c r="D211" s="915">
        <f>SUM(D210)</f>
        <v>882</v>
      </c>
      <c r="E211" s="915">
        <f>SUM(E210)</f>
        <v>882</v>
      </c>
      <c r="F211" s="915">
        <f>SUM(F210)</f>
        <v>882</v>
      </c>
      <c r="G211" s="1014">
        <f t="shared" si="3"/>
        <v>1</v>
      </c>
    </row>
    <row r="212" spans="1:7" s="110" customFormat="1" ht="13.5">
      <c r="A212" s="142"/>
      <c r="B212" s="241"/>
      <c r="C212" s="904"/>
      <c r="D212" s="904"/>
      <c r="E212" s="904"/>
      <c r="F212" s="904"/>
      <c r="G212" s="1012"/>
    </row>
    <row r="213" spans="1:7" s="110" customFormat="1" ht="12" thickBot="1">
      <c r="A213" s="132">
        <v>1440</v>
      </c>
      <c r="B213" s="133" t="s">
        <v>819</v>
      </c>
      <c r="C213" s="909"/>
      <c r="D213" s="909"/>
      <c r="E213" s="891">
        <f>SUM('2.mell'!E625)</f>
        <v>32</v>
      </c>
      <c r="F213" s="891">
        <f>SUM('2.mell'!F625)</f>
        <v>53</v>
      </c>
      <c r="G213" s="1010">
        <f t="shared" si="3"/>
        <v>1.65625</v>
      </c>
    </row>
    <row r="214" spans="1:7" s="110" customFormat="1" ht="14.25" thickBot="1">
      <c r="A214" s="144"/>
      <c r="B214" s="239" t="s">
        <v>815</v>
      </c>
      <c r="C214" s="910"/>
      <c r="D214" s="910"/>
      <c r="E214" s="915">
        <f>SUM(E213)</f>
        <v>32</v>
      </c>
      <c r="F214" s="915">
        <f>SUM(F213)</f>
        <v>53</v>
      </c>
      <c r="G214" s="1013">
        <f t="shared" si="3"/>
        <v>1.65625</v>
      </c>
    </row>
    <row r="215" spans="1:7" s="110" customFormat="1" ht="13.5">
      <c r="A215" s="142"/>
      <c r="B215" s="241"/>
      <c r="C215" s="904"/>
      <c r="D215" s="904"/>
      <c r="E215" s="904"/>
      <c r="F215" s="904"/>
      <c r="G215" s="1012"/>
    </row>
    <row r="216" spans="1:7" s="110" customFormat="1" ht="12" thickBot="1">
      <c r="A216" s="222">
        <v>1445</v>
      </c>
      <c r="B216" s="137" t="s">
        <v>816</v>
      </c>
      <c r="C216" s="912"/>
      <c r="D216" s="1158"/>
      <c r="E216" s="1158">
        <f>SUM('2.mell'!E622)</f>
        <v>1000</v>
      </c>
      <c r="F216" s="1158">
        <f>SUM('2.mell'!F622)</f>
        <v>1000</v>
      </c>
      <c r="G216" s="1015">
        <f t="shared" si="3"/>
        <v>1</v>
      </c>
    </row>
    <row r="217" spans="1:7" s="110" customFormat="1" ht="14.25" thickBot="1">
      <c r="A217" s="135"/>
      <c r="B217" s="184" t="s">
        <v>817</v>
      </c>
      <c r="C217" s="910"/>
      <c r="D217" s="915">
        <f>SUM(D216)</f>
        <v>0</v>
      </c>
      <c r="E217" s="915">
        <f>SUM(E216)</f>
        <v>1000</v>
      </c>
      <c r="F217" s="915">
        <f>SUM(F216)</f>
        <v>1000</v>
      </c>
      <c r="G217" s="1014">
        <f t="shared" si="3"/>
        <v>1</v>
      </c>
    </row>
    <row r="218" spans="1:7" s="110" customFormat="1" ht="13.5">
      <c r="A218" s="142"/>
      <c r="B218" s="241"/>
      <c r="C218" s="916"/>
      <c r="D218" s="916"/>
      <c r="E218" s="916"/>
      <c r="F218" s="916"/>
      <c r="G218" s="1012"/>
    </row>
    <row r="219" spans="1:7" s="110" customFormat="1" ht="11.25">
      <c r="A219" s="127">
        <v>1450</v>
      </c>
      <c r="B219" s="125" t="s">
        <v>91</v>
      </c>
      <c r="C219" s="889">
        <f>SUM('2.mell'!C627)</f>
        <v>0</v>
      </c>
      <c r="D219" s="889">
        <f>SUM('2.mell'!D627)</f>
        <v>32590</v>
      </c>
      <c r="E219" s="889">
        <f>SUM('2.mell'!E627)</f>
        <v>32590</v>
      </c>
      <c r="F219" s="889">
        <f>SUM('2.mell'!F627)</f>
        <v>32590</v>
      </c>
      <c r="G219" s="1010">
        <f t="shared" si="3"/>
        <v>1</v>
      </c>
    </row>
    <row r="220" spans="1:7" s="110" customFormat="1" ht="12" thickBot="1">
      <c r="A220" s="143">
        <v>1451</v>
      </c>
      <c r="B220" s="131" t="s">
        <v>238</v>
      </c>
      <c r="C220" s="917">
        <f>SUM('2.mell'!C628+'2.mell'!C629)</f>
        <v>3701431</v>
      </c>
      <c r="D220" s="917">
        <f>SUM('2.mell'!D628+'2.mell'!D629)</f>
        <v>3787849</v>
      </c>
      <c r="E220" s="917">
        <f>SUM('2.mell'!E628+'2.mell'!E629)</f>
        <v>3811690</v>
      </c>
      <c r="F220" s="917">
        <f>SUM('2.mell'!F628+'2.mell'!F629)</f>
        <v>3815423</v>
      </c>
      <c r="G220" s="1015">
        <f t="shared" si="3"/>
        <v>1.000979355613914</v>
      </c>
    </row>
    <row r="221" spans="1:7" s="110" customFormat="1" ht="14.25" thickBot="1">
      <c r="A221" s="135"/>
      <c r="B221" s="184" t="s">
        <v>613</v>
      </c>
      <c r="C221" s="915">
        <f>SUM(C219:C220)</f>
        <v>3701431</v>
      </c>
      <c r="D221" s="915">
        <f>SUM(D219:D220)</f>
        <v>3820439</v>
      </c>
      <c r="E221" s="915">
        <f>SUM(E219:E220)</f>
        <v>3844280</v>
      </c>
      <c r="F221" s="915">
        <f>SUM(F219:F220)</f>
        <v>3848013</v>
      </c>
      <c r="G221" s="1014">
        <f t="shared" si="3"/>
        <v>1.0009710530970688</v>
      </c>
    </row>
    <row r="222" spans="1:7" s="148" customFormat="1" ht="13.5" customHeight="1">
      <c r="A222" s="142"/>
      <c r="B222" s="206"/>
      <c r="C222" s="916"/>
      <c r="D222" s="916"/>
      <c r="E222" s="916"/>
      <c r="F222" s="916"/>
      <c r="G222" s="1012"/>
    </row>
    <row r="223" spans="1:7" s="148" customFormat="1" ht="13.5" thickBot="1">
      <c r="A223" s="127">
        <v>1455</v>
      </c>
      <c r="B223" s="125" t="s">
        <v>92</v>
      </c>
      <c r="C223" s="889"/>
      <c r="D223" s="889">
        <f>SUM('2.mell'!D632)</f>
        <v>6766</v>
      </c>
      <c r="E223" s="889">
        <f>SUM('2.mell'!E632)</f>
        <v>6766</v>
      </c>
      <c r="F223" s="889">
        <f>SUM('2.mell'!F632)</f>
        <v>6766</v>
      </c>
      <c r="G223" s="1015">
        <f t="shared" si="3"/>
        <v>1</v>
      </c>
    </row>
    <row r="224" spans="1:7" s="110" customFormat="1" ht="14.25" thickBot="1">
      <c r="A224" s="135"/>
      <c r="B224" s="249" t="s">
        <v>818</v>
      </c>
      <c r="C224" s="915"/>
      <c r="D224" s="915">
        <f>SUM(D223)</f>
        <v>6766</v>
      </c>
      <c r="E224" s="915">
        <f>SUM(E223)</f>
        <v>6766</v>
      </c>
      <c r="F224" s="915">
        <f>SUM(F223)</f>
        <v>6766</v>
      </c>
      <c r="G224" s="1014">
        <f t="shared" si="3"/>
        <v>1</v>
      </c>
    </row>
    <row r="225" spans="1:7" s="110" customFormat="1" ht="12" thickBot="1">
      <c r="A225" s="135"/>
      <c r="B225" s="126"/>
      <c r="C225" s="918"/>
      <c r="D225" s="918"/>
      <c r="E225" s="918"/>
      <c r="F225" s="918"/>
      <c r="G225" s="1014"/>
    </row>
    <row r="226" spans="1:7" s="110" customFormat="1" ht="15.75" thickBot="1">
      <c r="A226" s="135"/>
      <c r="B226" s="244" t="s">
        <v>619</v>
      </c>
      <c r="C226" s="1076">
        <f>SUM(C224+C221+C207)</f>
        <v>4027658</v>
      </c>
      <c r="D226" s="1076">
        <f>SUM(D224+D221+D207+D217+D211)</f>
        <v>4169413</v>
      </c>
      <c r="E226" s="1076">
        <f>SUM(E224+E221+E207+E217+E211+E214)</f>
        <v>4211872</v>
      </c>
      <c r="F226" s="1076">
        <f>SUM(F224+F221+F207+F217+F211+F214)</f>
        <v>4237307</v>
      </c>
      <c r="G226" s="1219">
        <f t="shared" si="3"/>
        <v>1.0060388824731616</v>
      </c>
    </row>
    <row r="227" spans="1:7" s="148" customFormat="1" ht="12.75">
      <c r="A227" s="147"/>
      <c r="B227" s="173"/>
      <c r="C227" s="928"/>
      <c r="D227" s="928"/>
      <c r="E227" s="928"/>
      <c r="F227" s="928"/>
      <c r="G227" s="1012"/>
    </row>
    <row r="228" spans="1:7" s="148" customFormat="1" ht="17.25" customHeight="1">
      <c r="A228" s="149"/>
      <c r="B228" s="247" t="s">
        <v>933</v>
      </c>
      <c r="C228" s="929"/>
      <c r="D228" s="929"/>
      <c r="E228" s="929"/>
      <c r="F228" s="929"/>
      <c r="G228" s="296"/>
    </row>
    <row r="229" spans="1:7" s="148" customFormat="1" ht="12.75">
      <c r="A229" s="149"/>
      <c r="B229" s="114"/>
      <c r="C229" s="929"/>
      <c r="D229" s="929"/>
      <c r="E229" s="929"/>
      <c r="F229" s="929"/>
      <c r="G229" s="296"/>
    </row>
    <row r="230" spans="1:7" s="148" customFormat="1" ht="12.75">
      <c r="A230" s="127">
        <v>1500</v>
      </c>
      <c r="B230" s="125" t="s">
        <v>784</v>
      </c>
      <c r="C230" s="890">
        <f>SUM(C10)</f>
        <v>1421744</v>
      </c>
      <c r="D230" s="890">
        <f>SUM(D10)</f>
        <v>1484709</v>
      </c>
      <c r="E230" s="890">
        <f>SUM(E10)</f>
        <v>1599354</v>
      </c>
      <c r="F230" s="890">
        <f>SUM(F10)</f>
        <v>1596444</v>
      </c>
      <c r="G230" s="1010">
        <f t="shared" si="3"/>
        <v>0.9981805153830859</v>
      </c>
    </row>
    <row r="231" spans="1:7" s="148" customFormat="1" ht="12.75">
      <c r="A231" s="127">
        <v>1501</v>
      </c>
      <c r="B231" s="125" t="s">
        <v>788</v>
      </c>
      <c r="C231" s="890">
        <f>SUM(C17)</f>
        <v>0</v>
      </c>
      <c r="D231" s="890">
        <f>SUM(D17)</f>
        <v>12256</v>
      </c>
      <c r="E231" s="890">
        <f>SUM(E17)</f>
        <v>0</v>
      </c>
      <c r="F231" s="890">
        <f>SUM(F17)</f>
        <v>0</v>
      </c>
      <c r="G231" s="1010"/>
    </row>
    <row r="232" spans="1:7" s="148" customFormat="1" ht="13.5" thickBot="1">
      <c r="A232" s="132">
        <v>1502</v>
      </c>
      <c r="B232" s="133" t="s">
        <v>81</v>
      </c>
      <c r="C232" s="890">
        <f>SUM(C190+C18+C106+C147)</f>
        <v>10000</v>
      </c>
      <c r="D232" s="890">
        <f>SUM(D190+D18+D106+D147)</f>
        <v>14759</v>
      </c>
      <c r="E232" s="890">
        <f>SUM(E190+E18+E106+E147)</f>
        <v>22396</v>
      </c>
      <c r="F232" s="890">
        <f>SUM(F190+F18+F106+F147)</f>
        <v>32179</v>
      </c>
      <c r="G232" s="1015">
        <f t="shared" si="3"/>
        <v>1.436819074834792</v>
      </c>
    </row>
    <row r="233" spans="1:7" s="148" customFormat="1" ht="13.5" thickBot="1">
      <c r="A233" s="135"/>
      <c r="B233" s="138" t="s">
        <v>82</v>
      </c>
      <c r="C233" s="930">
        <f>SUM(C230:C232)</f>
        <v>1431744</v>
      </c>
      <c r="D233" s="930">
        <f>SUM(D230:D232)</f>
        <v>1511724</v>
      </c>
      <c r="E233" s="930">
        <f>SUM(E230:E232)</f>
        <v>1621750</v>
      </c>
      <c r="F233" s="930">
        <f>SUM(F230:F232)</f>
        <v>1628623</v>
      </c>
      <c r="G233" s="1014">
        <f t="shared" si="3"/>
        <v>1.0042380144905194</v>
      </c>
    </row>
    <row r="234" spans="1:7" s="148" customFormat="1" ht="12.75">
      <c r="A234" s="128">
        <v>1510</v>
      </c>
      <c r="B234" s="129" t="s">
        <v>791</v>
      </c>
      <c r="C234" s="931">
        <f>SUM(C21)</f>
        <v>3425000</v>
      </c>
      <c r="D234" s="931">
        <f>SUM(D21)</f>
        <v>3425000</v>
      </c>
      <c r="E234" s="931">
        <f>SUM(E21)</f>
        <v>3425000</v>
      </c>
      <c r="F234" s="931">
        <f>SUM(F21)</f>
        <v>3425000</v>
      </c>
      <c r="G234" s="1221">
        <f t="shared" si="3"/>
        <v>1</v>
      </c>
    </row>
    <row r="235" spans="1:7" s="148" customFormat="1" ht="12.75">
      <c r="A235" s="127">
        <v>1511</v>
      </c>
      <c r="B235" s="129" t="s">
        <v>792</v>
      </c>
      <c r="C235" s="890">
        <f>SUM(C24)</f>
        <v>4271121</v>
      </c>
      <c r="D235" s="890">
        <f>SUM(D24)</f>
        <v>4271121</v>
      </c>
      <c r="E235" s="890">
        <f>SUM(E24)</f>
        <v>4287121</v>
      </c>
      <c r="F235" s="890">
        <f>SUM(F24)</f>
        <v>4287121</v>
      </c>
      <c r="G235" s="1010">
        <f t="shared" si="3"/>
        <v>1</v>
      </c>
    </row>
    <row r="236" spans="1:7" s="148" customFormat="1" ht="13.5" thickBot="1">
      <c r="A236" s="132">
        <v>1514</v>
      </c>
      <c r="B236" s="133" t="s">
        <v>761</v>
      </c>
      <c r="C236" s="932">
        <f>SUM(C28+C152)</f>
        <v>523860</v>
      </c>
      <c r="D236" s="932">
        <f>SUM(D28+D152)</f>
        <v>523957</v>
      </c>
      <c r="E236" s="932">
        <f>SUM(E28+E152)</f>
        <v>524051</v>
      </c>
      <c r="F236" s="932">
        <f>SUM(F28+F152)</f>
        <v>519051</v>
      </c>
      <c r="G236" s="1015">
        <f t="shared" si="3"/>
        <v>0.9904589438814161</v>
      </c>
    </row>
    <row r="237" spans="1:7" s="148" customFormat="1" ht="13.5" thickBot="1">
      <c r="A237" s="135"/>
      <c r="B237" s="252" t="s">
        <v>798</v>
      </c>
      <c r="C237" s="930">
        <f>SUM(C234:C236)</f>
        <v>8219981</v>
      </c>
      <c r="D237" s="930">
        <f>SUM(D234:D236)</f>
        <v>8220078</v>
      </c>
      <c r="E237" s="930">
        <f>SUM(E234:E236)</f>
        <v>8236172</v>
      </c>
      <c r="F237" s="930">
        <f>SUM(F234:F236)</f>
        <v>8231172</v>
      </c>
      <c r="G237" s="1161">
        <f t="shared" si="3"/>
        <v>0.9993929218573872</v>
      </c>
    </row>
    <row r="238" spans="1:7" s="148" customFormat="1" ht="12.75">
      <c r="A238" s="128">
        <v>1519</v>
      </c>
      <c r="B238" s="217" t="s">
        <v>1223</v>
      </c>
      <c r="C238" s="1247"/>
      <c r="D238" s="1247"/>
      <c r="E238" s="1247"/>
      <c r="F238" s="931">
        <f>SUM(F192)</f>
        <v>97</v>
      </c>
      <c r="G238" s="1101"/>
    </row>
    <row r="239" spans="1:7" s="148" customFormat="1" ht="12.75">
      <c r="A239" s="128">
        <v>1520</v>
      </c>
      <c r="B239" s="217" t="s">
        <v>799</v>
      </c>
      <c r="C239" s="931">
        <f>SUM(C40+C108+C154+C193)</f>
        <v>1482560</v>
      </c>
      <c r="D239" s="931">
        <f>SUM(D40+D108+D154+D193)</f>
        <v>1494360</v>
      </c>
      <c r="E239" s="931">
        <f>SUM(E40+E108+E154+E193)</f>
        <v>1517111</v>
      </c>
      <c r="F239" s="931">
        <f>SUM(F40+F108+F154+F193)</f>
        <v>1519505</v>
      </c>
      <c r="G239" s="1101">
        <f t="shared" si="3"/>
        <v>1.001577999236707</v>
      </c>
    </row>
    <row r="240" spans="1:7" s="148" customFormat="1" ht="12.75">
      <c r="A240" s="127">
        <v>1521</v>
      </c>
      <c r="B240" s="200" t="s">
        <v>800</v>
      </c>
      <c r="C240" s="890">
        <f>SUM(C49+C111+C157+C196)</f>
        <v>234343</v>
      </c>
      <c r="D240" s="890">
        <f>SUM(D49+D111+D157+D196)</f>
        <v>234343</v>
      </c>
      <c r="E240" s="890">
        <f>SUM(E49+E111+E157+E196)</f>
        <v>238268</v>
      </c>
      <c r="F240" s="890">
        <f>SUM(F49+F111+F157+F196)</f>
        <v>240136</v>
      </c>
      <c r="G240" s="1010">
        <f t="shared" si="3"/>
        <v>1.007839911360317</v>
      </c>
    </row>
    <row r="241" spans="1:7" s="148" customFormat="1" ht="12.75">
      <c r="A241" s="599">
        <v>1522</v>
      </c>
      <c r="B241" s="596" t="s">
        <v>937</v>
      </c>
      <c r="C241" s="890">
        <f>SUM(C53)</f>
        <v>0</v>
      </c>
      <c r="D241" s="890">
        <f>SUM(D53)</f>
        <v>0</v>
      </c>
      <c r="E241" s="890">
        <f>SUM(E53)</f>
        <v>0</v>
      </c>
      <c r="F241" s="890">
        <f>SUM(F53)</f>
        <v>0</v>
      </c>
      <c r="G241" s="1010"/>
    </row>
    <row r="242" spans="1:7" s="148" customFormat="1" ht="12.75">
      <c r="A242" s="127">
        <v>1523</v>
      </c>
      <c r="B242" s="125" t="s">
        <v>803</v>
      </c>
      <c r="C242" s="890">
        <f>SUM(C112+C158+C197+C54)</f>
        <v>177792</v>
      </c>
      <c r="D242" s="890">
        <f>SUM(D112+D158+D197+D54)</f>
        <v>177792</v>
      </c>
      <c r="E242" s="890">
        <f>SUM(E112+E158+E197+E54)</f>
        <v>177792</v>
      </c>
      <c r="F242" s="890">
        <f>SUM(F112+F158+F197+F54)</f>
        <v>181275</v>
      </c>
      <c r="G242" s="1010">
        <f t="shared" si="3"/>
        <v>1.019590307775378</v>
      </c>
    </row>
    <row r="243" spans="1:7" s="148" customFormat="1" ht="12.75">
      <c r="A243" s="127">
        <v>1524</v>
      </c>
      <c r="B243" s="125" t="s">
        <v>804</v>
      </c>
      <c r="C243" s="890">
        <f>SUM(C55+C113+C159+C198)</f>
        <v>726657</v>
      </c>
      <c r="D243" s="890">
        <f>SUM(D55+D113+D159+D198)</f>
        <v>729627</v>
      </c>
      <c r="E243" s="890">
        <f>SUM(E55+E113+E159+E198)</f>
        <v>729650</v>
      </c>
      <c r="F243" s="890">
        <f>SUM(F55+F113+F159+F198)</f>
        <v>727613</v>
      </c>
      <c r="G243" s="1010">
        <f t="shared" si="3"/>
        <v>0.9972082505310765</v>
      </c>
    </row>
    <row r="244" spans="1:7" s="148" customFormat="1" ht="12.75">
      <c r="A244" s="127">
        <v>1525</v>
      </c>
      <c r="B244" s="129" t="s">
        <v>805</v>
      </c>
      <c r="C244" s="890">
        <f aca="true" t="shared" si="4" ref="C244:F245">SUM(C59+C114+C160+C199)</f>
        <v>0</v>
      </c>
      <c r="D244" s="890">
        <f t="shared" si="4"/>
        <v>310</v>
      </c>
      <c r="E244" s="890">
        <f t="shared" si="4"/>
        <v>310</v>
      </c>
      <c r="F244" s="890">
        <f t="shared" si="4"/>
        <v>7416</v>
      </c>
      <c r="G244" s="1010">
        <f t="shared" si="3"/>
        <v>23.92258064516129</v>
      </c>
    </row>
    <row r="245" spans="1:7" s="148" customFormat="1" ht="12.75">
      <c r="A245" s="127">
        <v>1526</v>
      </c>
      <c r="B245" s="124" t="s">
        <v>130</v>
      </c>
      <c r="C245" s="890">
        <f t="shared" si="4"/>
        <v>20000</v>
      </c>
      <c r="D245" s="890">
        <f t="shared" si="4"/>
        <v>15000</v>
      </c>
      <c r="E245" s="890">
        <f t="shared" si="4"/>
        <v>15000</v>
      </c>
      <c r="F245" s="890">
        <f t="shared" si="4"/>
        <v>15005</v>
      </c>
      <c r="G245" s="1010">
        <f t="shared" si="3"/>
        <v>1.0003333333333333</v>
      </c>
    </row>
    <row r="246" spans="1:7" s="148" customFormat="1" ht="13.5" thickBot="1">
      <c r="A246" s="132">
        <v>1528</v>
      </c>
      <c r="B246" s="133" t="s">
        <v>806</v>
      </c>
      <c r="C246" s="932">
        <f>SUM(C62+C116+C162+C201+C63)</f>
        <v>24000</v>
      </c>
      <c r="D246" s="932">
        <f>SUM(D62+D116+D162+D201+D63)</f>
        <v>24154</v>
      </c>
      <c r="E246" s="932">
        <f>SUM(E62+E116+E162+E201+E63)</f>
        <v>27904</v>
      </c>
      <c r="F246" s="932">
        <f>SUM(F62+F116+F162+F201+F63)</f>
        <v>30447</v>
      </c>
      <c r="G246" s="1015">
        <f t="shared" si="3"/>
        <v>1.091133887614679</v>
      </c>
    </row>
    <row r="247" spans="1:7" s="148" customFormat="1" ht="13.5" thickBot="1">
      <c r="A247" s="135"/>
      <c r="B247" s="138" t="s">
        <v>935</v>
      </c>
      <c r="C247" s="930">
        <f>SUM(C239:C246)</f>
        <v>2665352</v>
      </c>
      <c r="D247" s="930">
        <f>SUM(D239:D246)</f>
        <v>2675586</v>
      </c>
      <c r="E247" s="930">
        <f>SUM(E239:E246)</f>
        <v>2706035</v>
      </c>
      <c r="F247" s="930">
        <f>SUM(F238:F246)</f>
        <v>2721494</v>
      </c>
      <c r="G247" s="1014">
        <f t="shared" si="3"/>
        <v>1.0057127864199835</v>
      </c>
    </row>
    <row r="248" spans="1:7" s="148" customFormat="1" ht="13.5" thickBot="1">
      <c r="A248" s="145">
        <v>1530</v>
      </c>
      <c r="B248" s="257" t="s">
        <v>807</v>
      </c>
      <c r="C248" s="933">
        <f>SUM(C66)</f>
        <v>0</v>
      </c>
      <c r="D248" s="933">
        <f>SUM(D66)</f>
        <v>2673</v>
      </c>
      <c r="E248" s="933">
        <f>SUM(E66+E217)</f>
        <v>3673</v>
      </c>
      <c r="F248" s="933">
        <f>SUM(F66+F217)</f>
        <v>3673</v>
      </c>
      <c r="G248" s="1161">
        <f t="shared" si="3"/>
        <v>1</v>
      </c>
    </row>
    <row r="249" spans="1:7" s="148" customFormat="1" ht="13.5" thickBot="1">
      <c r="A249" s="272"/>
      <c r="B249" s="255" t="s">
        <v>808</v>
      </c>
      <c r="C249" s="934">
        <f>SUM(C248)</f>
        <v>0</v>
      </c>
      <c r="D249" s="934">
        <f>SUM(D248)</f>
        <v>2673</v>
      </c>
      <c r="E249" s="934">
        <f>SUM(E248)</f>
        <v>3673</v>
      </c>
      <c r="F249" s="934">
        <f>SUM(F248)</f>
        <v>3673</v>
      </c>
      <c r="G249" s="1222">
        <f t="shared" si="3"/>
        <v>1</v>
      </c>
    </row>
    <row r="250" spans="1:7" s="148" customFormat="1" ht="16.5" thickBot="1" thickTop="1">
      <c r="A250" s="273"/>
      <c r="B250" s="254" t="s">
        <v>637</v>
      </c>
      <c r="C250" s="935">
        <f>SUM(C233+C237+C247+C249)</f>
        <v>12317077</v>
      </c>
      <c r="D250" s="935">
        <f>SUM(D233+D237+D247+D249)</f>
        <v>12410061</v>
      </c>
      <c r="E250" s="935">
        <f>SUM(E233+E237+E247+E249)</f>
        <v>12567630</v>
      </c>
      <c r="F250" s="935">
        <f>SUM(F233+F237+F247+F249)</f>
        <v>12584962</v>
      </c>
      <c r="G250" s="1223">
        <f t="shared" si="3"/>
        <v>1.0013790985253386</v>
      </c>
    </row>
    <row r="251" spans="1:7" s="148" customFormat="1" ht="13.5" thickTop="1">
      <c r="A251" s="128">
        <v>1540</v>
      </c>
      <c r="B251" s="129" t="s">
        <v>809</v>
      </c>
      <c r="C251" s="931">
        <f aca="true" t="shared" si="5" ref="C251:E252">SUM(C71)</f>
        <v>300000</v>
      </c>
      <c r="D251" s="931">
        <f t="shared" si="5"/>
        <v>300000</v>
      </c>
      <c r="E251" s="931">
        <f t="shared" si="5"/>
        <v>300000</v>
      </c>
      <c r="F251" s="931">
        <f>SUM(F71)</f>
        <v>300000</v>
      </c>
      <c r="G251" s="1224">
        <f t="shared" si="3"/>
        <v>1</v>
      </c>
    </row>
    <row r="252" spans="1:7" s="148" customFormat="1" ht="12.75">
      <c r="A252" s="127">
        <v>1541</v>
      </c>
      <c r="B252" s="125" t="s">
        <v>95</v>
      </c>
      <c r="C252" s="890">
        <f t="shared" si="5"/>
        <v>0</v>
      </c>
      <c r="D252" s="890">
        <f t="shared" si="5"/>
        <v>0</v>
      </c>
      <c r="E252" s="890">
        <f t="shared" si="5"/>
        <v>0</v>
      </c>
      <c r="F252" s="890">
        <f>SUM(F72)</f>
        <v>0</v>
      </c>
      <c r="G252" s="1010"/>
    </row>
    <row r="253" spans="1:7" s="148" customFormat="1" ht="12.75">
      <c r="A253" s="127">
        <v>1542</v>
      </c>
      <c r="B253" s="125" t="s">
        <v>96</v>
      </c>
      <c r="C253" s="890">
        <f>SUM(C74)</f>
        <v>65745</v>
      </c>
      <c r="D253" s="890">
        <f>SUM(D74)</f>
        <v>65745</v>
      </c>
      <c r="E253" s="890">
        <f>SUM(E74)</f>
        <v>65745</v>
      </c>
      <c r="F253" s="890">
        <f>SUM(F74)</f>
        <v>65745</v>
      </c>
      <c r="G253" s="1010">
        <f t="shared" si="3"/>
        <v>1</v>
      </c>
    </row>
    <row r="254" spans="1:7" s="148" customFormat="1" ht="13.5" thickBot="1">
      <c r="A254" s="132">
        <v>1543</v>
      </c>
      <c r="B254" s="133" t="s">
        <v>94</v>
      </c>
      <c r="C254" s="932">
        <f>SUM(C76)</f>
        <v>3500</v>
      </c>
      <c r="D254" s="932">
        <f>SUM(D76+D210)</f>
        <v>17262</v>
      </c>
      <c r="E254" s="932">
        <f>SUM(E76+E210)</f>
        <v>19199</v>
      </c>
      <c r="F254" s="932">
        <f>SUM(F76+F210)</f>
        <v>19199</v>
      </c>
      <c r="G254" s="1015">
        <f t="shared" si="3"/>
        <v>1</v>
      </c>
    </row>
    <row r="255" spans="1:7" s="148" customFormat="1" ht="13.5" thickBot="1">
      <c r="A255" s="144"/>
      <c r="B255" s="782" t="s">
        <v>88</v>
      </c>
      <c r="C255" s="936">
        <f>SUM(C251:C254)</f>
        <v>369245</v>
      </c>
      <c r="D255" s="936">
        <f>SUM(D251:D254)</f>
        <v>383007</v>
      </c>
      <c r="E255" s="936">
        <f>SUM(E251:E254)</f>
        <v>384944</v>
      </c>
      <c r="F255" s="936">
        <f>SUM(F251:F254)</f>
        <v>384944</v>
      </c>
      <c r="G255" s="1014">
        <f t="shared" si="3"/>
        <v>1</v>
      </c>
    </row>
    <row r="256" spans="1:7" s="148" customFormat="1" ht="12.75">
      <c r="A256" s="128">
        <v>1550</v>
      </c>
      <c r="B256" s="129" t="s">
        <v>813</v>
      </c>
      <c r="C256" s="931">
        <f>SUM(C79)</f>
        <v>2170225</v>
      </c>
      <c r="D256" s="931">
        <f>SUM(D79)</f>
        <v>2170225</v>
      </c>
      <c r="E256" s="931">
        <f>SUM(E79)</f>
        <v>2170225</v>
      </c>
      <c r="F256" s="931">
        <f>SUM(F79)</f>
        <v>2170225</v>
      </c>
      <c r="G256" s="1101">
        <f t="shared" si="3"/>
        <v>1</v>
      </c>
    </row>
    <row r="257" spans="1:7" s="148" customFormat="1" ht="13.5" thickBot="1">
      <c r="A257" s="127">
        <v>1551</v>
      </c>
      <c r="B257" s="125" t="s">
        <v>819</v>
      </c>
      <c r="C257" s="890">
        <f>SUM(C213+C173+C128)</f>
        <v>0</v>
      </c>
      <c r="D257" s="890">
        <f>SUM(D213+D173+D128)</f>
        <v>5800</v>
      </c>
      <c r="E257" s="890">
        <f>SUM(E213+E173+E128)</f>
        <v>5832</v>
      </c>
      <c r="F257" s="890">
        <f>SUM(F213+F173+F128)</f>
        <v>203</v>
      </c>
      <c r="G257" s="1010">
        <f t="shared" si="3"/>
        <v>0.0348079561042524</v>
      </c>
    </row>
    <row r="258" spans="1:7" s="148" customFormat="1" ht="13.5" thickBot="1">
      <c r="A258" s="135"/>
      <c r="B258" s="138" t="s">
        <v>815</v>
      </c>
      <c r="C258" s="930">
        <f>SUM(C256:C257)</f>
        <v>2170225</v>
      </c>
      <c r="D258" s="930">
        <f>SUM(D256:D257)</f>
        <v>2176025</v>
      </c>
      <c r="E258" s="930">
        <f>SUM(E256:E257)</f>
        <v>2176057</v>
      </c>
      <c r="F258" s="930">
        <f>SUM(F256:F257)</f>
        <v>2170428</v>
      </c>
      <c r="G258" s="1013">
        <f t="shared" si="3"/>
        <v>0.9974132111429066</v>
      </c>
    </row>
    <row r="259" spans="1:7" s="148" customFormat="1" ht="12.75">
      <c r="A259" s="128">
        <v>1560</v>
      </c>
      <c r="B259" s="141" t="s">
        <v>97</v>
      </c>
      <c r="C259" s="931">
        <f>SUM(C84+C132)</f>
        <v>27000</v>
      </c>
      <c r="D259" s="931">
        <f>SUM(D84+D132)</f>
        <v>27005</v>
      </c>
      <c r="E259" s="931">
        <f>SUM(E84+E132)</f>
        <v>27005</v>
      </c>
      <c r="F259" s="931">
        <f>SUM(F84+F132)</f>
        <v>27005</v>
      </c>
      <c r="G259" s="1221">
        <f t="shared" si="3"/>
        <v>1</v>
      </c>
    </row>
    <row r="260" spans="1:7" s="148" customFormat="1" ht="12.75">
      <c r="A260" s="222">
        <v>1561</v>
      </c>
      <c r="B260" s="131" t="s">
        <v>816</v>
      </c>
      <c r="C260" s="938">
        <f>SUM(C87)</f>
        <v>0</v>
      </c>
      <c r="D260" s="938">
        <f>SUM(D87)</f>
        <v>306040</v>
      </c>
      <c r="E260" s="938">
        <f>SUM(E87+E89)</f>
        <v>526040</v>
      </c>
      <c r="F260" s="938">
        <f>SUM(F87+F89)</f>
        <v>526040</v>
      </c>
      <c r="G260" s="1010">
        <f t="shared" si="3"/>
        <v>1</v>
      </c>
    </row>
    <row r="261" spans="1:7" s="148" customFormat="1" ht="13.5" thickBot="1">
      <c r="A261" s="594">
        <v>1562</v>
      </c>
      <c r="B261" s="595" t="s">
        <v>968</v>
      </c>
      <c r="C261" s="932">
        <f>C88</f>
        <v>0</v>
      </c>
      <c r="D261" s="932">
        <f>D88</f>
        <v>0</v>
      </c>
      <c r="E261" s="932">
        <f>E88</f>
        <v>0</v>
      </c>
      <c r="F261" s="932">
        <f>F88</f>
        <v>0</v>
      </c>
      <c r="G261" s="1015"/>
    </row>
    <row r="262" spans="1:7" s="148" customFormat="1" ht="13.5" thickBot="1">
      <c r="A262" s="274"/>
      <c r="B262" s="253" t="s">
        <v>817</v>
      </c>
      <c r="C262" s="935">
        <f>SUM(C259:C261)</f>
        <v>27000</v>
      </c>
      <c r="D262" s="935">
        <f>SUM(D259:D261)</f>
        <v>333045</v>
      </c>
      <c r="E262" s="935">
        <f>SUM(E259:E261)</f>
        <v>553045</v>
      </c>
      <c r="F262" s="935">
        <f>SUM(F259:F261)</f>
        <v>553045</v>
      </c>
      <c r="G262" s="1162">
        <f t="shared" si="3"/>
        <v>1</v>
      </c>
    </row>
    <row r="263" spans="1:7" s="148" customFormat="1" ht="16.5" thickBot="1" thickTop="1">
      <c r="A263" s="273"/>
      <c r="B263" s="256" t="s">
        <v>638</v>
      </c>
      <c r="C263" s="939">
        <f>SUM(C255+C258+C262)</f>
        <v>2566470</v>
      </c>
      <c r="D263" s="939">
        <f>SUM(D255+D258+D262)</f>
        <v>2892077</v>
      </c>
      <c r="E263" s="939">
        <f>SUM(E255+E258+E262)</f>
        <v>3114046</v>
      </c>
      <c r="F263" s="939">
        <f>SUM(F255+F258+F262)</f>
        <v>3108417</v>
      </c>
      <c r="G263" s="1223">
        <f t="shared" si="3"/>
        <v>0.9981923837990833</v>
      </c>
    </row>
    <row r="264" spans="1:7" s="148" customFormat="1" ht="13.5" thickTop="1">
      <c r="A264" s="128">
        <v>1570</v>
      </c>
      <c r="B264" s="129" t="s">
        <v>91</v>
      </c>
      <c r="C264" s="931">
        <f>SUM(C177+C135+C94+C219)</f>
        <v>45604</v>
      </c>
      <c r="D264" s="931">
        <f>SUM(D177+D135+D94+D219)</f>
        <v>2627975</v>
      </c>
      <c r="E264" s="931">
        <f>SUM(E177+E135+E94+E219)</f>
        <v>2627975</v>
      </c>
      <c r="F264" s="931">
        <f>SUM(F177+F135+F94+F219)</f>
        <v>2627975</v>
      </c>
      <c r="G264" s="1224">
        <f t="shared" si="3"/>
        <v>1</v>
      </c>
    </row>
    <row r="265" spans="1:7" s="148" customFormat="1" ht="12.75">
      <c r="A265" s="127">
        <v>1571</v>
      </c>
      <c r="B265" s="125" t="s">
        <v>238</v>
      </c>
      <c r="C265" s="890">
        <f>SUM(C220+C178+C136)</f>
        <v>6202918</v>
      </c>
      <c r="D265" s="890">
        <f>SUM(D220+D178+D136)</f>
        <v>6216040</v>
      </c>
      <c r="E265" s="890">
        <f>SUM(E220+E178+E136)</f>
        <v>6226674</v>
      </c>
      <c r="F265" s="890">
        <f>SUM(F220+F178+F136)</f>
        <v>6236214</v>
      </c>
      <c r="G265" s="1010">
        <f t="shared" si="3"/>
        <v>1.001532118109925</v>
      </c>
    </row>
    <row r="266" spans="1:7" s="148" customFormat="1" ht="12.75">
      <c r="A266" s="127">
        <v>1572</v>
      </c>
      <c r="B266" s="125" t="s">
        <v>12</v>
      </c>
      <c r="C266" s="890">
        <v>2000000</v>
      </c>
      <c r="D266" s="890">
        <v>2000000</v>
      </c>
      <c r="E266" s="890">
        <v>2000000</v>
      </c>
      <c r="F266" s="890">
        <v>2000000</v>
      </c>
      <c r="G266" s="1010">
        <f t="shared" si="3"/>
        <v>1</v>
      </c>
    </row>
    <row r="267" spans="1:7" s="148" customFormat="1" ht="13.5" thickBot="1">
      <c r="A267" s="143">
        <v>1573</v>
      </c>
      <c r="B267" s="131" t="s">
        <v>122</v>
      </c>
      <c r="C267" s="937"/>
      <c r="D267" s="937">
        <v>362</v>
      </c>
      <c r="E267" s="937">
        <v>362</v>
      </c>
      <c r="F267" s="937">
        <v>362</v>
      </c>
      <c r="G267" s="1015">
        <f t="shared" si="3"/>
        <v>1</v>
      </c>
    </row>
    <row r="268" spans="1:7" s="148" customFormat="1" ht="14.25" thickBot="1">
      <c r="A268" s="135"/>
      <c r="B268" s="271" t="s">
        <v>631</v>
      </c>
      <c r="C268" s="930">
        <f>SUM(C264:C266)</f>
        <v>8248522</v>
      </c>
      <c r="D268" s="930">
        <f>SUM(D264:D267)</f>
        <v>10844377</v>
      </c>
      <c r="E268" s="930">
        <f>SUM(E264:E267)</f>
        <v>10855011</v>
      </c>
      <c r="F268" s="930">
        <f>SUM(F264:F267)</f>
        <v>10864551</v>
      </c>
      <c r="G268" s="1014">
        <f t="shared" si="3"/>
        <v>1.0008788567786804</v>
      </c>
    </row>
    <row r="269" spans="1:7" s="148" customFormat="1" ht="12" customHeight="1" thickBot="1">
      <c r="A269" s="127">
        <v>1581</v>
      </c>
      <c r="B269" s="125" t="s">
        <v>91</v>
      </c>
      <c r="C269" s="890">
        <f>SUM(C98+C139+C182)</f>
        <v>1657396</v>
      </c>
      <c r="D269" s="890">
        <f>SUM(D98+D139+D182+D223)</f>
        <v>2206909</v>
      </c>
      <c r="E269" s="890">
        <f>SUM(E98+E139+E182+E223)</f>
        <v>2206909</v>
      </c>
      <c r="F269" s="890">
        <f>SUM(F98+F139+F182+F223)</f>
        <v>2206909</v>
      </c>
      <c r="G269" s="1101">
        <f>SUM(F269/E269)</f>
        <v>1</v>
      </c>
    </row>
    <row r="270" spans="1:7" s="148" customFormat="1" ht="13.5" thickBot="1">
      <c r="A270" s="135"/>
      <c r="B270" s="182" t="s">
        <v>818</v>
      </c>
      <c r="C270" s="930">
        <f>SUM(C269:C269)</f>
        <v>1657396</v>
      </c>
      <c r="D270" s="930">
        <f>SUM(D269:D269)</f>
        <v>2206909</v>
      </c>
      <c r="E270" s="930">
        <f>SUM(E269:E269)</f>
        <v>2206909</v>
      </c>
      <c r="F270" s="930">
        <f>SUM(F269:F269)</f>
        <v>2206909</v>
      </c>
      <c r="G270" s="1013">
        <f>SUM(F270/E270)</f>
        <v>1</v>
      </c>
    </row>
    <row r="271" spans="1:9" s="148" customFormat="1" ht="18.75" customHeight="1" thickBot="1">
      <c r="A271" s="135"/>
      <c r="B271" s="190" t="s">
        <v>1195</v>
      </c>
      <c r="C271" s="940">
        <f>SUM(C250+C263+C269+C264+C266)</f>
        <v>18586547</v>
      </c>
      <c r="D271" s="940">
        <f>SUM(D250+D263+D269+D264+D266+D267)</f>
        <v>22137384</v>
      </c>
      <c r="E271" s="940">
        <f>SUM(E250+E263+E269+E264+E266+E267)</f>
        <v>22516922</v>
      </c>
      <c r="F271" s="940">
        <f>SUM(F250+F263+F269+F264+F266+F267)</f>
        <v>22528625</v>
      </c>
      <c r="G271" s="1205">
        <f>SUM(F271/E271)</f>
        <v>1.0005197424408185</v>
      </c>
      <c r="H271" s="305"/>
      <c r="I271" s="591"/>
    </row>
    <row r="272" ht="11.25">
      <c r="I272" s="151"/>
    </row>
  </sheetData>
  <sheetProtection/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5" manualBreakCount="5">
    <brk id="46" max="255" man="1"/>
    <brk id="129" max="255" man="1"/>
    <brk id="172" max="255" man="1"/>
    <brk id="214" max="255" man="1"/>
    <brk id="2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8">
      <selection activeCell="F33" sqref="F33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3.875" style="772" customWidth="1"/>
    <col min="4" max="4" width="12.875" style="772" customWidth="1"/>
    <col min="5" max="5" width="13.125" style="772" customWidth="1"/>
    <col min="6" max="6" width="13.875" style="772" customWidth="1"/>
    <col min="7" max="16384" width="9.125" style="772" customWidth="1"/>
  </cols>
  <sheetData>
    <row r="2" spans="2:6" ht="12.75">
      <c r="B2" s="1509" t="s">
        <v>364</v>
      </c>
      <c r="C2" s="1310"/>
      <c r="D2" s="1310"/>
      <c r="E2" s="1310"/>
      <c r="F2" s="1310"/>
    </row>
    <row r="3" spans="2:6" ht="12">
      <c r="B3" s="1510" t="s">
        <v>365</v>
      </c>
      <c r="C3" s="1511"/>
      <c r="D3" s="1511"/>
      <c r="E3" s="1511"/>
      <c r="F3" s="1511"/>
    </row>
    <row r="4" spans="2:6" ht="12">
      <c r="B4" s="1511"/>
      <c r="C4" s="1511"/>
      <c r="D4" s="1511"/>
      <c r="E4" s="1511"/>
      <c r="F4" s="1511"/>
    </row>
    <row r="5" spans="2:6" ht="12">
      <c r="B5" s="773"/>
      <c r="C5" s="773"/>
      <c r="D5" s="773"/>
      <c r="E5" s="773"/>
      <c r="F5" s="773"/>
    </row>
    <row r="6" ht="12.75">
      <c r="F6" s="774" t="s">
        <v>958</v>
      </c>
    </row>
    <row r="7" spans="2:6" ht="12.75" customHeight="1">
      <c r="B7" s="1512" t="s">
        <v>366</v>
      </c>
      <c r="C7" s="1513" t="s">
        <v>48</v>
      </c>
      <c r="D7" s="1513" t="s">
        <v>392</v>
      </c>
      <c r="E7" s="1513" t="s">
        <v>1145</v>
      </c>
      <c r="F7" s="1513" t="s">
        <v>49</v>
      </c>
    </row>
    <row r="8" spans="2:6" ht="30.75" customHeight="1">
      <c r="B8" s="1512"/>
      <c r="C8" s="1513"/>
      <c r="D8" s="1513"/>
      <c r="E8" s="1513"/>
      <c r="F8" s="1513"/>
    </row>
    <row r="9" spans="2:6" ht="12.75" customHeight="1">
      <c r="B9" s="1515" t="s">
        <v>1136</v>
      </c>
      <c r="C9" s="1514">
        <v>7506121</v>
      </c>
      <c r="D9" s="1514">
        <v>7506121</v>
      </c>
      <c r="E9" s="1514">
        <v>7506121</v>
      </c>
      <c r="F9" s="1514">
        <v>7506121</v>
      </c>
    </row>
    <row r="10" spans="2:6" ht="12.75" customHeight="1">
      <c r="B10" s="1515"/>
      <c r="C10" s="1514"/>
      <c r="D10" s="1514"/>
      <c r="E10" s="1514"/>
      <c r="F10" s="1514"/>
    </row>
    <row r="11" spans="2:6" ht="27" customHeight="1">
      <c r="B11" s="1515"/>
      <c r="C11" s="1514"/>
      <c r="D11" s="1514"/>
      <c r="E11" s="1514"/>
      <c r="F11" s="1514"/>
    </row>
    <row r="12" spans="2:6" ht="12">
      <c r="B12" s="1515" t="s">
        <v>367</v>
      </c>
      <c r="C12" s="1514">
        <v>585000</v>
      </c>
      <c r="D12" s="1514">
        <v>585000</v>
      </c>
      <c r="E12" s="1514">
        <v>585000</v>
      </c>
      <c r="F12" s="1514">
        <v>585000</v>
      </c>
    </row>
    <row r="13" spans="2:6" ht="12">
      <c r="B13" s="1515"/>
      <c r="C13" s="1514"/>
      <c r="D13" s="1514"/>
      <c r="E13" s="1514"/>
      <c r="F13" s="1514"/>
    </row>
    <row r="14" spans="2:6" ht="60" customHeight="1">
      <c r="B14" s="1515"/>
      <c r="C14" s="1514"/>
      <c r="D14" s="1514"/>
      <c r="E14" s="1514"/>
      <c r="F14" s="1514"/>
    </row>
    <row r="15" spans="2:6" ht="12.75" customHeight="1">
      <c r="B15" s="1515" t="s">
        <v>368</v>
      </c>
      <c r="C15" s="1516" t="s">
        <v>369</v>
      </c>
      <c r="D15" s="1516" t="s">
        <v>369</v>
      </c>
      <c r="E15" s="1516" t="s">
        <v>369</v>
      </c>
      <c r="F15" s="1516" t="s">
        <v>369</v>
      </c>
    </row>
    <row r="16" spans="2:6" ht="12.75" customHeight="1">
      <c r="B16" s="1515"/>
      <c r="C16" s="1517"/>
      <c r="D16" s="1517"/>
      <c r="E16" s="1517"/>
      <c r="F16" s="1517"/>
    </row>
    <row r="17" spans="2:6" ht="27" customHeight="1">
      <c r="B17" s="1515"/>
      <c r="C17" s="1518"/>
      <c r="D17" s="1518"/>
      <c r="E17" s="1518"/>
      <c r="F17" s="1518"/>
    </row>
    <row r="18" spans="2:6" ht="12.75" customHeight="1">
      <c r="B18" s="1515" t="s">
        <v>1138</v>
      </c>
      <c r="C18" s="1514">
        <v>2170225</v>
      </c>
      <c r="D18" s="1514">
        <v>2170225</v>
      </c>
      <c r="E18" s="1514">
        <v>2170225</v>
      </c>
      <c r="F18" s="1514">
        <v>2170225</v>
      </c>
    </row>
    <row r="19" spans="2:6" ht="15.75" customHeight="1">
      <c r="B19" s="1515"/>
      <c r="C19" s="1514"/>
      <c r="D19" s="1514"/>
      <c r="E19" s="1514"/>
      <c r="F19" s="1514"/>
    </row>
    <row r="20" spans="2:6" ht="43.5" customHeight="1">
      <c r="B20" s="1515"/>
      <c r="C20" s="1514"/>
      <c r="D20" s="1514"/>
      <c r="E20" s="1514"/>
      <c r="F20" s="1514"/>
    </row>
    <row r="21" spans="2:6" ht="12.75" customHeight="1">
      <c r="B21" s="1515" t="s">
        <v>370</v>
      </c>
      <c r="C21" s="1514">
        <v>489860</v>
      </c>
      <c r="D21" s="1514">
        <v>489860</v>
      </c>
      <c r="E21" s="1514">
        <v>489860</v>
      </c>
      <c r="F21" s="1514">
        <v>489860</v>
      </c>
    </row>
    <row r="22" spans="2:6" ht="12.75" customHeight="1">
      <c r="B22" s="1515"/>
      <c r="C22" s="1514"/>
      <c r="D22" s="1514"/>
      <c r="E22" s="1514"/>
      <c r="F22" s="1514"/>
    </row>
    <row r="23" spans="2:6" ht="27" customHeight="1">
      <c r="B23" s="1515"/>
      <c r="C23" s="1514"/>
      <c r="D23" s="1514"/>
      <c r="E23" s="1514"/>
      <c r="F23" s="1514"/>
    </row>
    <row r="24" spans="2:6" ht="12.75" customHeight="1">
      <c r="B24" s="1515" t="s">
        <v>1137</v>
      </c>
      <c r="C24" s="1516" t="s">
        <v>369</v>
      </c>
      <c r="D24" s="1516" t="s">
        <v>369</v>
      </c>
      <c r="E24" s="1516" t="s">
        <v>369</v>
      </c>
      <c r="F24" s="1516" t="s">
        <v>369</v>
      </c>
    </row>
    <row r="25" spans="2:6" ht="12.75" customHeight="1">
      <c r="B25" s="1515"/>
      <c r="C25" s="1517"/>
      <c r="D25" s="1517"/>
      <c r="E25" s="1517"/>
      <c r="F25" s="1517"/>
    </row>
    <row r="26" spans="2:6" ht="27" customHeight="1">
      <c r="B26" s="1515"/>
      <c r="C26" s="1518"/>
      <c r="D26" s="1518"/>
      <c r="E26" s="1518"/>
      <c r="F26" s="1518"/>
    </row>
    <row r="27" spans="2:6" ht="12.75" customHeight="1">
      <c r="B27" s="1522" t="s">
        <v>753</v>
      </c>
      <c r="C27" s="1519">
        <f>SUM(C9:C26)</f>
        <v>10751206</v>
      </c>
      <c r="D27" s="1519">
        <f>SUM(D9:D26)</f>
        <v>10751206</v>
      </c>
      <c r="E27" s="1519">
        <f>SUM(E9:E26)</f>
        <v>10751206</v>
      </c>
      <c r="F27" s="1519">
        <f>SUM(F9:F26)</f>
        <v>10751206</v>
      </c>
    </row>
    <row r="28" spans="2:6" ht="12.75" customHeight="1">
      <c r="B28" s="1522"/>
      <c r="C28" s="1519"/>
      <c r="D28" s="1519"/>
      <c r="E28" s="1519"/>
      <c r="F28" s="1519"/>
    </row>
    <row r="29" spans="2:6" ht="27.75" customHeight="1" thickBot="1">
      <c r="B29" s="1523"/>
      <c r="C29" s="1520"/>
      <c r="D29" s="1520"/>
      <c r="E29" s="1520"/>
      <c r="F29" s="1520"/>
    </row>
    <row r="30" spans="2:6" ht="21" customHeight="1" thickTop="1">
      <c r="B30" s="1521" t="s">
        <v>371</v>
      </c>
      <c r="C30" s="1524">
        <v>51192</v>
      </c>
      <c r="D30" s="1524">
        <v>50787</v>
      </c>
      <c r="E30" s="1524">
        <v>50381</v>
      </c>
      <c r="F30" s="1524">
        <v>49981</v>
      </c>
    </row>
    <row r="31" spans="1:6" ht="18.75" customHeight="1">
      <c r="A31" s="775"/>
      <c r="B31" s="1522"/>
      <c r="C31" s="1519"/>
      <c r="D31" s="1519"/>
      <c r="E31" s="1519"/>
      <c r="F31" s="1519"/>
    </row>
    <row r="32" spans="2:6" ht="18.75" customHeight="1" thickBot="1">
      <c r="B32" s="1523"/>
      <c r="C32" s="1520"/>
      <c r="D32" s="1520"/>
      <c r="E32" s="1520"/>
      <c r="F32" s="1520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5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12"/>
  <sheetViews>
    <sheetView tabSelected="1" view="pageBreakPreview" zoomScale="60" zoomScalePageLayoutView="0" workbookViewId="0" topLeftCell="A382">
      <selection activeCell="G377" sqref="A377:IV377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8.875" style="0" bestFit="1" customWidth="1"/>
  </cols>
  <sheetData>
    <row r="1" spans="1:6" ht="12">
      <c r="A1" s="1554" t="s">
        <v>509</v>
      </c>
      <c r="B1" s="1554"/>
      <c r="C1" s="1554"/>
      <c r="D1" s="1554"/>
      <c r="E1" s="1554"/>
      <c r="F1" s="1554"/>
    </row>
    <row r="2" spans="1:6" ht="12">
      <c r="A2" s="1554" t="s">
        <v>510</v>
      </c>
      <c r="B2" s="1554"/>
      <c r="C2" s="1554"/>
      <c r="D2" s="1554"/>
      <c r="E2" s="1554"/>
      <c r="F2" s="1554"/>
    </row>
    <row r="3" spans="1:6" ht="12">
      <c r="A3" s="1554" t="s">
        <v>37</v>
      </c>
      <c r="B3" s="1554"/>
      <c r="C3" s="1554"/>
      <c r="D3" s="1554"/>
      <c r="E3" s="1554"/>
      <c r="F3" s="1554"/>
    </row>
    <row r="4" ht="12">
      <c r="F4" s="792" t="s">
        <v>958</v>
      </c>
    </row>
    <row r="5" spans="1:7" ht="13.5">
      <c r="A5" s="1534" t="s">
        <v>400</v>
      </c>
      <c r="B5" s="1544" t="s">
        <v>401</v>
      </c>
      <c r="C5" s="1544"/>
      <c r="D5" s="1544"/>
      <c r="E5" s="1544"/>
      <c r="F5" s="1545">
        <f>SUM(F8:F18)</f>
        <v>2972665</v>
      </c>
      <c r="G5" s="790"/>
    </row>
    <row r="6" spans="1:7" ht="13.5">
      <c r="A6" s="1534"/>
      <c r="B6" s="1544"/>
      <c r="C6" s="1544"/>
      <c r="D6" s="1544"/>
      <c r="E6" s="1544"/>
      <c r="F6" s="1546"/>
      <c r="G6" s="790"/>
    </row>
    <row r="7" spans="1:7" ht="13.5">
      <c r="A7" s="1534"/>
      <c r="B7" s="1544"/>
      <c r="C7" s="1544"/>
      <c r="D7" s="1544"/>
      <c r="E7" s="1544"/>
      <c r="F7" s="1547"/>
      <c r="G7" s="790"/>
    </row>
    <row r="8" spans="1:7" ht="13.5">
      <c r="A8" s="1553">
        <v>3125</v>
      </c>
      <c r="B8" s="1553"/>
      <c r="C8" s="1525" t="s">
        <v>206</v>
      </c>
      <c r="D8" s="1526"/>
      <c r="E8" s="1527"/>
      <c r="F8" s="987">
        <f>SUM('3c.m.'!F126)</f>
        <v>31500</v>
      </c>
      <c r="G8" s="790"/>
    </row>
    <row r="9" spans="1:7" ht="13.5">
      <c r="A9" s="1553">
        <v>3200</v>
      </c>
      <c r="B9" s="1553"/>
      <c r="C9" s="1525" t="s">
        <v>70</v>
      </c>
      <c r="D9" s="1526"/>
      <c r="E9" s="1527"/>
      <c r="F9" s="791">
        <f>SUM('3c.m.'!F186)</f>
        <v>122533</v>
      </c>
      <c r="G9" s="1045"/>
    </row>
    <row r="10" spans="1:7" ht="13.5">
      <c r="A10" s="1553">
        <v>3201</v>
      </c>
      <c r="B10" s="1553"/>
      <c r="C10" s="1525" t="s">
        <v>944</v>
      </c>
      <c r="D10" s="1526"/>
      <c r="E10" s="1527"/>
      <c r="F10" s="791">
        <f>SUM('3c.m.'!F194)</f>
        <v>148171</v>
      </c>
      <c r="G10" s="1045"/>
    </row>
    <row r="11" spans="1:7" ht="13.5">
      <c r="A11" s="1531">
        <v>3208</v>
      </c>
      <c r="B11" s="1531"/>
      <c r="C11" s="1528" t="s">
        <v>767</v>
      </c>
      <c r="D11" s="1529"/>
      <c r="E11" s="1530"/>
      <c r="F11" s="791">
        <f>SUM('3c.m.'!F244)</f>
        <v>58326</v>
      </c>
      <c r="G11" s="1045"/>
    </row>
    <row r="12" spans="1:7" ht="13.5">
      <c r="A12" s="1531">
        <v>3209</v>
      </c>
      <c r="B12" s="1531"/>
      <c r="C12" s="1528" t="s">
        <v>648</v>
      </c>
      <c r="D12" s="1529"/>
      <c r="E12" s="1530"/>
      <c r="F12" s="791">
        <f>SUM('3c.m.'!F252)</f>
        <v>10160</v>
      </c>
      <c r="G12" s="790"/>
    </row>
    <row r="13" spans="1:7" ht="13.5">
      <c r="A13" s="1531">
        <v>3223</v>
      </c>
      <c r="B13" s="1531"/>
      <c r="C13" s="1528" t="s">
        <v>651</v>
      </c>
      <c r="D13" s="1529"/>
      <c r="E13" s="1530"/>
      <c r="F13" s="791">
        <f>SUM('3c.m.'!F310)</f>
        <v>11190</v>
      </c>
      <c r="G13" s="790"/>
    </row>
    <row r="14" spans="1:7" ht="13.5">
      <c r="A14" s="1531">
        <v>3000</v>
      </c>
      <c r="B14" s="1531"/>
      <c r="C14" s="1528" t="s">
        <v>492</v>
      </c>
      <c r="D14" s="1529"/>
      <c r="E14" s="1530"/>
      <c r="F14" s="791">
        <f>SUM('3a.m.'!F55)</f>
        <v>2058649</v>
      </c>
      <c r="G14" s="790"/>
    </row>
    <row r="15" spans="1:7" ht="13.5">
      <c r="A15" s="1531">
        <v>1801</v>
      </c>
      <c r="B15" s="1531"/>
      <c r="C15" s="1528" t="s">
        <v>502</v>
      </c>
      <c r="D15" s="1529"/>
      <c r="E15" s="1530"/>
      <c r="F15" s="791">
        <f>SUM('1c.mell '!F80)</f>
        <v>30058</v>
      </c>
      <c r="G15" s="790"/>
    </row>
    <row r="16" spans="1:7" ht="13.5">
      <c r="A16" s="1531">
        <v>1804</v>
      </c>
      <c r="B16" s="1531"/>
      <c r="C16" s="1528" t="s">
        <v>503</v>
      </c>
      <c r="D16" s="1529"/>
      <c r="E16" s="1530"/>
      <c r="F16" s="791">
        <f>SUM('1c.mell '!F86)</f>
        <v>197000</v>
      </c>
      <c r="G16" s="790"/>
    </row>
    <row r="17" spans="1:7" ht="13.5">
      <c r="A17" s="1531">
        <v>1802</v>
      </c>
      <c r="B17" s="1531"/>
      <c r="C17" s="989" t="s">
        <v>1197</v>
      </c>
      <c r="D17" s="990"/>
      <c r="E17" s="991"/>
      <c r="F17" s="809">
        <f>SUM('1c.mell '!F82)</f>
        <v>5078</v>
      </c>
      <c r="G17" s="790"/>
    </row>
    <row r="18" spans="1:7" ht="13.5">
      <c r="A18" s="1531">
        <v>5044</v>
      </c>
      <c r="B18" s="1531"/>
      <c r="C18" s="1528" t="s">
        <v>10</v>
      </c>
      <c r="D18" s="1529"/>
      <c r="E18" s="1530"/>
      <c r="F18" s="809">
        <f>SUM('5.mell. '!F25)</f>
        <v>300000</v>
      </c>
      <c r="G18" s="790"/>
    </row>
    <row r="19" spans="1:7" ht="13.5">
      <c r="A19" s="1534" t="s">
        <v>402</v>
      </c>
      <c r="B19" s="1544" t="s">
        <v>403</v>
      </c>
      <c r="C19" s="1544"/>
      <c r="D19" s="1544"/>
      <c r="E19" s="1544"/>
      <c r="F19" s="1545">
        <f>SUM(F22:F69)</f>
        <v>6768940</v>
      </c>
      <c r="G19" s="790"/>
    </row>
    <row r="20" spans="1:7" ht="13.5">
      <c r="A20" s="1534"/>
      <c r="B20" s="1544"/>
      <c r="C20" s="1544"/>
      <c r="D20" s="1544"/>
      <c r="E20" s="1544"/>
      <c r="F20" s="1546"/>
      <c r="G20" s="790"/>
    </row>
    <row r="21" spans="1:7" ht="13.5">
      <c r="A21" s="1550"/>
      <c r="B21" s="1544"/>
      <c r="C21" s="1544"/>
      <c r="D21" s="1544"/>
      <c r="E21" s="1544"/>
      <c r="F21" s="1547"/>
      <c r="G21" s="790"/>
    </row>
    <row r="22" spans="1:7" ht="13.5">
      <c r="A22" s="1531">
        <v>3053</v>
      </c>
      <c r="B22" s="1531"/>
      <c r="C22" s="1528" t="s">
        <v>207</v>
      </c>
      <c r="D22" s="1529"/>
      <c r="E22" s="1530"/>
      <c r="F22" s="1124">
        <f>SUM('3c.m.'!F25)</f>
        <v>2999</v>
      </c>
      <c r="G22" s="790"/>
    </row>
    <row r="23" spans="1:7" ht="13.5">
      <c r="A23" s="1531">
        <v>3111</v>
      </c>
      <c r="B23" s="1531"/>
      <c r="C23" s="1528" t="s">
        <v>733</v>
      </c>
      <c r="D23" s="1529"/>
      <c r="E23" s="1530"/>
      <c r="F23" s="793">
        <f>SUM('3c.m.'!F61)</f>
        <v>974329</v>
      </c>
      <c r="G23" s="790"/>
    </row>
    <row r="24" spans="1:7" ht="13.5">
      <c r="A24" s="1531">
        <v>3114</v>
      </c>
      <c r="B24" s="1531"/>
      <c r="C24" s="1528" t="s">
        <v>695</v>
      </c>
      <c r="D24" s="1529"/>
      <c r="E24" s="1530"/>
      <c r="F24" s="793">
        <f>SUM('3c.m.'!F77)</f>
        <v>133182</v>
      </c>
      <c r="G24" s="790"/>
    </row>
    <row r="25" spans="1:7" ht="13.5">
      <c r="A25" s="1531">
        <v>3121</v>
      </c>
      <c r="B25" s="1531"/>
      <c r="C25" s="1528" t="s">
        <v>762</v>
      </c>
      <c r="D25" s="1529"/>
      <c r="E25" s="1530"/>
      <c r="F25" s="793">
        <f>SUM('3c.m.'!F94)</f>
        <v>16182</v>
      </c>
      <c r="G25" s="790"/>
    </row>
    <row r="26" spans="1:7" ht="13.5">
      <c r="A26" s="1531">
        <v>3122</v>
      </c>
      <c r="B26" s="1531"/>
      <c r="C26" s="1528" t="s">
        <v>755</v>
      </c>
      <c r="D26" s="1529"/>
      <c r="E26" s="1530"/>
      <c r="F26" s="793">
        <f>SUM('3c.m.'!F102)</f>
        <v>21415</v>
      </c>
      <c r="G26" s="790"/>
    </row>
    <row r="27" spans="1:7" ht="13.5">
      <c r="A27" s="1531">
        <v>3123</v>
      </c>
      <c r="B27" s="1531"/>
      <c r="C27" s="1528" t="s">
        <v>694</v>
      </c>
      <c r="D27" s="1529"/>
      <c r="E27" s="1530"/>
      <c r="F27" s="791">
        <f>SUM('3c.m.'!F110)</f>
        <v>18024</v>
      </c>
      <c r="G27" s="790"/>
    </row>
    <row r="28" spans="1:7" ht="13.5">
      <c r="A28" s="1531">
        <v>3124</v>
      </c>
      <c r="B28" s="1531"/>
      <c r="C28" s="1528" t="s">
        <v>697</v>
      </c>
      <c r="D28" s="1529"/>
      <c r="E28" s="1530"/>
      <c r="F28" s="791">
        <f>SUM('3c.m.'!F118)</f>
        <v>12533</v>
      </c>
      <c r="G28" s="790"/>
    </row>
    <row r="29" spans="1:6" ht="13.5">
      <c r="A29" s="1531">
        <v>3211</v>
      </c>
      <c r="B29" s="1531"/>
      <c r="C29" s="1528" t="s">
        <v>590</v>
      </c>
      <c r="D29" s="1529"/>
      <c r="E29" s="1530"/>
      <c r="F29" s="794">
        <f>SUM('3c.m.'!F269)</f>
        <v>290115</v>
      </c>
    </row>
    <row r="30" spans="1:6" ht="13.5">
      <c r="A30" s="1531">
        <v>3213</v>
      </c>
      <c r="B30" s="1531"/>
      <c r="C30" s="1528" t="s">
        <v>934</v>
      </c>
      <c r="D30" s="1529"/>
      <c r="E30" s="1530"/>
      <c r="F30" s="795">
        <f>SUM('3c.m.'!F285)</f>
        <v>589993</v>
      </c>
    </row>
    <row r="31" spans="1:6" ht="13.5">
      <c r="A31" s="1531">
        <v>3925</v>
      </c>
      <c r="B31" s="1531"/>
      <c r="C31" s="1528" t="s">
        <v>591</v>
      </c>
      <c r="D31" s="1529"/>
      <c r="E31" s="1530"/>
      <c r="F31" s="795">
        <f>SUM('3d.m.'!F15)</f>
        <v>447804</v>
      </c>
    </row>
    <row r="32" spans="1:6" ht="13.5">
      <c r="A32" s="1531">
        <v>3933</v>
      </c>
      <c r="B32" s="1531"/>
      <c r="C32" s="1528" t="s">
        <v>1221</v>
      </c>
      <c r="D32" s="1529"/>
      <c r="E32" s="1530"/>
      <c r="F32" s="795">
        <f>SUM('3d.m.'!F27)</f>
        <v>3000</v>
      </c>
    </row>
    <row r="33" spans="1:6" ht="13.5">
      <c r="A33" s="1531">
        <v>4018</v>
      </c>
      <c r="B33" s="1531"/>
      <c r="C33" s="1528" t="s">
        <v>249</v>
      </c>
      <c r="D33" s="1529"/>
      <c r="E33" s="1530"/>
      <c r="F33" s="795">
        <f>SUM('4.mell.'!F17)</f>
        <v>25000</v>
      </c>
    </row>
    <row r="34" spans="1:6" ht="13.5">
      <c r="A34" s="1531">
        <v>4114</v>
      </c>
      <c r="B34" s="1531"/>
      <c r="C34" s="1528" t="s">
        <v>756</v>
      </c>
      <c r="D34" s="1529"/>
      <c r="E34" s="1530"/>
      <c r="F34" s="795">
        <f>SUM('4.mell.'!F22)</f>
        <v>857396</v>
      </c>
    </row>
    <row r="35" spans="1:6" ht="13.5">
      <c r="A35" s="1531">
        <v>4115</v>
      </c>
      <c r="B35" s="1531"/>
      <c r="C35" s="1528" t="s">
        <v>1161</v>
      </c>
      <c r="D35" s="1529"/>
      <c r="E35" s="1530"/>
      <c r="F35" s="795">
        <f>SUM('4.mell.'!F23)</f>
        <v>800000</v>
      </c>
    </row>
    <row r="36" spans="1:6" ht="13.5">
      <c r="A36" s="1531">
        <v>4116</v>
      </c>
      <c r="B36" s="1531"/>
      <c r="C36" s="1528" t="s">
        <v>38</v>
      </c>
      <c r="D36" s="1529"/>
      <c r="E36" s="1530"/>
      <c r="F36" s="795">
        <f>SUM('4.mell.'!F24)</f>
        <v>479000</v>
      </c>
    </row>
    <row r="37" spans="1:6" ht="13.5">
      <c r="A37" s="1531">
        <v>4117</v>
      </c>
      <c r="B37" s="1531"/>
      <c r="C37" s="1528" t="s">
        <v>39</v>
      </c>
      <c r="D37" s="1529"/>
      <c r="E37" s="1530"/>
      <c r="F37" s="795">
        <f>SUM('4.mell.'!F25)</f>
        <v>447600</v>
      </c>
    </row>
    <row r="38" spans="1:6" ht="13.5">
      <c r="A38" s="1531">
        <v>4118</v>
      </c>
      <c r="B38" s="1531"/>
      <c r="C38" s="1035" t="s">
        <v>125</v>
      </c>
      <c r="D38" s="990"/>
      <c r="E38" s="991"/>
      <c r="F38" s="795">
        <f>SUM('4.mell.'!F26)</f>
        <v>15701</v>
      </c>
    </row>
    <row r="39" spans="1:6" ht="13.5">
      <c r="A39" s="1531">
        <v>4119</v>
      </c>
      <c r="B39" s="1531"/>
      <c r="C39" s="1122" t="s">
        <v>960</v>
      </c>
      <c r="D39" s="1123"/>
      <c r="E39" s="991"/>
      <c r="F39" s="795">
        <f>SUM('4.mell.'!F27)</f>
        <v>558</v>
      </c>
    </row>
    <row r="40" spans="1:6" ht="13.5">
      <c r="A40" s="1531">
        <v>4121</v>
      </c>
      <c r="B40" s="1531"/>
      <c r="C40" s="1528" t="s">
        <v>537</v>
      </c>
      <c r="D40" s="1529"/>
      <c r="E40" s="1530"/>
      <c r="F40" s="795">
        <f>SUM('4.mell.'!F29)</f>
        <v>85548</v>
      </c>
    </row>
    <row r="41" spans="1:6" ht="13.5">
      <c r="A41" s="1531">
        <v>4016</v>
      </c>
      <c r="B41" s="1531"/>
      <c r="C41" s="1528" t="s">
        <v>15</v>
      </c>
      <c r="D41" s="1529"/>
      <c r="E41" s="1530"/>
      <c r="F41" s="795">
        <f>SUM('4.mell.'!F16)</f>
        <v>6000</v>
      </c>
    </row>
    <row r="42" spans="1:6" ht="13.5">
      <c r="A42" s="1531">
        <v>4122</v>
      </c>
      <c r="B42" s="1531"/>
      <c r="C42" s="1528" t="s">
        <v>536</v>
      </c>
      <c r="D42" s="1529"/>
      <c r="E42" s="1530"/>
      <c r="F42" s="795">
        <f>SUM('4.mell.'!F33)</f>
        <v>148213</v>
      </c>
    </row>
    <row r="43" spans="1:6" ht="13.5">
      <c r="A43" s="1531">
        <v>4124</v>
      </c>
      <c r="B43" s="1531"/>
      <c r="C43" s="1528" t="s">
        <v>208</v>
      </c>
      <c r="D43" s="1529"/>
      <c r="E43" s="1530"/>
      <c r="F43" s="795">
        <f>SUM('4.mell.'!F34)</f>
        <v>1143</v>
      </c>
    </row>
    <row r="44" spans="1:6" ht="13.5">
      <c r="A44" s="1531">
        <v>3115</v>
      </c>
      <c r="B44" s="1531"/>
      <c r="C44" s="1528" t="s">
        <v>1115</v>
      </c>
      <c r="D44" s="1529"/>
      <c r="E44" s="1530"/>
      <c r="F44" s="795">
        <f>SUM('3c.m.'!F85)</f>
        <v>55573</v>
      </c>
    </row>
    <row r="45" spans="1:6" ht="13.5">
      <c r="A45" s="1531">
        <v>4131</v>
      </c>
      <c r="B45" s="1531"/>
      <c r="C45" s="1528" t="s">
        <v>867</v>
      </c>
      <c r="D45" s="1529"/>
      <c r="E45" s="1530"/>
      <c r="F45" s="795">
        <f>SUM('4.mell.'!F36)</f>
        <v>88821</v>
      </c>
    </row>
    <row r="46" spans="1:6" ht="13.5">
      <c r="A46" s="1531">
        <v>4133</v>
      </c>
      <c r="B46" s="1531"/>
      <c r="C46" s="1528" t="s">
        <v>868</v>
      </c>
      <c r="D46" s="1529"/>
      <c r="E46" s="1530"/>
      <c r="F46" s="795">
        <f>SUM('4.mell.'!F40)</f>
        <v>267834</v>
      </c>
    </row>
    <row r="47" spans="1:6" ht="13.5">
      <c r="A47" s="1531">
        <v>4135</v>
      </c>
      <c r="B47" s="1531"/>
      <c r="C47" s="1528" t="s">
        <v>869</v>
      </c>
      <c r="D47" s="1529"/>
      <c r="E47" s="1530"/>
      <c r="F47" s="795">
        <f>SUM('4.mell.'!F41)</f>
        <v>123000</v>
      </c>
    </row>
    <row r="48" spans="1:6" ht="13.5">
      <c r="A48" s="1531">
        <v>4141</v>
      </c>
      <c r="B48" s="1531"/>
      <c r="C48" s="1528" t="s">
        <v>1104</v>
      </c>
      <c r="D48" s="1529"/>
      <c r="E48" s="1530"/>
      <c r="F48" s="795">
        <f>SUM('4.mell.'!F44)</f>
        <v>62190</v>
      </c>
    </row>
    <row r="49" spans="1:6" ht="13.5">
      <c r="A49" s="1531">
        <v>4136</v>
      </c>
      <c r="B49" s="1531"/>
      <c r="C49" s="1528" t="s">
        <v>1140</v>
      </c>
      <c r="D49" s="1529"/>
      <c r="E49" s="1530"/>
      <c r="F49" s="795">
        <f>SUM('4.mell.'!F42)</f>
        <v>119518</v>
      </c>
    </row>
    <row r="50" spans="1:6" ht="13.5">
      <c r="A50" s="1532">
        <v>4137</v>
      </c>
      <c r="B50" s="1533"/>
      <c r="C50" s="1528" t="s">
        <v>127</v>
      </c>
      <c r="D50" s="1529"/>
      <c r="E50" s="1530"/>
      <c r="F50" s="795">
        <f>SUM('4.mell.'!F43)</f>
        <v>7694</v>
      </c>
    </row>
    <row r="51" spans="1:6" ht="13.5">
      <c r="A51" s="1532">
        <v>4211</v>
      </c>
      <c r="B51" s="1533"/>
      <c r="C51" s="1035" t="s">
        <v>700</v>
      </c>
      <c r="D51" s="990"/>
      <c r="E51" s="991"/>
      <c r="F51" s="795">
        <f>SUM('4.mell.'!F52)</f>
        <v>4104</v>
      </c>
    </row>
    <row r="52" spans="1:6" ht="13.5">
      <c r="A52" s="1532">
        <v>4213</v>
      </c>
      <c r="B52" s="1533"/>
      <c r="C52" s="1035" t="s">
        <v>702</v>
      </c>
      <c r="D52" s="990"/>
      <c r="E52" s="991"/>
      <c r="F52" s="795">
        <f>SUM('4.mell.'!F53)</f>
        <v>10781</v>
      </c>
    </row>
    <row r="53" spans="1:6" ht="13.5">
      <c r="A53" s="1532">
        <v>4219</v>
      </c>
      <c r="B53" s="1533"/>
      <c r="C53" s="1035" t="s">
        <v>703</v>
      </c>
      <c r="D53" s="990"/>
      <c r="E53" s="991"/>
      <c r="F53" s="795">
        <f>SUM('4.mell.'!F56)</f>
        <v>0</v>
      </c>
    </row>
    <row r="54" spans="1:6" ht="13.5">
      <c r="A54" s="1532">
        <v>4221</v>
      </c>
      <c r="B54" s="1533"/>
      <c r="C54" s="1035" t="s">
        <v>701</v>
      </c>
      <c r="D54" s="990"/>
      <c r="E54" s="991"/>
      <c r="F54" s="795">
        <f>SUM('4.mell.'!F57)</f>
        <v>8414</v>
      </c>
    </row>
    <row r="55" spans="1:6" ht="13.5">
      <c r="A55" s="1532">
        <v>4223</v>
      </c>
      <c r="B55" s="1533"/>
      <c r="C55" s="1035" t="s">
        <v>704</v>
      </c>
      <c r="D55" s="990"/>
      <c r="E55" s="991"/>
      <c r="F55" s="795">
        <f>SUM('4.mell.'!F58)</f>
        <v>19800</v>
      </c>
    </row>
    <row r="56" spans="1:6" ht="13.5">
      <c r="A56" s="1532">
        <v>4225</v>
      </c>
      <c r="B56" s="1533"/>
      <c r="C56" s="1035" t="s">
        <v>705</v>
      </c>
      <c r="D56" s="990"/>
      <c r="E56" s="991"/>
      <c r="F56" s="795">
        <f>SUM('4.mell.'!F59)</f>
        <v>5650</v>
      </c>
    </row>
    <row r="57" spans="1:6" ht="13.5">
      <c r="A57" s="1532">
        <v>4227</v>
      </c>
      <c r="B57" s="1533"/>
      <c r="C57" s="1035" t="s">
        <v>706</v>
      </c>
      <c r="D57" s="990"/>
      <c r="E57" s="991"/>
      <c r="F57" s="795">
        <f>SUM('4.mell.'!F60)</f>
        <v>2497</v>
      </c>
    </row>
    <row r="58" spans="1:6" ht="13.5">
      <c r="A58" s="1532">
        <v>4239</v>
      </c>
      <c r="B58" s="1533"/>
      <c r="C58" s="1035" t="s">
        <v>1183</v>
      </c>
      <c r="D58" s="990"/>
      <c r="E58" s="991"/>
      <c r="F58" s="795">
        <f>SUM('4.mell.'!F61)</f>
        <v>0</v>
      </c>
    </row>
    <row r="59" spans="1:6" ht="13.5">
      <c r="A59" s="1531">
        <v>4265</v>
      </c>
      <c r="B59" s="1531"/>
      <c r="C59" s="1528" t="s">
        <v>599</v>
      </c>
      <c r="D59" s="1529"/>
      <c r="E59" s="1530"/>
      <c r="F59" s="795">
        <f>SUM('4.mell.'!F62)</f>
        <v>6079</v>
      </c>
    </row>
    <row r="60" spans="1:6" ht="13.5">
      <c r="A60" s="1531">
        <v>4310</v>
      </c>
      <c r="B60" s="1531"/>
      <c r="C60" s="1528" t="s">
        <v>966</v>
      </c>
      <c r="D60" s="1529"/>
      <c r="E60" s="1530"/>
      <c r="F60" s="795">
        <f>SUM('4.mell.'!F65)</f>
        <v>65314</v>
      </c>
    </row>
    <row r="61" spans="1:6" ht="13.5">
      <c r="A61" s="1531">
        <v>4321</v>
      </c>
      <c r="B61" s="1531"/>
      <c r="C61" s="1528" t="s">
        <v>1172</v>
      </c>
      <c r="D61" s="1529"/>
      <c r="E61" s="1530"/>
      <c r="F61" s="795">
        <f>SUM('4.mell.'!F68)</f>
        <v>20556</v>
      </c>
    </row>
    <row r="62" spans="1:6" ht="13.5">
      <c r="A62" s="1531">
        <v>4322</v>
      </c>
      <c r="B62" s="1531"/>
      <c r="C62" s="1035" t="s">
        <v>1182</v>
      </c>
      <c r="D62" s="1206"/>
      <c r="E62" s="991"/>
      <c r="F62" s="794">
        <f>SUM('4.mell.'!F69)</f>
        <v>41943</v>
      </c>
    </row>
    <row r="63" spans="1:6" ht="13.5">
      <c r="A63" s="1531">
        <v>4323</v>
      </c>
      <c r="B63" s="1531"/>
      <c r="C63" s="1207" t="s">
        <v>1181</v>
      </c>
      <c r="D63" s="990"/>
      <c r="E63" s="991"/>
      <c r="F63" s="795">
        <f>SUM('4.mell.'!F70)</f>
        <v>32038</v>
      </c>
    </row>
    <row r="64" spans="1:6" ht="13.5">
      <c r="A64" s="1531">
        <v>5021</v>
      </c>
      <c r="B64" s="1531"/>
      <c r="C64" s="1528" t="s">
        <v>529</v>
      </c>
      <c r="D64" s="1529"/>
      <c r="E64" s="1530"/>
      <c r="F64" s="795">
        <f>SUM('5.mell. '!F14)</f>
        <v>51560</v>
      </c>
    </row>
    <row r="65" spans="1:6" ht="13.5">
      <c r="A65" s="1553">
        <v>5023</v>
      </c>
      <c r="B65" s="1553"/>
      <c r="C65" s="1525" t="s">
        <v>1164</v>
      </c>
      <c r="D65" s="1526"/>
      <c r="E65" s="1527"/>
      <c r="F65" s="795">
        <f>SUM('5.mell. '!F15)</f>
        <v>33664</v>
      </c>
    </row>
    <row r="66" spans="1:6" ht="13.5">
      <c r="A66" s="1553">
        <v>5024</v>
      </c>
      <c r="B66" s="1553"/>
      <c r="C66" s="1525" t="s">
        <v>1202</v>
      </c>
      <c r="D66" s="1526"/>
      <c r="E66" s="1527"/>
      <c r="F66" s="795">
        <v>220000</v>
      </c>
    </row>
    <row r="67" spans="1:6" ht="13.5">
      <c r="A67" s="1553">
        <v>5064</v>
      </c>
      <c r="B67" s="1553"/>
      <c r="C67" s="1525" t="s">
        <v>1239</v>
      </c>
      <c r="D67" s="1526"/>
      <c r="E67" s="1527"/>
      <c r="F67" s="795">
        <v>50738</v>
      </c>
    </row>
    <row r="68" spans="1:6" ht="13.5">
      <c r="A68" s="1531">
        <v>1851</v>
      </c>
      <c r="B68" s="1531"/>
      <c r="C68" s="1528" t="s">
        <v>142</v>
      </c>
      <c r="D68" s="1529"/>
      <c r="E68" s="1530"/>
      <c r="F68" s="795">
        <f>SUM('1c.mell '!F119)</f>
        <v>48000</v>
      </c>
    </row>
    <row r="69" spans="1:6" ht="13.5">
      <c r="A69" s="1531">
        <v>1790</v>
      </c>
      <c r="B69" s="1531"/>
      <c r="C69" s="1528" t="s">
        <v>210</v>
      </c>
      <c r="D69" s="1529"/>
      <c r="E69" s="1530"/>
      <c r="F69" s="795">
        <f>SUM('1c.mell '!F73)</f>
        <v>47437</v>
      </c>
    </row>
    <row r="70" spans="1:6" ht="12">
      <c r="A70" s="1534" t="s">
        <v>558</v>
      </c>
      <c r="B70" s="1544" t="s">
        <v>559</v>
      </c>
      <c r="C70" s="1544"/>
      <c r="D70" s="1544"/>
      <c r="E70" s="1544"/>
      <c r="F70" s="1545">
        <f>SUM(F73:F73)</f>
        <v>78930</v>
      </c>
    </row>
    <row r="71" spans="1:6" ht="12">
      <c r="A71" s="1534"/>
      <c r="B71" s="1544"/>
      <c r="C71" s="1544"/>
      <c r="D71" s="1544"/>
      <c r="E71" s="1544"/>
      <c r="F71" s="1546"/>
    </row>
    <row r="72" spans="1:6" ht="12">
      <c r="A72" s="1534"/>
      <c r="B72" s="1544"/>
      <c r="C72" s="1544"/>
      <c r="D72" s="1544"/>
      <c r="E72" s="1544"/>
      <c r="F72" s="1547"/>
    </row>
    <row r="73" spans="1:8" ht="13.5" customHeight="1">
      <c r="A73" s="1531">
        <v>2985</v>
      </c>
      <c r="B73" s="1531"/>
      <c r="C73" s="1528" t="s">
        <v>1062</v>
      </c>
      <c r="D73" s="1529"/>
      <c r="E73" s="1530"/>
      <c r="F73" s="795">
        <v>78930</v>
      </c>
      <c r="G73" s="60"/>
      <c r="H73" s="60"/>
    </row>
    <row r="74" spans="1:7" ht="13.5" customHeight="1">
      <c r="A74" s="1534" t="s">
        <v>104</v>
      </c>
      <c r="B74" s="1544" t="s">
        <v>105</v>
      </c>
      <c r="C74" s="1544"/>
      <c r="D74" s="1544"/>
      <c r="E74" s="1544"/>
      <c r="F74" s="1545">
        <f>SUM(F77:F79)</f>
        <v>167831</v>
      </c>
      <c r="G74" s="60"/>
    </row>
    <row r="75" spans="1:7" ht="13.5" customHeight="1">
      <c r="A75" s="1534"/>
      <c r="B75" s="1544"/>
      <c r="C75" s="1544"/>
      <c r="D75" s="1544"/>
      <c r="E75" s="1544"/>
      <c r="F75" s="1546"/>
      <c r="G75" s="60"/>
    </row>
    <row r="76" spans="1:7" ht="13.5" customHeight="1">
      <c r="A76" s="1534"/>
      <c r="B76" s="1544"/>
      <c r="C76" s="1544"/>
      <c r="D76" s="1544"/>
      <c r="E76" s="1544"/>
      <c r="F76" s="1547"/>
      <c r="G76" s="60"/>
    </row>
    <row r="77" spans="1:7" ht="13.5" customHeight="1">
      <c r="A77" s="1531">
        <v>1803</v>
      </c>
      <c r="B77" s="1531"/>
      <c r="C77" s="1528" t="s">
        <v>47</v>
      </c>
      <c r="D77" s="1529"/>
      <c r="E77" s="1530"/>
      <c r="F77" s="791">
        <f>SUM('1c.mell '!F84)</f>
        <v>114787</v>
      </c>
      <c r="G77" s="60"/>
    </row>
    <row r="78" spans="1:7" ht="13.5" customHeight="1">
      <c r="A78" s="1531">
        <v>1806</v>
      </c>
      <c r="B78" s="1531"/>
      <c r="C78" s="1528" t="s">
        <v>579</v>
      </c>
      <c r="D78" s="1529"/>
      <c r="E78" s="1530"/>
      <c r="F78" s="791">
        <f>SUM('1c.mell '!F88)</f>
        <v>7439</v>
      </c>
      <c r="G78" s="60"/>
    </row>
    <row r="79" spans="1:7" ht="13.5" customHeight="1">
      <c r="A79" s="1531">
        <v>1975</v>
      </c>
      <c r="B79" s="1531"/>
      <c r="C79" s="1528" t="s">
        <v>141</v>
      </c>
      <c r="D79" s="1529"/>
      <c r="E79" s="1530"/>
      <c r="F79" s="809">
        <f>SUM('1c.mell '!F155)</f>
        <v>45605</v>
      </c>
      <c r="G79" s="60"/>
    </row>
    <row r="80" spans="1:6" ht="13.5" customHeight="1">
      <c r="A80" s="1534" t="s">
        <v>1142</v>
      </c>
      <c r="B80" s="1544" t="s">
        <v>1143</v>
      </c>
      <c r="C80" s="1544"/>
      <c r="D80" s="1544"/>
      <c r="E80" s="1544"/>
      <c r="F80" s="1545">
        <f>SUM(F83:F84)</f>
        <v>682097</v>
      </c>
    </row>
    <row r="81" spans="1:6" ht="13.5" customHeight="1">
      <c r="A81" s="1534"/>
      <c r="B81" s="1544"/>
      <c r="C81" s="1544"/>
      <c r="D81" s="1544"/>
      <c r="E81" s="1544"/>
      <c r="F81" s="1546"/>
    </row>
    <row r="82" spans="1:6" ht="12" customHeight="1">
      <c r="A82" s="1534"/>
      <c r="B82" s="1544"/>
      <c r="C82" s="1544"/>
      <c r="D82" s="1544"/>
      <c r="E82" s="1544"/>
      <c r="F82" s="1547"/>
    </row>
    <row r="83" spans="1:6" ht="13.5">
      <c r="A83" s="1531">
        <v>3030</v>
      </c>
      <c r="B83" s="1531"/>
      <c r="C83" s="1528" t="s">
        <v>491</v>
      </c>
      <c r="D83" s="1529"/>
      <c r="E83" s="1530"/>
      <c r="F83" s="794">
        <f>SUM('3b.m.'!F48)</f>
        <v>672454</v>
      </c>
    </row>
    <row r="84" spans="1:6" ht="13.5">
      <c r="A84" s="1531">
        <v>5040</v>
      </c>
      <c r="B84" s="1531"/>
      <c r="C84" s="1528" t="s">
        <v>1113</v>
      </c>
      <c r="D84" s="1529"/>
      <c r="E84" s="1530"/>
      <c r="F84" s="795">
        <f>SUM('5.mell. '!F22)</f>
        <v>9643</v>
      </c>
    </row>
    <row r="85" spans="1:6" ht="12">
      <c r="A85" s="1534" t="s">
        <v>404</v>
      </c>
      <c r="B85" s="1544" t="s">
        <v>607</v>
      </c>
      <c r="C85" s="1544"/>
      <c r="D85" s="1544"/>
      <c r="E85" s="1544"/>
      <c r="F85" s="1545">
        <f>SUM(F88:F91)</f>
        <v>61333</v>
      </c>
    </row>
    <row r="86" spans="1:6" ht="12">
      <c r="A86" s="1534"/>
      <c r="B86" s="1544"/>
      <c r="C86" s="1544"/>
      <c r="D86" s="1544"/>
      <c r="E86" s="1544"/>
      <c r="F86" s="1546"/>
    </row>
    <row r="87" spans="1:6" ht="12">
      <c r="A87" s="1534"/>
      <c r="B87" s="1544"/>
      <c r="C87" s="1544"/>
      <c r="D87" s="1544"/>
      <c r="E87" s="1544"/>
      <c r="F87" s="1547"/>
    </row>
    <row r="88" spans="1:6" ht="13.5">
      <c r="A88" s="1531">
        <v>3204</v>
      </c>
      <c r="B88" s="1531"/>
      <c r="C88" s="1528" t="s">
        <v>211</v>
      </c>
      <c r="D88" s="1529"/>
      <c r="E88" s="1530"/>
      <c r="F88" s="791">
        <f>SUM('3c.m.'!F219)</f>
        <v>6626</v>
      </c>
    </row>
    <row r="89" spans="1:6" ht="13.5">
      <c r="A89" s="1531">
        <v>3210</v>
      </c>
      <c r="B89" s="1531"/>
      <c r="C89" s="1528" t="s">
        <v>607</v>
      </c>
      <c r="D89" s="1529"/>
      <c r="E89" s="1530"/>
      <c r="F89" s="791">
        <f>SUM('3c.m.'!F260)</f>
        <v>2000</v>
      </c>
    </row>
    <row r="90" spans="1:6" ht="13.5">
      <c r="A90" s="1531">
        <v>3924</v>
      </c>
      <c r="B90" s="1531"/>
      <c r="C90" s="1528" t="s">
        <v>1220</v>
      </c>
      <c r="D90" s="1529"/>
      <c r="E90" s="1530"/>
      <c r="F90" s="791">
        <f>SUM('3d.m.'!F14)</f>
        <v>3000</v>
      </c>
    </row>
    <row r="91" spans="1:6" ht="13.5">
      <c r="A91" s="1531">
        <v>5033</v>
      </c>
      <c r="B91" s="1531"/>
      <c r="C91" s="1528" t="s">
        <v>592</v>
      </c>
      <c r="D91" s="1529"/>
      <c r="E91" s="1530"/>
      <c r="F91" s="791">
        <f>SUM('5.mell. '!F20)</f>
        <v>49707</v>
      </c>
    </row>
    <row r="92" spans="1:6" ht="12">
      <c r="A92" s="1534" t="s">
        <v>479</v>
      </c>
      <c r="B92" s="1544" t="s">
        <v>480</v>
      </c>
      <c r="C92" s="1544"/>
      <c r="D92" s="1544"/>
      <c r="E92" s="1544"/>
      <c r="F92" s="1545">
        <f>SUM(F95)</f>
        <v>1000</v>
      </c>
    </row>
    <row r="93" spans="1:6" ht="12">
      <c r="A93" s="1534"/>
      <c r="B93" s="1544"/>
      <c r="C93" s="1544"/>
      <c r="D93" s="1544"/>
      <c r="E93" s="1544"/>
      <c r="F93" s="1546"/>
    </row>
    <row r="94" spans="1:6" ht="12">
      <c r="A94" s="1534"/>
      <c r="B94" s="1544"/>
      <c r="C94" s="1544"/>
      <c r="D94" s="1544"/>
      <c r="E94" s="1544"/>
      <c r="F94" s="1547"/>
    </row>
    <row r="95" spans="1:6" ht="13.5">
      <c r="A95" s="1531">
        <v>3452</v>
      </c>
      <c r="B95" s="1531"/>
      <c r="C95" s="1528" t="s">
        <v>487</v>
      </c>
      <c r="D95" s="1529"/>
      <c r="E95" s="1530"/>
      <c r="F95" s="791">
        <f>SUM('3c.m.'!F794)</f>
        <v>1000</v>
      </c>
    </row>
    <row r="96" spans="1:6" ht="12" customHeight="1">
      <c r="A96" s="1534" t="s">
        <v>498</v>
      </c>
      <c r="B96" s="1544" t="s">
        <v>499</v>
      </c>
      <c r="C96" s="1544"/>
      <c r="D96" s="1544"/>
      <c r="E96" s="1544"/>
      <c r="F96" s="1545">
        <f>SUM(F99)</f>
        <v>451509</v>
      </c>
    </row>
    <row r="97" spans="1:6" ht="12" customHeight="1">
      <c r="A97" s="1534"/>
      <c r="B97" s="1544"/>
      <c r="C97" s="1544"/>
      <c r="D97" s="1544"/>
      <c r="E97" s="1544"/>
      <c r="F97" s="1546"/>
    </row>
    <row r="98" spans="1:6" ht="12" customHeight="1">
      <c r="A98" s="1534"/>
      <c r="B98" s="1544"/>
      <c r="C98" s="1544"/>
      <c r="D98" s="1544"/>
      <c r="E98" s="1544"/>
      <c r="F98" s="1547"/>
    </row>
    <row r="99" spans="1:7" ht="13.5">
      <c r="A99" s="1531">
        <v>2795</v>
      </c>
      <c r="B99" s="1531"/>
      <c r="C99" s="1528" t="s">
        <v>500</v>
      </c>
      <c r="D99" s="1529"/>
      <c r="E99" s="1530"/>
      <c r="F99" s="791">
        <v>451509</v>
      </c>
      <c r="G99" s="60"/>
    </row>
    <row r="100" spans="1:6" ht="12">
      <c r="A100" s="1534" t="s">
        <v>452</v>
      </c>
      <c r="B100" s="1544" t="s">
        <v>453</v>
      </c>
      <c r="C100" s="1544"/>
      <c r="D100" s="1544"/>
      <c r="E100" s="1544"/>
      <c r="F100" s="1545">
        <f>SUM(F103)</f>
        <v>25000</v>
      </c>
    </row>
    <row r="101" spans="1:6" ht="12">
      <c r="A101" s="1534"/>
      <c r="B101" s="1544"/>
      <c r="C101" s="1544"/>
      <c r="D101" s="1544"/>
      <c r="E101" s="1544"/>
      <c r="F101" s="1546"/>
    </row>
    <row r="102" spans="1:6" ht="12">
      <c r="A102" s="1534"/>
      <c r="B102" s="1544"/>
      <c r="C102" s="1544"/>
      <c r="D102" s="1544"/>
      <c r="E102" s="1544"/>
      <c r="F102" s="1547"/>
    </row>
    <row r="103" spans="1:6" ht="13.5">
      <c r="A103" s="1531">
        <v>3356</v>
      </c>
      <c r="B103" s="1531"/>
      <c r="C103" s="1528" t="s">
        <v>212</v>
      </c>
      <c r="D103" s="1529"/>
      <c r="E103" s="1530"/>
      <c r="F103" s="791">
        <f>SUM('3c.m.'!F582)</f>
        <v>25000</v>
      </c>
    </row>
    <row r="104" spans="1:6" ht="12" customHeight="1">
      <c r="A104" s="1534" t="s">
        <v>485</v>
      </c>
      <c r="B104" s="1544" t="s">
        <v>486</v>
      </c>
      <c r="C104" s="1544"/>
      <c r="D104" s="1544"/>
      <c r="E104" s="1544"/>
      <c r="F104" s="1545">
        <f>SUM(F107)</f>
        <v>252022</v>
      </c>
    </row>
    <row r="105" spans="1:6" ht="12" customHeight="1">
      <c r="A105" s="1534"/>
      <c r="B105" s="1544"/>
      <c r="C105" s="1544"/>
      <c r="D105" s="1544"/>
      <c r="E105" s="1544"/>
      <c r="F105" s="1546"/>
    </row>
    <row r="106" spans="1:6" ht="12" customHeight="1">
      <c r="A106" s="1534"/>
      <c r="B106" s="1544"/>
      <c r="C106" s="1544"/>
      <c r="D106" s="1544"/>
      <c r="E106" s="1544"/>
      <c r="F106" s="1547"/>
    </row>
    <row r="107" spans="1:6" ht="13.5">
      <c r="A107" s="1531">
        <v>3941</v>
      </c>
      <c r="B107" s="1531"/>
      <c r="C107" s="1528" t="s">
        <v>213</v>
      </c>
      <c r="D107" s="1529"/>
      <c r="E107" s="1530"/>
      <c r="F107" s="791">
        <f>SUM('3d.m.'!F30)</f>
        <v>252022</v>
      </c>
    </row>
    <row r="108" spans="1:6" ht="12">
      <c r="A108" s="1534" t="s">
        <v>405</v>
      </c>
      <c r="B108" s="1544" t="s">
        <v>406</v>
      </c>
      <c r="C108" s="1544"/>
      <c r="D108" s="1544"/>
      <c r="E108" s="1544"/>
      <c r="F108" s="1545">
        <f>SUM(F111)</f>
        <v>26500</v>
      </c>
    </row>
    <row r="109" spans="1:6" ht="12">
      <c r="A109" s="1534"/>
      <c r="B109" s="1544"/>
      <c r="C109" s="1544"/>
      <c r="D109" s="1544"/>
      <c r="E109" s="1544"/>
      <c r="F109" s="1546"/>
    </row>
    <row r="110" spans="1:6" ht="12">
      <c r="A110" s="1534"/>
      <c r="B110" s="1544"/>
      <c r="C110" s="1544"/>
      <c r="D110" s="1544"/>
      <c r="E110" s="1544"/>
      <c r="F110" s="1547"/>
    </row>
    <row r="111" spans="1:6" ht="13.5">
      <c r="A111" s="1531">
        <v>3207</v>
      </c>
      <c r="B111" s="1531"/>
      <c r="C111" s="1528" t="s">
        <v>870</v>
      </c>
      <c r="D111" s="1529"/>
      <c r="E111" s="1530"/>
      <c r="F111" s="791">
        <f>SUM('3c.m.'!F236)</f>
        <v>26500</v>
      </c>
    </row>
    <row r="112" spans="1:6" ht="12">
      <c r="A112" s="1534" t="s">
        <v>554</v>
      </c>
      <c r="B112" s="1544" t="s">
        <v>555</v>
      </c>
      <c r="C112" s="1544"/>
      <c r="D112" s="1544"/>
      <c r="E112" s="1544"/>
      <c r="F112" s="1545">
        <f>SUM(F115)</f>
        <v>6000</v>
      </c>
    </row>
    <row r="113" spans="1:6" ht="12">
      <c r="A113" s="1534"/>
      <c r="B113" s="1544"/>
      <c r="C113" s="1544"/>
      <c r="D113" s="1544"/>
      <c r="E113" s="1544"/>
      <c r="F113" s="1546"/>
    </row>
    <row r="114" spans="1:6" ht="12">
      <c r="A114" s="1534"/>
      <c r="B114" s="1544"/>
      <c r="C114" s="1544"/>
      <c r="D114" s="1544"/>
      <c r="E114" s="1544"/>
      <c r="F114" s="1547"/>
    </row>
    <row r="115" spans="1:6" ht="13.5">
      <c r="A115" s="1531">
        <v>2795</v>
      </c>
      <c r="B115" s="1531"/>
      <c r="C115" s="1528" t="s">
        <v>500</v>
      </c>
      <c r="D115" s="1529"/>
      <c r="E115" s="1530"/>
      <c r="F115" s="809">
        <v>6000</v>
      </c>
    </row>
    <row r="116" spans="1:6" ht="12">
      <c r="A116" s="1534" t="s">
        <v>422</v>
      </c>
      <c r="B116" s="1544" t="s">
        <v>423</v>
      </c>
      <c r="C116" s="1544"/>
      <c r="D116" s="1544"/>
      <c r="E116" s="1544"/>
      <c r="F116" s="1545">
        <f>SUM(F119)</f>
        <v>1260960</v>
      </c>
    </row>
    <row r="117" spans="1:6" ht="12">
      <c r="A117" s="1534"/>
      <c r="B117" s="1544"/>
      <c r="C117" s="1544"/>
      <c r="D117" s="1544"/>
      <c r="E117" s="1544"/>
      <c r="F117" s="1546"/>
    </row>
    <row r="118" spans="1:6" ht="12">
      <c r="A118" s="1534"/>
      <c r="B118" s="1544"/>
      <c r="C118" s="1544"/>
      <c r="D118" s="1544"/>
      <c r="E118" s="1544"/>
      <c r="F118" s="1547"/>
    </row>
    <row r="119" spans="1:6" ht="13.5">
      <c r="A119" s="1531">
        <v>3212</v>
      </c>
      <c r="B119" s="1531"/>
      <c r="C119" s="1528" t="s">
        <v>268</v>
      </c>
      <c r="D119" s="1529"/>
      <c r="E119" s="1530"/>
      <c r="F119" s="791">
        <f>SUM('3c.m.'!F277)</f>
        <v>1260960</v>
      </c>
    </row>
    <row r="120" spans="1:6" ht="12" customHeight="1">
      <c r="A120" s="1534" t="s">
        <v>420</v>
      </c>
      <c r="B120" s="1544" t="s">
        <v>421</v>
      </c>
      <c r="C120" s="1544"/>
      <c r="D120" s="1544"/>
      <c r="E120" s="1544"/>
      <c r="F120" s="1545">
        <f>SUM(F123)</f>
        <v>43317</v>
      </c>
    </row>
    <row r="121" spans="1:6" ht="12" customHeight="1">
      <c r="A121" s="1534"/>
      <c r="B121" s="1544"/>
      <c r="C121" s="1544"/>
      <c r="D121" s="1544"/>
      <c r="E121" s="1544"/>
      <c r="F121" s="1546"/>
    </row>
    <row r="122" spans="1:6" ht="12" customHeight="1">
      <c r="A122" s="1534"/>
      <c r="B122" s="1544"/>
      <c r="C122" s="1544"/>
      <c r="D122" s="1544"/>
      <c r="E122" s="1544"/>
      <c r="F122" s="1547"/>
    </row>
    <row r="123" spans="1:6" ht="13.5">
      <c r="A123" s="1531">
        <v>3205</v>
      </c>
      <c r="B123" s="1531"/>
      <c r="C123" s="1528" t="s">
        <v>946</v>
      </c>
      <c r="D123" s="1529"/>
      <c r="E123" s="1530"/>
      <c r="F123" s="791">
        <f>SUM('3c.m.'!F228)</f>
        <v>43317</v>
      </c>
    </row>
    <row r="124" spans="1:6" ht="12">
      <c r="A124" s="1534" t="s">
        <v>109</v>
      </c>
      <c r="B124" s="1544" t="s">
        <v>108</v>
      </c>
      <c r="C124" s="1544"/>
      <c r="D124" s="1544"/>
      <c r="E124" s="1544"/>
      <c r="F124" s="1545">
        <f>SUM(F127:F127)</f>
        <v>10000</v>
      </c>
    </row>
    <row r="125" spans="1:6" ht="12">
      <c r="A125" s="1534"/>
      <c r="B125" s="1544"/>
      <c r="C125" s="1544"/>
      <c r="D125" s="1544"/>
      <c r="E125" s="1544"/>
      <c r="F125" s="1546"/>
    </row>
    <row r="126" spans="1:6" ht="12">
      <c r="A126" s="1534"/>
      <c r="B126" s="1544"/>
      <c r="C126" s="1544"/>
      <c r="D126" s="1544"/>
      <c r="E126" s="1544"/>
      <c r="F126" s="1547"/>
    </row>
    <row r="127" spans="1:6" ht="13.5">
      <c r="A127" s="1531">
        <v>5030</v>
      </c>
      <c r="B127" s="1531"/>
      <c r="C127" s="989" t="s">
        <v>6</v>
      </c>
      <c r="D127" s="990"/>
      <c r="E127" s="991"/>
      <c r="F127" s="794">
        <f>SUM('5.mell. '!F19)</f>
        <v>10000</v>
      </c>
    </row>
    <row r="128" spans="1:6" ht="12">
      <c r="A128" s="1534" t="s">
        <v>424</v>
      </c>
      <c r="B128" s="1544" t="s">
        <v>425</v>
      </c>
      <c r="C128" s="1544"/>
      <c r="D128" s="1544"/>
      <c r="E128" s="1544"/>
      <c r="F128" s="1545">
        <f>SUM(F131:F131)</f>
        <v>401834</v>
      </c>
    </row>
    <row r="129" spans="1:6" ht="12">
      <c r="A129" s="1534"/>
      <c r="B129" s="1544"/>
      <c r="C129" s="1544"/>
      <c r="D129" s="1544"/>
      <c r="E129" s="1544"/>
      <c r="F129" s="1546"/>
    </row>
    <row r="130" spans="1:6" ht="12">
      <c r="A130" s="1534"/>
      <c r="B130" s="1544"/>
      <c r="C130" s="1544"/>
      <c r="D130" s="1544"/>
      <c r="E130" s="1544"/>
      <c r="F130" s="1547"/>
    </row>
    <row r="131" spans="1:6" ht="13.5">
      <c r="A131" s="1531">
        <v>3216</v>
      </c>
      <c r="B131" s="1531"/>
      <c r="C131" s="1528" t="s">
        <v>214</v>
      </c>
      <c r="D131" s="1529"/>
      <c r="E131" s="1530"/>
      <c r="F131" s="791">
        <f>SUM('3c.m.'!F301)</f>
        <v>401834</v>
      </c>
    </row>
    <row r="132" spans="1:6" ht="12">
      <c r="A132" s="1534" t="s">
        <v>407</v>
      </c>
      <c r="B132" s="1544" t="s">
        <v>408</v>
      </c>
      <c r="C132" s="1544"/>
      <c r="D132" s="1544"/>
      <c r="E132" s="1544"/>
      <c r="F132" s="1545">
        <f>SUM(F135:F154)</f>
        <v>750060</v>
      </c>
    </row>
    <row r="133" spans="1:6" ht="12">
      <c r="A133" s="1534"/>
      <c r="B133" s="1544"/>
      <c r="C133" s="1544"/>
      <c r="D133" s="1544"/>
      <c r="E133" s="1544"/>
      <c r="F133" s="1546"/>
    </row>
    <row r="134" spans="1:6" ht="12">
      <c r="A134" s="1534"/>
      <c r="B134" s="1544"/>
      <c r="C134" s="1544"/>
      <c r="D134" s="1544"/>
      <c r="E134" s="1544"/>
      <c r="F134" s="1547"/>
    </row>
    <row r="135" spans="1:6" ht="13.5">
      <c r="A135" s="1531">
        <v>3052</v>
      </c>
      <c r="B135" s="1531"/>
      <c r="C135" s="1528" t="s">
        <v>585</v>
      </c>
      <c r="D135" s="1529"/>
      <c r="E135" s="1530"/>
      <c r="F135" s="791">
        <f>SUM('3c.m.'!F17)</f>
        <v>6762</v>
      </c>
    </row>
    <row r="136" spans="1:6" ht="13.5">
      <c r="A136" s="1531">
        <v>3061</v>
      </c>
      <c r="B136" s="1531"/>
      <c r="C136" s="1528" t="s">
        <v>693</v>
      </c>
      <c r="D136" s="1529"/>
      <c r="E136" s="1530"/>
      <c r="F136" s="791">
        <f>SUM('3c.m.'!F34)</f>
        <v>2182</v>
      </c>
    </row>
    <row r="137" spans="1:6" ht="13.5">
      <c r="A137" s="1531">
        <v>3071</v>
      </c>
      <c r="B137" s="1531"/>
      <c r="C137" s="1528" t="s">
        <v>712</v>
      </c>
      <c r="D137" s="1529"/>
      <c r="E137" s="1530"/>
      <c r="F137" s="791">
        <f>SUM('3c.m.'!F42)</f>
        <v>7737</v>
      </c>
    </row>
    <row r="138" spans="1:6" ht="13.5">
      <c r="A138" s="1531">
        <v>3203</v>
      </c>
      <c r="B138" s="1531"/>
      <c r="C138" s="1528" t="s">
        <v>744</v>
      </c>
      <c r="D138" s="1529"/>
      <c r="E138" s="1530"/>
      <c r="F138" s="791">
        <f>SUM('3c.m.'!F211)</f>
        <v>11450</v>
      </c>
    </row>
    <row r="139" spans="1:6" ht="13.5">
      <c r="A139" s="1531">
        <v>3214</v>
      </c>
      <c r="B139" s="1531"/>
      <c r="C139" s="1528" t="s">
        <v>951</v>
      </c>
      <c r="D139" s="1529"/>
      <c r="E139" s="1530"/>
      <c r="F139" s="791">
        <f>SUM('3c.m.'!F293)</f>
        <v>49047</v>
      </c>
    </row>
    <row r="140" spans="1:6" ht="13.5">
      <c r="A140" s="1531">
        <v>3424</v>
      </c>
      <c r="B140" s="1531"/>
      <c r="C140" s="1528" t="s">
        <v>877</v>
      </c>
      <c r="D140" s="1529"/>
      <c r="E140" s="1530"/>
      <c r="F140" s="791">
        <f>SUM('3c.m.'!F689)</f>
        <v>19602</v>
      </c>
    </row>
    <row r="141" spans="1:6" ht="13.5">
      <c r="A141" s="1531">
        <v>3425</v>
      </c>
      <c r="B141" s="1531"/>
      <c r="C141" s="1528" t="s">
        <v>608</v>
      </c>
      <c r="D141" s="1529"/>
      <c r="E141" s="1530"/>
      <c r="F141" s="791">
        <f>SUM('3c.m.'!F697)</f>
        <v>10030</v>
      </c>
    </row>
    <row r="142" spans="1:6" ht="13.5">
      <c r="A142" s="1531">
        <v>3427</v>
      </c>
      <c r="B142" s="1531"/>
      <c r="C142" s="1528" t="s">
        <v>609</v>
      </c>
      <c r="D142" s="1529"/>
      <c r="E142" s="1530"/>
      <c r="F142" s="791">
        <f>SUM('3c.m.'!F713)</f>
        <v>23151</v>
      </c>
    </row>
    <row r="143" spans="1:6" ht="13.5">
      <c r="A143" s="1531">
        <v>3928</v>
      </c>
      <c r="B143" s="1531"/>
      <c r="C143" s="1528" t="s">
        <v>727</v>
      </c>
      <c r="D143" s="1529"/>
      <c r="E143" s="1530"/>
      <c r="F143" s="791">
        <f>SUM('3d.m.'!F16)</f>
        <v>305539</v>
      </c>
    </row>
    <row r="144" spans="1:6" ht="13.5">
      <c r="A144" s="1531">
        <v>3112</v>
      </c>
      <c r="B144" s="1531"/>
      <c r="C144" s="1528" t="s">
        <v>16</v>
      </c>
      <c r="D144" s="1529"/>
      <c r="E144" s="1530"/>
      <c r="F144" s="791">
        <f>SUM('3c.m.'!F69)</f>
        <v>25000</v>
      </c>
    </row>
    <row r="145" spans="1:6" ht="13.5">
      <c r="A145" s="1531">
        <v>3911</v>
      </c>
      <c r="B145" s="1531"/>
      <c r="C145" s="1528" t="s">
        <v>481</v>
      </c>
      <c r="D145" s="1529"/>
      <c r="E145" s="1530"/>
      <c r="F145" s="809">
        <f>SUM('3d.m.'!F9)</f>
        <v>15000</v>
      </c>
    </row>
    <row r="146" spans="1:6" ht="13.5">
      <c r="A146" s="1531">
        <v>3224</v>
      </c>
      <c r="B146" s="1531"/>
      <c r="C146" s="1528" t="s">
        <v>73</v>
      </c>
      <c r="D146" s="1529"/>
      <c r="E146" s="1530"/>
      <c r="F146" s="809">
        <f>SUM('3c.m.'!F318)</f>
        <v>12000</v>
      </c>
    </row>
    <row r="147" spans="1:6" ht="13.5">
      <c r="A147" s="1531">
        <v>4013</v>
      </c>
      <c r="B147" s="1531"/>
      <c r="C147" s="1528" t="s">
        <v>215</v>
      </c>
      <c r="D147" s="1529"/>
      <c r="E147" s="1530"/>
      <c r="F147" s="791">
        <f>SUM('4.mell.'!F11)</f>
        <v>61909</v>
      </c>
    </row>
    <row r="148" spans="1:6" ht="13.5">
      <c r="A148" s="1531">
        <v>4014</v>
      </c>
      <c r="B148" s="1531"/>
      <c r="C148" s="1528" t="s">
        <v>957</v>
      </c>
      <c r="D148" s="1529"/>
      <c r="E148" s="1530"/>
      <c r="F148" s="791">
        <f>SUM('4.mell.'!F12)</f>
        <v>69061</v>
      </c>
    </row>
    <row r="149" spans="1:6" ht="13.5">
      <c r="A149" s="1531">
        <v>4120</v>
      </c>
      <c r="B149" s="1531"/>
      <c r="C149" s="989" t="s">
        <v>253</v>
      </c>
      <c r="D149" s="990"/>
      <c r="E149" s="991"/>
      <c r="F149" s="791">
        <f>SUM('4.mell.'!F28)</f>
        <v>20000</v>
      </c>
    </row>
    <row r="150" spans="1:6" ht="13.5">
      <c r="A150" s="1531">
        <v>4132</v>
      </c>
      <c r="B150" s="1531"/>
      <c r="C150" s="1528" t="s">
        <v>696</v>
      </c>
      <c r="D150" s="1529"/>
      <c r="E150" s="1530"/>
      <c r="F150" s="791">
        <f>SUM('4.mell.'!F39)</f>
        <v>47090</v>
      </c>
    </row>
    <row r="151" spans="1:6" ht="13.5">
      <c r="A151" s="1531">
        <v>5012</v>
      </c>
      <c r="B151" s="1531"/>
      <c r="C151" s="1528" t="s">
        <v>17</v>
      </c>
      <c r="D151" s="1529"/>
      <c r="E151" s="1530"/>
      <c r="F151" s="791">
        <f>SUM('5.mell. '!F11)</f>
        <v>2000</v>
      </c>
    </row>
    <row r="152" spans="1:6" ht="13.5">
      <c r="A152" s="1531">
        <v>5042</v>
      </c>
      <c r="B152" s="1531"/>
      <c r="C152" s="1528" t="s">
        <v>216</v>
      </c>
      <c r="D152" s="1529"/>
      <c r="E152" s="1530"/>
      <c r="F152" s="791">
        <f>SUM('5.mell. '!F23)</f>
        <v>2000</v>
      </c>
    </row>
    <row r="153" spans="1:6" ht="13.5">
      <c r="A153" s="1531">
        <v>5039</v>
      </c>
      <c r="B153" s="1531"/>
      <c r="C153" s="1528" t="s">
        <v>1103</v>
      </c>
      <c r="D153" s="1529"/>
      <c r="E153" s="1530"/>
      <c r="F153" s="791">
        <f>SUM('5.mell. '!F21)</f>
        <v>60000</v>
      </c>
    </row>
    <row r="154" spans="1:6" ht="13.5">
      <c r="A154" s="1531">
        <v>5043</v>
      </c>
      <c r="B154" s="1531"/>
      <c r="C154" s="1528" t="s">
        <v>217</v>
      </c>
      <c r="D154" s="1529"/>
      <c r="E154" s="1530"/>
      <c r="F154" s="791">
        <f>SUM('5.mell. '!F24)</f>
        <v>500</v>
      </c>
    </row>
    <row r="155" spans="1:6" ht="13.5">
      <c r="A155" s="1077"/>
      <c r="B155" s="1077"/>
      <c r="C155" s="989"/>
      <c r="D155" s="990"/>
      <c r="E155" s="991"/>
      <c r="F155" s="794"/>
    </row>
    <row r="156" spans="1:6" ht="12" customHeight="1">
      <c r="A156" s="1534" t="s">
        <v>428</v>
      </c>
      <c r="B156" s="1544" t="s">
        <v>429</v>
      </c>
      <c r="C156" s="1544"/>
      <c r="D156" s="1544"/>
      <c r="E156" s="1544"/>
      <c r="F156" s="1545">
        <f>SUM(F159:F160)</f>
        <v>211741</v>
      </c>
    </row>
    <row r="157" spans="1:6" ht="12" customHeight="1">
      <c r="A157" s="1534"/>
      <c r="B157" s="1544"/>
      <c r="C157" s="1544"/>
      <c r="D157" s="1544"/>
      <c r="E157" s="1544"/>
      <c r="F157" s="1546"/>
    </row>
    <row r="158" spans="1:6" ht="12" customHeight="1">
      <c r="A158" s="1534"/>
      <c r="B158" s="1544"/>
      <c r="C158" s="1544"/>
      <c r="D158" s="1544"/>
      <c r="E158" s="1544"/>
      <c r="F158" s="1547"/>
    </row>
    <row r="159" spans="1:6" ht="12" customHeight="1">
      <c r="A159" s="1531">
        <v>3944</v>
      </c>
      <c r="B159" s="1531"/>
      <c r="C159" s="1528" t="s">
        <v>9</v>
      </c>
      <c r="D159" s="1529"/>
      <c r="E159" s="1530"/>
      <c r="F159" s="791">
        <f>SUM('3d.m.'!F36)</f>
        <v>14741</v>
      </c>
    </row>
    <row r="160" spans="1:6" ht="13.5">
      <c r="A160" s="1531">
        <v>3302</v>
      </c>
      <c r="B160" s="1531"/>
      <c r="C160" s="1528" t="s">
        <v>910</v>
      </c>
      <c r="D160" s="1529"/>
      <c r="E160" s="1530"/>
      <c r="F160" s="791">
        <f>SUM('3c.m.'!F335)</f>
        <v>197000</v>
      </c>
    </row>
    <row r="161" spans="1:6" ht="12" customHeight="1">
      <c r="A161" s="1534" t="s">
        <v>454</v>
      </c>
      <c r="B161" s="1544" t="s">
        <v>455</v>
      </c>
      <c r="C161" s="1544"/>
      <c r="D161" s="1544"/>
      <c r="E161" s="1544"/>
      <c r="F161" s="1545">
        <f>SUM(F164)</f>
        <v>7902</v>
      </c>
    </row>
    <row r="162" spans="1:6" ht="12" customHeight="1">
      <c r="A162" s="1534"/>
      <c r="B162" s="1544"/>
      <c r="C162" s="1544"/>
      <c r="D162" s="1544"/>
      <c r="E162" s="1544"/>
      <c r="F162" s="1546"/>
    </row>
    <row r="163" spans="1:6" ht="12" customHeight="1">
      <c r="A163" s="1534"/>
      <c r="B163" s="1544"/>
      <c r="C163" s="1544"/>
      <c r="D163" s="1544"/>
      <c r="E163" s="1544"/>
      <c r="F163" s="1547"/>
    </row>
    <row r="164" spans="1:6" ht="12" customHeight="1">
      <c r="A164" s="1531">
        <v>3357</v>
      </c>
      <c r="B164" s="1531"/>
      <c r="C164" s="1528" t="s">
        <v>456</v>
      </c>
      <c r="D164" s="1529"/>
      <c r="E164" s="1530"/>
      <c r="F164" s="791">
        <f>SUM('3c.m.'!F590)</f>
        <v>7902</v>
      </c>
    </row>
    <row r="165" spans="1:6" ht="12">
      <c r="A165" s="1534" t="s">
        <v>426</v>
      </c>
      <c r="B165" s="1544" t="s">
        <v>427</v>
      </c>
      <c r="C165" s="1544"/>
      <c r="D165" s="1544"/>
      <c r="E165" s="1544"/>
      <c r="F165" s="1545">
        <f>SUM(F168:F168)</f>
        <v>9827</v>
      </c>
    </row>
    <row r="166" spans="1:6" ht="12">
      <c r="A166" s="1534"/>
      <c r="B166" s="1544"/>
      <c r="C166" s="1544"/>
      <c r="D166" s="1544"/>
      <c r="E166" s="1544"/>
      <c r="F166" s="1546"/>
    </row>
    <row r="167" spans="1:6" ht="12">
      <c r="A167" s="1534"/>
      <c r="B167" s="1544"/>
      <c r="C167" s="1544"/>
      <c r="D167" s="1544"/>
      <c r="E167" s="1544"/>
      <c r="F167" s="1547"/>
    </row>
    <row r="168" spans="1:6" ht="13.5">
      <c r="A168" s="1531">
        <v>3301</v>
      </c>
      <c r="B168" s="1531"/>
      <c r="C168" s="1528" t="s">
        <v>724</v>
      </c>
      <c r="D168" s="1529"/>
      <c r="E168" s="1530"/>
      <c r="F168" s="791">
        <f>SUM('3c.m.'!F327)</f>
        <v>9827</v>
      </c>
    </row>
    <row r="169" spans="1:6" ht="12">
      <c r="A169" s="1534" t="s">
        <v>552</v>
      </c>
      <c r="B169" s="1544" t="s">
        <v>553</v>
      </c>
      <c r="C169" s="1544"/>
      <c r="D169" s="1544"/>
      <c r="E169" s="1544"/>
      <c r="F169" s="1545">
        <f>SUM(F172)</f>
        <v>6712</v>
      </c>
    </row>
    <row r="170" spans="1:6" ht="12">
      <c r="A170" s="1534"/>
      <c r="B170" s="1544"/>
      <c r="C170" s="1544"/>
      <c r="D170" s="1544"/>
      <c r="E170" s="1544"/>
      <c r="F170" s="1546"/>
    </row>
    <row r="171" spans="1:6" ht="12">
      <c r="A171" s="1534"/>
      <c r="B171" s="1544"/>
      <c r="C171" s="1544"/>
      <c r="D171" s="1544"/>
      <c r="E171" s="1544"/>
      <c r="F171" s="1547"/>
    </row>
    <row r="172" spans="1:8" ht="13.5">
      <c r="A172" s="1531">
        <v>2795</v>
      </c>
      <c r="B172" s="1531"/>
      <c r="C172" s="1528" t="s">
        <v>548</v>
      </c>
      <c r="D172" s="1529"/>
      <c r="E172" s="1530"/>
      <c r="F172" s="791">
        <v>6712</v>
      </c>
      <c r="G172" s="60"/>
      <c r="H172" s="60"/>
    </row>
    <row r="173" spans="1:6" ht="12">
      <c r="A173" s="1534" t="s">
        <v>465</v>
      </c>
      <c r="B173" s="1544" t="s">
        <v>466</v>
      </c>
      <c r="C173" s="1544"/>
      <c r="D173" s="1544"/>
      <c r="E173" s="1544"/>
      <c r="F173" s="1545">
        <f>SUM(F176)</f>
        <v>20000</v>
      </c>
    </row>
    <row r="174" spans="1:6" ht="12">
      <c r="A174" s="1534"/>
      <c r="B174" s="1544"/>
      <c r="C174" s="1544"/>
      <c r="D174" s="1544"/>
      <c r="E174" s="1544"/>
      <c r="F174" s="1546"/>
    </row>
    <row r="175" spans="1:6" ht="12">
      <c r="A175" s="1534"/>
      <c r="B175" s="1544"/>
      <c r="C175" s="1544"/>
      <c r="D175" s="1544"/>
      <c r="E175" s="1544"/>
      <c r="F175" s="1547"/>
    </row>
    <row r="176" spans="1:6" ht="13.5">
      <c r="A176" s="1531">
        <v>3416</v>
      </c>
      <c r="B176" s="1531"/>
      <c r="C176" s="1528" t="s">
        <v>749</v>
      </c>
      <c r="D176" s="1529"/>
      <c r="E176" s="1530"/>
      <c r="F176" s="791">
        <f>SUM('3c.m.'!F656)</f>
        <v>20000</v>
      </c>
    </row>
    <row r="177" spans="1:6" ht="12">
      <c r="A177" s="1534" t="s">
        <v>463</v>
      </c>
      <c r="B177" s="1544" t="s">
        <v>464</v>
      </c>
      <c r="C177" s="1544"/>
      <c r="D177" s="1544"/>
      <c r="E177" s="1544"/>
      <c r="F177" s="1545">
        <f>SUM(F180:F180)</f>
        <v>12256</v>
      </c>
    </row>
    <row r="178" spans="1:6" ht="12">
      <c r="A178" s="1534"/>
      <c r="B178" s="1544"/>
      <c r="C178" s="1544"/>
      <c r="D178" s="1544"/>
      <c r="E178" s="1544"/>
      <c r="F178" s="1546"/>
    </row>
    <row r="179" spans="1:6" ht="12">
      <c r="A179" s="1534"/>
      <c r="B179" s="1544"/>
      <c r="C179" s="1544"/>
      <c r="D179" s="1544"/>
      <c r="E179" s="1544"/>
      <c r="F179" s="1547"/>
    </row>
    <row r="180" spans="1:6" ht="13.5">
      <c r="A180" s="1531">
        <v>3413</v>
      </c>
      <c r="B180" s="1531"/>
      <c r="C180" s="1528" t="s">
        <v>713</v>
      </c>
      <c r="D180" s="1529"/>
      <c r="E180" s="1530"/>
      <c r="F180" s="791">
        <f>SUM('3c.m.'!F632)</f>
        <v>12256</v>
      </c>
    </row>
    <row r="181" spans="1:6" ht="12">
      <c r="A181" s="1534" t="s">
        <v>461</v>
      </c>
      <c r="B181" s="1544" t="s">
        <v>462</v>
      </c>
      <c r="C181" s="1544"/>
      <c r="D181" s="1544"/>
      <c r="E181" s="1544"/>
      <c r="F181" s="1545">
        <f>SUM(F184:F186)</f>
        <v>22266</v>
      </c>
    </row>
    <row r="182" spans="1:6" ht="12">
      <c r="A182" s="1534"/>
      <c r="B182" s="1544"/>
      <c r="C182" s="1544"/>
      <c r="D182" s="1544"/>
      <c r="E182" s="1544"/>
      <c r="F182" s="1546"/>
    </row>
    <row r="183" spans="1:6" ht="12">
      <c r="A183" s="1534"/>
      <c r="B183" s="1544"/>
      <c r="C183" s="1544"/>
      <c r="D183" s="1544"/>
      <c r="E183" s="1544"/>
      <c r="F183" s="1547"/>
    </row>
    <row r="184" spans="1:6" ht="13.5">
      <c r="A184" s="1531">
        <v>3412</v>
      </c>
      <c r="B184" s="1531"/>
      <c r="C184" s="1528" t="s">
        <v>1112</v>
      </c>
      <c r="D184" s="1529"/>
      <c r="E184" s="1530"/>
      <c r="F184" s="791">
        <f>SUM('3c.m.'!F624)</f>
        <v>15266</v>
      </c>
    </row>
    <row r="185" spans="1:6" ht="13.5">
      <c r="A185" s="1531">
        <v>3414</v>
      </c>
      <c r="B185" s="1531"/>
      <c r="C185" s="1528" t="s">
        <v>653</v>
      </c>
      <c r="D185" s="1529"/>
      <c r="E185" s="1530"/>
      <c r="F185" s="791">
        <f>SUM('3c.m.'!F640)</f>
        <v>3000</v>
      </c>
    </row>
    <row r="186" spans="1:6" ht="13.5">
      <c r="A186" s="1531">
        <v>3415</v>
      </c>
      <c r="B186" s="1531"/>
      <c r="C186" s="1528" t="s">
        <v>628</v>
      </c>
      <c r="D186" s="1529"/>
      <c r="E186" s="1530"/>
      <c r="F186" s="791">
        <f>SUM('3c.m.'!F648)</f>
        <v>4000</v>
      </c>
    </row>
    <row r="187" spans="1:6" ht="12">
      <c r="A187" s="1534" t="s">
        <v>550</v>
      </c>
      <c r="B187" s="1544" t="s">
        <v>551</v>
      </c>
      <c r="C187" s="1544"/>
      <c r="D187" s="1544"/>
      <c r="E187" s="1544"/>
      <c r="F187" s="1545">
        <f>SUM(F190)</f>
        <v>97774</v>
      </c>
    </row>
    <row r="188" spans="1:6" ht="12">
      <c r="A188" s="1534"/>
      <c r="B188" s="1544"/>
      <c r="C188" s="1544"/>
      <c r="D188" s="1544"/>
      <c r="E188" s="1544"/>
      <c r="F188" s="1546"/>
    </row>
    <row r="189" spans="1:6" ht="12">
      <c r="A189" s="1534"/>
      <c r="B189" s="1544"/>
      <c r="C189" s="1544"/>
      <c r="D189" s="1544"/>
      <c r="E189" s="1544"/>
      <c r="F189" s="1547"/>
    </row>
    <row r="190" spans="1:6" ht="13.5">
      <c r="A190" s="1531">
        <v>2795</v>
      </c>
      <c r="B190" s="1531"/>
      <c r="C190" s="1528" t="s">
        <v>548</v>
      </c>
      <c r="D190" s="1529"/>
      <c r="E190" s="1530"/>
      <c r="F190" s="791">
        <v>97774</v>
      </c>
    </row>
    <row r="191" spans="1:6" ht="13.5">
      <c r="A191" s="1077"/>
      <c r="B191" s="1077"/>
      <c r="C191" s="989"/>
      <c r="D191" s="990"/>
      <c r="E191" s="991"/>
      <c r="F191" s="791"/>
    </row>
    <row r="192" spans="1:6" ht="12">
      <c r="A192" s="1534" t="s">
        <v>473</v>
      </c>
      <c r="B192" s="1544" t="s">
        <v>474</v>
      </c>
      <c r="C192" s="1544"/>
      <c r="D192" s="1544"/>
      <c r="E192" s="1544"/>
      <c r="F192" s="1545">
        <f>SUM(F195:F204)</f>
        <v>44791</v>
      </c>
    </row>
    <row r="193" spans="1:6" ht="12">
      <c r="A193" s="1534"/>
      <c r="B193" s="1544"/>
      <c r="C193" s="1544"/>
      <c r="D193" s="1544"/>
      <c r="E193" s="1544"/>
      <c r="F193" s="1546"/>
    </row>
    <row r="194" spans="1:6" ht="12">
      <c r="A194" s="1534"/>
      <c r="B194" s="1544"/>
      <c r="C194" s="1544"/>
      <c r="D194" s="1544"/>
      <c r="E194" s="1544"/>
      <c r="F194" s="1547"/>
    </row>
    <row r="195" spans="1:6" ht="13.5">
      <c r="A195" s="1531">
        <v>3421</v>
      </c>
      <c r="B195" s="1531"/>
      <c r="C195" s="1528" t="s">
        <v>1160</v>
      </c>
      <c r="D195" s="1529"/>
      <c r="E195" s="1530"/>
      <c r="F195" s="791">
        <f>SUM('3c.m.'!F665)</f>
        <v>4445</v>
      </c>
    </row>
    <row r="196" spans="1:6" ht="13.5">
      <c r="A196" s="1531">
        <v>3429</v>
      </c>
      <c r="B196" s="1531"/>
      <c r="C196" s="1528" t="s">
        <v>594</v>
      </c>
      <c r="D196" s="1529"/>
      <c r="E196" s="1530"/>
      <c r="F196" s="791">
        <f>SUM('3c.m.'!F729)</f>
        <v>2000</v>
      </c>
    </row>
    <row r="197" spans="1:6" ht="13.5">
      <c r="A197" s="1531">
        <v>3431</v>
      </c>
      <c r="B197" s="1531"/>
      <c r="C197" s="1528" t="s">
        <v>475</v>
      </c>
      <c r="D197" s="1529"/>
      <c r="E197" s="1530"/>
      <c r="F197" s="791">
        <f>SUM('3c.m.'!F737)</f>
        <v>5000</v>
      </c>
    </row>
    <row r="198" spans="1:6" ht="13.5">
      <c r="A198" s="1531">
        <v>3432</v>
      </c>
      <c r="B198" s="1531"/>
      <c r="C198" s="1528" t="s">
        <v>476</v>
      </c>
      <c r="D198" s="1529"/>
      <c r="E198" s="1530"/>
      <c r="F198" s="791">
        <f>SUM('3c.m.'!F745)</f>
        <v>5000</v>
      </c>
    </row>
    <row r="199" spans="1:6" ht="13.5">
      <c r="A199" s="1531">
        <v>3433</v>
      </c>
      <c r="B199" s="1531"/>
      <c r="C199" s="1528" t="s">
        <v>380</v>
      </c>
      <c r="D199" s="1529"/>
      <c r="E199" s="1530"/>
      <c r="F199" s="791">
        <f>SUM('3c.m.'!F754)</f>
        <v>3000</v>
      </c>
    </row>
    <row r="200" spans="1:6" ht="13.5">
      <c r="A200" s="1531">
        <v>3434</v>
      </c>
      <c r="B200" s="1531"/>
      <c r="C200" s="1528" t="s">
        <v>973</v>
      </c>
      <c r="D200" s="1529"/>
      <c r="E200" s="1530"/>
      <c r="F200" s="791">
        <f>SUM('3c.m.'!F762)</f>
        <v>3000</v>
      </c>
    </row>
    <row r="201" spans="1:6" ht="13.5">
      <c r="A201" s="1531">
        <v>3435</v>
      </c>
      <c r="B201" s="1531"/>
      <c r="C201" s="1528" t="s">
        <v>974</v>
      </c>
      <c r="D201" s="1529"/>
      <c r="E201" s="1530"/>
      <c r="F201" s="791">
        <f>SUM('3c.m.'!F770)</f>
        <v>1500</v>
      </c>
    </row>
    <row r="202" spans="1:6" ht="13.5">
      <c r="A202" s="1531">
        <v>3436</v>
      </c>
      <c r="B202" s="1531"/>
      <c r="C202" s="1528" t="s">
        <v>124</v>
      </c>
      <c r="D202" s="1529"/>
      <c r="E202" s="1530"/>
      <c r="F202" s="809">
        <f>SUM('3c.m.'!F778)</f>
        <v>1045</v>
      </c>
    </row>
    <row r="203" spans="1:6" ht="13.5">
      <c r="A203" s="1531">
        <v>5062</v>
      </c>
      <c r="B203" s="1531"/>
      <c r="C203" s="1528" t="s">
        <v>1175</v>
      </c>
      <c r="D203" s="1529"/>
      <c r="E203" s="1530"/>
      <c r="F203" s="809">
        <f>SUM('5.mell. '!F28)</f>
        <v>13801</v>
      </c>
    </row>
    <row r="204" spans="1:6" ht="13.5">
      <c r="A204" s="1531">
        <v>5063</v>
      </c>
      <c r="B204" s="1531"/>
      <c r="C204" s="1528" t="s">
        <v>8</v>
      </c>
      <c r="D204" s="1529"/>
      <c r="E204" s="1530"/>
      <c r="F204" s="809">
        <f>SUM('5.mell. '!F29)</f>
        <v>6000</v>
      </c>
    </row>
    <row r="205" spans="1:6" ht="12">
      <c r="A205" s="1534" t="s">
        <v>562</v>
      </c>
      <c r="B205" s="1544" t="s">
        <v>563</v>
      </c>
      <c r="C205" s="1544"/>
      <c r="D205" s="1544"/>
      <c r="E205" s="1544"/>
      <c r="F205" s="1545">
        <f>SUM(F208:F209)</f>
        <v>126901</v>
      </c>
    </row>
    <row r="206" spans="1:6" ht="12">
      <c r="A206" s="1534"/>
      <c r="B206" s="1544"/>
      <c r="C206" s="1544"/>
      <c r="D206" s="1544"/>
      <c r="E206" s="1544"/>
      <c r="F206" s="1546"/>
    </row>
    <row r="207" spans="1:6" ht="12">
      <c r="A207" s="1534"/>
      <c r="B207" s="1544"/>
      <c r="C207" s="1544"/>
      <c r="D207" s="1544"/>
      <c r="E207" s="1544"/>
      <c r="F207" s="1547"/>
    </row>
    <row r="208" spans="1:6" ht="13.5">
      <c r="A208" s="1531">
        <v>2985</v>
      </c>
      <c r="B208" s="1531"/>
      <c r="C208" s="1528" t="s">
        <v>1062</v>
      </c>
      <c r="D208" s="1529"/>
      <c r="E208" s="1530"/>
      <c r="F208" s="791">
        <v>105338</v>
      </c>
    </row>
    <row r="209" spans="1:6" ht="13.5">
      <c r="A209" s="1531">
        <v>2986</v>
      </c>
      <c r="B209" s="1531"/>
      <c r="C209" s="1528" t="s">
        <v>1203</v>
      </c>
      <c r="D209" s="1529"/>
      <c r="E209" s="1530"/>
      <c r="F209" s="791">
        <v>21563</v>
      </c>
    </row>
    <row r="210" spans="1:6" ht="12" customHeight="1">
      <c r="A210" s="1534" t="s">
        <v>560</v>
      </c>
      <c r="B210" s="1544" t="s">
        <v>561</v>
      </c>
      <c r="C210" s="1544"/>
      <c r="D210" s="1544"/>
      <c r="E210" s="1544"/>
      <c r="F210" s="1545">
        <f>SUM(F213)</f>
        <v>131209</v>
      </c>
    </row>
    <row r="211" spans="1:6" ht="12" customHeight="1">
      <c r="A211" s="1534"/>
      <c r="B211" s="1544"/>
      <c r="C211" s="1544"/>
      <c r="D211" s="1544"/>
      <c r="E211" s="1544"/>
      <c r="F211" s="1546"/>
    </row>
    <row r="212" spans="1:6" ht="12" customHeight="1">
      <c r="A212" s="1534"/>
      <c r="B212" s="1544"/>
      <c r="C212" s="1544"/>
      <c r="D212" s="1544"/>
      <c r="E212" s="1544"/>
      <c r="F212" s="1547"/>
    </row>
    <row r="213" spans="1:6" ht="13.5">
      <c r="A213" s="1531">
        <v>2985</v>
      </c>
      <c r="B213" s="1531"/>
      <c r="C213" s="1528" t="s">
        <v>1062</v>
      </c>
      <c r="D213" s="1529"/>
      <c r="E213" s="1530"/>
      <c r="F213" s="791">
        <v>131209</v>
      </c>
    </row>
    <row r="214" spans="1:6" ht="12">
      <c r="A214" s="1534" t="s">
        <v>564</v>
      </c>
      <c r="B214" s="1544" t="s">
        <v>565</v>
      </c>
      <c r="C214" s="1544"/>
      <c r="D214" s="1544"/>
      <c r="E214" s="1544"/>
      <c r="F214" s="1545">
        <f>SUM(F217)</f>
        <v>27772</v>
      </c>
    </row>
    <row r="215" spans="1:6" ht="12">
      <c r="A215" s="1534"/>
      <c r="B215" s="1544"/>
      <c r="C215" s="1544"/>
      <c r="D215" s="1544"/>
      <c r="E215" s="1544"/>
      <c r="F215" s="1546"/>
    </row>
    <row r="216" spans="1:6" ht="12">
      <c r="A216" s="1534"/>
      <c r="B216" s="1544"/>
      <c r="C216" s="1544"/>
      <c r="D216" s="1544"/>
      <c r="E216" s="1544"/>
      <c r="F216" s="1547"/>
    </row>
    <row r="217" spans="1:6" ht="13.5">
      <c r="A217" s="1531">
        <v>2985</v>
      </c>
      <c r="B217" s="1531"/>
      <c r="C217" s="1528" t="s">
        <v>1062</v>
      </c>
      <c r="D217" s="1529"/>
      <c r="E217" s="1530"/>
      <c r="F217" s="791">
        <v>27772</v>
      </c>
    </row>
    <row r="218" spans="1:6" ht="12">
      <c r="A218" s="1534" t="s">
        <v>556</v>
      </c>
      <c r="B218" s="1544" t="s">
        <v>557</v>
      </c>
      <c r="C218" s="1544"/>
      <c r="D218" s="1544"/>
      <c r="E218" s="1544"/>
      <c r="F218" s="1545">
        <f>SUM(F221)</f>
        <v>12922</v>
      </c>
    </row>
    <row r="219" spans="1:6" ht="12">
      <c r="A219" s="1534"/>
      <c r="B219" s="1544"/>
      <c r="C219" s="1544"/>
      <c r="D219" s="1544"/>
      <c r="E219" s="1544"/>
      <c r="F219" s="1546"/>
    </row>
    <row r="220" spans="1:6" ht="12">
      <c r="A220" s="1534"/>
      <c r="B220" s="1544"/>
      <c r="C220" s="1544"/>
      <c r="D220" s="1544"/>
      <c r="E220" s="1544"/>
      <c r="F220" s="1547"/>
    </row>
    <row r="221" spans="1:6" ht="13.5">
      <c r="A221" s="1531">
        <v>2985</v>
      </c>
      <c r="B221" s="1531"/>
      <c r="C221" s="1528" t="s">
        <v>1062</v>
      </c>
      <c r="D221" s="1529"/>
      <c r="E221" s="1530"/>
      <c r="F221" s="791">
        <v>12922</v>
      </c>
    </row>
    <row r="222" spans="1:6" ht="12" customHeight="1">
      <c r="A222" s="1534" t="s">
        <v>471</v>
      </c>
      <c r="B222" s="1544" t="s">
        <v>472</v>
      </c>
      <c r="C222" s="1544"/>
      <c r="D222" s="1544"/>
      <c r="E222" s="1544"/>
      <c r="F222" s="1545">
        <f>SUM(F225)</f>
        <v>3000</v>
      </c>
    </row>
    <row r="223" spans="1:6" ht="12" customHeight="1">
      <c r="A223" s="1534"/>
      <c r="B223" s="1544"/>
      <c r="C223" s="1544"/>
      <c r="D223" s="1544"/>
      <c r="E223" s="1544"/>
      <c r="F223" s="1546"/>
    </row>
    <row r="224" spans="1:6" ht="12" customHeight="1">
      <c r="A224" s="1534"/>
      <c r="B224" s="1544"/>
      <c r="C224" s="1544"/>
      <c r="D224" s="1544"/>
      <c r="E224" s="1544"/>
      <c r="F224" s="1547"/>
    </row>
    <row r="225" spans="1:6" ht="13.5">
      <c r="A225" s="1531">
        <v>3428</v>
      </c>
      <c r="B225" s="1531"/>
      <c r="C225" s="1528" t="s">
        <v>399</v>
      </c>
      <c r="D225" s="1529"/>
      <c r="E225" s="1530"/>
      <c r="F225" s="791">
        <f>SUM('3c.m.'!F721)</f>
        <v>3000</v>
      </c>
    </row>
    <row r="226" spans="1:6" ht="12">
      <c r="A226" s="1534" t="s">
        <v>467</v>
      </c>
      <c r="B226" s="1544" t="s">
        <v>468</v>
      </c>
      <c r="C226" s="1544"/>
      <c r="D226" s="1544"/>
      <c r="E226" s="1544"/>
      <c r="F226" s="1545">
        <f>SUM(F229:F230)</f>
        <v>178348</v>
      </c>
    </row>
    <row r="227" spans="1:6" ht="12">
      <c r="A227" s="1534"/>
      <c r="B227" s="1544"/>
      <c r="C227" s="1544"/>
      <c r="D227" s="1544"/>
      <c r="E227" s="1544"/>
      <c r="F227" s="1546"/>
    </row>
    <row r="228" spans="1:6" ht="12">
      <c r="A228" s="1534"/>
      <c r="B228" s="1544"/>
      <c r="C228" s="1544"/>
      <c r="D228" s="1544"/>
      <c r="E228" s="1544"/>
      <c r="F228" s="1547"/>
    </row>
    <row r="229" spans="1:6" ht="13.5">
      <c r="A229" s="1531">
        <v>2795</v>
      </c>
      <c r="B229" s="1531"/>
      <c r="C229" s="1528" t="s">
        <v>548</v>
      </c>
      <c r="D229" s="1529"/>
      <c r="E229" s="1530"/>
      <c r="F229" s="987">
        <v>126325</v>
      </c>
    </row>
    <row r="230" spans="1:6" ht="13.5">
      <c r="A230" s="1531">
        <v>3422</v>
      </c>
      <c r="B230" s="1531"/>
      <c r="C230" s="1528" t="s">
        <v>715</v>
      </c>
      <c r="D230" s="1529"/>
      <c r="E230" s="1530"/>
      <c r="F230" s="791">
        <f>SUM('3c.m.'!F673)</f>
        <v>52023</v>
      </c>
    </row>
    <row r="231" spans="1:6" ht="12" customHeight="1">
      <c r="A231" s="1534" t="s">
        <v>457</v>
      </c>
      <c r="B231" s="1544" t="s">
        <v>458</v>
      </c>
      <c r="C231" s="1544"/>
      <c r="D231" s="1544"/>
      <c r="E231" s="1544"/>
      <c r="F231" s="1545">
        <f>SUM(F234:F235)</f>
        <v>76334</v>
      </c>
    </row>
    <row r="232" spans="1:6" ht="12" customHeight="1">
      <c r="A232" s="1534"/>
      <c r="B232" s="1544"/>
      <c r="C232" s="1544"/>
      <c r="D232" s="1544"/>
      <c r="E232" s="1544"/>
      <c r="F232" s="1546"/>
    </row>
    <row r="233" spans="1:6" ht="12" customHeight="1">
      <c r="A233" s="1534"/>
      <c r="B233" s="1544"/>
      <c r="C233" s="1544"/>
      <c r="D233" s="1544"/>
      <c r="E233" s="1544"/>
      <c r="F233" s="1547"/>
    </row>
    <row r="234" spans="1:6" ht="13.5">
      <c r="A234" s="1531">
        <v>3360</v>
      </c>
      <c r="B234" s="1531"/>
      <c r="C234" s="1528" t="s">
        <v>1111</v>
      </c>
      <c r="D234" s="1529"/>
      <c r="E234" s="1530"/>
      <c r="F234" s="791">
        <f>SUM('3c.m.'!F606)</f>
        <v>2472</v>
      </c>
    </row>
    <row r="235" spans="1:6" ht="13.5">
      <c r="A235" s="1531">
        <v>3426</v>
      </c>
      <c r="B235" s="1531"/>
      <c r="C235" s="1528" t="s">
        <v>950</v>
      </c>
      <c r="D235" s="1529"/>
      <c r="E235" s="1530"/>
      <c r="F235" s="791">
        <f>SUM('3c.m.'!F705)</f>
        <v>73862</v>
      </c>
    </row>
    <row r="236" spans="1:6" ht="12">
      <c r="A236" s="1534" t="s">
        <v>41</v>
      </c>
      <c r="B236" s="1544" t="s">
        <v>40</v>
      </c>
      <c r="C236" s="1544"/>
      <c r="D236" s="1544"/>
      <c r="E236" s="1544"/>
      <c r="F236" s="1545">
        <f>SUM(F239)</f>
        <v>35502</v>
      </c>
    </row>
    <row r="237" spans="1:6" ht="12">
      <c r="A237" s="1534"/>
      <c r="B237" s="1544"/>
      <c r="C237" s="1544"/>
      <c r="D237" s="1544"/>
      <c r="E237" s="1544"/>
      <c r="F237" s="1546"/>
    </row>
    <row r="238" spans="1:6" ht="12">
      <c r="A238" s="1534"/>
      <c r="B238" s="1544"/>
      <c r="C238" s="1544"/>
      <c r="D238" s="1544"/>
      <c r="E238" s="1544"/>
      <c r="F238" s="1547"/>
    </row>
    <row r="239" spans="1:6" ht="13.5">
      <c r="A239" s="1531">
        <v>2985</v>
      </c>
      <c r="B239" s="1531"/>
      <c r="C239" s="1528" t="s">
        <v>1062</v>
      </c>
      <c r="D239" s="1529"/>
      <c r="E239" s="1530"/>
      <c r="F239" s="791">
        <v>35502</v>
      </c>
    </row>
    <row r="240" spans="1:6" ht="12">
      <c r="A240" s="1534" t="s">
        <v>459</v>
      </c>
      <c r="B240" s="1544" t="s">
        <v>460</v>
      </c>
      <c r="C240" s="1544"/>
      <c r="D240" s="1544"/>
      <c r="E240" s="1544"/>
      <c r="F240" s="1545">
        <f>SUM(F243)</f>
        <v>4236</v>
      </c>
    </row>
    <row r="241" spans="1:6" ht="12">
      <c r="A241" s="1534"/>
      <c r="B241" s="1544"/>
      <c r="C241" s="1544"/>
      <c r="D241" s="1544"/>
      <c r="E241" s="1544"/>
      <c r="F241" s="1546"/>
    </row>
    <row r="242" spans="1:6" ht="12">
      <c r="A242" s="1534"/>
      <c r="B242" s="1544"/>
      <c r="C242" s="1544"/>
      <c r="D242" s="1544"/>
      <c r="E242" s="1544"/>
      <c r="F242" s="1547"/>
    </row>
    <row r="243" spans="1:6" ht="13.5">
      <c r="A243" s="1531">
        <v>3362</v>
      </c>
      <c r="B243" s="1531"/>
      <c r="C243" s="1528" t="s">
        <v>375</v>
      </c>
      <c r="D243" s="1529"/>
      <c r="E243" s="1530"/>
      <c r="F243" s="791">
        <f>SUM('3c.m.'!F614)</f>
        <v>4236</v>
      </c>
    </row>
    <row r="244" spans="1:6" ht="12">
      <c r="A244" s="1534" t="s">
        <v>477</v>
      </c>
      <c r="B244" s="1544" t="s">
        <v>478</v>
      </c>
      <c r="C244" s="1544"/>
      <c r="D244" s="1544"/>
      <c r="E244" s="1544"/>
      <c r="F244" s="1545">
        <f>SUM(F247:F258)</f>
        <v>20423</v>
      </c>
    </row>
    <row r="245" spans="1:6" ht="12">
      <c r="A245" s="1534"/>
      <c r="B245" s="1544"/>
      <c r="C245" s="1544"/>
      <c r="D245" s="1544"/>
      <c r="E245" s="1544"/>
      <c r="F245" s="1546"/>
    </row>
    <row r="246" spans="1:6" ht="12">
      <c r="A246" s="1534"/>
      <c r="B246" s="1544"/>
      <c r="C246" s="1544"/>
      <c r="D246" s="1544"/>
      <c r="E246" s="1544"/>
      <c r="F246" s="1547"/>
    </row>
    <row r="247" spans="1:6" ht="13.5">
      <c r="A247" s="1531">
        <v>3451</v>
      </c>
      <c r="B247" s="1531"/>
      <c r="C247" s="1528" t="s">
        <v>707</v>
      </c>
      <c r="D247" s="1529"/>
      <c r="E247" s="1530"/>
      <c r="F247" s="791">
        <f>SUM('3c.m.'!F786)</f>
        <v>903</v>
      </c>
    </row>
    <row r="248" spans="1:6" ht="13.5">
      <c r="A248" s="1531">
        <v>3988</v>
      </c>
      <c r="B248" s="1531"/>
      <c r="C248" s="1528" t="s">
        <v>218</v>
      </c>
      <c r="D248" s="1529"/>
      <c r="E248" s="1530"/>
      <c r="F248" s="791">
        <f>SUM('3d.m.'!F44)</f>
        <v>800</v>
      </c>
    </row>
    <row r="249" spans="1:6" ht="13.5">
      <c r="A249" s="1531">
        <v>3989</v>
      </c>
      <c r="B249" s="1531"/>
      <c r="C249" s="1528" t="s">
        <v>947</v>
      </c>
      <c r="D249" s="1529"/>
      <c r="E249" s="1530"/>
      <c r="F249" s="791">
        <f>SUM('3d.m.'!F45)</f>
        <v>6000</v>
      </c>
    </row>
    <row r="250" spans="1:6" ht="13.5">
      <c r="A250" s="1531">
        <v>3990</v>
      </c>
      <c r="B250" s="1531"/>
      <c r="C250" s="1528" t="s">
        <v>890</v>
      </c>
      <c r="D250" s="1529"/>
      <c r="E250" s="1530"/>
      <c r="F250" s="791">
        <f>SUM('3d.m.'!F46)</f>
        <v>1000</v>
      </c>
    </row>
    <row r="251" spans="1:6" ht="13.5">
      <c r="A251" s="1531">
        <v>3990</v>
      </c>
      <c r="B251" s="1531"/>
      <c r="C251" s="1528" t="s">
        <v>940</v>
      </c>
      <c r="D251" s="1529"/>
      <c r="E251" s="1530"/>
      <c r="F251" s="791">
        <f>SUM('3d.m.'!F47)</f>
        <v>4820</v>
      </c>
    </row>
    <row r="252" spans="1:6" ht="13.5">
      <c r="A252" s="1531">
        <v>3992</v>
      </c>
      <c r="B252" s="1531"/>
      <c r="C252" s="1528" t="s">
        <v>891</v>
      </c>
      <c r="D252" s="1529"/>
      <c r="E252" s="1530"/>
      <c r="F252" s="791">
        <f>SUM('3d.m.'!F48)</f>
        <v>1400</v>
      </c>
    </row>
    <row r="253" spans="1:6" ht="13.5">
      <c r="A253" s="1531">
        <v>3993</v>
      </c>
      <c r="B253" s="1531"/>
      <c r="C253" s="1528" t="s">
        <v>892</v>
      </c>
      <c r="D253" s="1529"/>
      <c r="E253" s="1530"/>
      <c r="F253" s="791">
        <f>SUM('3d.m.'!F49)</f>
        <v>900</v>
      </c>
    </row>
    <row r="254" spans="1:6" ht="13.5">
      <c r="A254" s="1531">
        <v>3994</v>
      </c>
      <c r="B254" s="1531"/>
      <c r="C254" s="1528" t="s">
        <v>674</v>
      </c>
      <c r="D254" s="1529"/>
      <c r="E254" s="1530"/>
      <c r="F254" s="791">
        <f>SUM('3d.m.'!F50)</f>
        <v>900</v>
      </c>
    </row>
    <row r="255" spans="1:6" ht="13.5">
      <c r="A255" s="1531">
        <v>3995</v>
      </c>
      <c r="B255" s="1531"/>
      <c r="C255" s="1528" t="s">
        <v>675</v>
      </c>
      <c r="D255" s="1529"/>
      <c r="E255" s="1530"/>
      <c r="F255" s="791">
        <f>SUM('3d.m.'!F51)</f>
        <v>900</v>
      </c>
    </row>
    <row r="256" spans="1:6" ht="13.5">
      <c r="A256" s="1531">
        <v>3997</v>
      </c>
      <c r="B256" s="1531"/>
      <c r="C256" s="1528" t="s">
        <v>676</v>
      </c>
      <c r="D256" s="1529"/>
      <c r="E256" s="1530"/>
      <c r="F256" s="791">
        <f>SUM('3d.m.'!F52)</f>
        <v>900</v>
      </c>
    </row>
    <row r="257" spans="1:6" ht="13.5">
      <c r="A257" s="1531">
        <v>3998</v>
      </c>
      <c r="B257" s="1531"/>
      <c r="C257" s="1528" t="s">
        <v>677</v>
      </c>
      <c r="D257" s="1529"/>
      <c r="E257" s="1530"/>
      <c r="F257" s="791">
        <f>SUM('3d.m.'!F53)</f>
        <v>900</v>
      </c>
    </row>
    <row r="258" spans="1:6" ht="13.5">
      <c r="A258" s="1531">
        <v>3999</v>
      </c>
      <c r="B258" s="1531"/>
      <c r="C258" s="1528" t="s">
        <v>678</v>
      </c>
      <c r="D258" s="1529"/>
      <c r="E258" s="1530"/>
      <c r="F258" s="791">
        <f>SUM('3d.m.'!F54)</f>
        <v>1000</v>
      </c>
    </row>
    <row r="259" spans="1:6" ht="12">
      <c r="A259" s="1534" t="s">
        <v>488</v>
      </c>
      <c r="B259" s="1544" t="s">
        <v>489</v>
      </c>
      <c r="C259" s="1544"/>
      <c r="D259" s="1544"/>
      <c r="E259" s="1544"/>
      <c r="F259" s="1545">
        <f>SUM(F262:F263)</f>
        <v>185900</v>
      </c>
    </row>
    <row r="260" spans="1:6" ht="12">
      <c r="A260" s="1534"/>
      <c r="B260" s="1544"/>
      <c r="C260" s="1544"/>
      <c r="D260" s="1544"/>
      <c r="E260" s="1544"/>
      <c r="F260" s="1546"/>
    </row>
    <row r="261" spans="1:6" ht="12">
      <c r="A261" s="1534"/>
      <c r="B261" s="1544"/>
      <c r="C261" s="1544"/>
      <c r="D261" s="1544"/>
      <c r="E261" s="1544"/>
      <c r="F261" s="1547"/>
    </row>
    <row r="262" spans="1:6" ht="13.5">
      <c r="A262" s="1531">
        <v>3961</v>
      </c>
      <c r="B262" s="1531"/>
      <c r="C262" s="1528" t="s">
        <v>1135</v>
      </c>
      <c r="D262" s="1529"/>
      <c r="E262" s="1530"/>
      <c r="F262" s="791">
        <f>SUM('3d.m.'!F39)</f>
        <v>135900</v>
      </c>
    </row>
    <row r="263" spans="1:6" ht="13.5">
      <c r="A263" s="1531">
        <v>3962</v>
      </c>
      <c r="B263" s="1531"/>
      <c r="C263" s="1528" t="s">
        <v>945</v>
      </c>
      <c r="D263" s="1529"/>
      <c r="E263" s="1530"/>
      <c r="F263" s="791">
        <f>SUM('3d.m.'!F40)</f>
        <v>50000</v>
      </c>
    </row>
    <row r="264" spans="1:6" ht="12" customHeight="1">
      <c r="A264" s="1534" t="s">
        <v>482</v>
      </c>
      <c r="B264" s="1544" t="s">
        <v>483</v>
      </c>
      <c r="C264" s="1544"/>
      <c r="D264" s="1544"/>
      <c r="E264" s="1544"/>
      <c r="F264" s="1545">
        <f>SUM(F267:F270)</f>
        <v>41000</v>
      </c>
    </row>
    <row r="265" spans="1:6" ht="12" customHeight="1">
      <c r="A265" s="1534"/>
      <c r="B265" s="1544"/>
      <c r="C265" s="1544"/>
      <c r="D265" s="1544"/>
      <c r="E265" s="1544"/>
      <c r="F265" s="1546"/>
    </row>
    <row r="266" spans="1:6" ht="12" customHeight="1">
      <c r="A266" s="1534"/>
      <c r="B266" s="1544"/>
      <c r="C266" s="1544"/>
      <c r="D266" s="1544"/>
      <c r="E266" s="1544"/>
      <c r="F266" s="1547"/>
    </row>
    <row r="267" spans="1:6" ht="13.5">
      <c r="A267" s="1531">
        <v>3922</v>
      </c>
      <c r="B267" s="1531"/>
      <c r="C267" s="1528" t="s">
        <v>378</v>
      </c>
      <c r="D267" s="1529"/>
      <c r="E267" s="1530"/>
      <c r="F267" s="791">
        <f>SUM('3d.m.'!F13)</f>
        <v>5000</v>
      </c>
    </row>
    <row r="268" spans="1:6" ht="13.5">
      <c r="A268" s="1531">
        <v>3931</v>
      </c>
      <c r="B268" s="1531"/>
      <c r="C268" s="1528" t="s">
        <v>731</v>
      </c>
      <c r="D268" s="1529"/>
      <c r="E268" s="1530"/>
      <c r="F268" s="791">
        <f>SUM('3d.m.'!F25)</f>
        <v>5000</v>
      </c>
    </row>
    <row r="269" spans="1:6" ht="13.5">
      <c r="A269" s="1531">
        <v>3932</v>
      </c>
      <c r="B269" s="1531"/>
      <c r="C269" s="1528" t="s">
        <v>764</v>
      </c>
      <c r="D269" s="1529"/>
      <c r="E269" s="1530"/>
      <c r="F269" s="791">
        <f>SUM('3d.m.'!F26)</f>
        <v>12500</v>
      </c>
    </row>
    <row r="270" spans="1:6" ht="13.5">
      <c r="A270" s="1531">
        <v>3972</v>
      </c>
      <c r="B270" s="1531"/>
      <c r="C270" s="1528" t="s">
        <v>377</v>
      </c>
      <c r="D270" s="1529"/>
      <c r="E270" s="1530"/>
      <c r="F270" s="791">
        <f>SUM('3d.m.'!F41)</f>
        <v>18500</v>
      </c>
    </row>
    <row r="271" spans="1:6" ht="12">
      <c r="A271" s="1534" t="s">
        <v>409</v>
      </c>
      <c r="B271" s="1544" t="s">
        <v>410</v>
      </c>
      <c r="C271" s="1544"/>
      <c r="D271" s="1544"/>
      <c r="E271" s="1544"/>
      <c r="F271" s="1545">
        <f>SUM(F274:F276)</f>
        <v>35408</v>
      </c>
    </row>
    <row r="272" spans="1:6" ht="12">
      <c r="A272" s="1534"/>
      <c r="B272" s="1544"/>
      <c r="C272" s="1544"/>
      <c r="D272" s="1544"/>
      <c r="E272" s="1544"/>
      <c r="F272" s="1546"/>
    </row>
    <row r="273" spans="1:6" ht="12">
      <c r="A273" s="1534"/>
      <c r="B273" s="1544"/>
      <c r="C273" s="1544"/>
      <c r="D273" s="1544"/>
      <c r="E273" s="1544"/>
      <c r="F273" s="1547"/>
    </row>
    <row r="274" spans="1:6" ht="13.5">
      <c r="A274" s="1531">
        <v>3146</v>
      </c>
      <c r="B274" s="1531"/>
      <c r="C274" s="1528" t="s">
        <v>374</v>
      </c>
      <c r="D274" s="1529"/>
      <c r="E274" s="1530"/>
      <c r="F274" s="791">
        <f>SUM('3c.m.'!F177)</f>
        <v>8213</v>
      </c>
    </row>
    <row r="275" spans="1:6" ht="13.5">
      <c r="A275" s="1531">
        <v>3921</v>
      </c>
      <c r="B275" s="1531"/>
      <c r="C275" s="1528" t="s">
        <v>379</v>
      </c>
      <c r="D275" s="1529"/>
      <c r="E275" s="1530"/>
      <c r="F275" s="791">
        <f>SUM('3d.m.'!F12)</f>
        <v>6000</v>
      </c>
    </row>
    <row r="276" spans="1:6" ht="13.5">
      <c r="A276" s="1531">
        <v>3929</v>
      </c>
      <c r="B276" s="1531"/>
      <c r="C276" s="1528" t="s">
        <v>484</v>
      </c>
      <c r="D276" s="1529"/>
      <c r="E276" s="1530"/>
      <c r="F276" s="791">
        <f>SUM('3d.m.'!F22)</f>
        <v>21195</v>
      </c>
    </row>
    <row r="277" spans="1:6" ht="12">
      <c r="A277" s="1534" t="s">
        <v>411</v>
      </c>
      <c r="B277" s="1544" t="s">
        <v>412</v>
      </c>
      <c r="C277" s="1544"/>
      <c r="D277" s="1544"/>
      <c r="E277" s="1544"/>
      <c r="F277" s="1545">
        <f>SUM(F280)</f>
        <v>4285</v>
      </c>
    </row>
    <row r="278" spans="1:6" ht="12">
      <c r="A278" s="1534"/>
      <c r="B278" s="1544"/>
      <c r="C278" s="1544"/>
      <c r="D278" s="1544"/>
      <c r="E278" s="1544"/>
      <c r="F278" s="1546"/>
    </row>
    <row r="279" spans="1:6" ht="12">
      <c r="A279" s="1534"/>
      <c r="B279" s="1544"/>
      <c r="C279" s="1544"/>
      <c r="D279" s="1544"/>
      <c r="E279" s="1544"/>
      <c r="F279" s="1547"/>
    </row>
    <row r="280" spans="1:6" ht="13.5">
      <c r="A280" s="1531">
        <v>3145</v>
      </c>
      <c r="B280" s="1531"/>
      <c r="C280" s="1528" t="s">
        <v>219</v>
      </c>
      <c r="D280" s="1529"/>
      <c r="E280" s="1530"/>
      <c r="F280" s="791">
        <f>SUM('3c.m.'!F168)</f>
        <v>4285</v>
      </c>
    </row>
    <row r="281" spans="1:6" ht="12">
      <c r="A281" s="1534" t="s">
        <v>469</v>
      </c>
      <c r="B281" s="1544" t="s">
        <v>470</v>
      </c>
      <c r="C281" s="1544"/>
      <c r="D281" s="1544"/>
      <c r="E281" s="1544"/>
      <c r="F281" s="1545">
        <f>SUM(F284)</f>
        <v>22669</v>
      </c>
    </row>
    <row r="282" spans="1:6" ht="12">
      <c r="A282" s="1534"/>
      <c r="B282" s="1544"/>
      <c r="C282" s="1544"/>
      <c r="D282" s="1544"/>
      <c r="E282" s="1544"/>
      <c r="F282" s="1546"/>
    </row>
    <row r="283" spans="1:6" ht="12">
      <c r="A283" s="1534"/>
      <c r="B283" s="1544"/>
      <c r="C283" s="1544"/>
      <c r="D283" s="1544"/>
      <c r="E283" s="1544"/>
      <c r="F283" s="1547"/>
    </row>
    <row r="284" spans="1:6" ht="13.5">
      <c r="A284" s="1531">
        <v>3423</v>
      </c>
      <c r="B284" s="1531"/>
      <c r="C284" s="1528" t="s">
        <v>714</v>
      </c>
      <c r="D284" s="1529"/>
      <c r="E284" s="1530"/>
      <c r="F284" s="791">
        <f>SUM('3c.m.'!F681)</f>
        <v>22669</v>
      </c>
    </row>
    <row r="285" spans="1:6" ht="13.5">
      <c r="A285" s="1077"/>
      <c r="B285" s="1077"/>
      <c r="C285" s="989"/>
      <c r="D285" s="990"/>
      <c r="E285" s="991"/>
      <c r="F285" s="791"/>
    </row>
    <row r="286" spans="1:6" ht="12">
      <c r="A286" s="1534" t="s">
        <v>493</v>
      </c>
      <c r="B286" s="1544" t="s">
        <v>494</v>
      </c>
      <c r="C286" s="1544"/>
      <c r="D286" s="1544"/>
      <c r="E286" s="1544"/>
      <c r="F286" s="1545">
        <f>SUM(F289)</f>
        <v>1066241</v>
      </c>
    </row>
    <row r="287" spans="1:6" ht="12">
      <c r="A287" s="1534"/>
      <c r="B287" s="1544"/>
      <c r="C287" s="1544"/>
      <c r="D287" s="1544"/>
      <c r="E287" s="1544"/>
      <c r="F287" s="1546"/>
    </row>
    <row r="288" spans="1:6" ht="12">
      <c r="A288" s="1534"/>
      <c r="B288" s="1544"/>
      <c r="C288" s="1544"/>
      <c r="D288" s="1544"/>
      <c r="E288" s="1544"/>
      <c r="F288" s="1547"/>
    </row>
    <row r="289" spans="1:6" ht="13.5">
      <c r="A289" s="1531">
        <v>2499</v>
      </c>
      <c r="B289" s="1531"/>
      <c r="C289" s="1528" t="s">
        <v>495</v>
      </c>
      <c r="D289" s="1529"/>
      <c r="E289" s="1530"/>
      <c r="F289" s="791">
        <v>1066241</v>
      </c>
    </row>
    <row r="290" spans="1:6" ht="12">
      <c r="A290" s="1534" t="s">
        <v>496</v>
      </c>
      <c r="B290" s="1544" t="s">
        <v>497</v>
      </c>
      <c r="C290" s="1544"/>
      <c r="D290" s="1544"/>
      <c r="E290" s="1544"/>
      <c r="F290" s="1545">
        <f>SUM(F293:F294)</f>
        <v>275016</v>
      </c>
    </row>
    <row r="291" spans="1:6" ht="12">
      <c r="A291" s="1534"/>
      <c r="B291" s="1544"/>
      <c r="C291" s="1544"/>
      <c r="D291" s="1544"/>
      <c r="E291" s="1544"/>
      <c r="F291" s="1546"/>
    </row>
    <row r="292" spans="1:6" ht="12">
      <c r="A292" s="1534"/>
      <c r="B292" s="1544"/>
      <c r="C292" s="1544"/>
      <c r="D292" s="1544"/>
      <c r="E292" s="1544"/>
      <c r="F292" s="1547"/>
    </row>
    <row r="293" spans="1:6" ht="13.5">
      <c r="A293" s="1531">
        <v>2499</v>
      </c>
      <c r="B293" s="1531"/>
      <c r="C293" s="1528" t="s">
        <v>495</v>
      </c>
      <c r="D293" s="1529"/>
      <c r="E293" s="1530"/>
      <c r="F293" s="791">
        <v>8135</v>
      </c>
    </row>
    <row r="294" spans="1:6" ht="13.5">
      <c r="A294" s="1531">
        <v>2795</v>
      </c>
      <c r="B294" s="1531"/>
      <c r="C294" s="1528" t="s">
        <v>548</v>
      </c>
      <c r="D294" s="1529"/>
      <c r="E294" s="1530"/>
      <c r="F294" s="791">
        <v>266881</v>
      </c>
    </row>
    <row r="295" spans="1:6" ht="12">
      <c r="A295" s="1534" t="s">
        <v>413</v>
      </c>
      <c r="B295" s="1544" t="s">
        <v>414</v>
      </c>
      <c r="C295" s="1544"/>
      <c r="D295" s="1544"/>
      <c r="E295" s="1544"/>
      <c r="F295" s="1545">
        <f>SUM(F298)</f>
        <v>12022</v>
      </c>
    </row>
    <row r="296" spans="1:6" ht="12">
      <c r="A296" s="1534"/>
      <c r="B296" s="1544"/>
      <c r="C296" s="1544"/>
      <c r="D296" s="1544"/>
      <c r="E296" s="1544"/>
      <c r="F296" s="1546"/>
    </row>
    <row r="297" spans="1:6" ht="12">
      <c r="A297" s="1534"/>
      <c r="B297" s="1544"/>
      <c r="C297" s="1544"/>
      <c r="D297" s="1544"/>
      <c r="E297" s="1544"/>
      <c r="F297" s="1547"/>
    </row>
    <row r="298" spans="1:6" ht="13.5">
      <c r="A298" s="1531">
        <v>3141</v>
      </c>
      <c r="B298" s="1531"/>
      <c r="C298" s="1528" t="s">
        <v>328</v>
      </c>
      <c r="D298" s="1529"/>
      <c r="E298" s="1530"/>
      <c r="F298" s="791">
        <f>SUM('3c.m.'!F135)</f>
        <v>12022</v>
      </c>
    </row>
    <row r="299" spans="1:6" ht="12" customHeight="1">
      <c r="A299" s="1550" t="s">
        <v>545</v>
      </c>
      <c r="B299" s="1535" t="s">
        <v>549</v>
      </c>
      <c r="C299" s="1536"/>
      <c r="D299" s="1536"/>
      <c r="E299" s="1537"/>
      <c r="F299" s="1545">
        <f>SUM(F302:F302)</f>
        <v>502057</v>
      </c>
    </row>
    <row r="300" spans="1:6" ht="12" customHeight="1">
      <c r="A300" s="1551"/>
      <c r="B300" s="1538"/>
      <c r="C300" s="1539"/>
      <c r="D300" s="1539"/>
      <c r="E300" s="1540"/>
      <c r="F300" s="1548"/>
    </row>
    <row r="301" spans="1:6" ht="12" customHeight="1">
      <c r="A301" s="1552"/>
      <c r="B301" s="1541"/>
      <c r="C301" s="1542"/>
      <c r="D301" s="1542"/>
      <c r="E301" s="1543"/>
      <c r="F301" s="1549"/>
    </row>
    <row r="302" spans="1:6" ht="13.5">
      <c r="A302" s="1532">
        <v>2795</v>
      </c>
      <c r="B302" s="1533"/>
      <c r="C302" s="1528" t="s">
        <v>548</v>
      </c>
      <c r="D302" s="1529"/>
      <c r="E302" s="1530"/>
      <c r="F302" s="791">
        <v>502057</v>
      </c>
    </row>
    <row r="303" spans="1:6" ht="12">
      <c r="A303" s="1534" t="s">
        <v>415</v>
      </c>
      <c r="B303" s="1544" t="s">
        <v>416</v>
      </c>
      <c r="C303" s="1544"/>
      <c r="D303" s="1544"/>
      <c r="E303" s="1544"/>
      <c r="F303" s="1545">
        <f>SUM(F306:F307)</f>
        <v>30473</v>
      </c>
    </row>
    <row r="304" spans="1:6" ht="12">
      <c r="A304" s="1534"/>
      <c r="B304" s="1544"/>
      <c r="C304" s="1544"/>
      <c r="D304" s="1544"/>
      <c r="E304" s="1544"/>
      <c r="F304" s="1546"/>
    </row>
    <row r="305" spans="1:6" ht="12">
      <c r="A305" s="1534"/>
      <c r="B305" s="1544"/>
      <c r="C305" s="1544"/>
      <c r="D305" s="1544"/>
      <c r="E305" s="1544"/>
      <c r="F305" s="1547"/>
    </row>
    <row r="306" spans="1:6" ht="13.5">
      <c r="A306" s="1531">
        <v>3142</v>
      </c>
      <c r="B306" s="1531"/>
      <c r="C306" s="1528" t="s">
        <v>593</v>
      </c>
      <c r="D306" s="1529"/>
      <c r="E306" s="1530"/>
      <c r="F306" s="791">
        <f>SUM('3c.m.'!F144)</f>
        <v>17973</v>
      </c>
    </row>
    <row r="307" spans="1:6" ht="13.5">
      <c r="A307" s="1531">
        <v>3143</v>
      </c>
      <c r="B307" s="1531"/>
      <c r="C307" s="1528" t="s">
        <v>604</v>
      </c>
      <c r="D307" s="1529"/>
      <c r="E307" s="1530"/>
      <c r="F307" s="791">
        <f>SUM('3c.m.'!F152)</f>
        <v>12500</v>
      </c>
    </row>
    <row r="308" spans="1:6" ht="12">
      <c r="A308" s="1534" t="s">
        <v>447</v>
      </c>
      <c r="B308" s="1544" t="s">
        <v>448</v>
      </c>
      <c r="C308" s="1544"/>
      <c r="D308" s="1544"/>
      <c r="E308" s="1544"/>
      <c r="F308" s="1545">
        <f>SUM(F311)</f>
        <v>3120</v>
      </c>
    </row>
    <row r="309" spans="1:6" ht="12">
      <c r="A309" s="1534"/>
      <c r="B309" s="1544"/>
      <c r="C309" s="1544"/>
      <c r="D309" s="1544"/>
      <c r="E309" s="1544"/>
      <c r="F309" s="1546"/>
    </row>
    <row r="310" spans="1:6" ht="12">
      <c r="A310" s="1534"/>
      <c r="B310" s="1544"/>
      <c r="C310" s="1544"/>
      <c r="D310" s="1544"/>
      <c r="E310" s="1544"/>
      <c r="F310" s="1547"/>
    </row>
    <row r="311" spans="1:6" ht="13.5">
      <c r="A311" s="1531">
        <v>3349</v>
      </c>
      <c r="B311" s="1531"/>
      <c r="C311" s="1528" t="s">
        <v>449</v>
      </c>
      <c r="D311" s="1529"/>
      <c r="E311" s="1530"/>
      <c r="F311" s="791">
        <f>SUM('3c.m.'!F541)</f>
        <v>3120</v>
      </c>
    </row>
    <row r="312" spans="1:6" ht="12">
      <c r="A312" s="1534" t="s">
        <v>445</v>
      </c>
      <c r="B312" s="1544" t="s">
        <v>446</v>
      </c>
      <c r="C312" s="1544"/>
      <c r="D312" s="1544"/>
      <c r="E312" s="1544"/>
      <c r="F312" s="1545">
        <f>SUM(F315:F315)</f>
        <v>800</v>
      </c>
    </row>
    <row r="313" spans="1:6" ht="12">
      <c r="A313" s="1534"/>
      <c r="B313" s="1544"/>
      <c r="C313" s="1544"/>
      <c r="D313" s="1544"/>
      <c r="E313" s="1544"/>
      <c r="F313" s="1546"/>
    </row>
    <row r="314" spans="1:6" ht="12">
      <c r="A314" s="1534"/>
      <c r="B314" s="1544"/>
      <c r="C314" s="1544"/>
      <c r="D314" s="1544"/>
      <c r="E314" s="1544"/>
      <c r="F314" s="1547"/>
    </row>
    <row r="315" spans="1:6" ht="13.5">
      <c r="A315" s="1531">
        <v>3348</v>
      </c>
      <c r="B315" s="1531"/>
      <c r="C315" s="1528" t="s">
        <v>750</v>
      </c>
      <c r="D315" s="1529"/>
      <c r="E315" s="1530"/>
      <c r="F315" s="791">
        <f>SUM('3c.m.'!F533)</f>
        <v>800</v>
      </c>
    </row>
    <row r="316" spans="1:6" ht="12">
      <c r="A316" s="1534" t="s">
        <v>435</v>
      </c>
      <c r="B316" s="1544" t="s">
        <v>436</v>
      </c>
      <c r="C316" s="1544"/>
      <c r="D316" s="1544"/>
      <c r="E316" s="1544"/>
      <c r="F316" s="1545">
        <f>SUM(F319:F321)</f>
        <v>4580</v>
      </c>
    </row>
    <row r="317" spans="1:6" ht="12">
      <c r="A317" s="1534"/>
      <c r="B317" s="1544"/>
      <c r="C317" s="1544"/>
      <c r="D317" s="1544"/>
      <c r="E317" s="1544"/>
      <c r="F317" s="1546"/>
    </row>
    <row r="318" spans="1:6" ht="12">
      <c r="A318" s="1534"/>
      <c r="B318" s="1544"/>
      <c r="C318" s="1544"/>
      <c r="D318" s="1544"/>
      <c r="E318" s="1544"/>
      <c r="F318" s="1547"/>
    </row>
    <row r="319" spans="1:6" ht="13.5">
      <c r="A319" s="1531">
        <v>3341</v>
      </c>
      <c r="B319" s="1531"/>
      <c r="C319" s="1528" t="s">
        <v>1110</v>
      </c>
      <c r="D319" s="1529"/>
      <c r="E319" s="1530"/>
      <c r="F319" s="791">
        <f>SUM('3c.m.'!F476)</f>
        <v>1700</v>
      </c>
    </row>
    <row r="320" spans="1:6" ht="13.5">
      <c r="A320" s="1531">
        <v>3342</v>
      </c>
      <c r="B320" s="1531"/>
      <c r="C320" s="1528" t="s">
        <v>164</v>
      </c>
      <c r="D320" s="1529"/>
      <c r="E320" s="1530"/>
      <c r="F320" s="791">
        <f>SUM('3c.m.'!F485)</f>
        <v>880</v>
      </c>
    </row>
    <row r="321" spans="1:6" ht="13.5">
      <c r="A321" s="1531">
        <v>3347</v>
      </c>
      <c r="B321" s="1531"/>
      <c r="C321" s="1528" t="s">
        <v>690</v>
      </c>
      <c r="D321" s="1529"/>
      <c r="E321" s="1530"/>
      <c r="F321" s="791">
        <f>SUM('3c.m.'!F525)</f>
        <v>2000</v>
      </c>
    </row>
    <row r="322" spans="1:6" ht="12">
      <c r="A322" s="1534" t="s">
        <v>442</v>
      </c>
      <c r="B322" s="1544" t="s">
        <v>443</v>
      </c>
      <c r="C322" s="1544"/>
      <c r="D322" s="1544"/>
      <c r="E322" s="1544"/>
      <c r="F322" s="1545">
        <f>SUM(F325)</f>
        <v>300</v>
      </c>
    </row>
    <row r="323" spans="1:6" ht="12">
      <c r="A323" s="1534"/>
      <c r="B323" s="1544"/>
      <c r="C323" s="1544"/>
      <c r="D323" s="1544"/>
      <c r="E323" s="1544"/>
      <c r="F323" s="1546"/>
    </row>
    <row r="324" spans="1:6" ht="12">
      <c r="A324" s="1534"/>
      <c r="B324" s="1544"/>
      <c r="C324" s="1544"/>
      <c r="D324" s="1544"/>
      <c r="E324" s="1544"/>
      <c r="F324" s="1547"/>
    </row>
    <row r="325" spans="1:6" ht="13.5">
      <c r="A325" s="1531">
        <v>3345</v>
      </c>
      <c r="B325" s="1531"/>
      <c r="C325" s="1528" t="s">
        <v>444</v>
      </c>
      <c r="D325" s="1529"/>
      <c r="E325" s="1530"/>
      <c r="F325" s="791">
        <f>SUM('3c.m.'!F509)</f>
        <v>300</v>
      </c>
    </row>
    <row r="326" spans="1:6" ht="12">
      <c r="A326" s="1534" t="s">
        <v>74</v>
      </c>
      <c r="B326" s="1544" t="s">
        <v>75</v>
      </c>
      <c r="C326" s="1544"/>
      <c r="D326" s="1544"/>
      <c r="E326" s="1544"/>
      <c r="F326" s="1545">
        <f>SUM(F329)</f>
        <v>733166</v>
      </c>
    </row>
    <row r="327" spans="1:6" ht="12">
      <c r="A327" s="1534"/>
      <c r="B327" s="1544"/>
      <c r="C327" s="1544"/>
      <c r="D327" s="1544"/>
      <c r="E327" s="1544"/>
      <c r="F327" s="1546"/>
    </row>
    <row r="328" spans="1:6" ht="12">
      <c r="A328" s="1534"/>
      <c r="B328" s="1544"/>
      <c r="C328" s="1544"/>
      <c r="D328" s="1544"/>
      <c r="E328" s="1544"/>
      <c r="F328" s="1547"/>
    </row>
    <row r="329" spans="1:6" ht="13.5">
      <c r="A329" s="1531">
        <v>2875</v>
      </c>
      <c r="B329" s="1531"/>
      <c r="C329" s="1528" t="s">
        <v>889</v>
      </c>
      <c r="D329" s="1529"/>
      <c r="E329" s="1530"/>
      <c r="F329" s="791">
        <v>733166</v>
      </c>
    </row>
    <row r="330" spans="1:6" ht="12">
      <c r="A330" s="1534" t="s">
        <v>450</v>
      </c>
      <c r="B330" s="1544" t="s">
        <v>451</v>
      </c>
      <c r="C330" s="1544"/>
      <c r="D330" s="1544"/>
      <c r="E330" s="1544"/>
      <c r="F330" s="1545">
        <f>SUM(F333)</f>
        <v>11943</v>
      </c>
    </row>
    <row r="331" spans="1:6" ht="12">
      <c r="A331" s="1534"/>
      <c r="B331" s="1544"/>
      <c r="C331" s="1544"/>
      <c r="D331" s="1544"/>
      <c r="E331" s="1544"/>
      <c r="F331" s="1546"/>
    </row>
    <row r="332" spans="1:6" ht="12">
      <c r="A332" s="1534"/>
      <c r="B332" s="1544"/>
      <c r="C332" s="1544"/>
      <c r="D332" s="1544"/>
      <c r="E332" s="1544"/>
      <c r="F332" s="1547"/>
    </row>
    <row r="333" spans="1:6" ht="13.5">
      <c r="A333" s="1531">
        <v>3355</v>
      </c>
      <c r="B333" s="1531"/>
      <c r="C333" s="1528" t="s">
        <v>605</v>
      </c>
      <c r="D333" s="1529"/>
      <c r="E333" s="1530"/>
      <c r="F333" s="791">
        <f>SUM('3c.m.'!F574)</f>
        <v>11943</v>
      </c>
    </row>
    <row r="334" spans="1:6" ht="12" customHeight="1">
      <c r="A334" s="1534" t="s">
        <v>1133</v>
      </c>
      <c r="B334" s="1544" t="s">
        <v>1134</v>
      </c>
      <c r="C334" s="1544"/>
      <c r="D334" s="1544"/>
      <c r="E334" s="1544"/>
      <c r="F334" s="1545">
        <f>SUM(F337)</f>
        <v>426936</v>
      </c>
    </row>
    <row r="335" spans="1:6" ht="12" customHeight="1">
      <c r="A335" s="1534"/>
      <c r="B335" s="1544"/>
      <c r="C335" s="1544"/>
      <c r="D335" s="1544"/>
      <c r="E335" s="1544"/>
      <c r="F335" s="1546"/>
    </row>
    <row r="336" spans="1:6" ht="12" customHeight="1">
      <c r="A336" s="1534"/>
      <c r="B336" s="1544"/>
      <c r="C336" s="1544"/>
      <c r="D336" s="1544"/>
      <c r="E336" s="1544"/>
      <c r="F336" s="1547"/>
    </row>
    <row r="337" spans="1:6" ht="13.5">
      <c r="A337" s="1531">
        <v>2850</v>
      </c>
      <c r="B337" s="1531"/>
      <c r="C337" s="1528" t="s">
        <v>501</v>
      </c>
      <c r="D337" s="1529"/>
      <c r="E337" s="1530"/>
      <c r="F337" s="791">
        <v>426936</v>
      </c>
    </row>
    <row r="338" spans="1:6" ht="12">
      <c r="A338" s="1534" t="s">
        <v>43</v>
      </c>
      <c r="B338" s="1544" t="s">
        <v>44</v>
      </c>
      <c r="C338" s="1544"/>
      <c r="D338" s="1544"/>
      <c r="E338" s="1544"/>
      <c r="F338" s="1545">
        <f>SUM(F341)</f>
        <v>124142</v>
      </c>
    </row>
    <row r="339" spans="1:6" ht="12">
      <c r="A339" s="1534"/>
      <c r="B339" s="1544"/>
      <c r="C339" s="1544"/>
      <c r="D339" s="1544"/>
      <c r="E339" s="1544"/>
      <c r="F339" s="1546"/>
    </row>
    <row r="340" spans="1:6" ht="12">
      <c r="A340" s="1534"/>
      <c r="B340" s="1544"/>
      <c r="C340" s="1544"/>
      <c r="D340" s="1544"/>
      <c r="E340" s="1544"/>
      <c r="F340" s="1547"/>
    </row>
    <row r="341" spans="1:6" ht="13.5">
      <c r="A341" s="1531">
        <v>2850</v>
      </c>
      <c r="B341" s="1531"/>
      <c r="C341" s="1528" t="s">
        <v>501</v>
      </c>
      <c r="D341" s="1529"/>
      <c r="E341" s="1530"/>
      <c r="F341" s="791">
        <v>124142</v>
      </c>
    </row>
    <row r="342" spans="1:6" ht="12">
      <c r="A342" s="1534" t="s">
        <v>45</v>
      </c>
      <c r="B342" s="1544" t="s">
        <v>46</v>
      </c>
      <c r="C342" s="1544"/>
      <c r="D342" s="1544"/>
      <c r="E342" s="1544"/>
      <c r="F342" s="1545">
        <f>SUM(F345)</f>
        <v>8197</v>
      </c>
    </row>
    <row r="343" spans="1:6" ht="12">
      <c r="A343" s="1534"/>
      <c r="B343" s="1544"/>
      <c r="C343" s="1544"/>
      <c r="D343" s="1544"/>
      <c r="E343" s="1544"/>
      <c r="F343" s="1546"/>
    </row>
    <row r="344" spans="1:6" ht="12">
      <c r="A344" s="1534"/>
      <c r="B344" s="1544"/>
      <c r="C344" s="1544"/>
      <c r="D344" s="1544"/>
      <c r="E344" s="1544"/>
      <c r="F344" s="1547"/>
    </row>
    <row r="345" spans="1:6" ht="13.5">
      <c r="A345" s="1531">
        <v>2850</v>
      </c>
      <c r="B345" s="1531"/>
      <c r="C345" s="1528" t="s">
        <v>501</v>
      </c>
      <c r="D345" s="1529"/>
      <c r="E345" s="1530"/>
      <c r="F345" s="791">
        <v>8197</v>
      </c>
    </row>
    <row r="346" spans="1:6" ht="12">
      <c r="A346" s="1534" t="s">
        <v>432</v>
      </c>
      <c r="B346" s="1544" t="s">
        <v>433</v>
      </c>
      <c r="C346" s="1544"/>
      <c r="D346" s="1544"/>
      <c r="E346" s="1544"/>
      <c r="F346" s="1545">
        <f>SUM(F349:F352)</f>
        <v>16855</v>
      </c>
    </row>
    <row r="347" spans="1:6" ht="12">
      <c r="A347" s="1534"/>
      <c r="B347" s="1544"/>
      <c r="C347" s="1544"/>
      <c r="D347" s="1544"/>
      <c r="E347" s="1544"/>
      <c r="F347" s="1546"/>
    </row>
    <row r="348" spans="1:6" ht="12">
      <c r="A348" s="1534"/>
      <c r="B348" s="1544"/>
      <c r="C348" s="1544"/>
      <c r="D348" s="1544"/>
      <c r="E348" s="1544"/>
      <c r="F348" s="1547"/>
    </row>
    <row r="349" spans="1:6" ht="13.5">
      <c r="A349" s="1531">
        <v>3307</v>
      </c>
      <c r="B349" s="1531"/>
      <c r="C349" s="1528" t="s">
        <v>780</v>
      </c>
      <c r="D349" s="1529"/>
      <c r="E349" s="1530"/>
      <c r="F349" s="791">
        <f>SUM('3c.m.'!F362)</f>
        <v>4000</v>
      </c>
    </row>
    <row r="350" spans="1:6" ht="13.5">
      <c r="A350" s="1531">
        <v>3319</v>
      </c>
      <c r="B350" s="1531"/>
      <c r="C350" s="1528" t="s">
        <v>568</v>
      </c>
      <c r="D350" s="1529"/>
      <c r="E350" s="1530"/>
      <c r="F350" s="791">
        <f>SUM('3c.m.'!F427)</f>
        <v>4339</v>
      </c>
    </row>
    <row r="351" spans="1:6" ht="13.5">
      <c r="A351" s="1531">
        <v>3320</v>
      </c>
      <c r="B351" s="1531"/>
      <c r="C351" s="1528" t="s">
        <v>434</v>
      </c>
      <c r="D351" s="1529"/>
      <c r="E351" s="1530"/>
      <c r="F351" s="791">
        <f>SUM('3c.m.'!F436)</f>
        <v>1016</v>
      </c>
    </row>
    <row r="352" spans="1:6" ht="13.5">
      <c r="A352" s="1532">
        <v>3323</v>
      </c>
      <c r="B352" s="1533"/>
      <c r="C352" s="1528" t="s">
        <v>949</v>
      </c>
      <c r="D352" s="1529"/>
      <c r="E352" s="1530"/>
      <c r="F352" s="791">
        <f>SUM('3c.m.'!F452)</f>
        <v>7500</v>
      </c>
    </row>
    <row r="353" spans="1:6" ht="12">
      <c r="A353" s="1534" t="s">
        <v>430</v>
      </c>
      <c r="B353" s="1544" t="s">
        <v>431</v>
      </c>
      <c r="C353" s="1544"/>
      <c r="D353" s="1544"/>
      <c r="E353" s="1544"/>
      <c r="F353" s="1545">
        <f>SUM(F356:F360)</f>
        <v>46009</v>
      </c>
    </row>
    <row r="354" spans="1:6" ht="12">
      <c r="A354" s="1534"/>
      <c r="B354" s="1544"/>
      <c r="C354" s="1544"/>
      <c r="D354" s="1544"/>
      <c r="E354" s="1544"/>
      <c r="F354" s="1546"/>
    </row>
    <row r="355" spans="1:6" ht="12">
      <c r="A355" s="1534"/>
      <c r="B355" s="1544"/>
      <c r="C355" s="1544"/>
      <c r="D355" s="1544"/>
      <c r="E355" s="1544"/>
      <c r="F355" s="1547"/>
    </row>
    <row r="356" spans="1:6" ht="13.5">
      <c r="A356" s="1531">
        <v>3305</v>
      </c>
      <c r="B356" s="1531"/>
      <c r="C356" s="1528" t="s">
        <v>778</v>
      </c>
      <c r="D356" s="1529"/>
      <c r="E356" s="1530"/>
      <c r="F356" s="791">
        <f>SUM('3c.m.'!F344)</f>
        <v>11000</v>
      </c>
    </row>
    <row r="357" spans="1:6" ht="13.5">
      <c r="A357" s="1531">
        <v>3310</v>
      </c>
      <c r="B357" s="1531"/>
      <c r="C357" s="1528" t="s">
        <v>911</v>
      </c>
      <c r="D357" s="1529"/>
      <c r="E357" s="1530"/>
      <c r="F357" s="791">
        <f>SUM('3c.m.'!F370)</f>
        <v>6006</v>
      </c>
    </row>
    <row r="358" spans="1:6" ht="13.5">
      <c r="A358" s="1531">
        <v>3311</v>
      </c>
      <c r="B358" s="1531"/>
      <c r="C358" s="1528" t="s">
        <v>710</v>
      </c>
      <c r="D358" s="1529"/>
      <c r="E358" s="1530"/>
      <c r="F358" s="791">
        <f>SUM('3c.m.'!F378)</f>
        <v>12000</v>
      </c>
    </row>
    <row r="359" spans="1:6" ht="13.5">
      <c r="A359" s="1531">
        <v>3315</v>
      </c>
      <c r="B359" s="1531"/>
      <c r="C359" s="1528" t="s">
        <v>220</v>
      </c>
      <c r="D359" s="1529"/>
      <c r="E359" s="1530"/>
      <c r="F359" s="791">
        <f>SUM('3c.m.'!F402)</f>
        <v>12003</v>
      </c>
    </row>
    <row r="360" spans="1:6" ht="13.5">
      <c r="A360" s="1531">
        <v>3316</v>
      </c>
      <c r="B360" s="1531"/>
      <c r="C360" s="1528" t="s">
        <v>711</v>
      </c>
      <c r="D360" s="1529"/>
      <c r="E360" s="1530"/>
      <c r="F360" s="791">
        <f>SUM('3c.m.'!F410)</f>
        <v>5000</v>
      </c>
    </row>
    <row r="361" spans="1:6" ht="12">
      <c r="A361" s="1534" t="s">
        <v>437</v>
      </c>
      <c r="B361" s="1544" t="s">
        <v>438</v>
      </c>
      <c r="C361" s="1544"/>
      <c r="D361" s="1544"/>
      <c r="E361" s="1544"/>
      <c r="F361" s="1545">
        <f>SUM(F364)</f>
        <v>1000</v>
      </c>
    </row>
    <row r="362" spans="1:6" ht="12">
      <c r="A362" s="1534"/>
      <c r="B362" s="1544"/>
      <c r="C362" s="1544"/>
      <c r="D362" s="1544"/>
      <c r="E362" s="1544"/>
      <c r="F362" s="1546"/>
    </row>
    <row r="363" spans="1:6" ht="12">
      <c r="A363" s="1534"/>
      <c r="B363" s="1544"/>
      <c r="C363" s="1544"/>
      <c r="D363" s="1544"/>
      <c r="E363" s="1544"/>
      <c r="F363" s="1547"/>
    </row>
    <row r="364" spans="1:6" ht="13.5">
      <c r="A364" s="1531">
        <v>3343</v>
      </c>
      <c r="B364" s="1531"/>
      <c r="C364" s="1528" t="s">
        <v>439</v>
      </c>
      <c r="D364" s="1529"/>
      <c r="E364" s="1530"/>
      <c r="F364" s="791">
        <f>SUM('3c.m.'!F493)</f>
        <v>1000</v>
      </c>
    </row>
    <row r="365" spans="1:6" ht="12" customHeight="1">
      <c r="A365" s="1534" t="s">
        <v>440</v>
      </c>
      <c r="B365" s="1544" t="s">
        <v>441</v>
      </c>
      <c r="C365" s="1544"/>
      <c r="D365" s="1544"/>
      <c r="E365" s="1544"/>
      <c r="F365" s="1545">
        <f>SUM(F368:F368)</f>
        <v>1027</v>
      </c>
    </row>
    <row r="366" spans="1:6" ht="12" customHeight="1">
      <c r="A366" s="1534"/>
      <c r="B366" s="1544"/>
      <c r="C366" s="1544"/>
      <c r="D366" s="1544"/>
      <c r="E366" s="1544"/>
      <c r="F366" s="1546"/>
    </row>
    <row r="367" spans="1:6" ht="12" customHeight="1">
      <c r="A367" s="1534"/>
      <c r="B367" s="1544"/>
      <c r="C367" s="1544"/>
      <c r="D367" s="1544"/>
      <c r="E367" s="1544"/>
      <c r="F367" s="1547"/>
    </row>
    <row r="368" spans="1:6" ht="13.5">
      <c r="A368" s="1531">
        <v>3344</v>
      </c>
      <c r="B368" s="1531"/>
      <c r="C368" s="1528" t="s">
        <v>851</v>
      </c>
      <c r="D368" s="1529"/>
      <c r="E368" s="1530"/>
      <c r="F368" s="791">
        <f>SUM('3c.m.'!F501)</f>
        <v>1027</v>
      </c>
    </row>
    <row r="369" spans="1:6" ht="12">
      <c r="A369" s="1534" t="s">
        <v>76</v>
      </c>
      <c r="B369" s="1544" t="s">
        <v>77</v>
      </c>
      <c r="C369" s="1544"/>
      <c r="D369" s="1544"/>
      <c r="E369" s="1544"/>
      <c r="F369" s="1545">
        <f>SUM(F372:F372)</f>
        <v>3733</v>
      </c>
    </row>
    <row r="370" spans="1:6" ht="12">
      <c r="A370" s="1534"/>
      <c r="B370" s="1544"/>
      <c r="C370" s="1544"/>
      <c r="D370" s="1544"/>
      <c r="E370" s="1544"/>
      <c r="F370" s="1546"/>
    </row>
    <row r="371" spans="1:6" ht="12">
      <c r="A371" s="1534"/>
      <c r="B371" s="1544"/>
      <c r="C371" s="1544"/>
      <c r="D371" s="1544"/>
      <c r="E371" s="1544"/>
      <c r="F371" s="1547"/>
    </row>
    <row r="372" spans="1:6" ht="13.5">
      <c r="A372" s="1531">
        <v>3346</v>
      </c>
      <c r="B372" s="1531"/>
      <c r="C372" s="1528" t="s">
        <v>689</v>
      </c>
      <c r="D372" s="1529"/>
      <c r="E372" s="1530"/>
      <c r="F372" s="791">
        <f>SUM('3c.m.'!F517)</f>
        <v>3733</v>
      </c>
    </row>
    <row r="373" spans="1:6" ht="12">
      <c r="A373" s="1534" t="s">
        <v>566</v>
      </c>
      <c r="B373" s="1544" t="s">
        <v>376</v>
      </c>
      <c r="C373" s="1544"/>
      <c r="D373" s="1544"/>
      <c r="E373" s="1544"/>
      <c r="F373" s="1545">
        <f>SUM(F376)</f>
        <v>11272</v>
      </c>
    </row>
    <row r="374" spans="1:6" ht="12">
      <c r="A374" s="1534"/>
      <c r="B374" s="1544"/>
      <c r="C374" s="1544"/>
      <c r="D374" s="1544"/>
      <c r="E374" s="1544"/>
      <c r="F374" s="1546"/>
    </row>
    <row r="375" spans="1:6" ht="12">
      <c r="A375" s="1534"/>
      <c r="B375" s="1544"/>
      <c r="C375" s="1544"/>
      <c r="D375" s="1544"/>
      <c r="E375" s="1544"/>
      <c r="F375" s="1547"/>
    </row>
    <row r="376" spans="1:6" ht="13.5">
      <c r="A376" s="1531">
        <v>3340</v>
      </c>
      <c r="B376" s="1531"/>
      <c r="C376" s="1528" t="s">
        <v>376</v>
      </c>
      <c r="D376" s="1529"/>
      <c r="E376" s="1530"/>
      <c r="F376" s="791">
        <f>SUM('3c.m.'!F468)</f>
        <v>11272</v>
      </c>
    </row>
    <row r="377" spans="1:6" ht="12">
      <c r="A377" s="1534" t="s">
        <v>417</v>
      </c>
      <c r="B377" s="1544" t="s">
        <v>418</v>
      </c>
      <c r="C377" s="1544"/>
      <c r="D377" s="1544"/>
      <c r="E377" s="1544"/>
      <c r="F377" s="1545">
        <f>SUM(F380:F393)</f>
        <v>270122</v>
      </c>
    </row>
    <row r="378" spans="1:6" ht="12">
      <c r="A378" s="1534"/>
      <c r="B378" s="1544"/>
      <c r="C378" s="1544"/>
      <c r="D378" s="1544"/>
      <c r="E378" s="1544"/>
      <c r="F378" s="1546"/>
    </row>
    <row r="379" spans="1:6" ht="12">
      <c r="A379" s="1534"/>
      <c r="B379" s="1544"/>
      <c r="C379" s="1544"/>
      <c r="D379" s="1544"/>
      <c r="E379" s="1544"/>
      <c r="F379" s="1547"/>
    </row>
    <row r="380" spans="1:6" ht="13.5">
      <c r="A380" s="1531">
        <v>3081</v>
      </c>
      <c r="B380" s="1531"/>
      <c r="C380" s="1528" t="s">
        <v>716</v>
      </c>
      <c r="D380" s="1529"/>
      <c r="E380" s="1530"/>
      <c r="F380" s="791">
        <f>SUM('3c.m.'!F51)</f>
        <v>30518</v>
      </c>
    </row>
    <row r="381" spans="1:6" ht="13.5">
      <c r="A381" s="1531">
        <v>3144</v>
      </c>
      <c r="B381" s="1531"/>
      <c r="C381" s="1528" t="s">
        <v>1108</v>
      </c>
      <c r="D381" s="1529"/>
      <c r="E381" s="1530"/>
      <c r="F381" s="791">
        <f>SUM('3c.m.'!F160)</f>
        <v>1500</v>
      </c>
    </row>
    <row r="382" spans="1:6" ht="13.5">
      <c r="A382" s="1531">
        <v>3306</v>
      </c>
      <c r="B382" s="1531"/>
      <c r="C382" s="1528" t="s">
        <v>779</v>
      </c>
      <c r="D382" s="1529"/>
      <c r="E382" s="1530"/>
      <c r="F382" s="791">
        <f>SUM('3c.m.'!F353)</f>
        <v>8003</v>
      </c>
    </row>
    <row r="383" spans="1:6" ht="13.5">
      <c r="A383" s="1531">
        <v>3312</v>
      </c>
      <c r="B383" s="1531"/>
      <c r="C383" s="1528" t="s">
        <v>1105</v>
      </c>
      <c r="D383" s="1529"/>
      <c r="E383" s="1530"/>
      <c r="F383" s="791">
        <f>SUM('3c.m.'!F386)</f>
        <v>30011</v>
      </c>
    </row>
    <row r="384" spans="1:6" ht="13.5">
      <c r="A384" s="1531">
        <v>3313</v>
      </c>
      <c r="B384" s="1531"/>
      <c r="C384" s="1528" t="s">
        <v>527</v>
      </c>
      <c r="D384" s="1529"/>
      <c r="E384" s="1530"/>
      <c r="F384" s="791">
        <f>SUM('3c.m.'!F394)</f>
        <v>9500</v>
      </c>
    </row>
    <row r="385" spans="1:6" ht="13.5">
      <c r="A385" s="1531">
        <v>3317</v>
      </c>
      <c r="B385" s="1531"/>
      <c r="C385" s="1528" t="s">
        <v>221</v>
      </c>
      <c r="D385" s="1529"/>
      <c r="E385" s="1530"/>
      <c r="F385" s="791">
        <f>SUM('3c.m.'!F418)</f>
        <v>130001</v>
      </c>
    </row>
    <row r="386" spans="1:6" ht="13.5">
      <c r="A386" s="1531">
        <v>3322</v>
      </c>
      <c r="B386" s="1531"/>
      <c r="C386" s="1528" t="s">
        <v>1146</v>
      </c>
      <c r="D386" s="1529"/>
      <c r="E386" s="1530"/>
      <c r="F386" s="791">
        <f>SUM('3c.m.'!F444)</f>
        <v>9508</v>
      </c>
    </row>
    <row r="387" spans="1:6" ht="13.5">
      <c r="A387" s="1531">
        <v>3324</v>
      </c>
      <c r="B387" s="1531"/>
      <c r="C387" s="1528" t="s">
        <v>114</v>
      </c>
      <c r="D387" s="1529"/>
      <c r="E387" s="1530"/>
      <c r="F387" s="791">
        <f>SUM('3c.m.'!F460)</f>
        <v>2000</v>
      </c>
    </row>
    <row r="388" spans="1:6" ht="13.5">
      <c r="A388" s="1531">
        <v>3350</v>
      </c>
      <c r="B388" s="1531"/>
      <c r="C388" s="1528" t="s">
        <v>874</v>
      </c>
      <c r="D388" s="1529"/>
      <c r="E388" s="1530"/>
      <c r="F388" s="791">
        <f>SUM('3c.m.'!F549)</f>
        <v>1000</v>
      </c>
    </row>
    <row r="389" spans="1:6" ht="13.5">
      <c r="A389" s="1531">
        <v>3351</v>
      </c>
      <c r="B389" s="1531"/>
      <c r="C389" s="1528" t="s">
        <v>586</v>
      </c>
      <c r="D389" s="1529"/>
      <c r="E389" s="1530"/>
      <c r="F389" s="791">
        <f>SUM('3c.m.'!F557)</f>
        <v>20000</v>
      </c>
    </row>
    <row r="390" spans="1:6" ht="13.5">
      <c r="A390" s="1531">
        <v>3352</v>
      </c>
      <c r="B390" s="1531"/>
      <c r="C390" s="1528" t="s">
        <v>1167</v>
      </c>
      <c r="D390" s="1529"/>
      <c r="E390" s="1530"/>
      <c r="F390" s="791">
        <f>SUM('3c.m.'!F566)</f>
        <v>19581</v>
      </c>
    </row>
    <row r="391" spans="1:6" ht="13.5">
      <c r="A391" s="1531">
        <v>3358</v>
      </c>
      <c r="B391" s="1531"/>
      <c r="C391" s="1528" t="s">
        <v>398</v>
      </c>
      <c r="D391" s="1529"/>
      <c r="E391" s="1530"/>
      <c r="F391" s="791">
        <f>SUM('3c.m.'!F598)</f>
        <v>500</v>
      </c>
    </row>
    <row r="392" spans="1:6" ht="13.5">
      <c r="A392" s="1531">
        <v>3942</v>
      </c>
      <c r="B392" s="1531"/>
      <c r="C392" s="1528" t="s">
        <v>222</v>
      </c>
      <c r="D392" s="1529"/>
      <c r="E392" s="1530"/>
      <c r="F392" s="791">
        <f>SUM('3d.m.'!F31)</f>
        <v>6000</v>
      </c>
    </row>
    <row r="393" spans="1:6" ht="13.5">
      <c r="A393" s="1531">
        <v>3943</v>
      </c>
      <c r="B393" s="1531"/>
      <c r="C393" s="1528" t="s">
        <v>397</v>
      </c>
      <c r="D393" s="1529"/>
      <c r="E393" s="1530"/>
      <c r="F393" s="791">
        <f>SUM('3d.m.'!F32)</f>
        <v>2000</v>
      </c>
    </row>
    <row r="394" spans="1:6" ht="12" customHeight="1">
      <c r="A394" s="1550" t="s">
        <v>419</v>
      </c>
      <c r="B394" s="1535" t="s">
        <v>78</v>
      </c>
      <c r="C394" s="1536"/>
      <c r="D394" s="1536"/>
      <c r="E394" s="1537"/>
      <c r="F394" s="1545">
        <f>SUM(F397)</f>
        <v>10886</v>
      </c>
    </row>
    <row r="395" spans="1:6" ht="12" customHeight="1">
      <c r="A395" s="1551"/>
      <c r="B395" s="1538"/>
      <c r="C395" s="1539"/>
      <c r="D395" s="1539"/>
      <c r="E395" s="1540"/>
      <c r="F395" s="1546"/>
    </row>
    <row r="396" spans="1:6" ht="12" customHeight="1">
      <c r="A396" s="1552"/>
      <c r="B396" s="1541"/>
      <c r="C396" s="1542"/>
      <c r="D396" s="1542"/>
      <c r="E396" s="1543"/>
      <c r="F396" s="1547"/>
    </row>
    <row r="397" spans="1:6" ht="13.5">
      <c r="A397" s="1531">
        <v>3202</v>
      </c>
      <c r="B397" s="1531"/>
      <c r="C397" s="1528" t="s">
        <v>864</v>
      </c>
      <c r="D397" s="1529"/>
      <c r="E397" s="1530"/>
      <c r="F397" s="791">
        <f>SUM('3c.m.'!F202)</f>
        <v>10886</v>
      </c>
    </row>
    <row r="398" spans="1:6" ht="13.5" customHeight="1">
      <c r="A398" s="1550" t="s">
        <v>106</v>
      </c>
      <c r="B398" s="1535" t="s">
        <v>107</v>
      </c>
      <c r="C398" s="1536"/>
      <c r="D398" s="1536"/>
      <c r="E398" s="1537"/>
      <c r="F398" s="1545">
        <f>SUM(F401)</f>
        <v>2000000</v>
      </c>
    </row>
    <row r="399" spans="1:6" ht="13.5" customHeight="1">
      <c r="A399" s="1551"/>
      <c r="B399" s="1538"/>
      <c r="C399" s="1539"/>
      <c r="D399" s="1539"/>
      <c r="E399" s="1540"/>
      <c r="F399" s="1548"/>
    </row>
    <row r="400" spans="1:6" ht="13.5" customHeight="1">
      <c r="A400" s="1552"/>
      <c r="B400" s="1541"/>
      <c r="C400" s="1542"/>
      <c r="D400" s="1542"/>
      <c r="E400" s="1543"/>
      <c r="F400" s="1549"/>
    </row>
    <row r="401" spans="1:6" ht="13.5">
      <c r="A401" s="1531">
        <v>1976</v>
      </c>
      <c r="B401" s="1531"/>
      <c r="C401" s="1528" t="s">
        <v>63</v>
      </c>
      <c r="D401" s="1529"/>
      <c r="E401" s="1530"/>
      <c r="F401" s="809">
        <v>2000000</v>
      </c>
    </row>
    <row r="402" spans="1:6" ht="12">
      <c r="A402" s="1550" t="s">
        <v>400</v>
      </c>
      <c r="B402" s="1535" t="s">
        <v>401</v>
      </c>
      <c r="C402" s="1536"/>
      <c r="D402" s="1536"/>
      <c r="E402" s="1537"/>
      <c r="F402" s="1545">
        <f>SUM(F405:F410)</f>
        <v>1669552</v>
      </c>
    </row>
    <row r="403" spans="1:6" ht="12">
      <c r="A403" s="1551"/>
      <c r="B403" s="1538"/>
      <c r="C403" s="1539"/>
      <c r="D403" s="1539"/>
      <c r="E403" s="1540"/>
      <c r="F403" s="1546"/>
    </row>
    <row r="404" spans="1:6" ht="12">
      <c r="A404" s="1552"/>
      <c r="B404" s="1541"/>
      <c r="C404" s="1542"/>
      <c r="D404" s="1542"/>
      <c r="E404" s="1543"/>
      <c r="F404" s="1547"/>
    </row>
    <row r="405" spans="1:6" ht="13.5">
      <c r="A405" s="1531">
        <v>6110</v>
      </c>
      <c r="B405" s="1531"/>
      <c r="C405" s="1528" t="s">
        <v>490</v>
      </c>
      <c r="D405" s="1529"/>
      <c r="E405" s="1530"/>
      <c r="F405" s="791">
        <f>SUM('6.mell. '!F12)</f>
        <v>46381</v>
      </c>
    </row>
    <row r="406" spans="1:6" ht="13.5">
      <c r="A406" s="1531">
        <v>6121</v>
      </c>
      <c r="B406" s="1531"/>
      <c r="C406" s="1528" t="s">
        <v>330</v>
      </c>
      <c r="D406" s="1529"/>
      <c r="E406" s="1530"/>
      <c r="F406" s="791">
        <f>SUM('6.mell. '!F15)</f>
        <v>0</v>
      </c>
    </row>
    <row r="407" spans="1:6" ht="13.5">
      <c r="A407" s="1531">
        <v>6126</v>
      </c>
      <c r="B407" s="1531"/>
      <c r="C407" s="1528" t="s">
        <v>1180</v>
      </c>
      <c r="D407" s="1529"/>
      <c r="E407" s="1530"/>
      <c r="F407" s="791">
        <f>SUM('6.mell. '!F17)</f>
        <v>197586</v>
      </c>
    </row>
    <row r="408" spans="1:6" ht="13.5">
      <c r="A408" s="1531">
        <v>6125</v>
      </c>
      <c r="B408" s="1531"/>
      <c r="C408" s="1528" t="s">
        <v>1132</v>
      </c>
      <c r="D408" s="1529"/>
      <c r="E408" s="1530"/>
      <c r="F408" s="791">
        <f>SUM('6.mell. '!F16)</f>
        <v>0</v>
      </c>
    </row>
    <row r="409" spans="1:6" ht="13.5">
      <c r="A409" s="1531">
        <v>6127</v>
      </c>
      <c r="B409" s="1531"/>
      <c r="C409" s="1528" t="s">
        <v>209</v>
      </c>
      <c r="D409" s="1529"/>
      <c r="E409" s="1530"/>
      <c r="F409" s="1125">
        <f>SUM('6.mell. '!F18)</f>
        <v>1119545</v>
      </c>
    </row>
    <row r="410" spans="1:6" ht="13.5">
      <c r="A410" s="1531">
        <v>6128</v>
      </c>
      <c r="B410" s="1531"/>
      <c r="C410" s="1528" t="s">
        <v>259</v>
      </c>
      <c r="D410" s="1529"/>
      <c r="E410" s="1530"/>
      <c r="F410" s="1125">
        <f>SUM('6.mell. '!F19)</f>
        <v>306040</v>
      </c>
    </row>
    <row r="411" spans="1:6" ht="12.75" customHeight="1">
      <c r="A411" s="1557" t="s">
        <v>725</v>
      </c>
      <c r="B411" s="1558"/>
      <c r="C411" s="1558"/>
      <c r="D411" s="1558"/>
      <c r="E411" s="1559"/>
      <c r="F411" s="1555">
        <f>SUM(F402+F394+F377+F373+F369+F365+F361+F353+F346+F334+F330+F326+F322+F316+F312+F308+F303+F295+F290+F286+F281+F277+F271+F264+F259+F244+F240+F231+F226+F222+F192+F181+F177+F173+F165+F161+F156+F132+F128+F120+F116+F108+F104+F100+F96+F92+F85+F19+F5++F299+F187+F169+F112+F218+F214+F210+F205+F70+F80+F236+F338+F342+F398+F124+F74)</f>
        <v>22528625</v>
      </c>
    </row>
    <row r="412" spans="1:6" ht="12.75" customHeight="1">
      <c r="A412" s="1560"/>
      <c r="B412" s="1561"/>
      <c r="C412" s="1561"/>
      <c r="D412" s="1561"/>
      <c r="E412" s="1562"/>
      <c r="F412" s="1556"/>
    </row>
  </sheetData>
  <sheetProtection/>
  <mergeCells count="601">
    <mergeCell ref="A32:B32"/>
    <mergeCell ref="C32:E32"/>
    <mergeCell ref="A90:B90"/>
    <mergeCell ref="C90:E90"/>
    <mergeCell ref="B120:E122"/>
    <mergeCell ref="C119:E119"/>
    <mergeCell ref="C79:E79"/>
    <mergeCell ref="A73:B73"/>
    <mergeCell ref="A69:B69"/>
    <mergeCell ref="A111:B111"/>
    <mergeCell ref="C27:E27"/>
    <mergeCell ref="A28:B28"/>
    <mergeCell ref="A57:B57"/>
    <mergeCell ref="A58:B58"/>
    <mergeCell ref="A62:B62"/>
    <mergeCell ref="A63:B63"/>
    <mergeCell ref="A59:B59"/>
    <mergeCell ref="A30:B30"/>
    <mergeCell ref="C30:E30"/>
    <mergeCell ref="A53:B53"/>
    <mergeCell ref="A55:B55"/>
    <mergeCell ref="A56:B56"/>
    <mergeCell ref="C60:E60"/>
    <mergeCell ref="A88:B88"/>
    <mergeCell ref="A389:B389"/>
    <mergeCell ref="A252:B252"/>
    <mergeCell ref="A388:B388"/>
    <mergeCell ref="C388:E388"/>
    <mergeCell ref="A140:B140"/>
    <mergeCell ref="C389:E389"/>
    <mergeCell ref="A169:A171"/>
    <mergeCell ref="C141:E141"/>
    <mergeCell ref="A390:B390"/>
    <mergeCell ref="C390:E390"/>
    <mergeCell ref="C319:E319"/>
    <mergeCell ref="A271:A273"/>
    <mergeCell ref="A281:A283"/>
    <mergeCell ref="A275:B275"/>
    <mergeCell ref="C307:E307"/>
    <mergeCell ref="A325:B325"/>
    <mergeCell ref="A392:B392"/>
    <mergeCell ref="A402:A404"/>
    <mergeCell ref="A119:B119"/>
    <mergeCell ref="B394:E396"/>
    <mergeCell ref="C397:E397"/>
    <mergeCell ref="B218:E220"/>
    <mergeCell ref="A230:B230"/>
    <mergeCell ref="C221:E221"/>
    <mergeCell ref="A131:B131"/>
    <mergeCell ref="A391:B391"/>
    <mergeCell ref="C405:E405"/>
    <mergeCell ref="A405:B405"/>
    <mergeCell ref="A408:B408"/>
    <mergeCell ref="C408:E408"/>
    <mergeCell ref="A407:B407"/>
    <mergeCell ref="C407:E407"/>
    <mergeCell ref="F411:F412"/>
    <mergeCell ref="A406:B406"/>
    <mergeCell ref="C406:E406"/>
    <mergeCell ref="F402:F404"/>
    <mergeCell ref="A411:E412"/>
    <mergeCell ref="A394:A396"/>
    <mergeCell ref="A401:B401"/>
    <mergeCell ref="B402:E404"/>
    <mergeCell ref="F394:F396"/>
    <mergeCell ref="A410:B410"/>
    <mergeCell ref="F264:F266"/>
    <mergeCell ref="A289:B289"/>
    <mergeCell ref="F312:F314"/>
    <mergeCell ref="B205:E207"/>
    <mergeCell ref="A203:B203"/>
    <mergeCell ref="A198:B198"/>
    <mergeCell ref="C204:E204"/>
    <mergeCell ref="A299:A301"/>
    <mergeCell ref="B308:E310"/>
    <mergeCell ref="F308:F310"/>
    <mergeCell ref="A18:B18"/>
    <mergeCell ref="A12:B12"/>
    <mergeCell ref="C14:E14"/>
    <mergeCell ref="A9:B9"/>
    <mergeCell ref="C16:E16"/>
    <mergeCell ref="A22:B22"/>
    <mergeCell ref="C22:E22"/>
    <mergeCell ref="C18:E18"/>
    <mergeCell ref="A16:B16"/>
    <mergeCell ref="F19:F21"/>
    <mergeCell ref="B19:E21"/>
    <mergeCell ref="C23:E23"/>
    <mergeCell ref="A23:B23"/>
    <mergeCell ref="A17:B17"/>
    <mergeCell ref="F5:F7"/>
    <mergeCell ref="C10:E10"/>
    <mergeCell ref="C12:E12"/>
    <mergeCell ref="C11:E11"/>
    <mergeCell ref="A14:B14"/>
    <mergeCell ref="A1:F1"/>
    <mergeCell ref="A2:F2"/>
    <mergeCell ref="B5:E7"/>
    <mergeCell ref="A5:A7"/>
    <mergeCell ref="A3:F3"/>
    <mergeCell ref="A8:B8"/>
    <mergeCell ref="C8:E8"/>
    <mergeCell ref="C391:E391"/>
    <mergeCell ref="A397:B397"/>
    <mergeCell ref="A376:B376"/>
    <mergeCell ref="C9:E9"/>
    <mergeCell ref="A10:B10"/>
    <mergeCell ref="A11:B11"/>
    <mergeCell ref="A13:B13"/>
    <mergeCell ref="C13:E13"/>
    <mergeCell ref="A385:B385"/>
    <mergeCell ref="B316:E318"/>
    <mergeCell ref="C24:E24"/>
    <mergeCell ref="A29:B29"/>
    <mergeCell ref="C29:E29"/>
    <mergeCell ref="B312:E314"/>
    <mergeCell ref="C311:E311"/>
    <mergeCell ref="A312:A314"/>
    <mergeCell ref="B299:E301"/>
    <mergeCell ref="A311:B311"/>
    <mergeCell ref="A294:B294"/>
    <mergeCell ref="A293:B293"/>
    <mergeCell ref="C392:E392"/>
    <mergeCell ref="C393:E393"/>
    <mergeCell ref="C315:E315"/>
    <mergeCell ref="A315:B315"/>
    <mergeCell ref="A387:B387"/>
    <mergeCell ref="C387:E387"/>
    <mergeCell ref="A393:B393"/>
    <mergeCell ref="A382:B382"/>
    <mergeCell ref="C386:E386"/>
    <mergeCell ref="C383:E383"/>
    <mergeCell ref="F377:F379"/>
    <mergeCell ref="B377:E379"/>
    <mergeCell ref="A377:A379"/>
    <mergeCell ref="F316:F318"/>
    <mergeCell ref="A346:A348"/>
    <mergeCell ref="A316:A318"/>
    <mergeCell ref="C320:E320"/>
    <mergeCell ref="A333:B333"/>
    <mergeCell ref="A360:B360"/>
    <mergeCell ref="C376:E376"/>
    <mergeCell ref="F295:F297"/>
    <mergeCell ref="F290:F292"/>
    <mergeCell ref="F286:F288"/>
    <mergeCell ref="A302:B302"/>
    <mergeCell ref="F303:F305"/>
    <mergeCell ref="F299:F301"/>
    <mergeCell ref="A295:A297"/>
    <mergeCell ref="B303:E305"/>
    <mergeCell ref="C302:E302"/>
    <mergeCell ref="B286:E288"/>
    <mergeCell ref="C341:E341"/>
    <mergeCell ref="B326:E328"/>
    <mergeCell ref="A307:B307"/>
    <mergeCell ref="A320:B320"/>
    <mergeCell ref="A321:B321"/>
    <mergeCell ref="B330:E332"/>
    <mergeCell ref="A322:A324"/>
    <mergeCell ref="A308:A310"/>
    <mergeCell ref="A341:B341"/>
    <mergeCell ref="B338:E340"/>
    <mergeCell ref="B290:E292"/>
    <mergeCell ref="A280:B280"/>
    <mergeCell ref="C276:E276"/>
    <mergeCell ref="C275:E275"/>
    <mergeCell ref="A254:B254"/>
    <mergeCell ref="C256:E256"/>
    <mergeCell ref="B271:E273"/>
    <mergeCell ref="C270:E270"/>
    <mergeCell ref="C269:E269"/>
    <mergeCell ref="A274:B274"/>
    <mergeCell ref="A270:B270"/>
    <mergeCell ref="B259:E261"/>
    <mergeCell ref="C268:E268"/>
    <mergeCell ref="A264:A266"/>
    <mergeCell ref="C257:E257"/>
    <mergeCell ref="F210:F212"/>
    <mergeCell ref="F240:F242"/>
    <mergeCell ref="A235:B235"/>
    <mergeCell ref="C235:E235"/>
    <mergeCell ref="C225:E225"/>
    <mergeCell ref="C267:E267"/>
    <mergeCell ref="B240:E242"/>
    <mergeCell ref="C217:E217"/>
    <mergeCell ref="A236:A238"/>
    <mergeCell ref="C234:E234"/>
    <mergeCell ref="A244:A246"/>
    <mergeCell ref="C250:E250"/>
    <mergeCell ref="C247:E247"/>
    <mergeCell ref="A263:B263"/>
    <mergeCell ref="C262:E262"/>
    <mergeCell ref="C243:E243"/>
    <mergeCell ref="A247:B247"/>
    <mergeCell ref="A243:B243"/>
    <mergeCell ref="F161:F163"/>
    <mergeCell ref="C203:E203"/>
    <mergeCell ref="A202:B202"/>
    <mergeCell ref="A204:B204"/>
    <mergeCell ref="C208:E208"/>
    <mergeCell ref="F222:F224"/>
    <mergeCell ref="F218:F220"/>
    <mergeCell ref="F156:F158"/>
    <mergeCell ref="B156:E158"/>
    <mergeCell ref="A161:A163"/>
    <mergeCell ref="C201:E201"/>
    <mergeCell ref="B161:E163"/>
    <mergeCell ref="A210:A212"/>
    <mergeCell ref="F205:F207"/>
    <mergeCell ref="A197:B197"/>
    <mergeCell ref="C196:E196"/>
    <mergeCell ref="A173:A175"/>
    <mergeCell ref="B210:E212"/>
    <mergeCell ref="A217:B217"/>
    <mergeCell ref="B226:E228"/>
    <mergeCell ref="A222:A224"/>
    <mergeCell ref="B214:E216"/>
    <mergeCell ref="C213:E213"/>
    <mergeCell ref="A214:A216"/>
    <mergeCell ref="A213:B213"/>
    <mergeCell ref="F231:F233"/>
    <mergeCell ref="A234:B234"/>
    <mergeCell ref="F236:F238"/>
    <mergeCell ref="F226:F228"/>
    <mergeCell ref="B236:E238"/>
    <mergeCell ref="A218:A220"/>
    <mergeCell ref="C229:E229"/>
    <mergeCell ref="A221:B221"/>
    <mergeCell ref="B231:E233"/>
    <mergeCell ref="A231:A233"/>
    <mergeCell ref="F214:F216"/>
    <mergeCell ref="F244:F246"/>
    <mergeCell ref="C294:E294"/>
    <mergeCell ref="C284:E284"/>
    <mergeCell ref="C289:E289"/>
    <mergeCell ref="C293:E293"/>
    <mergeCell ref="F271:F273"/>
    <mergeCell ref="B277:E279"/>
    <mergeCell ref="B281:E283"/>
    <mergeCell ref="B264:E266"/>
    <mergeCell ref="F259:F261"/>
    <mergeCell ref="A384:B384"/>
    <mergeCell ref="C384:E384"/>
    <mergeCell ref="A386:B386"/>
    <mergeCell ref="A361:A363"/>
    <mergeCell ref="C385:E385"/>
    <mergeCell ref="A383:B383"/>
    <mergeCell ref="A368:B368"/>
    <mergeCell ref="C368:E368"/>
    <mergeCell ref="A365:A367"/>
    <mergeCell ref="C382:E382"/>
    <mergeCell ref="C381:E381"/>
    <mergeCell ref="A381:B381"/>
    <mergeCell ref="F346:F348"/>
    <mergeCell ref="C351:E351"/>
    <mergeCell ref="F373:F375"/>
    <mergeCell ref="F369:F371"/>
    <mergeCell ref="B365:E367"/>
    <mergeCell ref="A373:A375"/>
    <mergeCell ref="C380:E380"/>
    <mergeCell ref="C372:E372"/>
    <mergeCell ref="B373:E375"/>
    <mergeCell ref="C357:E357"/>
    <mergeCell ref="C364:E364"/>
    <mergeCell ref="F353:F355"/>
    <mergeCell ref="F361:F363"/>
    <mergeCell ref="B369:E371"/>
    <mergeCell ref="A372:B372"/>
    <mergeCell ref="F365:F367"/>
    <mergeCell ref="A369:A371"/>
    <mergeCell ref="C358:E358"/>
    <mergeCell ref="A358:B358"/>
    <mergeCell ref="B361:E363"/>
    <mergeCell ref="A306:B306"/>
    <mergeCell ref="F281:F283"/>
    <mergeCell ref="A290:A292"/>
    <mergeCell ref="C360:E360"/>
    <mergeCell ref="C333:E333"/>
    <mergeCell ref="A303:A305"/>
    <mergeCell ref="B334:E336"/>
    <mergeCell ref="A276:B276"/>
    <mergeCell ref="C274:E274"/>
    <mergeCell ref="A277:A279"/>
    <mergeCell ref="A319:B319"/>
    <mergeCell ref="A298:B298"/>
    <mergeCell ref="C298:E298"/>
    <mergeCell ref="C306:E306"/>
    <mergeCell ref="A286:A288"/>
    <mergeCell ref="C280:E280"/>
    <mergeCell ref="B295:E297"/>
    <mergeCell ref="C248:E248"/>
    <mergeCell ref="A248:B248"/>
    <mergeCell ref="A269:B269"/>
    <mergeCell ref="A253:B253"/>
    <mergeCell ref="A251:B251"/>
    <mergeCell ref="A268:B268"/>
    <mergeCell ref="C251:E251"/>
    <mergeCell ref="A249:B249"/>
    <mergeCell ref="C263:E263"/>
    <mergeCell ref="A267:B267"/>
    <mergeCell ref="C249:E249"/>
    <mergeCell ref="C254:E254"/>
    <mergeCell ref="A255:B255"/>
    <mergeCell ref="C252:E252"/>
    <mergeCell ref="A262:B262"/>
    <mergeCell ref="C258:E258"/>
    <mergeCell ref="A256:B256"/>
    <mergeCell ref="A258:B258"/>
    <mergeCell ref="A257:B257"/>
    <mergeCell ref="A132:A134"/>
    <mergeCell ref="A42:B42"/>
    <mergeCell ref="C15:E15"/>
    <mergeCell ref="A208:B208"/>
    <mergeCell ref="C200:E200"/>
    <mergeCell ref="A181:A183"/>
    <mergeCell ref="A201:B201"/>
    <mergeCell ref="A24:B24"/>
    <mergeCell ref="C164:E164"/>
    <mergeCell ref="A180:B180"/>
    <mergeCell ref="B80:E82"/>
    <mergeCell ref="B108:E110"/>
    <mergeCell ref="C36:E36"/>
    <mergeCell ref="C28:E28"/>
    <mergeCell ref="A25:B25"/>
    <mergeCell ref="C66:E66"/>
    <mergeCell ref="C107:E107"/>
    <mergeCell ref="A39:B39"/>
    <mergeCell ref="C25:E25"/>
    <mergeCell ref="A108:A110"/>
    <mergeCell ref="B70:E72"/>
    <mergeCell ref="A27:B27"/>
    <mergeCell ref="A19:A21"/>
    <mergeCell ref="A52:B52"/>
    <mergeCell ref="A54:B54"/>
    <mergeCell ref="C26:E26"/>
    <mergeCell ref="A26:B26"/>
    <mergeCell ref="A31:B31"/>
    <mergeCell ref="C31:E31"/>
    <mergeCell ref="A45:B45"/>
    <mergeCell ref="A80:A82"/>
    <mergeCell ref="C239:E239"/>
    <mergeCell ref="A104:A106"/>
    <mergeCell ref="C84:E84"/>
    <mergeCell ref="B100:E102"/>
    <mergeCell ref="B104:E106"/>
    <mergeCell ref="A99:B99"/>
    <mergeCell ref="C99:E99"/>
    <mergeCell ref="C91:E91"/>
    <mergeCell ref="C103:E103"/>
    <mergeCell ref="A342:A344"/>
    <mergeCell ref="B342:E344"/>
    <mergeCell ref="F338:F340"/>
    <mergeCell ref="F334:F336"/>
    <mergeCell ref="B322:E324"/>
    <mergeCell ref="A334:A336"/>
    <mergeCell ref="C337:E337"/>
    <mergeCell ref="F322:F324"/>
    <mergeCell ref="F330:F332"/>
    <mergeCell ref="F342:F344"/>
    <mergeCell ref="F326:F328"/>
    <mergeCell ref="C325:E325"/>
    <mergeCell ref="A329:B329"/>
    <mergeCell ref="C321:E321"/>
    <mergeCell ref="A326:A328"/>
    <mergeCell ref="A337:B337"/>
    <mergeCell ref="A330:A332"/>
    <mergeCell ref="C329:E329"/>
    <mergeCell ref="C349:E349"/>
    <mergeCell ref="A349:B349"/>
    <mergeCell ref="A356:B356"/>
    <mergeCell ref="B353:E355"/>
    <mergeCell ref="A353:A355"/>
    <mergeCell ref="C356:E356"/>
    <mergeCell ref="A352:B352"/>
    <mergeCell ref="C352:E352"/>
    <mergeCell ref="A351:B351"/>
    <mergeCell ref="B346:E348"/>
    <mergeCell ref="A338:A340"/>
    <mergeCell ref="C69:E69"/>
    <mergeCell ref="A70:A72"/>
    <mergeCell ref="A65:B65"/>
    <mergeCell ref="C65:E65"/>
    <mergeCell ref="A68:B68"/>
    <mergeCell ref="C197:E197"/>
    <mergeCell ref="B116:E118"/>
    <mergeCell ref="C111:E111"/>
    <mergeCell ref="A176:B176"/>
    <mergeCell ref="C154:E154"/>
    <mergeCell ref="A144:B144"/>
    <mergeCell ref="C172:E172"/>
    <mergeCell ref="A136:B136"/>
    <mergeCell ref="A152:B152"/>
    <mergeCell ref="C152:E152"/>
    <mergeCell ref="A151:B151"/>
    <mergeCell ref="C148:E148"/>
    <mergeCell ref="C136:E136"/>
    <mergeCell ref="C83:E83"/>
    <mergeCell ref="A135:B135"/>
    <mergeCell ref="A96:A98"/>
    <mergeCell ref="A100:A102"/>
    <mergeCell ref="C115:E115"/>
    <mergeCell ref="B92:E94"/>
    <mergeCell ref="A85:A87"/>
    <mergeCell ref="B132:E134"/>
    <mergeCell ref="A103:B103"/>
    <mergeCell ref="B112:E114"/>
    <mergeCell ref="F85:F87"/>
    <mergeCell ref="C144:E144"/>
    <mergeCell ref="C138:E138"/>
    <mergeCell ref="C88:E88"/>
    <mergeCell ref="F132:F134"/>
    <mergeCell ref="A123:B123"/>
    <mergeCell ref="F112:F114"/>
    <mergeCell ref="A138:B138"/>
    <mergeCell ref="C131:E131"/>
    <mergeCell ref="A92:A94"/>
    <mergeCell ref="C150:E150"/>
    <mergeCell ref="A141:B141"/>
    <mergeCell ref="A150:B150"/>
    <mergeCell ref="A145:B145"/>
    <mergeCell ref="A142:B142"/>
    <mergeCell ref="C143:E143"/>
    <mergeCell ref="C145:E145"/>
    <mergeCell ref="C147:E147"/>
    <mergeCell ref="C142:E142"/>
    <mergeCell ref="A143:B143"/>
    <mergeCell ref="C135:E135"/>
    <mergeCell ref="A147:B147"/>
    <mergeCell ref="C139:E139"/>
    <mergeCell ref="A139:B139"/>
    <mergeCell ref="C137:E137"/>
    <mergeCell ref="A137:B137"/>
    <mergeCell ref="C140:E140"/>
    <mergeCell ref="C146:E146"/>
    <mergeCell ref="A146:B146"/>
    <mergeCell ref="B165:E167"/>
    <mergeCell ref="A164:B164"/>
    <mergeCell ref="C151:E151"/>
    <mergeCell ref="A159:B159"/>
    <mergeCell ref="A154:B154"/>
    <mergeCell ref="A153:B153"/>
    <mergeCell ref="A156:A158"/>
    <mergeCell ref="C153:E153"/>
    <mergeCell ref="C159:E159"/>
    <mergeCell ref="A160:B160"/>
    <mergeCell ref="A168:B168"/>
    <mergeCell ref="C168:E168"/>
    <mergeCell ref="C180:E180"/>
    <mergeCell ref="C186:E186"/>
    <mergeCell ref="A186:B186"/>
    <mergeCell ref="B181:E183"/>
    <mergeCell ref="B169:E171"/>
    <mergeCell ref="B173:E175"/>
    <mergeCell ref="C176:E176"/>
    <mergeCell ref="B177:E179"/>
    <mergeCell ref="F181:F183"/>
    <mergeCell ref="A196:B196"/>
    <mergeCell ref="F192:F194"/>
    <mergeCell ref="C195:E195"/>
    <mergeCell ref="C184:E184"/>
    <mergeCell ref="B187:E189"/>
    <mergeCell ref="C190:E190"/>
    <mergeCell ref="F187:F189"/>
    <mergeCell ref="A190:B190"/>
    <mergeCell ref="A192:A194"/>
    <mergeCell ref="F277:F279"/>
    <mergeCell ref="A229:B229"/>
    <mergeCell ref="A284:B284"/>
    <mergeCell ref="B222:E224"/>
    <mergeCell ref="A259:A261"/>
    <mergeCell ref="B244:E246"/>
    <mergeCell ref="A240:A242"/>
    <mergeCell ref="A239:B239"/>
    <mergeCell ref="C253:E253"/>
    <mergeCell ref="C255:E255"/>
    <mergeCell ref="A112:A114"/>
    <mergeCell ref="F104:F106"/>
    <mergeCell ref="A165:A167"/>
    <mergeCell ref="F173:F175"/>
    <mergeCell ref="F177:F179"/>
    <mergeCell ref="F169:F171"/>
    <mergeCell ref="F165:F167"/>
    <mergeCell ref="A177:A179"/>
    <mergeCell ref="F120:F122"/>
    <mergeCell ref="A107:B107"/>
    <mergeCell ref="A115:B115"/>
    <mergeCell ref="A120:A122"/>
    <mergeCell ref="B128:E130"/>
    <mergeCell ref="A205:A207"/>
    <mergeCell ref="A195:B195"/>
    <mergeCell ref="B192:E194"/>
    <mergeCell ref="A187:A189"/>
    <mergeCell ref="A199:B199"/>
    <mergeCell ref="A172:B172"/>
    <mergeCell ref="C123:E123"/>
    <mergeCell ref="A40:B40"/>
    <mergeCell ref="A35:B35"/>
    <mergeCell ref="C35:E35"/>
    <mergeCell ref="A37:B37"/>
    <mergeCell ref="C34:E34"/>
    <mergeCell ref="C37:E37"/>
    <mergeCell ref="A64:B64"/>
    <mergeCell ref="C40:E40"/>
    <mergeCell ref="A36:B36"/>
    <mergeCell ref="F80:F82"/>
    <mergeCell ref="F96:F98"/>
    <mergeCell ref="A91:B91"/>
    <mergeCell ref="C95:E95"/>
    <mergeCell ref="A95:B95"/>
    <mergeCell ref="F92:F94"/>
    <mergeCell ref="A89:B89"/>
    <mergeCell ref="F108:F110"/>
    <mergeCell ref="F100:F102"/>
    <mergeCell ref="C42:E42"/>
    <mergeCell ref="A47:B47"/>
    <mergeCell ref="A43:B43"/>
    <mergeCell ref="C50:E50"/>
    <mergeCell ref="C64:E64"/>
    <mergeCell ref="A49:B49"/>
    <mergeCell ref="A60:B60"/>
    <mergeCell ref="A67:B67"/>
    <mergeCell ref="F116:F118"/>
    <mergeCell ref="B85:E87"/>
    <mergeCell ref="A78:B78"/>
    <mergeCell ref="C78:E78"/>
    <mergeCell ref="C89:E89"/>
    <mergeCell ref="C230:E230"/>
    <mergeCell ref="A225:B225"/>
    <mergeCell ref="A209:B209"/>
    <mergeCell ref="A226:A228"/>
    <mergeCell ref="C209:E209"/>
    <mergeCell ref="A116:A118"/>
    <mergeCell ref="B96:E98"/>
    <mergeCell ref="F70:F72"/>
    <mergeCell ref="C73:E73"/>
    <mergeCell ref="C68:E68"/>
    <mergeCell ref="A50:B50"/>
    <mergeCell ref="F74:F76"/>
    <mergeCell ref="A77:B77"/>
    <mergeCell ref="C77:E77"/>
    <mergeCell ref="A66:B66"/>
    <mergeCell ref="C33:E33"/>
    <mergeCell ref="A41:B41"/>
    <mergeCell ref="C43:E43"/>
    <mergeCell ref="A46:B46"/>
    <mergeCell ref="C47:E47"/>
    <mergeCell ref="C49:E49"/>
    <mergeCell ref="A44:B44"/>
    <mergeCell ref="A34:B34"/>
    <mergeCell ref="C41:E41"/>
    <mergeCell ref="C44:E44"/>
    <mergeCell ref="C202:E202"/>
    <mergeCell ref="A15:B15"/>
    <mergeCell ref="A200:B200"/>
    <mergeCell ref="A61:B61"/>
    <mergeCell ref="C61:E61"/>
    <mergeCell ref="A38:B38"/>
    <mergeCell ref="A79:B79"/>
    <mergeCell ref="A74:A76"/>
    <mergeCell ref="B74:E76"/>
    <mergeCell ref="A33:B33"/>
    <mergeCell ref="A128:A130"/>
    <mergeCell ref="C199:E199"/>
    <mergeCell ref="C198:E198"/>
    <mergeCell ref="F398:F400"/>
    <mergeCell ref="A250:B250"/>
    <mergeCell ref="A364:B364"/>
    <mergeCell ref="A398:A400"/>
    <mergeCell ref="A345:B345"/>
    <mergeCell ref="C345:E345"/>
    <mergeCell ref="A357:B357"/>
    <mergeCell ref="A409:B409"/>
    <mergeCell ref="B124:E126"/>
    <mergeCell ref="F124:F126"/>
    <mergeCell ref="A127:B127"/>
    <mergeCell ref="A185:B185"/>
    <mergeCell ref="C185:E185"/>
    <mergeCell ref="F128:F130"/>
    <mergeCell ref="A184:B184"/>
    <mergeCell ref="C160:E160"/>
    <mergeCell ref="A148:B148"/>
    <mergeCell ref="A124:A126"/>
    <mergeCell ref="C410:E410"/>
    <mergeCell ref="A149:B149"/>
    <mergeCell ref="C46:E46"/>
    <mergeCell ref="A48:B48"/>
    <mergeCell ref="C48:E48"/>
    <mergeCell ref="B398:E400"/>
    <mergeCell ref="A350:B350"/>
    <mergeCell ref="C350:E350"/>
    <mergeCell ref="A359:B359"/>
    <mergeCell ref="C67:E67"/>
    <mergeCell ref="C409:E409"/>
    <mergeCell ref="A84:B84"/>
    <mergeCell ref="C401:E401"/>
    <mergeCell ref="C45:E45"/>
    <mergeCell ref="A83:B83"/>
    <mergeCell ref="C59:E59"/>
    <mergeCell ref="A51:B51"/>
    <mergeCell ref="C359:E359"/>
    <mergeCell ref="A380:B380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7" r:id="rId1"/>
  <headerFooter>
    <oddFooter>&amp;C&amp;P.oldal</oddFooter>
  </headerFooter>
  <rowBreaks count="5" manualBreakCount="5">
    <brk id="119" max="255" man="1"/>
    <brk id="180" max="255" man="1"/>
    <brk id="239" max="255" man="1"/>
    <brk id="298" max="255" man="1"/>
    <brk id="36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85">
      <selection activeCell="C16" sqref="C16:E16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54" t="s">
        <v>530</v>
      </c>
      <c r="B1" s="1554"/>
      <c r="C1" s="1554"/>
      <c r="D1" s="1554"/>
      <c r="E1" s="1554"/>
      <c r="F1" s="1554"/>
    </row>
    <row r="2" spans="1:6" ht="12">
      <c r="A2" s="1554" t="s">
        <v>531</v>
      </c>
      <c r="B2" s="1554"/>
      <c r="C2" s="1554"/>
      <c r="D2" s="1554"/>
      <c r="E2" s="1554"/>
      <c r="F2" s="1554"/>
    </row>
    <row r="3" spans="1:6" ht="12">
      <c r="A3" s="1554" t="s">
        <v>37</v>
      </c>
      <c r="B3" s="1554"/>
      <c r="C3" s="1554"/>
      <c r="D3" s="1554"/>
      <c r="E3" s="1554"/>
      <c r="F3" s="1554"/>
    </row>
    <row r="4" ht="12">
      <c r="F4" s="792" t="s">
        <v>958</v>
      </c>
    </row>
    <row r="5" spans="1:6" ht="12">
      <c r="A5" s="1534" t="s">
        <v>400</v>
      </c>
      <c r="B5" s="1544" t="s">
        <v>401</v>
      </c>
      <c r="C5" s="1544"/>
      <c r="D5" s="1544"/>
      <c r="E5" s="1544"/>
      <c r="F5" s="1545">
        <f>SUM(F8:F40)</f>
        <v>3563583</v>
      </c>
    </row>
    <row r="6" spans="1:6" ht="12">
      <c r="A6" s="1534"/>
      <c r="B6" s="1544"/>
      <c r="C6" s="1544"/>
      <c r="D6" s="1544"/>
      <c r="E6" s="1544"/>
      <c r="F6" s="1546"/>
    </row>
    <row r="7" spans="1:6" ht="12">
      <c r="A7" s="1534"/>
      <c r="B7" s="1544"/>
      <c r="C7" s="1544"/>
      <c r="D7" s="1544"/>
      <c r="E7" s="1544"/>
      <c r="F7" s="1547"/>
    </row>
    <row r="8" spans="1:6" ht="13.5">
      <c r="A8" s="1553">
        <v>1071</v>
      </c>
      <c r="B8" s="1553"/>
      <c r="C8" s="1525" t="s">
        <v>547</v>
      </c>
      <c r="D8" s="1526"/>
      <c r="E8" s="1527"/>
      <c r="F8" s="791">
        <f>SUM('1b.mell '!F29)</f>
        <v>9000</v>
      </c>
    </row>
    <row r="9" spans="1:6" ht="13.5">
      <c r="A9" s="1553">
        <v>1074</v>
      </c>
      <c r="B9" s="1553"/>
      <c r="C9" s="1525" t="s">
        <v>511</v>
      </c>
      <c r="D9" s="1526"/>
      <c r="E9" s="1527"/>
      <c r="F9" s="791">
        <f>SUM('1b.mell '!F31)</f>
        <v>2200</v>
      </c>
    </row>
    <row r="10" spans="1:6" ht="13.5">
      <c r="A10" s="1553">
        <v>1078</v>
      </c>
      <c r="B10" s="1553"/>
      <c r="C10" s="1525" t="s">
        <v>513</v>
      </c>
      <c r="D10" s="1526"/>
      <c r="E10" s="1527"/>
      <c r="F10" s="791">
        <f>SUM('1b.mell '!F35)</f>
        <v>3000</v>
      </c>
    </row>
    <row r="11" spans="1:6" ht="13.5">
      <c r="A11" s="1553">
        <v>1093</v>
      </c>
      <c r="B11" s="1553"/>
      <c r="C11" s="1525" t="s">
        <v>518</v>
      </c>
      <c r="D11" s="1526"/>
      <c r="E11" s="1527"/>
      <c r="F11" s="791">
        <f>SUM('1b.mell '!F43)</f>
        <v>10000</v>
      </c>
    </row>
    <row r="12" spans="1:6" ht="13.5">
      <c r="A12" s="1553">
        <v>1101</v>
      </c>
      <c r="B12" s="1553"/>
      <c r="C12" s="1525" t="s">
        <v>523</v>
      </c>
      <c r="D12" s="1526"/>
      <c r="E12" s="1527"/>
      <c r="F12" s="791">
        <f>SUM('1b.mell '!F50)</f>
        <v>20000</v>
      </c>
    </row>
    <row r="13" spans="1:6" ht="13.5">
      <c r="A13" s="1553">
        <v>1121</v>
      </c>
      <c r="B13" s="1553"/>
      <c r="C13" s="1525" t="s">
        <v>526</v>
      </c>
      <c r="D13" s="1526"/>
      <c r="E13" s="1527"/>
      <c r="F13" s="791">
        <f>SUM('1b.mell '!F56)</f>
        <v>267205</v>
      </c>
    </row>
    <row r="14" spans="1:6" ht="13.5">
      <c r="A14" s="1553">
        <v>1122</v>
      </c>
      <c r="B14" s="1553"/>
      <c r="C14" s="1525" t="s">
        <v>224</v>
      </c>
      <c r="D14" s="1526"/>
      <c r="E14" s="1527"/>
      <c r="F14" s="791">
        <f>SUM('1b.mell '!F57)</f>
        <v>187600</v>
      </c>
    </row>
    <row r="15" spans="1:6" ht="13.5">
      <c r="A15" s="1553">
        <v>1123</v>
      </c>
      <c r="B15" s="1553"/>
      <c r="C15" s="1525" t="s">
        <v>72</v>
      </c>
      <c r="D15" s="1526"/>
      <c r="E15" s="1527"/>
      <c r="F15" s="791">
        <f>SUM('1b.mell '!F58)</f>
        <v>200070</v>
      </c>
    </row>
    <row r="16" spans="1:6" ht="13.5">
      <c r="A16" s="1553">
        <v>1141</v>
      </c>
      <c r="B16" s="1553"/>
      <c r="C16" s="1525" t="s">
        <v>130</v>
      </c>
      <c r="D16" s="1526"/>
      <c r="E16" s="1527"/>
      <c r="F16" s="791">
        <f>SUM('1b.mell '!F61)</f>
        <v>15000</v>
      </c>
    </row>
    <row r="17" spans="1:6" ht="13.5">
      <c r="A17" s="1553">
        <v>1150</v>
      </c>
      <c r="B17" s="1553"/>
      <c r="C17" s="1525" t="s">
        <v>806</v>
      </c>
      <c r="D17" s="1526"/>
      <c r="E17" s="1527"/>
      <c r="F17" s="791">
        <f>SUM('1b.mell '!F62)</f>
        <v>20000</v>
      </c>
    </row>
    <row r="18" spans="1:6" ht="13.5">
      <c r="A18" s="1553">
        <v>1151</v>
      </c>
      <c r="B18" s="1553"/>
      <c r="C18" s="1525" t="s">
        <v>86</v>
      </c>
      <c r="D18" s="1526"/>
      <c r="E18" s="1527"/>
      <c r="F18" s="791">
        <f>SUM('1b.mell '!F63)</f>
        <v>3500</v>
      </c>
    </row>
    <row r="19" spans="1:6" ht="13.5">
      <c r="A19" s="1553">
        <v>1181</v>
      </c>
      <c r="B19" s="1553"/>
      <c r="C19" s="1525" t="s">
        <v>540</v>
      </c>
      <c r="D19" s="1526"/>
      <c r="E19" s="1527"/>
      <c r="F19" s="791">
        <f>SUM('1b.mell '!F75)</f>
        <v>65745</v>
      </c>
    </row>
    <row r="20" spans="1:6" ht="13.5">
      <c r="A20" s="1553">
        <v>1185</v>
      </c>
      <c r="B20" s="1553"/>
      <c r="C20" s="1525" t="s">
        <v>137</v>
      </c>
      <c r="D20" s="1526"/>
      <c r="E20" s="1527"/>
      <c r="F20" s="791">
        <f>SUM('1b.mell '!F76)</f>
        <v>18317</v>
      </c>
    </row>
    <row r="21" spans="1:6" ht="13.5">
      <c r="A21" s="1553">
        <v>1210</v>
      </c>
      <c r="B21" s="1553"/>
      <c r="C21" s="1525" t="s">
        <v>816</v>
      </c>
      <c r="D21" s="1526"/>
      <c r="E21" s="1527"/>
      <c r="F21" s="791">
        <f>SUM('1b.mell '!F87)</f>
        <v>306040</v>
      </c>
    </row>
    <row r="22" spans="1:6" ht="13.5">
      <c r="A22" s="1553">
        <v>1211</v>
      </c>
      <c r="B22" s="1553"/>
      <c r="C22" s="1525" t="s">
        <v>968</v>
      </c>
      <c r="D22" s="1526"/>
      <c r="E22" s="1527"/>
      <c r="F22" s="791">
        <f>SUM('1b.mell '!F88)</f>
        <v>0</v>
      </c>
    </row>
    <row r="23" spans="1:6" ht="13.5">
      <c r="A23" s="1553">
        <v>1212</v>
      </c>
      <c r="B23" s="1553"/>
      <c r="C23" s="1525" t="s">
        <v>1206</v>
      </c>
      <c r="D23" s="1526"/>
      <c r="E23" s="1527"/>
      <c r="F23" s="791">
        <v>220000</v>
      </c>
    </row>
    <row r="24" spans="1:6" ht="13.5">
      <c r="A24" s="1553">
        <v>1231</v>
      </c>
      <c r="B24" s="1553"/>
      <c r="C24" s="843" t="s">
        <v>225</v>
      </c>
      <c r="D24" s="844"/>
      <c r="E24" s="845"/>
      <c r="F24" s="791">
        <f>SUM('1b.mell '!F106)</f>
        <v>0</v>
      </c>
    </row>
    <row r="25" spans="1:6" ht="13.5">
      <c r="A25" s="1553">
        <v>1241</v>
      </c>
      <c r="B25" s="1553"/>
      <c r="C25" s="1525" t="s">
        <v>518</v>
      </c>
      <c r="D25" s="1526"/>
      <c r="E25" s="1527"/>
      <c r="F25" s="791">
        <f>SUM('1b.mell '!F109)</f>
        <v>8000</v>
      </c>
    </row>
    <row r="26" spans="1:6" ht="13.5">
      <c r="A26" s="1553">
        <v>1250</v>
      </c>
      <c r="B26" s="1553"/>
      <c r="C26" s="1525" t="s">
        <v>800</v>
      </c>
      <c r="D26" s="1526"/>
      <c r="E26" s="1527"/>
      <c r="F26" s="791">
        <f>SUM('1b.mell '!F111)</f>
        <v>17000</v>
      </c>
    </row>
    <row r="27" spans="1:6" ht="13.5">
      <c r="A27" s="1553">
        <v>1260</v>
      </c>
      <c r="B27" s="1553"/>
      <c r="C27" s="1525" t="s">
        <v>804</v>
      </c>
      <c r="D27" s="1526"/>
      <c r="E27" s="1527"/>
      <c r="F27" s="791">
        <f>SUM('1b.mell '!F113)</f>
        <v>6750</v>
      </c>
    </row>
    <row r="28" spans="1:6" ht="13.5">
      <c r="A28" s="1553">
        <v>1262</v>
      </c>
      <c r="B28" s="1553"/>
      <c r="C28" s="1525" t="s">
        <v>130</v>
      </c>
      <c r="D28" s="1526"/>
      <c r="E28" s="1527"/>
      <c r="F28" s="791">
        <f>SUM('1b.mell '!F115)</f>
        <v>0</v>
      </c>
    </row>
    <row r="29" spans="1:6" ht="13.5">
      <c r="A29" s="1553">
        <v>1270</v>
      </c>
      <c r="B29" s="1553"/>
      <c r="C29" s="1525" t="s">
        <v>806</v>
      </c>
      <c r="D29" s="1526"/>
      <c r="E29" s="1527"/>
      <c r="F29" s="791">
        <f>SUM('1b.mell '!F116)</f>
        <v>500</v>
      </c>
    </row>
    <row r="30" spans="1:6" ht="13.5">
      <c r="A30" s="1553">
        <v>1560</v>
      </c>
      <c r="B30" s="1553"/>
      <c r="C30" s="843" t="s">
        <v>226</v>
      </c>
      <c r="D30" s="844"/>
      <c r="E30" s="845"/>
      <c r="F30" s="791">
        <f>SUM('1b.mell '!F259)</f>
        <v>27005</v>
      </c>
    </row>
    <row r="31" spans="1:6" ht="13.5">
      <c r="A31" s="1553">
        <v>1530</v>
      </c>
      <c r="B31" s="1553"/>
      <c r="C31" s="843" t="s">
        <v>807</v>
      </c>
      <c r="D31" s="844"/>
      <c r="E31" s="845"/>
      <c r="F31" s="791">
        <f>SUM('1b.mell '!F248)</f>
        <v>3673</v>
      </c>
    </row>
    <row r="32" spans="1:6" ht="13.5">
      <c r="A32" s="1553">
        <v>1401</v>
      </c>
      <c r="B32" s="1553"/>
      <c r="C32" s="843" t="s">
        <v>81</v>
      </c>
      <c r="D32" s="844"/>
      <c r="E32" s="845"/>
      <c r="F32" s="791">
        <f>SUM('1b.mell '!F190)</f>
        <v>20690</v>
      </c>
    </row>
    <row r="33" spans="1:6" ht="13.5">
      <c r="A33" s="1553">
        <v>1409</v>
      </c>
      <c r="B33" s="1553"/>
      <c r="C33" s="843" t="s">
        <v>1223</v>
      </c>
      <c r="D33" s="844"/>
      <c r="E33" s="845"/>
      <c r="F33" s="791">
        <f>SUM('1b.mell '!F192)</f>
        <v>97</v>
      </c>
    </row>
    <row r="34" spans="1:6" ht="13.5">
      <c r="A34" s="1553">
        <v>1411</v>
      </c>
      <c r="B34" s="1553"/>
      <c r="C34" s="1525" t="s">
        <v>518</v>
      </c>
      <c r="D34" s="1526"/>
      <c r="E34" s="1527"/>
      <c r="F34" s="791">
        <f>SUM('1b.mell '!F194)</f>
        <v>37615</v>
      </c>
    </row>
    <row r="35" spans="1:6" ht="13.5">
      <c r="A35" s="1553">
        <v>1420</v>
      </c>
      <c r="B35" s="1553"/>
      <c r="C35" s="1525" t="s">
        <v>800</v>
      </c>
      <c r="D35" s="1526"/>
      <c r="E35" s="1527"/>
      <c r="F35" s="791">
        <f>SUM('1b.mell '!F196)</f>
        <v>15362</v>
      </c>
    </row>
    <row r="36" spans="1:6" ht="13.5">
      <c r="A36" s="1553">
        <v>1422</v>
      </c>
      <c r="B36" s="1553"/>
      <c r="C36" s="1525" t="s">
        <v>804</v>
      </c>
      <c r="D36" s="1526"/>
      <c r="E36" s="1527"/>
      <c r="F36" s="791">
        <f>SUM('1b.mell '!F198)</f>
        <v>65657</v>
      </c>
    </row>
    <row r="37" spans="1:6" ht="13.5">
      <c r="A37" s="1553">
        <v>1423</v>
      </c>
      <c r="B37" s="1553"/>
      <c r="C37" s="1525" t="s">
        <v>805</v>
      </c>
      <c r="D37" s="1526"/>
      <c r="E37" s="1527"/>
      <c r="F37" s="791">
        <f>SUM('1b.mell '!F199)</f>
        <v>7416</v>
      </c>
    </row>
    <row r="38" spans="1:6" ht="13.5">
      <c r="A38" s="1553">
        <v>1424</v>
      </c>
      <c r="B38" s="1553"/>
      <c r="C38" s="1525" t="s">
        <v>130</v>
      </c>
      <c r="D38" s="1526"/>
      <c r="E38" s="1527"/>
      <c r="F38" s="791">
        <f>SUM('1b.mell '!F200)</f>
        <v>4</v>
      </c>
    </row>
    <row r="39" spans="1:6" ht="13.5">
      <c r="A39" s="1553">
        <v>1425</v>
      </c>
      <c r="B39" s="1553"/>
      <c r="C39" s="1525" t="s">
        <v>806</v>
      </c>
      <c r="D39" s="1526"/>
      <c r="E39" s="1527"/>
      <c r="F39" s="791">
        <f>SUM('1b.mell '!F201)</f>
        <v>6137</v>
      </c>
    </row>
    <row r="40" spans="1:6" ht="13.5">
      <c r="A40" s="1553">
        <v>1572</v>
      </c>
      <c r="B40" s="1553"/>
      <c r="C40" s="1525" t="s">
        <v>12</v>
      </c>
      <c r="D40" s="1526"/>
      <c r="E40" s="1527"/>
      <c r="F40" s="791">
        <v>2000000</v>
      </c>
    </row>
    <row r="41" spans="1:6" ht="18" customHeight="1">
      <c r="A41" s="1534" t="s">
        <v>79</v>
      </c>
      <c r="B41" s="1544" t="s">
        <v>80</v>
      </c>
      <c r="C41" s="1544"/>
      <c r="D41" s="1544"/>
      <c r="E41" s="1544"/>
      <c r="F41" s="1545">
        <f>SUM(F44:F52)</f>
        <v>7757898</v>
      </c>
    </row>
    <row r="42" spans="1:6" ht="18.75" customHeight="1">
      <c r="A42" s="1534"/>
      <c r="B42" s="1544"/>
      <c r="C42" s="1544"/>
      <c r="D42" s="1544"/>
      <c r="E42" s="1544"/>
      <c r="F42" s="1546"/>
    </row>
    <row r="43" spans="1:6" ht="21.75" customHeight="1">
      <c r="A43" s="1534"/>
      <c r="B43" s="1544"/>
      <c r="C43" s="1544"/>
      <c r="D43" s="1544"/>
      <c r="E43" s="1544"/>
      <c r="F43" s="1547"/>
    </row>
    <row r="44" spans="1:6" ht="13.5">
      <c r="A44" s="1553">
        <v>1041</v>
      </c>
      <c r="B44" s="1553"/>
      <c r="C44" s="1525" t="s">
        <v>1070</v>
      </c>
      <c r="D44" s="1526"/>
      <c r="E44" s="1527"/>
      <c r="F44" s="791">
        <f>SUM('1b.mell '!F22)</f>
        <v>2950000</v>
      </c>
    </row>
    <row r="45" spans="1:6" ht="13.5">
      <c r="A45" s="1553">
        <v>1042</v>
      </c>
      <c r="B45" s="1553"/>
      <c r="C45" s="1525" t="s">
        <v>1073</v>
      </c>
      <c r="D45" s="1526"/>
      <c r="E45" s="1527"/>
      <c r="F45" s="791">
        <f>SUM('1b.mell '!F23)</f>
        <v>475000</v>
      </c>
    </row>
    <row r="46" spans="1:6" ht="13.5">
      <c r="A46" s="1553">
        <v>1051</v>
      </c>
      <c r="B46" s="1553"/>
      <c r="C46" s="1525" t="s">
        <v>504</v>
      </c>
      <c r="D46" s="1526"/>
      <c r="E46" s="1527"/>
      <c r="F46" s="791">
        <f>SUM('1b.mell '!F25)</f>
        <v>3976121</v>
      </c>
    </row>
    <row r="47" spans="1:6" ht="13.5">
      <c r="A47" s="1553">
        <v>1052</v>
      </c>
      <c r="B47" s="1553"/>
      <c r="C47" s="1525" t="s">
        <v>506</v>
      </c>
      <c r="D47" s="1526"/>
      <c r="E47" s="1527"/>
      <c r="F47" s="791">
        <f>SUM('1b.mell '!F26)</f>
        <v>190000</v>
      </c>
    </row>
    <row r="48" spans="1:6" ht="13.5">
      <c r="A48" s="1553">
        <v>1053</v>
      </c>
      <c r="B48" s="1553"/>
      <c r="C48" s="1525" t="s">
        <v>505</v>
      </c>
      <c r="D48" s="1526"/>
      <c r="E48" s="1527"/>
      <c r="F48" s="791">
        <f>SUM('1b.mell '!F27)</f>
        <v>121000</v>
      </c>
    </row>
    <row r="49" spans="1:6" ht="13.5">
      <c r="A49" s="1553">
        <v>1075</v>
      </c>
      <c r="B49" s="1553"/>
      <c r="C49" s="1525" t="s">
        <v>507</v>
      </c>
      <c r="D49" s="1526"/>
      <c r="E49" s="1527"/>
      <c r="F49" s="791">
        <f>SUM('1b.mell '!F32)</f>
        <v>17000</v>
      </c>
    </row>
    <row r="50" spans="1:6" ht="13.5">
      <c r="A50" s="1553">
        <v>1073</v>
      </c>
      <c r="B50" s="1553"/>
      <c r="C50" s="843" t="s">
        <v>580</v>
      </c>
      <c r="D50" s="844"/>
      <c r="E50" s="845"/>
      <c r="F50" s="791">
        <f>SUM('1b.mell '!F30)</f>
        <v>191</v>
      </c>
    </row>
    <row r="51" spans="1:6" ht="13.5">
      <c r="A51" s="1553">
        <v>1076</v>
      </c>
      <c r="B51" s="1553"/>
      <c r="C51" s="1525" t="s">
        <v>508</v>
      </c>
      <c r="D51" s="1526"/>
      <c r="E51" s="1527"/>
      <c r="F51" s="791">
        <f>SUM('1b.mell '!F33)</f>
        <v>6660</v>
      </c>
    </row>
    <row r="52" spans="1:6" ht="13.5">
      <c r="A52" s="1553">
        <v>1305</v>
      </c>
      <c r="B52" s="1553"/>
      <c r="C52" s="1525" t="s">
        <v>514</v>
      </c>
      <c r="D52" s="1526"/>
      <c r="E52" s="1527"/>
      <c r="F52" s="791">
        <f>SUM('3b.m.'!F27)</f>
        <v>21926</v>
      </c>
    </row>
    <row r="53" spans="1:6" ht="12">
      <c r="A53" s="1534" t="s">
        <v>402</v>
      </c>
      <c r="B53" s="1544" t="s">
        <v>403</v>
      </c>
      <c r="C53" s="1544"/>
      <c r="D53" s="1544"/>
      <c r="E53" s="1544"/>
      <c r="F53" s="1545">
        <f>SUM(F56:F69)</f>
        <v>3071437</v>
      </c>
    </row>
    <row r="54" spans="1:6" ht="12">
      <c r="A54" s="1534"/>
      <c r="B54" s="1544"/>
      <c r="C54" s="1544"/>
      <c r="D54" s="1544"/>
      <c r="E54" s="1544"/>
      <c r="F54" s="1546"/>
    </row>
    <row r="55" spans="1:6" ht="12">
      <c r="A55" s="1550"/>
      <c r="B55" s="1544"/>
      <c r="C55" s="1544"/>
      <c r="D55" s="1544"/>
      <c r="E55" s="1544"/>
      <c r="F55" s="1547"/>
    </row>
    <row r="56" spans="1:6" ht="13.5">
      <c r="A56" s="1553">
        <v>1091</v>
      </c>
      <c r="B56" s="1553"/>
      <c r="C56" s="1525" t="s">
        <v>516</v>
      </c>
      <c r="D56" s="1526"/>
      <c r="E56" s="1527"/>
      <c r="F56" s="791">
        <f>SUM('1b.mell '!F41)</f>
        <v>141283</v>
      </c>
    </row>
    <row r="57" spans="1:6" ht="13.5">
      <c r="A57" s="1553">
        <v>1094</v>
      </c>
      <c r="B57" s="1553"/>
      <c r="C57" s="1525" t="s">
        <v>519</v>
      </c>
      <c r="D57" s="1526"/>
      <c r="E57" s="1527"/>
      <c r="F57" s="791">
        <f>SUM('1b.mell '!F44)</f>
        <v>12000</v>
      </c>
    </row>
    <row r="58" spans="1:6" ht="13.5">
      <c r="A58" s="1553">
        <v>1095</v>
      </c>
      <c r="B58" s="1553"/>
      <c r="C58" s="1525" t="s">
        <v>520</v>
      </c>
      <c r="D58" s="1526"/>
      <c r="E58" s="1527"/>
      <c r="F58" s="791">
        <f>SUM('1b.mell '!F45)</f>
        <v>280000</v>
      </c>
    </row>
    <row r="59" spans="1:6" ht="13.5">
      <c r="A59" s="1553">
        <v>1096</v>
      </c>
      <c r="B59" s="1553"/>
      <c r="C59" s="1525" t="s">
        <v>1078</v>
      </c>
      <c r="D59" s="1526"/>
      <c r="E59" s="1527"/>
      <c r="F59" s="791">
        <f>SUM('1b.mell '!F46)</f>
        <v>300000</v>
      </c>
    </row>
    <row r="60" spans="1:6" ht="13.5">
      <c r="A60" s="1553">
        <v>1097</v>
      </c>
      <c r="B60" s="1553"/>
      <c r="C60" s="1525" t="s">
        <v>521</v>
      </c>
      <c r="D60" s="1526"/>
      <c r="E60" s="1527"/>
      <c r="F60" s="791">
        <f>SUM('1b.mell '!F47)</f>
        <v>5000</v>
      </c>
    </row>
    <row r="61" spans="1:6" ht="13.5">
      <c r="A61" s="1553">
        <v>1102</v>
      </c>
      <c r="B61" s="1553"/>
      <c r="C61" s="1525" t="s">
        <v>524</v>
      </c>
      <c r="D61" s="1526"/>
      <c r="E61" s="1527"/>
      <c r="F61" s="791">
        <f>SUM('1b.mell '!F51)</f>
        <v>115500</v>
      </c>
    </row>
    <row r="62" spans="1:6" ht="13.5">
      <c r="A62" s="1553">
        <v>1191</v>
      </c>
      <c r="B62" s="1553"/>
      <c r="C62" s="1525" t="s">
        <v>227</v>
      </c>
      <c r="D62" s="1526"/>
      <c r="E62" s="1527"/>
      <c r="F62" s="791">
        <f>SUM('1b.mell '!F80)</f>
        <v>1520225</v>
      </c>
    </row>
    <row r="63" spans="1:6" ht="13.5">
      <c r="A63" s="1553">
        <v>1194</v>
      </c>
      <c r="B63" s="1553"/>
      <c r="C63" s="1525" t="s">
        <v>542</v>
      </c>
      <c r="D63" s="1526"/>
      <c r="E63" s="1527"/>
      <c r="F63" s="791">
        <f>SUM('1b.mell '!F81)</f>
        <v>250000</v>
      </c>
    </row>
    <row r="64" spans="1:6" ht="13.5">
      <c r="A64" s="1553">
        <v>1195</v>
      </c>
      <c r="B64" s="1553"/>
      <c r="C64" s="1525" t="s">
        <v>541</v>
      </c>
      <c r="D64" s="1526"/>
      <c r="E64" s="1527"/>
      <c r="F64" s="791">
        <f>SUM('1b.mell '!F82)</f>
        <v>400000</v>
      </c>
    </row>
    <row r="65" spans="1:6" ht="13.5">
      <c r="A65" s="1553">
        <v>1242</v>
      </c>
      <c r="B65" s="1553"/>
      <c r="C65" s="1525" t="s">
        <v>519</v>
      </c>
      <c r="D65" s="1526"/>
      <c r="E65" s="1527"/>
      <c r="F65" s="791">
        <f>SUM('1b.mell '!F110)</f>
        <v>0</v>
      </c>
    </row>
    <row r="66" spans="1:6" ht="13.5">
      <c r="A66" s="1553">
        <v>1290</v>
      </c>
      <c r="B66" s="1553"/>
      <c r="C66" s="1525" t="s">
        <v>260</v>
      </c>
      <c r="D66" s="1526"/>
      <c r="E66" s="1527"/>
      <c r="F66" s="791">
        <f>SUM('1b.mell '!F128)</f>
        <v>150</v>
      </c>
    </row>
    <row r="67" spans="1:6" ht="13.5">
      <c r="A67" s="1553">
        <v>1440</v>
      </c>
      <c r="B67" s="1553"/>
      <c r="C67" s="843" t="s">
        <v>260</v>
      </c>
      <c r="D67" s="844"/>
      <c r="E67" s="845"/>
      <c r="F67" s="791">
        <f>SUM('1b.mell '!F213)</f>
        <v>53</v>
      </c>
    </row>
    <row r="68" spans="1:6" ht="13.5">
      <c r="A68" s="1553">
        <v>1412</v>
      </c>
      <c r="B68" s="1553"/>
      <c r="C68" s="1525" t="s">
        <v>519</v>
      </c>
      <c r="D68" s="1526"/>
      <c r="E68" s="1527"/>
      <c r="F68" s="791">
        <f>SUM('1b.mell '!F195)</f>
        <v>46344</v>
      </c>
    </row>
    <row r="69" spans="1:6" ht="13.5">
      <c r="A69" s="1553">
        <v>1436</v>
      </c>
      <c r="B69" s="1553"/>
      <c r="C69" s="1525" t="s">
        <v>137</v>
      </c>
      <c r="D69" s="1526"/>
      <c r="E69" s="1527"/>
      <c r="F69" s="809">
        <f>SUM('1b.mell '!F210)</f>
        <v>882</v>
      </c>
    </row>
    <row r="70" spans="1:6" ht="12">
      <c r="A70" s="1534" t="s">
        <v>538</v>
      </c>
      <c r="B70" s="1544" t="s">
        <v>539</v>
      </c>
      <c r="C70" s="1544"/>
      <c r="D70" s="1544"/>
      <c r="E70" s="1544"/>
      <c r="F70" s="1545">
        <f>SUM(F73:F76)</f>
        <v>1907933</v>
      </c>
    </row>
    <row r="71" spans="1:6" ht="12">
      <c r="A71" s="1534"/>
      <c r="B71" s="1544"/>
      <c r="C71" s="1544"/>
      <c r="D71" s="1544"/>
      <c r="E71" s="1544"/>
      <c r="F71" s="1546"/>
    </row>
    <row r="72" spans="1:6" ht="12">
      <c r="A72" s="1550"/>
      <c r="B72" s="1544"/>
      <c r="C72" s="1544"/>
      <c r="D72" s="1544"/>
      <c r="E72" s="1544"/>
      <c r="F72" s="1547"/>
    </row>
    <row r="73" spans="1:6" ht="13.5">
      <c r="A73" s="1553">
        <v>1010</v>
      </c>
      <c r="B73" s="1553"/>
      <c r="C73" s="1525" t="s">
        <v>784</v>
      </c>
      <c r="D73" s="1526"/>
      <c r="E73" s="1527"/>
      <c r="F73" s="791">
        <f>SUM('1b.mell '!F10)</f>
        <v>1596444</v>
      </c>
    </row>
    <row r="74" spans="1:6" ht="13.5">
      <c r="A74" s="1553">
        <v>1020</v>
      </c>
      <c r="B74" s="1553"/>
      <c r="C74" s="1525" t="s">
        <v>788</v>
      </c>
      <c r="D74" s="1526"/>
      <c r="E74" s="1527"/>
      <c r="F74" s="791">
        <f>SUM('1b.mell '!F17)</f>
        <v>0</v>
      </c>
    </row>
    <row r="75" spans="1:6" ht="13.5">
      <c r="A75" s="1553">
        <v>1165</v>
      </c>
      <c r="B75" s="1553"/>
      <c r="C75" s="1525" t="s">
        <v>809</v>
      </c>
      <c r="D75" s="1526"/>
      <c r="E75" s="1527"/>
      <c r="F75" s="791">
        <f>SUM('1b.mell '!F71)</f>
        <v>300000</v>
      </c>
    </row>
    <row r="76" spans="1:6" ht="13.5">
      <c r="A76" s="1553">
        <v>1030</v>
      </c>
      <c r="B76" s="1553"/>
      <c r="C76" s="1525" t="s">
        <v>81</v>
      </c>
      <c r="D76" s="1526"/>
      <c r="E76" s="1527"/>
      <c r="F76" s="791">
        <f>SUM('1b.mell '!F18)</f>
        <v>11489</v>
      </c>
    </row>
    <row r="77" spans="1:6" ht="12">
      <c r="A77" s="1534" t="s">
        <v>543</v>
      </c>
      <c r="B77" s="1544" t="s">
        <v>544</v>
      </c>
      <c r="C77" s="1544"/>
      <c r="D77" s="1544"/>
      <c r="E77" s="1544"/>
      <c r="F77" s="1545">
        <f>SUM(F80:F81)</f>
        <v>4835246</v>
      </c>
    </row>
    <row r="78" spans="1:6" ht="12">
      <c r="A78" s="1534"/>
      <c r="B78" s="1544"/>
      <c r="C78" s="1544"/>
      <c r="D78" s="1544"/>
      <c r="E78" s="1544"/>
      <c r="F78" s="1546"/>
    </row>
    <row r="79" spans="1:6" ht="12">
      <c r="A79" s="1550"/>
      <c r="B79" s="1544"/>
      <c r="C79" s="1544"/>
      <c r="D79" s="1544"/>
      <c r="E79" s="1544"/>
      <c r="F79" s="1547"/>
    </row>
    <row r="80" spans="1:6" ht="13.5">
      <c r="A80" s="1553">
        <v>1570.1581</v>
      </c>
      <c r="B80" s="1553"/>
      <c r="C80" s="1525" t="s">
        <v>110</v>
      </c>
      <c r="D80" s="1526"/>
      <c r="E80" s="1527"/>
      <c r="F80" s="791">
        <f>SUM('1b.mell '!F269++'1b.mell '!F264)</f>
        <v>4834884</v>
      </c>
    </row>
    <row r="81" spans="1:6" ht="13.5">
      <c r="A81" s="1553">
        <v>1573</v>
      </c>
      <c r="B81" s="1553"/>
      <c r="C81" s="1525" t="s">
        <v>223</v>
      </c>
      <c r="D81" s="1526"/>
      <c r="E81" s="1527"/>
      <c r="F81" s="809">
        <f>SUM('1b.mell '!F267)</f>
        <v>362</v>
      </c>
    </row>
    <row r="82" spans="1:6" ht="12">
      <c r="A82" s="1534" t="s">
        <v>407</v>
      </c>
      <c r="B82" s="1544" t="s">
        <v>408</v>
      </c>
      <c r="C82" s="1544"/>
      <c r="D82" s="1544"/>
      <c r="E82" s="1544"/>
      <c r="F82" s="1545">
        <f>SUM(F85:F90)</f>
        <v>1211253</v>
      </c>
    </row>
    <row r="83" spans="1:6" ht="12">
      <c r="A83" s="1534"/>
      <c r="B83" s="1544"/>
      <c r="C83" s="1544"/>
      <c r="D83" s="1544"/>
      <c r="E83" s="1544"/>
      <c r="F83" s="1546"/>
    </row>
    <row r="84" spans="1:6" ht="12">
      <c r="A84" s="1534"/>
      <c r="B84" s="1544"/>
      <c r="C84" s="1544"/>
      <c r="D84" s="1544"/>
      <c r="E84" s="1544"/>
      <c r="F84" s="1547"/>
    </row>
    <row r="85" spans="1:6" ht="13.5">
      <c r="A85" s="1553">
        <v>1077</v>
      </c>
      <c r="B85" s="1553"/>
      <c r="C85" s="1525" t="s">
        <v>512</v>
      </c>
      <c r="D85" s="1526"/>
      <c r="E85" s="1527"/>
      <c r="F85" s="791">
        <f>SUM('1b.mell '!F34)</f>
        <v>326000</v>
      </c>
    </row>
    <row r="86" spans="1:6" ht="13.5">
      <c r="A86" s="1553">
        <v>1079</v>
      </c>
      <c r="B86" s="1553"/>
      <c r="C86" s="1525" t="s">
        <v>228</v>
      </c>
      <c r="D86" s="1526"/>
      <c r="E86" s="1527"/>
      <c r="F86" s="791">
        <f>SUM('1b.mell '!F36)</f>
        <v>60000</v>
      </c>
    </row>
    <row r="87" spans="1:6" ht="13.5">
      <c r="A87" s="1553">
        <v>1082</v>
      </c>
      <c r="B87" s="1553"/>
      <c r="C87" s="1525" t="s">
        <v>515</v>
      </c>
      <c r="D87" s="1526"/>
      <c r="E87" s="1527"/>
      <c r="F87" s="791">
        <f>SUM('1b.mell '!F37)</f>
        <v>75000</v>
      </c>
    </row>
    <row r="88" spans="1:6" ht="13.5">
      <c r="A88" s="1553">
        <v>1092</v>
      </c>
      <c r="B88" s="1553"/>
      <c r="C88" s="1525" t="s">
        <v>517</v>
      </c>
      <c r="D88" s="1526"/>
      <c r="E88" s="1527"/>
      <c r="F88" s="791">
        <f>SUM('1b.mell '!F42)</f>
        <v>669000</v>
      </c>
    </row>
    <row r="89" spans="1:6" ht="13.5">
      <c r="A89" s="1553">
        <v>1098</v>
      </c>
      <c r="B89" s="1553"/>
      <c r="C89" s="1525" t="s">
        <v>522</v>
      </c>
      <c r="D89" s="1526"/>
      <c r="E89" s="1527"/>
      <c r="F89" s="791">
        <f>SUM('1b.mell '!F48)</f>
        <v>9253</v>
      </c>
    </row>
    <row r="90" spans="1:6" ht="13.5">
      <c r="A90" s="1553">
        <v>1103</v>
      </c>
      <c r="B90" s="1553"/>
      <c r="C90" s="1525" t="s">
        <v>525</v>
      </c>
      <c r="D90" s="1526"/>
      <c r="E90" s="1527"/>
      <c r="F90" s="791">
        <f>SUM('1b.mell '!F52)</f>
        <v>72000</v>
      </c>
    </row>
    <row r="91" spans="1:6" ht="12">
      <c r="A91" s="1534" t="s">
        <v>545</v>
      </c>
      <c r="B91" s="1544" t="s">
        <v>546</v>
      </c>
      <c r="C91" s="1544"/>
      <c r="D91" s="1544"/>
      <c r="E91" s="1544"/>
      <c r="F91" s="1545">
        <f>SUM(F94)</f>
        <v>181275</v>
      </c>
    </row>
    <row r="92" spans="1:6" ht="12">
      <c r="A92" s="1534"/>
      <c r="B92" s="1544"/>
      <c r="C92" s="1544"/>
      <c r="D92" s="1544"/>
      <c r="E92" s="1544"/>
      <c r="F92" s="1546"/>
    </row>
    <row r="93" spans="1:6" ht="12">
      <c r="A93" s="1534"/>
      <c r="B93" s="1544"/>
      <c r="C93" s="1544"/>
      <c r="D93" s="1544"/>
      <c r="E93" s="1544"/>
      <c r="F93" s="1547"/>
    </row>
    <row r="94" spans="1:6" ht="13.5">
      <c r="A94" s="1553">
        <v>1421</v>
      </c>
      <c r="B94" s="1553"/>
      <c r="C94" s="1525" t="s">
        <v>803</v>
      </c>
      <c r="D94" s="1526"/>
      <c r="E94" s="1527"/>
      <c r="F94" s="791">
        <f>SUM('1b.mell '!F197)</f>
        <v>181275</v>
      </c>
    </row>
    <row r="95" spans="1:6" ht="12">
      <c r="A95" s="1564" t="s">
        <v>725</v>
      </c>
      <c r="B95" s="1565"/>
      <c r="C95" s="1565"/>
      <c r="D95" s="1565"/>
      <c r="E95" s="1565"/>
      <c r="F95" s="1555">
        <f>SUM(F91+F82+F77+F70+F53+F41+F5)</f>
        <v>22528625</v>
      </c>
    </row>
    <row r="96" spans="1:6" ht="12">
      <c r="A96" s="1566"/>
      <c r="B96" s="1567"/>
      <c r="C96" s="1567"/>
      <c r="D96" s="1567"/>
      <c r="E96" s="1567"/>
      <c r="F96" s="1563"/>
    </row>
  </sheetData>
  <sheetProtection/>
  <mergeCells count="157">
    <mergeCell ref="B70:E72"/>
    <mergeCell ref="C80:E80"/>
    <mergeCell ref="C73:E73"/>
    <mergeCell ref="B77:E79"/>
    <mergeCell ref="A70:A72"/>
    <mergeCell ref="B82:E84"/>
    <mergeCell ref="A81:B81"/>
    <mergeCell ref="C81:E81"/>
    <mergeCell ref="A73:B73"/>
    <mergeCell ref="C89:E89"/>
    <mergeCell ref="A89:B89"/>
    <mergeCell ref="A38:B38"/>
    <mergeCell ref="C38:E38"/>
    <mergeCell ref="A82:A84"/>
    <mergeCell ref="C74:E74"/>
    <mergeCell ref="A80:B80"/>
    <mergeCell ref="C88:E88"/>
    <mergeCell ref="C69:E69"/>
    <mergeCell ref="A68:B68"/>
    <mergeCell ref="F95:F96"/>
    <mergeCell ref="F91:F93"/>
    <mergeCell ref="C94:E94"/>
    <mergeCell ref="C90:E90"/>
    <mergeCell ref="A94:B94"/>
    <mergeCell ref="F82:F84"/>
    <mergeCell ref="C87:E87"/>
    <mergeCell ref="A90:B90"/>
    <mergeCell ref="A91:A93"/>
    <mergeCell ref="A95:E96"/>
    <mergeCell ref="A76:B76"/>
    <mergeCell ref="A87:B87"/>
    <mergeCell ref="C86:E86"/>
    <mergeCell ref="C76:E76"/>
    <mergeCell ref="A74:B74"/>
    <mergeCell ref="C85:E85"/>
    <mergeCell ref="A77:A79"/>
    <mergeCell ref="C75:E75"/>
    <mergeCell ref="A75:B75"/>
    <mergeCell ref="A45:B45"/>
    <mergeCell ref="A86:B86"/>
    <mergeCell ref="C61:E61"/>
    <mergeCell ref="C49:E49"/>
    <mergeCell ref="F77:F79"/>
    <mergeCell ref="F70:F72"/>
    <mergeCell ref="A69:B69"/>
    <mergeCell ref="A67:B67"/>
    <mergeCell ref="A59:B59"/>
    <mergeCell ref="F53:F55"/>
    <mergeCell ref="A85:B85"/>
    <mergeCell ref="B91:E93"/>
    <mergeCell ref="B53:E55"/>
    <mergeCell ref="A88:B88"/>
    <mergeCell ref="A58:B58"/>
    <mergeCell ref="C60:E60"/>
    <mergeCell ref="C65:E65"/>
    <mergeCell ref="C66:E66"/>
    <mergeCell ref="A66:B66"/>
    <mergeCell ref="C68:E68"/>
    <mergeCell ref="A47:B47"/>
    <mergeCell ref="A56:B56"/>
    <mergeCell ref="C48:E48"/>
    <mergeCell ref="C45:E45"/>
    <mergeCell ref="C52:E52"/>
    <mergeCell ref="A49:B49"/>
    <mergeCell ref="C51:E51"/>
    <mergeCell ref="A51:B51"/>
    <mergeCell ref="C46:E46"/>
    <mergeCell ref="C47:E47"/>
    <mergeCell ref="F41:F43"/>
    <mergeCell ref="B41:E43"/>
    <mergeCell ref="A27:B27"/>
    <mergeCell ref="A44:B44"/>
    <mergeCell ref="A39:B39"/>
    <mergeCell ref="C39:E39"/>
    <mergeCell ref="C44:E44"/>
    <mergeCell ref="A37:B37"/>
    <mergeCell ref="A40:B40"/>
    <mergeCell ref="A1:F1"/>
    <mergeCell ref="A2:F2"/>
    <mergeCell ref="C11:E11"/>
    <mergeCell ref="A16:B16"/>
    <mergeCell ref="C16:E16"/>
    <mergeCell ref="A5:A7"/>
    <mergeCell ref="B5:E7"/>
    <mergeCell ref="F5:F7"/>
    <mergeCell ref="A10:B10"/>
    <mergeCell ref="A8:B8"/>
    <mergeCell ref="C10:E10"/>
    <mergeCell ref="C34:E34"/>
    <mergeCell ref="C35:E35"/>
    <mergeCell ref="C9:E9"/>
    <mergeCell ref="A22:B22"/>
    <mergeCell ref="A46:B46"/>
    <mergeCell ref="C14:E14"/>
    <mergeCell ref="A20:B20"/>
    <mergeCell ref="C20:E20"/>
    <mergeCell ref="A41:A43"/>
    <mergeCell ref="A35:B35"/>
    <mergeCell ref="A34:B34"/>
    <mergeCell ref="A9:B9"/>
    <mergeCell ref="A36:B36"/>
    <mergeCell ref="A17:B17"/>
    <mergeCell ref="A11:B11"/>
    <mergeCell ref="A13:B13"/>
    <mergeCell ref="A24:B24"/>
    <mergeCell ref="A33:B33"/>
    <mergeCell ref="A29:B29"/>
    <mergeCell ref="C18:E18"/>
    <mergeCell ref="C22:E22"/>
    <mergeCell ref="A18:B18"/>
    <mergeCell ref="A15:B15"/>
    <mergeCell ref="A25:B25"/>
    <mergeCell ref="C12:E12"/>
    <mergeCell ref="A23:B23"/>
    <mergeCell ref="C19:E19"/>
    <mergeCell ref="C13:E13"/>
    <mergeCell ref="A21:B21"/>
    <mergeCell ref="A30:B30"/>
    <mergeCell ref="C29:E29"/>
    <mergeCell ref="A32:B32"/>
    <mergeCell ref="C27:E27"/>
    <mergeCell ref="A19:B19"/>
    <mergeCell ref="C28:E28"/>
    <mergeCell ref="A26:B26"/>
    <mergeCell ref="A28:B28"/>
    <mergeCell ref="C25:E25"/>
    <mergeCell ref="C23:E23"/>
    <mergeCell ref="C63:E63"/>
    <mergeCell ref="A52:B52"/>
    <mergeCell ref="A3:F3"/>
    <mergeCell ref="C40:E40"/>
    <mergeCell ref="C8:E8"/>
    <mergeCell ref="A14:B14"/>
    <mergeCell ref="A12:B12"/>
    <mergeCell ref="C17:E17"/>
    <mergeCell ref="C15:E15"/>
    <mergeCell ref="C21:E21"/>
    <mergeCell ref="A53:A55"/>
    <mergeCell ref="A62:B62"/>
    <mergeCell ref="A57:B57"/>
    <mergeCell ref="A48:B48"/>
    <mergeCell ref="A61:B61"/>
    <mergeCell ref="C62:E62"/>
    <mergeCell ref="C57:E57"/>
    <mergeCell ref="C56:E56"/>
    <mergeCell ref="A60:B60"/>
    <mergeCell ref="A50:B50"/>
    <mergeCell ref="A65:B65"/>
    <mergeCell ref="A31:B31"/>
    <mergeCell ref="C26:E26"/>
    <mergeCell ref="C37:E37"/>
    <mergeCell ref="C36:E36"/>
    <mergeCell ref="C58:E58"/>
    <mergeCell ref="C59:E59"/>
    <mergeCell ref="A63:B63"/>
    <mergeCell ref="A64:B64"/>
    <mergeCell ref="C64:E64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7"/>
  <sheetViews>
    <sheetView showZeros="0" zoomScaleSheetLayoutView="100" zoomScalePageLayoutView="0" workbookViewId="0" topLeftCell="A139">
      <selection activeCell="C179" sqref="C179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6" width="12.125" style="18" customWidth="1"/>
    <col min="7" max="7" width="9.00390625" style="18" customWidth="1"/>
    <col min="8" max="16384" width="9.125" style="18" customWidth="1"/>
  </cols>
  <sheetData>
    <row r="1" spans="1:7" ht="12.75">
      <c r="A1" s="1271" t="s">
        <v>852</v>
      </c>
      <c r="B1" s="1271"/>
      <c r="C1" s="1261"/>
      <c r="D1" s="1261"/>
      <c r="E1" s="1261"/>
      <c r="F1" s="1261"/>
      <c r="G1" s="1261"/>
    </row>
    <row r="2" spans="1:7" ht="12.75">
      <c r="A2" s="1271" t="s">
        <v>19</v>
      </c>
      <c r="B2" s="1271"/>
      <c r="C2" s="1261"/>
      <c r="D2" s="1261"/>
      <c r="E2" s="1261"/>
      <c r="F2" s="1261"/>
      <c r="G2" s="1261"/>
    </row>
    <row r="3" spans="1:2" ht="9" customHeight="1">
      <c r="A3" s="93"/>
      <c r="B3" s="93"/>
    </row>
    <row r="4" spans="1:7" ht="12" customHeight="1">
      <c r="A4" s="83"/>
      <c r="B4" s="82"/>
      <c r="C4" s="78"/>
      <c r="D4" s="78"/>
      <c r="E4" s="78"/>
      <c r="F4" s="78"/>
      <c r="G4" s="78" t="s">
        <v>758</v>
      </c>
    </row>
    <row r="5" spans="1:7" s="20" customFormat="1" ht="12" customHeight="1">
      <c r="A5" s="86"/>
      <c r="B5" s="19"/>
      <c r="C5" s="1256" t="s">
        <v>119</v>
      </c>
      <c r="D5" s="1256" t="s">
        <v>262</v>
      </c>
      <c r="E5" s="1256" t="s">
        <v>1212</v>
      </c>
      <c r="F5" s="1256" t="s">
        <v>1227</v>
      </c>
      <c r="G5" s="1268" t="s">
        <v>1228</v>
      </c>
    </row>
    <row r="6" spans="1:7" s="20" customFormat="1" ht="12" customHeight="1">
      <c r="A6" s="1" t="s">
        <v>766</v>
      </c>
      <c r="B6" s="1" t="s">
        <v>738</v>
      </c>
      <c r="C6" s="1272"/>
      <c r="D6" s="1272"/>
      <c r="E6" s="1272"/>
      <c r="F6" s="1272"/>
      <c r="G6" s="1269"/>
    </row>
    <row r="7" spans="1:7" s="20" customFormat="1" ht="12.75" customHeight="1" thickBot="1">
      <c r="A7" s="21"/>
      <c r="B7" s="21"/>
      <c r="C7" s="1273"/>
      <c r="D7" s="1273"/>
      <c r="E7" s="1273"/>
      <c r="F7" s="1273"/>
      <c r="G7" s="1270"/>
    </row>
    <row r="8" spans="1:7" ht="12" customHeight="1">
      <c r="A8" s="2" t="s">
        <v>739</v>
      </c>
      <c r="B8" s="3" t="s">
        <v>740</v>
      </c>
      <c r="C8" s="14" t="s">
        <v>741</v>
      </c>
      <c r="D8" s="14" t="s">
        <v>742</v>
      </c>
      <c r="E8" s="14" t="s">
        <v>743</v>
      </c>
      <c r="F8" s="14" t="s">
        <v>611</v>
      </c>
      <c r="G8" s="14" t="s">
        <v>959</v>
      </c>
    </row>
    <row r="9" spans="1:7" ht="15" customHeight="1">
      <c r="A9" s="2"/>
      <c r="B9" s="103" t="s">
        <v>853</v>
      </c>
      <c r="C9" s="7"/>
      <c r="D9" s="7"/>
      <c r="E9" s="7"/>
      <c r="F9" s="7"/>
      <c r="G9" s="5"/>
    </row>
    <row r="10" spans="1:7" ht="11.25">
      <c r="A10" s="2"/>
      <c r="B10" s="91"/>
      <c r="C10" s="7"/>
      <c r="D10" s="7"/>
      <c r="E10" s="7"/>
      <c r="F10" s="7"/>
      <c r="G10" s="5"/>
    </row>
    <row r="11" spans="1:7" ht="11.25">
      <c r="A11" s="4">
        <v>1710</v>
      </c>
      <c r="B11" s="4" t="s">
        <v>903</v>
      </c>
      <c r="C11" s="310">
        <f>SUM(C12:C19)</f>
        <v>1927231</v>
      </c>
      <c r="D11" s="1119">
        <f>SUM(D12:D19)</f>
        <v>2062110</v>
      </c>
      <c r="E11" s="1119">
        <f>SUM(E12:E19)</f>
        <v>2063654</v>
      </c>
      <c r="F11" s="310">
        <f>SUM(F12:F19)</f>
        <v>2058649</v>
      </c>
      <c r="G11" s="195">
        <f>SUM(E11/D11)</f>
        <v>1.0007487476419783</v>
      </c>
    </row>
    <row r="12" spans="1:7" ht="11.25">
      <c r="A12" s="7">
        <v>1711</v>
      </c>
      <c r="B12" s="7" t="s">
        <v>854</v>
      </c>
      <c r="C12" s="921">
        <f>SUM('3a.m.'!C43)</f>
        <v>1198912</v>
      </c>
      <c r="D12" s="921">
        <f>SUM('3a.m.'!D43)</f>
        <v>1224012</v>
      </c>
      <c r="E12" s="921">
        <f>SUM('3a.m.'!E43)</f>
        <v>1206228</v>
      </c>
      <c r="F12" s="921">
        <f>SUM('3a.m.'!F43)</f>
        <v>1206757</v>
      </c>
      <c r="G12" s="1022">
        <f aca="true" t="shared" si="0" ref="G12:G73">SUM(E12/D12)</f>
        <v>0.985470730679111</v>
      </c>
    </row>
    <row r="13" spans="1:7" ht="11.25">
      <c r="A13" s="7">
        <v>1712</v>
      </c>
      <c r="B13" s="7" t="s">
        <v>679</v>
      </c>
      <c r="C13" s="921">
        <f>SUM('3a.m.'!C44)</f>
        <v>295963</v>
      </c>
      <c r="D13" s="921">
        <f>SUM('3a.m.'!D44)</f>
        <v>320616</v>
      </c>
      <c r="E13" s="921">
        <f>SUM('3a.m.'!E44)</f>
        <v>320894</v>
      </c>
      <c r="F13" s="921">
        <f>SUM('3a.m.'!F44)</f>
        <v>321010</v>
      </c>
      <c r="G13" s="1022">
        <f t="shared" si="0"/>
        <v>1.0008670808693265</v>
      </c>
    </row>
    <row r="14" spans="1:7" ht="11.25">
      <c r="A14" s="7">
        <v>1713</v>
      </c>
      <c r="B14" s="7" t="s">
        <v>680</v>
      </c>
      <c r="C14" s="921">
        <f>SUM('3a.m.'!C45)</f>
        <v>309356</v>
      </c>
      <c r="D14" s="921">
        <f>SUM('3a.m.'!D45)</f>
        <v>342389</v>
      </c>
      <c r="E14" s="921">
        <f>SUM('3a.m.'!E45)</f>
        <v>364539</v>
      </c>
      <c r="F14" s="921">
        <f>SUM('3a.m.'!F45)</f>
        <v>364539</v>
      </c>
      <c r="G14" s="1022">
        <f t="shared" si="0"/>
        <v>1.0646924988828497</v>
      </c>
    </row>
    <row r="15" spans="1:7" ht="11.25">
      <c r="A15" s="7">
        <v>1714</v>
      </c>
      <c r="B15" s="7" t="s">
        <v>691</v>
      </c>
      <c r="C15" s="921">
        <f>SUM('3a.m.'!C46)</f>
        <v>0</v>
      </c>
      <c r="D15" s="921">
        <f>SUM('3a.m.'!D46)</f>
        <v>0</v>
      </c>
      <c r="E15" s="921">
        <f>SUM('3a.m.'!E46)</f>
        <v>0</v>
      </c>
      <c r="F15" s="921">
        <f>SUM('3a.m.'!F46)</f>
        <v>0</v>
      </c>
      <c r="G15" s="1022"/>
    </row>
    <row r="16" spans="1:7" ht="11.25">
      <c r="A16" s="7">
        <v>1715</v>
      </c>
      <c r="B16" s="5" t="s">
        <v>872</v>
      </c>
      <c r="C16" s="921">
        <f>SUM('3a.m.'!C47)</f>
        <v>0</v>
      </c>
      <c r="D16" s="921">
        <f>SUM('3a.m.'!D47)</f>
        <v>0</v>
      </c>
      <c r="E16" s="921">
        <f>SUM('3a.m.'!E47)</f>
        <v>0</v>
      </c>
      <c r="F16" s="921">
        <f>SUM('3a.m.'!F47)</f>
        <v>0</v>
      </c>
      <c r="G16" s="1022"/>
    </row>
    <row r="17" spans="1:7" ht="11.25">
      <c r="A17" s="7">
        <v>1716</v>
      </c>
      <c r="B17" s="43" t="s">
        <v>823</v>
      </c>
      <c r="C17" s="921">
        <f>SUM('3a.m.'!C51)</f>
        <v>113000</v>
      </c>
      <c r="D17" s="921">
        <f>SUM('3a.m.'!D51)</f>
        <v>165093</v>
      </c>
      <c r="E17" s="921">
        <f>SUM('3a.m.'!E51)</f>
        <v>161993</v>
      </c>
      <c r="F17" s="921">
        <f>SUM('3a.m.'!F51)</f>
        <v>156343</v>
      </c>
      <c r="G17" s="1022">
        <f t="shared" si="0"/>
        <v>0.9812227047785188</v>
      </c>
    </row>
    <row r="18" spans="1:7" ht="11.25">
      <c r="A18" s="7">
        <v>1717</v>
      </c>
      <c r="B18" s="44" t="s">
        <v>824</v>
      </c>
      <c r="C18" s="921">
        <f>SUM('3a.m.'!C50)</f>
        <v>0</v>
      </c>
      <c r="D18" s="921">
        <f>SUM('3a.m.'!D50)</f>
        <v>0</v>
      </c>
      <c r="E18" s="921">
        <f>SUM('3a.m.'!E50)</f>
        <v>0</v>
      </c>
      <c r="F18" s="921">
        <f>SUM('3a.m.'!F50)</f>
        <v>0</v>
      </c>
      <c r="G18" s="1022"/>
    </row>
    <row r="19" spans="1:7" ht="11.25">
      <c r="A19" s="7">
        <v>1718</v>
      </c>
      <c r="B19" s="44" t="s">
        <v>99</v>
      </c>
      <c r="C19" s="921">
        <f>SUM('3a.m.'!C52)</f>
        <v>10000</v>
      </c>
      <c r="D19" s="921">
        <f>SUM('3a.m.'!D52)</f>
        <v>10000</v>
      </c>
      <c r="E19" s="921">
        <f>SUM('3a.m.'!E52)</f>
        <v>10000</v>
      </c>
      <c r="F19" s="921">
        <f>SUM('3a.m.'!F52)</f>
        <v>10000</v>
      </c>
      <c r="G19" s="1022">
        <f t="shared" si="0"/>
        <v>1</v>
      </c>
    </row>
    <row r="20" spans="1:7" ht="11.25">
      <c r="A20" s="7"/>
      <c r="B20" s="7"/>
      <c r="C20" s="921"/>
      <c r="D20" s="921"/>
      <c r="E20" s="921"/>
      <c r="F20" s="921"/>
      <c r="G20" s="195"/>
    </row>
    <row r="21" spans="1:7" ht="12.75">
      <c r="A21" s="7"/>
      <c r="B21" s="104" t="s">
        <v>895</v>
      </c>
      <c r="C21" s="921"/>
      <c r="D21" s="921"/>
      <c r="E21" s="921"/>
      <c r="F21" s="921"/>
      <c r="G21" s="195"/>
    </row>
    <row r="22" spans="1:7" ht="6.75" customHeight="1">
      <c r="A22" s="7"/>
      <c r="B22" s="7"/>
      <c r="C22" s="921"/>
      <c r="D22" s="921"/>
      <c r="E22" s="921"/>
      <c r="F22" s="921"/>
      <c r="G22" s="195"/>
    </row>
    <row r="23" spans="1:7" ht="11.25">
      <c r="A23" s="73">
        <v>1740</v>
      </c>
      <c r="B23" s="73" t="s">
        <v>647</v>
      </c>
      <c r="C23" s="311">
        <f>SUM(C24:C31)</f>
        <v>641506</v>
      </c>
      <c r="D23" s="943">
        <f>SUM(D24:D31)</f>
        <v>685117</v>
      </c>
      <c r="E23" s="943">
        <f>SUM(E24:E31)</f>
        <v>670366</v>
      </c>
      <c r="F23" s="311">
        <f>SUM(F24:F31)</f>
        <v>672454</v>
      </c>
      <c r="G23" s="195">
        <f t="shared" si="0"/>
        <v>0.9784693709249661</v>
      </c>
    </row>
    <row r="24" spans="1:7" ht="11.25">
      <c r="A24" s="7">
        <v>1741</v>
      </c>
      <c r="B24" s="7" t="s">
        <v>854</v>
      </c>
      <c r="C24" s="921">
        <f>SUM('3b.m.'!C36)</f>
        <v>320113</v>
      </c>
      <c r="D24" s="921">
        <f>SUM('3b.m.'!D36)</f>
        <v>326448</v>
      </c>
      <c r="E24" s="921">
        <f>SUM('3b.m.'!E36)</f>
        <v>326652</v>
      </c>
      <c r="F24" s="921">
        <f>SUM('3b.m.'!F36)</f>
        <v>334920</v>
      </c>
      <c r="G24" s="1022">
        <f t="shared" si="0"/>
        <v>1.0006249081017498</v>
      </c>
    </row>
    <row r="25" spans="1:7" ht="11.25">
      <c r="A25" s="7">
        <v>1742</v>
      </c>
      <c r="B25" s="7" t="s">
        <v>679</v>
      </c>
      <c r="C25" s="921">
        <f>SUM('3b.m.'!C37)</f>
        <v>76918</v>
      </c>
      <c r="D25" s="921">
        <f>SUM('3b.m.'!D37)</f>
        <v>81626</v>
      </c>
      <c r="E25" s="921">
        <f>SUM('3b.m.'!E37)</f>
        <v>81671</v>
      </c>
      <c r="F25" s="921">
        <f>SUM('3b.m.'!F37)</f>
        <v>83491</v>
      </c>
      <c r="G25" s="1022">
        <f t="shared" si="0"/>
        <v>1.0005512949305368</v>
      </c>
    </row>
    <row r="26" spans="1:7" ht="11.25">
      <c r="A26" s="7">
        <v>1743</v>
      </c>
      <c r="B26" s="7" t="s">
        <v>680</v>
      </c>
      <c r="C26" s="307">
        <f>SUM('3b.m.'!C38)</f>
        <v>231475</v>
      </c>
      <c r="D26" s="307">
        <f>SUM('3b.m.'!D38)</f>
        <v>263152</v>
      </c>
      <c r="E26" s="307">
        <f>SUM('3b.m.'!E38)</f>
        <v>248152</v>
      </c>
      <c r="F26" s="307">
        <f>SUM('3b.m.'!F38)</f>
        <v>240152</v>
      </c>
      <c r="G26" s="1022">
        <f t="shared" si="0"/>
        <v>0.942998723171399</v>
      </c>
    </row>
    <row r="27" spans="1:7" ht="11.25">
      <c r="A27" s="7">
        <v>1744</v>
      </c>
      <c r="B27" s="7" t="s">
        <v>691</v>
      </c>
      <c r="C27" s="307">
        <f>SUM('3b.m.'!C39)</f>
        <v>0</v>
      </c>
      <c r="D27" s="307">
        <f>SUM('3b.m.'!D39)</f>
        <v>0</v>
      </c>
      <c r="E27" s="307">
        <f>SUM('3b.m.'!E39)</f>
        <v>0</v>
      </c>
      <c r="F27" s="307">
        <f>SUM('3b.m.'!F39)</f>
        <v>0</v>
      </c>
      <c r="G27" s="1022"/>
    </row>
    <row r="28" spans="1:7" ht="11.25">
      <c r="A28" s="7">
        <v>1745</v>
      </c>
      <c r="B28" s="7" t="s">
        <v>872</v>
      </c>
      <c r="C28" s="307">
        <f>SUM('3b.m.'!C40)</f>
        <v>0</v>
      </c>
      <c r="D28" s="307">
        <f>SUM('3b.m.'!D40)</f>
        <v>0</v>
      </c>
      <c r="E28" s="307">
        <f>SUM('3b.m.'!E40)</f>
        <v>0</v>
      </c>
      <c r="F28" s="307">
        <f>SUM('3b.m.'!F40)</f>
        <v>0</v>
      </c>
      <c r="G28" s="1022"/>
    </row>
    <row r="29" spans="1:7" ht="11.25">
      <c r="A29" s="7">
        <v>1746</v>
      </c>
      <c r="B29" s="7" t="s">
        <v>823</v>
      </c>
      <c r="C29" s="307">
        <f>SUM('3b.m.'!C44)</f>
        <v>13000</v>
      </c>
      <c r="D29" s="307">
        <f>SUM('3b.m.'!D44)</f>
        <v>13891</v>
      </c>
      <c r="E29" s="307">
        <f>SUM('3b.m.'!E44)</f>
        <v>13891</v>
      </c>
      <c r="F29" s="307">
        <f>SUM('3b.m.'!F44)</f>
        <v>13891</v>
      </c>
      <c r="G29" s="1022">
        <f t="shared" si="0"/>
        <v>1</v>
      </c>
    </row>
    <row r="30" spans="1:7" ht="11.25">
      <c r="A30" s="7">
        <v>1747</v>
      </c>
      <c r="B30" s="7" t="s">
        <v>824</v>
      </c>
      <c r="C30" s="307">
        <f>SUM('3b.m.'!C45)</f>
        <v>0</v>
      </c>
      <c r="D30" s="307">
        <f>SUM('3b.m.'!D45)</f>
        <v>0</v>
      </c>
      <c r="E30" s="307">
        <f>SUM('3b.m.'!E45)</f>
        <v>0</v>
      </c>
      <c r="F30" s="307">
        <f>SUM('3b.m.'!F45)</f>
        <v>0</v>
      </c>
      <c r="G30" s="195"/>
    </row>
    <row r="31" spans="1:7" ht="11.25">
      <c r="A31" s="7">
        <v>1748</v>
      </c>
      <c r="B31" s="5" t="s">
        <v>908</v>
      </c>
      <c r="C31" s="307"/>
      <c r="D31" s="307"/>
      <c r="E31" s="307"/>
      <c r="F31" s="307"/>
      <c r="G31" s="195"/>
    </row>
    <row r="32" spans="1:7" ht="7.5" customHeight="1">
      <c r="A32" s="7"/>
      <c r="B32" s="7"/>
      <c r="C32" s="307"/>
      <c r="D32" s="307"/>
      <c r="E32" s="307"/>
      <c r="F32" s="307"/>
      <c r="G32" s="195"/>
    </row>
    <row r="33" spans="1:7" ht="12.75">
      <c r="A33" s="7"/>
      <c r="B33" s="104" t="s">
        <v>896</v>
      </c>
      <c r="C33" s="307"/>
      <c r="D33" s="307"/>
      <c r="E33" s="307"/>
      <c r="F33" s="307"/>
      <c r="G33" s="195"/>
    </row>
    <row r="34" spans="1:7" ht="7.5" customHeight="1">
      <c r="A34" s="2"/>
      <c r="B34" s="91"/>
      <c r="C34" s="307"/>
      <c r="D34" s="307"/>
      <c r="E34" s="307"/>
      <c r="F34" s="307"/>
      <c r="G34" s="195"/>
    </row>
    <row r="35" spans="1:7" ht="11.25">
      <c r="A35" s="8">
        <v>1750</v>
      </c>
      <c r="B35" s="8" t="s">
        <v>614</v>
      </c>
      <c r="C35" s="312">
        <f>SUM(C36:C44)</f>
        <v>4568745</v>
      </c>
      <c r="D35" s="312">
        <f>SUM(D36:D44)</f>
        <v>5260642</v>
      </c>
      <c r="E35" s="312">
        <f>SUM(E36:E44)</f>
        <v>5311937</v>
      </c>
      <c r="F35" s="312">
        <f>SUM(F36:F44)</f>
        <v>5312469</v>
      </c>
      <c r="G35" s="195">
        <f t="shared" si="0"/>
        <v>1.009750711034889</v>
      </c>
    </row>
    <row r="36" spans="1:7" ht="11.25">
      <c r="A36" s="7">
        <v>1751</v>
      </c>
      <c r="B36" s="7" t="s">
        <v>854</v>
      </c>
      <c r="C36" s="307">
        <f>SUM('3c.m.'!C797)</f>
        <v>189671</v>
      </c>
      <c r="D36" s="307">
        <f>SUM('3c.m.'!D797)</f>
        <v>204131</v>
      </c>
      <c r="E36" s="307">
        <f>SUM('3c.m.'!E797)</f>
        <v>204673</v>
      </c>
      <c r="F36" s="307">
        <f>SUM('3c.m.'!F797)</f>
        <v>204395</v>
      </c>
      <c r="G36" s="1022">
        <f t="shared" si="0"/>
        <v>1.0026551577173481</v>
      </c>
    </row>
    <row r="37" spans="1:7" ht="11.25">
      <c r="A37" s="7">
        <v>1752</v>
      </c>
      <c r="B37" s="7" t="s">
        <v>679</v>
      </c>
      <c r="C37" s="307">
        <f>SUM('3c.m.'!C798)</f>
        <v>54313</v>
      </c>
      <c r="D37" s="307">
        <f>SUM('3c.m.'!D798)</f>
        <v>64598</v>
      </c>
      <c r="E37" s="307">
        <f>SUM('3c.m.'!E798)</f>
        <v>63581</v>
      </c>
      <c r="F37" s="307">
        <f>SUM('3c.m.'!F798)</f>
        <v>62493</v>
      </c>
      <c r="G37" s="1022">
        <f t="shared" si="0"/>
        <v>0.984256478528747</v>
      </c>
    </row>
    <row r="38" spans="1:7" ht="11.25">
      <c r="A38" s="7">
        <v>1753</v>
      </c>
      <c r="B38" s="7" t="s">
        <v>680</v>
      </c>
      <c r="C38" s="307">
        <f>SUM('3c.m.'!C799)</f>
        <v>3268711</v>
      </c>
      <c r="D38" s="307">
        <f>SUM('3c.m.'!D799)</f>
        <v>3533638</v>
      </c>
      <c r="E38" s="307">
        <f>SUM('3c.m.'!E799)</f>
        <v>3578014</v>
      </c>
      <c r="F38" s="307">
        <f>SUM('3c.m.'!F799)</f>
        <v>3608138</v>
      </c>
      <c r="G38" s="1022">
        <f t="shared" si="0"/>
        <v>1.0125581624376916</v>
      </c>
    </row>
    <row r="39" spans="1:7" ht="11.25">
      <c r="A39" s="7">
        <v>1754</v>
      </c>
      <c r="B39" s="7" t="s">
        <v>691</v>
      </c>
      <c r="C39" s="307">
        <f>SUM('3c.m.'!C800)</f>
        <v>298343</v>
      </c>
      <c r="D39" s="307">
        <f>SUM('3c.m.'!D800)</f>
        <v>300408</v>
      </c>
      <c r="E39" s="307">
        <f>SUM('3c.m.'!E800)</f>
        <v>303910</v>
      </c>
      <c r="F39" s="307">
        <f>SUM('3c.m.'!F800)</f>
        <v>278372</v>
      </c>
      <c r="G39" s="1022">
        <f t="shared" si="0"/>
        <v>1.0116574791616735</v>
      </c>
    </row>
    <row r="40" spans="1:7" ht="11.25">
      <c r="A40" s="7">
        <v>1755</v>
      </c>
      <c r="B40" s="7" t="s">
        <v>872</v>
      </c>
      <c r="C40" s="307">
        <f>SUM('3c.m.'!C801)</f>
        <v>100850</v>
      </c>
      <c r="D40" s="307">
        <f>SUM('3c.m.'!D801)</f>
        <v>100031</v>
      </c>
      <c r="E40" s="307">
        <f>SUM('3c.m.'!E801)</f>
        <v>99716</v>
      </c>
      <c r="F40" s="307">
        <f>SUM('3c.m.'!F801)</f>
        <v>97528</v>
      </c>
      <c r="G40" s="1022">
        <f t="shared" si="0"/>
        <v>0.9968509761973788</v>
      </c>
    </row>
    <row r="41" spans="1:7" ht="11.25">
      <c r="A41" s="7">
        <v>1756</v>
      </c>
      <c r="B41" s="7" t="s">
        <v>823</v>
      </c>
      <c r="C41" s="307">
        <f>SUM('3c.m.'!C804)</f>
        <v>36857</v>
      </c>
      <c r="D41" s="307">
        <f>SUM('3c.m.'!D804)</f>
        <v>65590</v>
      </c>
      <c r="E41" s="307">
        <f>SUM('3c.m.'!E804)</f>
        <v>65931</v>
      </c>
      <c r="F41" s="307">
        <f>SUM('3c.m.'!F804)</f>
        <v>65931</v>
      </c>
      <c r="G41" s="1022">
        <f t="shared" si="0"/>
        <v>1.005198963256594</v>
      </c>
    </row>
    <row r="42" spans="1:7" ht="11.25">
      <c r="A42" s="5">
        <v>1757</v>
      </c>
      <c r="B42" s="5" t="s">
        <v>824</v>
      </c>
      <c r="C42" s="921">
        <f>SUM('3c.m.'!C805)</f>
        <v>0</v>
      </c>
      <c r="D42" s="921">
        <f>SUM('3c.m.'!D805)</f>
        <v>0</v>
      </c>
      <c r="E42" s="921">
        <f>SUM('3c.m.'!E805)</f>
        <v>3510</v>
      </c>
      <c r="F42" s="921">
        <f>SUM('3c.m.'!F805)</f>
        <v>3510</v>
      </c>
      <c r="G42" s="1022"/>
    </row>
    <row r="43" spans="1:7" ht="11.25">
      <c r="A43" s="7">
        <v>1758</v>
      </c>
      <c r="B43" s="7" t="s">
        <v>100</v>
      </c>
      <c r="C43" s="921">
        <f>SUM('3c.m.'!C806)</f>
        <v>620000</v>
      </c>
      <c r="D43" s="921">
        <f>SUM('3c.m.'!D806)</f>
        <v>992246</v>
      </c>
      <c r="E43" s="921">
        <f>SUM('3c.m.'!E806)</f>
        <v>992602</v>
      </c>
      <c r="F43" s="921">
        <f>SUM('3c.m.'!F806)</f>
        <v>992102</v>
      </c>
      <c r="G43" s="1022">
        <f t="shared" si="0"/>
        <v>1.000358781995594</v>
      </c>
    </row>
    <row r="44" spans="1:7" ht="11.25">
      <c r="A44" s="7"/>
      <c r="B44" s="7"/>
      <c r="C44" s="921"/>
      <c r="D44" s="921"/>
      <c r="E44" s="921"/>
      <c r="F44" s="921"/>
      <c r="G44" s="195"/>
    </row>
    <row r="45" spans="1:7" ht="11.25">
      <c r="A45" s="7"/>
      <c r="B45" s="7"/>
      <c r="C45" s="921"/>
      <c r="D45" s="921"/>
      <c r="E45" s="921"/>
      <c r="F45" s="921"/>
      <c r="G45" s="195"/>
    </row>
    <row r="46" spans="1:7" ht="11.25">
      <c r="A46" s="4">
        <v>1760</v>
      </c>
      <c r="B46" s="4" t="s">
        <v>906</v>
      </c>
      <c r="C46" s="310">
        <f>SUM(C47:C53)</f>
        <v>1176321</v>
      </c>
      <c r="D46" s="310">
        <f>SUM(D47:D53)</f>
        <v>1302721</v>
      </c>
      <c r="E46" s="310">
        <f>SUM(E47:E53)</f>
        <v>1315721</v>
      </c>
      <c r="F46" s="310">
        <f>SUM(F47:F53)</f>
        <v>1322721</v>
      </c>
      <c r="G46" s="195">
        <f t="shared" si="0"/>
        <v>1.0099791129489737</v>
      </c>
    </row>
    <row r="47" spans="1:7" ht="11.25">
      <c r="A47" s="7">
        <v>1761</v>
      </c>
      <c r="B47" s="7" t="s">
        <v>854</v>
      </c>
      <c r="C47" s="950">
        <f>SUM('3d.m.'!C57)</f>
        <v>787</v>
      </c>
      <c r="D47" s="950">
        <f>SUM('3d.m.'!D57)</f>
        <v>787</v>
      </c>
      <c r="E47" s="950">
        <f>SUM('3d.m.'!E57)</f>
        <v>999</v>
      </c>
      <c r="F47" s="950">
        <f>SUM('3d.m.'!F57)</f>
        <v>999</v>
      </c>
      <c r="G47" s="1022">
        <f t="shared" si="0"/>
        <v>1.2693773824650572</v>
      </c>
    </row>
    <row r="48" spans="1:7" ht="11.25">
      <c r="A48" s="5">
        <v>1762</v>
      </c>
      <c r="B48" s="5" t="s">
        <v>679</v>
      </c>
      <c r="C48" s="950">
        <f>SUM('3d.m.'!C58)</f>
        <v>213</v>
      </c>
      <c r="D48" s="950">
        <f>SUM('3d.m.'!D58)</f>
        <v>213</v>
      </c>
      <c r="E48" s="950">
        <f>SUM('3d.m.'!E58)</f>
        <v>220</v>
      </c>
      <c r="F48" s="950">
        <f>SUM('3d.m.'!F58)</f>
        <v>220</v>
      </c>
      <c r="G48" s="1022">
        <f t="shared" si="0"/>
        <v>1.0328638497652582</v>
      </c>
    </row>
    <row r="49" spans="1:7" ht="11.25">
      <c r="A49" s="7">
        <v>1763</v>
      </c>
      <c r="B49" s="7" t="s">
        <v>680</v>
      </c>
      <c r="C49" s="950">
        <f>SUM('3d.m.'!C59)</f>
        <v>0</v>
      </c>
      <c r="D49" s="950">
        <f>SUM('3d.m.'!D59)</f>
        <v>42</v>
      </c>
      <c r="E49" s="950">
        <f>SUM('3d.m.'!E59)</f>
        <v>593</v>
      </c>
      <c r="F49" s="950">
        <f>SUM('3d.m.'!F59)</f>
        <v>1093</v>
      </c>
      <c r="G49" s="1022">
        <f t="shared" si="0"/>
        <v>14.119047619047619</v>
      </c>
    </row>
    <row r="50" spans="1:7" ht="11.25">
      <c r="A50" s="7">
        <v>1764</v>
      </c>
      <c r="B50" s="7" t="s">
        <v>872</v>
      </c>
      <c r="C50" s="950">
        <f>SUM('3d.m.'!C60)</f>
        <v>979321</v>
      </c>
      <c r="D50" s="950">
        <f>SUM('3d.m.'!D60)</f>
        <v>954246</v>
      </c>
      <c r="E50" s="950">
        <f>SUM('3d.m.'!E60)</f>
        <v>965869</v>
      </c>
      <c r="F50" s="950">
        <f>SUM('3d.m.'!F60)</f>
        <v>968544</v>
      </c>
      <c r="G50" s="1022">
        <f t="shared" si="0"/>
        <v>1.0121802973237508</v>
      </c>
    </row>
    <row r="51" spans="1:7" ht="11.25">
      <c r="A51" s="7">
        <v>1765</v>
      </c>
      <c r="B51" s="7" t="s">
        <v>1119</v>
      </c>
      <c r="C51" s="950">
        <f>SUM('3d.m.'!C61)</f>
        <v>0</v>
      </c>
      <c r="D51" s="950">
        <f>SUM('3d.m.'!D61)</f>
        <v>1651</v>
      </c>
      <c r="E51" s="950">
        <f>SUM('3d.m.'!E61)</f>
        <v>2477</v>
      </c>
      <c r="F51" s="950">
        <f>SUM('3d.m.'!F61)</f>
        <v>3302</v>
      </c>
      <c r="G51" s="1022">
        <f t="shared" si="0"/>
        <v>1.5003028467595396</v>
      </c>
    </row>
    <row r="52" spans="1:7" ht="11.25">
      <c r="A52" s="7">
        <v>1766</v>
      </c>
      <c r="B52" s="7" t="s">
        <v>908</v>
      </c>
      <c r="C52" s="950">
        <f>SUM('3d.m.'!C62)</f>
        <v>196000</v>
      </c>
      <c r="D52" s="950">
        <f>SUM('3d.m.'!D62)</f>
        <v>345782</v>
      </c>
      <c r="E52" s="950">
        <f>SUM('3d.m.'!E62)</f>
        <v>345563</v>
      </c>
      <c r="F52" s="950">
        <f>SUM('3d.m.'!F62)</f>
        <v>348563</v>
      </c>
      <c r="G52" s="1022">
        <f t="shared" si="0"/>
        <v>0.9993666529778878</v>
      </c>
    </row>
    <row r="53" spans="1:7" ht="11.25">
      <c r="A53" s="7"/>
      <c r="B53" s="7"/>
      <c r="C53" s="950"/>
      <c r="D53" s="950"/>
      <c r="E53" s="950"/>
      <c r="F53" s="950"/>
      <c r="G53" s="195"/>
    </row>
    <row r="54" spans="1:7" ht="11.25">
      <c r="A54" s="2"/>
      <c r="B54" s="91"/>
      <c r="C54" s="921"/>
      <c r="D54" s="921"/>
      <c r="E54" s="921"/>
      <c r="F54" s="921"/>
      <c r="G54" s="195"/>
    </row>
    <row r="55" spans="1:7" ht="11.25">
      <c r="A55" s="4">
        <v>1770</v>
      </c>
      <c r="B55" s="22" t="s">
        <v>897</v>
      </c>
      <c r="C55" s="310">
        <f>SUM(C56:C62)</f>
        <v>2989643</v>
      </c>
      <c r="D55" s="310">
        <f>SUM(D56:D62)</f>
        <v>3937716</v>
      </c>
      <c r="E55" s="310">
        <f>SUM(E56:E62)</f>
        <v>3998716</v>
      </c>
      <c r="F55" s="310">
        <f>SUM(F56:F62)</f>
        <v>3950452</v>
      </c>
      <c r="G55" s="195">
        <f t="shared" si="0"/>
        <v>1.0154912136883412</v>
      </c>
    </row>
    <row r="56" spans="1:7" ht="11.25">
      <c r="A56" s="71">
        <v>1771</v>
      </c>
      <c r="B56" s="7" t="s">
        <v>854</v>
      </c>
      <c r="C56" s="950">
        <f>SUM('4.mell.'!C74)</f>
        <v>0</v>
      </c>
      <c r="D56" s="950">
        <f>SUM('4.mell.'!D74)</f>
        <v>1500</v>
      </c>
      <c r="E56" s="950">
        <f>SUM('4.mell.'!E74)</f>
        <v>3500</v>
      </c>
      <c r="F56" s="950">
        <f>SUM('4.mell.'!F74)</f>
        <v>3500</v>
      </c>
      <c r="G56" s="1022">
        <f t="shared" si="0"/>
        <v>2.3333333333333335</v>
      </c>
    </row>
    <row r="57" spans="1:7" ht="11.25">
      <c r="A57" s="71">
        <v>1772</v>
      </c>
      <c r="B57" s="7" t="s">
        <v>679</v>
      </c>
      <c r="C57" s="950">
        <f>SUM('4.mell.'!C75)</f>
        <v>0</v>
      </c>
      <c r="D57" s="950">
        <f>SUM('4.mell.'!D75)</f>
        <v>690</v>
      </c>
      <c r="E57" s="950">
        <f>SUM('4.mell.'!E75)</f>
        <v>1100</v>
      </c>
      <c r="F57" s="950">
        <f>SUM('4.mell.'!F75)</f>
        <v>1100</v>
      </c>
      <c r="G57" s="1022">
        <f t="shared" si="0"/>
        <v>1.5942028985507246</v>
      </c>
    </row>
    <row r="58" spans="1:7" ht="11.25">
      <c r="A58" s="7">
        <v>1773</v>
      </c>
      <c r="B58" s="7" t="s">
        <v>680</v>
      </c>
      <c r="C58" s="950">
        <f>SUM('4.mell.'!C76)</f>
        <v>0</v>
      </c>
      <c r="D58" s="950">
        <f>SUM('4.mell.'!D76)</f>
        <v>25426</v>
      </c>
      <c r="E58" s="950">
        <f>SUM('4.mell.'!E76)</f>
        <v>52446</v>
      </c>
      <c r="F58" s="950">
        <f>SUM('4.mell.'!F76)</f>
        <v>53141</v>
      </c>
      <c r="G58" s="1022">
        <f t="shared" si="0"/>
        <v>2.0626917328718632</v>
      </c>
    </row>
    <row r="59" spans="1:7" ht="11.25">
      <c r="A59" s="7">
        <v>1774</v>
      </c>
      <c r="B59" s="7" t="s">
        <v>847</v>
      </c>
      <c r="C59" s="950">
        <f>SUM('4.mell.'!C77)</f>
        <v>0</v>
      </c>
      <c r="D59" s="950">
        <f>SUM('4.mell.'!D77)</f>
        <v>0</v>
      </c>
      <c r="E59" s="950">
        <f>SUM('4.mell.'!E77)</f>
        <v>0</v>
      </c>
      <c r="F59" s="950">
        <f>SUM('4.mell.'!F77)</f>
        <v>0</v>
      </c>
      <c r="G59" s="1022"/>
    </row>
    <row r="60" spans="1:7" ht="11.25">
      <c r="A60" s="7">
        <v>1775</v>
      </c>
      <c r="B60" s="7" t="s">
        <v>823</v>
      </c>
      <c r="C60" s="188">
        <f>SUM('4.mell.'!C80)</f>
        <v>0</v>
      </c>
      <c r="D60" s="188">
        <f>SUM('4.mell.'!D80)</f>
        <v>30000</v>
      </c>
      <c r="E60" s="188">
        <f>SUM('4.mell.'!E80)</f>
        <v>34904</v>
      </c>
      <c r="F60" s="188">
        <f>SUM('4.mell.'!F80)</f>
        <v>34904</v>
      </c>
      <c r="G60" s="1022">
        <f t="shared" si="0"/>
        <v>1.1634666666666666</v>
      </c>
    </row>
    <row r="61" spans="1:7" ht="11.25">
      <c r="A61" s="7">
        <v>1776</v>
      </c>
      <c r="B61" s="7" t="s">
        <v>824</v>
      </c>
      <c r="C61" s="313">
        <f>SUM('4.mell.'!C81)</f>
        <v>2949643</v>
      </c>
      <c r="D61" s="313">
        <f>SUM('4.mell.'!D81)</f>
        <v>3833010</v>
      </c>
      <c r="E61" s="313">
        <f>SUM('4.mell.'!E81)</f>
        <v>3859676</v>
      </c>
      <c r="F61" s="313">
        <f>SUM('4.mell.'!F81)</f>
        <v>3810717</v>
      </c>
      <c r="G61" s="1022">
        <f t="shared" si="0"/>
        <v>1.006956934628399</v>
      </c>
    </row>
    <row r="62" spans="1:7" ht="11.25">
      <c r="A62" s="7">
        <v>1777</v>
      </c>
      <c r="B62" s="7" t="s">
        <v>908</v>
      </c>
      <c r="C62" s="945">
        <f>SUM('4.mell.'!C82)</f>
        <v>40000</v>
      </c>
      <c r="D62" s="945">
        <f>SUM('4.mell.'!D82)</f>
        <v>47090</v>
      </c>
      <c r="E62" s="945">
        <f>SUM('4.mell.'!E82)</f>
        <v>47090</v>
      </c>
      <c r="F62" s="945">
        <f>SUM('4.mell.'!F82)</f>
        <v>47090</v>
      </c>
      <c r="G62" s="1022">
        <f t="shared" si="0"/>
        <v>1</v>
      </c>
    </row>
    <row r="63" spans="1:7" ht="11.25">
      <c r="A63" s="7"/>
      <c r="B63" s="7"/>
      <c r="C63" s="921"/>
      <c r="D63" s="921"/>
      <c r="E63" s="921"/>
      <c r="F63" s="921"/>
      <c r="G63" s="195"/>
    </row>
    <row r="64" spans="1:7" ht="11.25">
      <c r="A64" s="4">
        <v>1780</v>
      </c>
      <c r="B64" s="4" t="s">
        <v>898</v>
      </c>
      <c r="C64" s="310">
        <f>SUM(C65:C71)</f>
        <v>468528</v>
      </c>
      <c r="D64" s="310">
        <f>SUM(D65:D71)</f>
        <v>516938</v>
      </c>
      <c r="E64" s="310">
        <f>SUM(E65:E71)</f>
        <v>758875</v>
      </c>
      <c r="F64" s="310">
        <f>SUM(F65:F71)</f>
        <v>809613</v>
      </c>
      <c r="G64" s="195">
        <f t="shared" si="0"/>
        <v>1.4680193756311202</v>
      </c>
    </row>
    <row r="65" spans="1:7" ht="11.25">
      <c r="A65" s="71">
        <v>1781</v>
      </c>
      <c r="B65" s="7" t="s">
        <v>854</v>
      </c>
      <c r="C65" s="945">
        <f>SUM('5.mell. '!C34)</f>
        <v>0</v>
      </c>
      <c r="D65" s="945">
        <f>SUM('5.mell. '!D34)</f>
        <v>0</v>
      </c>
      <c r="E65" s="945">
        <f>SUM('5.mell. '!E34)</f>
        <v>0</v>
      </c>
      <c r="F65" s="945">
        <f>SUM('5.mell. '!F34)</f>
        <v>0</v>
      </c>
      <c r="G65" s="195"/>
    </row>
    <row r="66" spans="1:7" ht="11.25">
      <c r="A66" s="71">
        <v>1782</v>
      </c>
      <c r="B66" s="7" t="s">
        <v>679</v>
      </c>
      <c r="C66" s="945">
        <f>SUM('5.mell. '!C35)</f>
        <v>0</v>
      </c>
      <c r="D66" s="945">
        <f>SUM('5.mell. '!D35)</f>
        <v>0</v>
      </c>
      <c r="E66" s="945">
        <f>SUM('5.mell. '!E35)</f>
        <v>0</v>
      </c>
      <c r="F66" s="945">
        <f>SUM('5.mell. '!F35)</f>
        <v>0</v>
      </c>
      <c r="G66" s="195"/>
    </row>
    <row r="67" spans="1:7" ht="11.25">
      <c r="A67" s="7">
        <v>1783</v>
      </c>
      <c r="B67" s="7" t="s">
        <v>680</v>
      </c>
      <c r="C67" s="950">
        <f>SUM('5.mell. '!C36)</f>
        <v>0</v>
      </c>
      <c r="D67" s="950">
        <f>SUM('5.mell. '!D36)</f>
        <v>0</v>
      </c>
      <c r="E67" s="950">
        <f>SUM('5.mell. '!E36)</f>
        <v>0</v>
      </c>
      <c r="F67" s="950">
        <f>SUM('5.mell. '!F36)</f>
        <v>0</v>
      </c>
      <c r="G67" s="195"/>
    </row>
    <row r="68" spans="1:7" ht="11.25">
      <c r="A68" s="7">
        <v>1784</v>
      </c>
      <c r="B68" s="7" t="s">
        <v>847</v>
      </c>
      <c r="C68" s="950">
        <f>SUM('5.mell. '!C37)</f>
        <v>0</v>
      </c>
      <c r="D68" s="950">
        <f>SUM('5.mell. '!D37)</f>
        <v>0</v>
      </c>
      <c r="E68" s="950">
        <f>SUM('5.mell. '!E37)</f>
        <v>0</v>
      </c>
      <c r="F68" s="950">
        <f>SUM('5.mell. '!F37)</f>
        <v>0</v>
      </c>
      <c r="G68" s="195"/>
    </row>
    <row r="69" spans="1:7" ht="11.25">
      <c r="A69" s="7">
        <v>1785</v>
      </c>
      <c r="B69" s="7" t="s">
        <v>823</v>
      </c>
      <c r="C69" s="950">
        <f>SUM('5.mell. '!C41)</f>
        <v>468528</v>
      </c>
      <c r="D69" s="950">
        <f>SUM('5.mell. '!D41)</f>
        <v>516938</v>
      </c>
      <c r="E69" s="950">
        <f>SUM('5.mell. '!E41)</f>
        <v>758875</v>
      </c>
      <c r="F69" s="950">
        <f>SUM('5.mell. '!F41)</f>
        <v>809613</v>
      </c>
      <c r="G69" s="1022">
        <f t="shared" si="0"/>
        <v>1.4680193756311202</v>
      </c>
    </row>
    <row r="70" spans="1:7" ht="11.25">
      <c r="A70" s="7">
        <v>1786</v>
      </c>
      <c r="B70" s="7" t="s">
        <v>824</v>
      </c>
      <c r="C70" s="950">
        <f>SUM('5.mell. '!C40)</f>
        <v>0</v>
      </c>
      <c r="D70" s="950">
        <f>SUM('5.mell. '!D40)</f>
        <v>0</v>
      </c>
      <c r="E70" s="950">
        <f>SUM('5.mell. '!E40)</f>
        <v>0</v>
      </c>
      <c r="F70" s="950">
        <f>SUM('5.mell. '!F40)</f>
        <v>0</v>
      </c>
      <c r="G70" s="195"/>
    </row>
    <row r="71" spans="1:7" ht="11.25">
      <c r="A71" s="5">
        <v>1787</v>
      </c>
      <c r="B71" s="7" t="s">
        <v>908</v>
      </c>
      <c r="C71" s="950">
        <f>SUM('5.mell. '!C42)</f>
        <v>0</v>
      </c>
      <c r="D71" s="950">
        <f>SUM('5.mell. '!D42)</f>
        <v>0</v>
      </c>
      <c r="E71" s="950">
        <f>SUM('5.mell. '!E42)</f>
        <v>0</v>
      </c>
      <c r="F71" s="950">
        <f>SUM('5.mell. '!F42)</f>
        <v>0</v>
      </c>
      <c r="G71" s="195"/>
    </row>
    <row r="72" spans="1:7" ht="11.25">
      <c r="A72" s="5"/>
      <c r="B72" s="7"/>
      <c r="C72" s="921"/>
      <c r="D72" s="921"/>
      <c r="E72" s="921"/>
      <c r="F72" s="921"/>
      <c r="G72" s="195"/>
    </row>
    <row r="73" spans="1:7" ht="11.25">
      <c r="A73" s="72">
        <v>1790</v>
      </c>
      <c r="B73" s="130" t="s">
        <v>140</v>
      </c>
      <c r="C73" s="311">
        <f>SUM(C74:C78)</f>
        <v>47437</v>
      </c>
      <c r="D73" s="943">
        <f>SUM(D74:D78)</f>
        <v>47437</v>
      </c>
      <c r="E73" s="943">
        <f>SUM(E74:E78)</f>
        <v>47437</v>
      </c>
      <c r="F73" s="943">
        <f>SUM(F74:F78)</f>
        <v>47437</v>
      </c>
      <c r="G73" s="195">
        <f t="shared" si="0"/>
        <v>1</v>
      </c>
    </row>
    <row r="74" spans="1:7" ht="11.25">
      <c r="A74" s="5">
        <v>1791</v>
      </c>
      <c r="B74" s="80" t="s">
        <v>894</v>
      </c>
      <c r="C74" s="944"/>
      <c r="D74" s="944"/>
      <c r="E74" s="944"/>
      <c r="F74" s="944"/>
      <c r="G74" s="195"/>
    </row>
    <row r="75" spans="1:7" ht="11.25">
      <c r="A75" s="5">
        <v>1792</v>
      </c>
      <c r="B75" s="80" t="s">
        <v>943</v>
      </c>
      <c r="C75" s="944"/>
      <c r="D75" s="944"/>
      <c r="E75" s="944"/>
      <c r="F75" s="944"/>
      <c r="G75" s="195"/>
    </row>
    <row r="76" spans="1:7" ht="11.25">
      <c r="A76" s="5">
        <v>1793</v>
      </c>
      <c r="B76" s="5" t="s">
        <v>681</v>
      </c>
      <c r="C76" s="945"/>
      <c r="D76" s="945"/>
      <c r="E76" s="945"/>
      <c r="F76" s="945"/>
      <c r="G76" s="195"/>
    </row>
    <row r="77" spans="1:7" ht="11.25">
      <c r="A77" s="5">
        <v>1794</v>
      </c>
      <c r="B77" s="5" t="s">
        <v>948</v>
      </c>
      <c r="C77" s="945">
        <v>29315</v>
      </c>
      <c r="D77" s="945">
        <v>29315</v>
      </c>
      <c r="E77" s="945">
        <v>29315</v>
      </c>
      <c r="F77" s="945">
        <v>29315</v>
      </c>
      <c r="G77" s="1022">
        <f aca="true" t="shared" si="1" ref="G77:G139">SUM(E77/D77)</f>
        <v>1</v>
      </c>
    </row>
    <row r="78" spans="1:7" ht="11.25">
      <c r="A78" s="5">
        <v>1795</v>
      </c>
      <c r="B78" s="5" t="s">
        <v>976</v>
      </c>
      <c r="C78" s="313">
        <v>18122</v>
      </c>
      <c r="D78" s="313">
        <v>18122</v>
      </c>
      <c r="E78" s="313">
        <v>18122</v>
      </c>
      <c r="F78" s="313">
        <v>18122</v>
      </c>
      <c r="G78" s="1022">
        <f t="shared" si="1"/>
        <v>1</v>
      </c>
    </row>
    <row r="79" spans="1:7" s="20" customFormat="1" ht="12">
      <c r="A79" s="5"/>
      <c r="B79" s="68"/>
      <c r="C79" s="307"/>
      <c r="D79" s="921"/>
      <c r="E79" s="921"/>
      <c r="F79" s="921"/>
      <c r="G79" s="195"/>
    </row>
    <row r="80" spans="1:7" s="23" customFormat="1" ht="13.5" customHeight="1">
      <c r="A80" s="4">
        <v>1801</v>
      </c>
      <c r="B80" s="8" t="s">
        <v>1168</v>
      </c>
      <c r="C80" s="310">
        <v>30000</v>
      </c>
      <c r="D80" s="1119">
        <v>30058</v>
      </c>
      <c r="E80" s="1119">
        <v>30058</v>
      </c>
      <c r="F80" s="1119">
        <v>30058</v>
      </c>
      <c r="G80" s="195">
        <f t="shared" si="1"/>
        <v>1</v>
      </c>
    </row>
    <row r="81" spans="1:7" s="23" customFormat="1" ht="11.25" customHeight="1">
      <c r="A81" s="4"/>
      <c r="B81" s="8"/>
      <c r="C81" s="310"/>
      <c r="D81" s="1119"/>
      <c r="E81" s="1119"/>
      <c r="F81" s="1119"/>
      <c r="G81" s="195"/>
    </row>
    <row r="82" spans="1:7" s="23" customFormat="1" ht="13.5" customHeight="1">
      <c r="A82" s="4">
        <v>1802</v>
      </c>
      <c r="B82" s="8" t="s">
        <v>1173</v>
      </c>
      <c r="C82" s="310"/>
      <c r="D82" s="310"/>
      <c r="E82" s="310">
        <v>5078</v>
      </c>
      <c r="F82" s="310">
        <v>5078</v>
      </c>
      <c r="G82" s="195"/>
    </row>
    <row r="83" spans="1:7" s="23" customFormat="1" ht="13.5" customHeight="1">
      <c r="A83" s="4"/>
      <c r="B83" s="8"/>
      <c r="C83" s="310"/>
      <c r="D83" s="1119"/>
      <c r="E83" s="1119"/>
      <c r="F83" s="1119"/>
      <c r="G83" s="195"/>
    </row>
    <row r="84" spans="1:7" s="23" customFormat="1" ht="13.5" customHeight="1">
      <c r="A84" s="4">
        <v>1803</v>
      </c>
      <c r="B84" s="8" t="s">
        <v>98</v>
      </c>
      <c r="C84" s="310">
        <v>114787</v>
      </c>
      <c r="D84" s="1119">
        <v>114787</v>
      </c>
      <c r="E84" s="1119">
        <v>114787</v>
      </c>
      <c r="F84" s="1119">
        <v>114787</v>
      </c>
      <c r="G84" s="195">
        <f t="shared" si="1"/>
        <v>1</v>
      </c>
    </row>
    <row r="85" spans="1:7" s="23" customFormat="1" ht="10.5" customHeight="1">
      <c r="A85" s="4"/>
      <c r="B85" s="8"/>
      <c r="C85" s="310"/>
      <c r="D85" s="1119"/>
      <c r="E85" s="1119"/>
      <c r="F85" s="1119"/>
      <c r="G85" s="195"/>
    </row>
    <row r="86" spans="1:7" s="23" customFormat="1" ht="11.25">
      <c r="A86" s="4">
        <v>1804</v>
      </c>
      <c r="B86" s="8" t="s">
        <v>615</v>
      </c>
      <c r="C86" s="310">
        <v>197000</v>
      </c>
      <c r="D86" s="1119">
        <v>197000</v>
      </c>
      <c r="E86" s="1119">
        <v>197000</v>
      </c>
      <c r="F86" s="1119">
        <v>197000</v>
      </c>
      <c r="G86" s="195">
        <f t="shared" si="1"/>
        <v>1</v>
      </c>
    </row>
    <row r="87" spans="1:7" s="23" customFormat="1" ht="11.25">
      <c r="A87" s="4"/>
      <c r="B87" s="8"/>
      <c r="C87" s="314"/>
      <c r="D87" s="1120"/>
      <c r="E87" s="1120"/>
      <c r="F87" s="1120"/>
      <c r="G87" s="195"/>
    </row>
    <row r="88" spans="1:7" s="23" customFormat="1" ht="11.25">
      <c r="A88" s="4">
        <v>1806</v>
      </c>
      <c r="B88" s="4" t="s">
        <v>969</v>
      </c>
      <c r="C88" s="315">
        <f>SUM(C89:C89)</f>
        <v>6837</v>
      </c>
      <c r="D88" s="951">
        <f>SUM(D89:D89)</f>
        <v>7439</v>
      </c>
      <c r="E88" s="951">
        <f>SUM(E89:E89)</f>
        <v>7439</v>
      </c>
      <c r="F88" s="951">
        <f>SUM(F89:F89)</f>
        <v>7439</v>
      </c>
      <c r="G88" s="195">
        <f t="shared" si="1"/>
        <v>1</v>
      </c>
    </row>
    <row r="89" spans="1:7" s="23" customFormat="1" ht="12">
      <c r="A89" s="19"/>
      <c r="B89" s="77" t="s">
        <v>970</v>
      </c>
      <c r="C89" s="1042">
        <v>6837</v>
      </c>
      <c r="D89" s="1121">
        <v>7439</v>
      </c>
      <c r="E89" s="1121">
        <v>7439</v>
      </c>
      <c r="F89" s="1121">
        <v>7439</v>
      </c>
      <c r="G89" s="1202">
        <f t="shared" si="1"/>
        <v>1</v>
      </c>
    </row>
    <row r="90" spans="1:7" s="23" customFormat="1" ht="11.25">
      <c r="A90" s="4"/>
      <c r="B90" s="4"/>
      <c r="C90" s="310"/>
      <c r="D90" s="310"/>
      <c r="E90" s="310"/>
      <c r="F90" s="310"/>
      <c r="G90" s="195"/>
    </row>
    <row r="91" spans="1:7" s="23" customFormat="1" ht="12">
      <c r="A91" s="72">
        <v>1812</v>
      </c>
      <c r="B91" s="100" t="s">
        <v>616</v>
      </c>
      <c r="C91" s="310">
        <f>SUM('6.mell. '!C12)</f>
        <v>77653</v>
      </c>
      <c r="D91" s="310">
        <f>SUM('6.mell. '!D12)</f>
        <v>79765</v>
      </c>
      <c r="E91" s="310">
        <f>SUM('6.mell. '!E12)</f>
        <v>67206</v>
      </c>
      <c r="F91" s="310">
        <f>SUM('6.mell. '!F12)</f>
        <v>46381</v>
      </c>
      <c r="G91" s="195">
        <f t="shared" si="1"/>
        <v>0.8425499905973798</v>
      </c>
    </row>
    <row r="92" spans="1:7" s="23" customFormat="1" ht="12">
      <c r="A92" s="72">
        <v>1813</v>
      </c>
      <c r="B92" s="95" t="s">
        <v>617</v>
      </c>
      <c r="C92" s="310">
        <f>SUM('6.mell. '!C14)</f>
        <v>219597</v>
      </c>
      <c r="D92" s="310">
        <f>SUM('6.mell. '!D14)</f>
        <v>1632636</v>
      </c>
      <c r="E92" s="310">
        <f>SUM('6.mell. '!E14)</f>
        <v>1623171</v>
      </c>
      <c r="F92" s="310">
        <f>SUM('6.mell. '!F14)</f>
        <v>1623171</v>
      </c>
      <c r="G92" s="195">
        <f t="shared" si="1"/>
        <v>0.9942026269174513</v>
      </c>
    </row>
    <row r="93" spans="1:7" s="23" customFormat="1" ht="11.25">
      <c r="A93" s="19">
        <v>1816</v>
      </c>
      <c r="B93" s="72" t="s">
        <v>649</v>
      </c>
      <c r="C93" s="315">
        <f>SUM(C91+C92)</f>
        <v>297250</v>
      </c>
      <c r="D93" s="315">
        <f>SUM(D91+D92)</f>
        <v>1712401</v>
      </c>
      <c r="E93" s="315">
        <f>SUM(E91+E92)</f>
        <v>1690377</v>
      </c>
      <c r="F93" s="315">
        <f>SUM(F91+F92)</f>
        <v>1669552</v>
      </c>
      <c r="G93" s="195">
        <f t="shared" si="1"/>
        <v>0.9871385265483961</v>
      </c>
    </row>
    <row r="94" spans="1:7" ht="11.25">
      <c r="A94" s="5"/>
      <c r="B94" s="5"/>
      <c r="C94" s="315"/>
      <c r="D94" s="315"/>
      <c r="E94" s="315"/>
      <c r="F94" s="315"/>
      <c r="G94" s="195"/>
    </row>
    <row r="95" spans="1:7" s="25" customFormat="1" ht="13.5" customHeight="1">
      <c r="A95" s="84"/>
      <c r="B95" s="84" t="s">
        <v>640</v>
      </c>
      <c r="C95" s="1043"/>
      <c r="D95" s="1043"/>
      <c r="E95" s="1043"/>
      <c r="F95" s="1043"/>
      <c r="G95" s="195"/>
    </row>
    <row r="96" spans="1:7" s="20" customFormat="1" ht="12" customHeight="1">
      <c r="A96" s="5">
        <v>1821</v>
      </c>
      <c r="B96" s="7" t="s">
        <v>854</v>
      </c>
      <c r="C96" s="1044">
        <f aca="true" t="shared" si="2" ref="C96:E97">SUM(C12+C24+C36+C47+C56+C65)</f>
        <v>1709483</v>
      </c>
      <c r="D96" s="1044">
        <f t="shared" si="2"/>
        <v>1756878</v>
      </c>
      <c r="E96" s="1044">
        <f t="shared" si="2"/>
        <v>1742052</v>
      </c>
      <c r="F96" s="1044">
        <f>SUM(F12+F24+F36+F47+F56+F65)</f>
        <v>1750571</v>
      </c>
      <c r="G96" s="1022">
        <f t="shared" si="1"/>
        <v>0.9915611670246881</v>
      </c>
    </row>
    <row r="97" spans="1:7" s="20" customFormat="1" ht="12" customHeight="1">
      <c r="A97" s="5">
        <v>1822</v>
      </c>
      <c r="B97" s="7" t="s">
        <v>679</v>
      </c>
      <c r="C97" s="188">
        <f t="shared" si="2"/>
        <v>427407</v>
      </c>
      <c r="D97" s="188">
        <f t="shared" si="2"/>
        <v>467743</v>
      </c>
      <c r="E97" s="188">
        <f t="shared" si="2"/>
        <v>467466</v>
      </c>
      <c r="F97" s="188">
        <f>SUM(F13+F25+F37+F48+F57+F66)</f>
        <v>468314</v>
      </c>
      <c r="G97" s="1022">
        <f t="shared" si="1"/>
        <v>0.9994077944512264</v>
      </c>
    </row>
    <row r="98" spans="1:7" s="20" customFormat="1" ht="11.25">
      <c r="A98" s="176">
        <v>1823</v>
      </c>
      <c r="B98" s="7" t="s">
        <v>680</v>
      </c>
      <c r="C98" s="188">
        <f>SUM(C14+C26+C38+C49+C58+C67+C80+C86+C82)</f>
        <v>4036542</v>
      </c>
      <c r="D98" s="188">
        <f>SUM(D14+D26+D38+D49+D58+D67+D80+D86+D82)</f>
        <v>4391705</v>
      </c>
      <c r="E98" s="188">
        <f>SUM(E14+E26+E38+E49+E58+E67+E80+E86+E82)</f>
        <v>4475880</v>
      </c>
      <c r="F98" s="188">
        <f>SUM(F14+F26+F38+F49+F58+F67+F80+F86+F82)</f>
        <v>4499199</v>
      </c>
      <c r="G98" s="1022">
        <f t="shared" si="1"/>
        <v>1.0191668156217233</v>
      </c>
    </row>
    <row r="99" spans="1:7" s="20" customFormat="1" ht="11.25">
      <c r="A99" s="176">
        <v>1824</v>
      </c>
      <c r="B99" s="7" t="s">
        <v>691</v>
      </c>
      <c r="C99" s="958">
        <f>SUM(C15+C27+C39)</f>
        <v>298343</v>
      </c>
      <c r="D99" s="958">
        <f>SUM(D15+D27+D39)</f>
        <v>300408</v>
      </c>
      <c r="E99" s="958">
        <f>SUM(E15+E27+E39)</f>
        <v>303910</v>
      </c>
      <c r="F99" s="958">
        <f>SUM(F15+F27+F39)</f>
        <v>278372</v>
      </c>
      <c r="G99" s="1022">
        <f t="shared" si="1"/>
        <v>1.0116574791616735</v>
      </c>
    </row>
    <row r="100" spans="1:7" s="20" customFormat="1" ht="11.25">
      <c r="A100" s="5">
        <v>1825</v>
      </c>
      <c r="B100" s="7" t="s">
        <v>872</v>
      </c>
      <c r="C100" s="950">
        <f>SUM(C16+C28+C40+C50+C59+C68+C91+C92+C89+C84)</f>
        <v>1499045</v>
      </c>
      <c r="D100" s="950">
        <f>SUM(D16+D28+D40+D50+D59+D68+D91+D92+D89+D84)</f>
        <v>2888904</v>
      </c>
      <c r="E100" s="950">
        <f>SUM(E16+E28+E40+E50+E59+E68+E91+E92+E89+E84)</f>
        <v>2878188</v>
      </c>
      <c r="F100" s="950">
        <f>SUM(F16+F28+F40+F50+F59+F68+F91+F92+F89+F84)</f>
        <v>2857850</v>
      </c>
      <c r="G100" s="1022">
        <f t="shared" si="1"/>
        <v>0.9962906347874488</v>
      </c>
    </row>
    <row r="101" spans="1:7" s="20" customFormat="1" ht="12" thickBot="1">
      <c r="A101" s="99"/>
      <c r="B101" s="198" t="s">
        <v>655</v>
      </c>
      <c r="C101" s="283">
        <f>SUM(C93)</f>
        <v>297250</v>
      </c>
      <c r="D101" s="283">
        <f>SUM(D93)</f>
        <v>1712401</v>
      </c>
      <c r="E101" s="283">
        <f>SUM(E93)</f>
        <v>1690377</v>
      </c>
      <c r="F101" s="283">
        <f>SUM(F93)</f>
        <v>1669552</v>
      </c>
      <c r="G101" s="1023">
        <f t="shared" si="1"/>
        <v>0.9871385265483961</v>
      </c>
    </row>
    <row r="102" spans="1:7" s="20" customFormat="1" ht="17.25" customHeight="1" thickBot="1">
      <c r="A102" s="186">
        <v>1820</v>
      </c>
      <c r="B102" s="186" t="s">
        <v>630</v>
      </c>
      <c r="C102" s="186">
        <f>SUM(C96:C101)-C101</f>
        <v>7970820</v>
      </c>
      <c r="D102" s="186">
        <f>SUM(D96:D101)-D101</f>
        <v>9805638</v>
      </c>
      <c r="E102" s="186">
        <f>SUM(E96:E101)-E101</f>
        <v>9867496</v>
      </c>
      <c r="F102" s="186">
        <f>SUM(F96:F101)-F101</f>
        <v>9854306</v>
      </c>
      <c r="G102" s="1200">
        <f t="shared" si="1"/>
        <v>1.0063084115485397</v>
      </c>
    </row>
    <row r="103" spans="1:7" s="20" customFormat="1" ht="11.25">
      <c r="A103" s="73"/>
      <c r="B103" s="73"/>
      <c r="C103" s="73"/>
      <c r="D103" s="73"/>
      <c r="E103" s="73"/>
      <c r="F103" s="73"/>
      <c r="G103" s="1020"/>
    </row>
    <row r="104" spans="1:7" s="20" customFormat="1" ht="11.25">
      <c r="A104" s="5"/>
      <c r="B104" s="100" t="s">
        <v>641</v>
      </c>
      <c r="C104" s="72"/>
      <c r="D104" s="72"/>
      <c r="E104" s="72"/>
      <c r="F104" s="72"/>
      <c r="G104" s="195"/>
    </row>
    <row r="105" spans="1:7" s="20" customFormat="1" ht="11.25">
      <c r="A105" s="5">
        <v>1831</v>
      </c>
      <c r="B105" s="7" t="s">
        <v>823</v>
      </c>
      <c r="C105" s="6">
        <f>SUM(C17+C29+C41+C60+C69+C51)</f>
        <v>631385</v>
      </c>
      <c r="D105" s="6">
        <f>SUM(D17+D29+D41+D60+D69+D51)</f>
        <v>793163</v>
      </c>
      <c r="E105" s="6">
        <f>SUM(E17+E29+E41+E60+E69+E51)</f>
        <v>1038071</v>
      </c>
      <c r="F105" s="6">
        <f>SUM(F17+F29+F41+F60+F69+F51)</f>
        <v>1083984</v>
      </c>
      <c r="G105" s="1022">
        <f t="shared" si="1"/>
        <v>1.3087738585889659</v>
      </c>
    </row>
    <row r="106" spans="1:7" s="20" customFormat="1" ht="11.25">
      <c r="A106" s="5">
        <v>1832</v>
      </c>
      <c r="B106" s="7" t="s">
        <v>824</v>
      </c>
      <c r="C106" s="6">
        <f>SUM(C18+C42+C30+C61+C70)</f>
        <v>2949643</v>
      </c>
      <c r="D106" s="6">
        <f>SUM(D18+D42+D30+D61+D70)</f>
        <v>3833010</v>
      </c>
      <c r="E106" s="6">
        <f>SUM(E18+E42+E30+E61+E70)</f>
        <v>3863186</v>
      </c>
      <c r="F106" s="6">
        <f>SUM(F18+F42+F30+F61+F70)</f>
        <v>3814227</v>
      </c>
      <c r="G106" s="1022">
        <f t="shared" si="1"/>
        <v>1.0078726640420974</v>
      </c>
    </row>
    <row r="107" spans="1:7" s="20" customFormat="1" ht="12" thickBot="1">
      <c r="A107" s="5">
        <v>1833</v>
      </c>
      <c r="B107" s="7" t="s">
        <v>908</v>
      </c>
      <c r="C107" s="5">
        <f>SUM(C43+C62+C52+C71+C73+C19)</f>
        <v>913437</v>
      </c>
      <c r="D107" s="5">
        <f>SUM(D43+D62+D52+D71+D73+D19)</f>
        <v>1442555</v>
      </c>
      <c r="E107" s="5">
        <f>SUM(E43+E62+E52+E71+E73+E19)</f>
        <v>1442692</v>
      </c>
      <c r="F107" s="5">
        <f>SUM(F43+F62+F52+F71+F73+F19)</f>
        <v>1445192</v>
      </c>
      <c r="G107" s="1023">
        <f t="shared" si="1"/>
        <v>1.0000949703824118</v>
      </c>
    </row>
    <row r="108" spans="1:7" s="20" customFormat="1" ht="18.75" customHeight="1" thickBot="1">
      <c r="A108" s="170">
        <v>1830</v>
      </c>
      <c r="B108" s="170" t="s">
        <v>642</v>
      </c>
      <c r="C108" s="185">
        <f>SUM(C105:C107)</f>
        <v>4494465</v>
      </c>
      <c r="D108" s="185">
        <f>SUM(D105:D107)</f>
        <v>6068728</v>
      </c>
      <c r="E108" s="185">
        <f>SUM(E105:E107)</f>
        <v>6343949</v>
      </c>
      <c r="F108" s="185">
        <f>SUM(F105:F107)</f>
        <v>6343403</v>
      </c>
      <c r="G108" s="1200">
        <f t="shared" si="1"/>
        <v>1.0453506896338078</v>
      </c>
    </row>
    <row r="109" spans="1:7" s="20" customFormat="1" ht="11.25">
      <c r="A109" s="73"/>
      <c r="B109" s="71"/>
      <c r="C109" s="71"/>
      <c r="D109" s="71"/>
      <c r="E109" s="71"/>
      <c r="F109" s="71"/>
      <c r="G109" s="1020"/>
    </row>
    <row r="110" spans="1:7" s="20" customFormat="1" ht="11.25">
      <c r="A110" s="77">
        <v>1843</v>
      </c>
      <c r="B110" s="125" t="s">
        <v>141</v>
      </c>
      <c r="C110" s="943">
        <v>45604</v>
      </c>
      <c r="D110" s="943">
        <v>45605</v>
      </c>
      <c r="E110" s="943">
        <v>45605</v>
      </c>
      <c r="F110" s="943">
        <v>45605</v>
      </c>
      <c r="G110" s="195">
        <f t="shared" si="1"/>
        <v>1</v>
      </c>
    </row>
    <row r="111" spans="1:7" s="20" customFormat="1" ht="11.25">
      <c r="A111" s="77">
        <v>1844</v>
      </c>
      <c r="B111" s="125" t="s">
        <v>237</v>
      </c>
      <c r="C111" s="943">
        <v>2000000</v>
      </c>
      <c r="D111" s="943">
        <v>2000000</v>
      </c>
      <c r="E111" s="943">
        <v>2000000</v>
      </c>
      <c r="F111" s="943">
        <v>2000000</v>
      </c>
      <c r="G111" s="195">
        <f t="shared" si="1"/>
        <v>1</v>
      </c>
    </row>
    <row r="112" spans="1:7" s="20" customFormat="1" ht="11.25">
      <c r="A112" s="72">
        <v>1845</v>
      </c>
      <c r="B112" s="130" t="s">
        <v>240</v>
      </c>
      <c r="C112" s="73">
        <f>SUM(C113:C116)</f>
        <v>6202918</v>
      </c>
      <c r="D112" s="73">
        <f>SUM(D113:D116)</f>
        <v>6216040</v>
      </c>
      <c r="E112" s="73">
        <f>SUM(E113:E116)</f>
        <v>6226674</v>
      </c>
      <c r="F112" s="73">
        <f>SUM(F113:F116)</f>
        <v>6236214</v>
      </c>
      <c r="G112" s="195">
        <f t="shared" si="1"/>
        <v>1.0017107354521528</v>
      </c>
    </row>
    <row r="113" spans="1:7" s="20" customFormat="1" ht="11.25">
      <c r="A113" s="77">
        <v>1846</v>
      </c>
      <c r="B113" s="71" t="s">
        <v>964</v>
      </c>
      <c r="C113" s="71">
        <f>SUM('2.mell'!C628)</f>
        <v>3321937</v>
      </c>
      <c r="D113" s="71">
        <f>SUM('2.mell'!D628)</f>
        <v>3386804</v>
      </c>
      <c r="E113" s="71">
        <f>SUM('2.mell'!E628)</f>
        <v>3407495</v>
      </c>
      <c r="F113" s="71">
        <f>SUM('2.mell'!F628)</f>
        <v>3411228</v>
      </c>
      <c r="G113" s="1022">
        <f t="shared" si="1"/>
        <v>1.0061092995047838</v>
      </c>
    </row>
    <row r="114" spans="1:7" s="20" customFormat="1" ht="11.25">
      <c r="A114" s="77">
        <v>1847</v>
      </c>
      <c r="B114" s="77" t="s">
        <v>965</v>
      </c>
      <c r="C114" s="71">
        <f>SUM('2.mell'!C629)</f>
        <v>379494</v>
      </c>
      <c r="D114" s="71">
        <f>SUM('2.mell'!D629)</f>
        <v>401045</v>
      </c>
      <c r="E114" s="71">
        <f>SUM('2.mell'!E629)</f>
        <v>404195</v>
      </c>
      <c r="F114" s="71">
        <f>SUM('2.mell'!F629)</f>
        <v>404195</v>
      </c>
      <c r="G114" s="1022">
        <f t="shared" si="1"/>
        <v>1.0078544801705545</v>
      </c>
    </row>
    <row r="115" spans="1:7" s="20" customFormat="1" ht="11.25">
      <c r="A115" s="77">
        <v>1848</v>
      </c>
      <c r="B115" s="71" t="s">
        <v>643</v>
      </c>
      <c r="C115" s="71">
        <f>SUM('3b.m.'!C31)</f>
        <v>616506</v>
      </c>
      <c r="D115" s="71">
        <f>SUM('3b.m.'!D31)</f>
        <v>629503</v>
      </c>
      <c r="E115" s="71">
        <f>SUM('3b.m.'!E31)</f>
        <v>614752</v>
      </c>
      <c r="F115" s="71">
        <f>SUM('3b.m.'!F31)</f>
        <v>619914</v>
      </c>
      <c r="G115" s="1022">
        <f t="shared" si="1"/>
        <v>0.9765672284325889</v>
      </c>
    </row>
    <row r="116" spans="1:7" s="20" customFormat="1" ht="12" thickBot="1">
      <c r="A116" s="169">
        <v>1849</v>
      </c>
      <c r="B116" s="71" t="s">
        <v>938</v>
      </c>
      <c r="C116" s="941">
        <v>1884981</v>
      </c>
      <c r="D116" s="941">
        <v>1798688</v>
      </c>
      <c r="E116" s="941">
        <v>1800232</v>
      </c>
      <c r="F116" s="941">
        <v>1800877</v>
      </c>
      <c r="G116" s="1023">
        <f t="shared" si="1"/>
        <v>1.0008584034585208</v>
      </c>
    </row>
    <row r="117" spans="1:7" s="20" customFormat="1" ht="18.75" customHeight="1" thickBot="1">
      <c r="A117" s="185">
        <v>1840</v>
      </c>
      <c r="B117" s="170" t="s">
        <v>632</v>
      </c>
      <c r="C117" s="942">
        <f>SUM(C112+C110+C111)</f>
        <v>8248522</v>
      </c>
      <c r="D117" s="942">
        <f>SUM(D112+D110+D111)</f>
        <v>8261645</v>
      </c>
      <c r="E117" s="942">
        <f>SUM(E112+E110+E111)</f>
        <v>8272279</v>
      </c>
      <c r="F117" s="942">
        <f>SUM(F112+F110+F111)</f>
        <v>8281819</v>
      </c>
      <c r="G117" s="1200">
        <f t="shared" si="1"/>
        <v>1.0012871528612037</v>
      </c>
    </row>
    <row r="118" spans="1:7" s="20" customFormat="1" ht="11.25">
      <c r="A118" s="189"/>
      <c r="B118" s="189"/>
      <c r="C118" s="943"/>
      <c r="D118" s="943"/>
      <c r="E118" s="943"/>
      <c r="F118" s="943"/>
      <c r="G118" s="1020"/>
    </row>
    <row r="119" spans="1:7" s="20" customFormat="1" ht="12" thickBot="1">
      <c r="A119" s="71">
        <v>1851</v>
      </c>
      <c r="B119" s="129" t="s">
        <v>142</v>
      </c>
      <c r="C119" s="1118">
        <v>48000</v>
      </c>
      <c r="D119" s="941">
        <v>48000</v>
      </c>
      <c r="E119" s="941">
        <v>48000</v>
      </c>
      <c r="F119" s="941">
        <v>48000</v>
      </c>
      <c r="G119" s="1023">
        <f t="shared" si="1"/>
        <v>1</v>
      </c>
    </row>
    <row r="120" spans="1:7" s="20" customFormat="1" ht="18.75" customHeight="1" thickBot="1">
      <c r="A120" s="185">
        <v>1865</v>
      </c>
      <c r="B120" s="170" t="s">
        <v>634</v>
      </c>
      <c r="C120" s="946">
        <f>SUM(C119)</f>
        <v>48000</v>
      </c>
      <c r="D120" s="946">
        <f>SUM(D119)</f>
        <v>48000</v>
      </c>
      <c r="E120" s="946">
        <f>SUM(E119)</f>
        <v>48000</v>
      </c>
      <c r="F120" s="946">
        <f>SUM(F119)</f>
        <v>48000</v>
      </c>
      <c r="G120" s="1201">
        <f t="shared" si="1"/>
        <v>1</v>
      </c>
    </row>
    <row r="121" spans="1:7" s="20" customFormat="1" ht="18.75" customHeight="1" thickBot="1">
      <c r="A121" s="185"/>
      <c r="B121" s="229"/>
      <c r="C121" s="946"/>
      <c r="D121" s="946"/>
      <c r="E121" s="946"/>
      <c r="F121" s="946"/>
      <c r="G121" s="1019"/>
    </row>
    <row r="122" spans="1:7" s="20" customFormat="1" ht="18" customHeight="1" thickBot="1">
      <c r="A122" s="97">
        <v>1870</v>
      </c>
      <c r="B122" s="168" t="s">
        <v>644</v>
      </c>
      <c r="C122" s="947">
        <f>SUM(C120+C117+C108+C102)</f>
        <v>20761807</v>
      </c>
      <c r="D122" s="947">
        <f>SUM(D120+D117+D108+D102)</f>
        <v>24184011</v>
      </c>
      <c r="E122" s="947">
        <f>SUM(E120+E117+E108+E102)</f>
        <v>24531724</v>
      </c>
      <c r="F122" s="947">
        <f>SUM(F120+F117+F108+F102)</f>
        <v>24527528</v>
      </c>
      <c r="G122" s="1019">
        <f t="shared" si="1"/>
        <v>1.0143778052366914</v>
      </c>
    </row>
    <row r="123" spans="1:7" ht="7.5" customHeight="1">
      <c r="A123" s="8"/>
      <c r="B123" s="62"/>
      <c r="C123" s="948"/>
      <c r="D123" s="948"/>
      <c r="E123" s="948"/>
      <c r="F123" s="948"/>
      <c r="G123" s="1020"/>
    </row>
    <row r="124" spans="1:7" s="28" customFormat="1" ht="12" customHeight="1">
      <c r="A124" s="15"/>
      <c r="B124" s="27" t="s">
        <v>962</v>
      </c>
      <c r="C124" s="949"/>
      <c r="D124" s="949"/>
      <c r="E124" s="949"/>
      <c r="F124" s="949"/>
      <c r="G124" s="195"/>
    </row>
    <row r="125" spans="1:7" s="28" customFormat="1" ht="9" customHeight="1">
      <c r="A125" s="15"/>
      <c r="B125" s="27"/>
      <c r="C125" s="949"/>
      <c r="D125" s="949"/>
      <c r="E125" s="949"/>
      <c r="F125" s="949"/>
      <c r="G125" s="195"/>
    </row>
    <row r="126" spans="1:7" s="28" customFormat="1" ht="12" customHeight="1">
      <c r="A126" s="15"/>
      <c r="B126" s="84" t="s">
        <v>640</v>
      </c>
      <c r="C126" s="949"/>
      <c r="D126" s="949"/>
      <c r="E126" s="949"/>
      <c r="F126" s="949"/>
      <c r="G126" s="195"/>
    </row>
    <row r="127" spans="1:7" s="20" customFormat="1" ht="11.25">
      <c r="A127" s="5">
        <v>1911</v>
      </c>
      <c r="B127" s="7" t="s">
        <v>854</v>
      </c>
      <c r="C127" s="950">
        <f>SUM('2.mell'!C634)</f>
        <v>2025885</v>
      </c>
      <c r="D127" s="950">
        <f>SUM('2.mell'!D634)</f>
        <v>2086148</v>
      </c>
      <c r="E127" s="950">
        <f>SUM('2.mell'!E634)</f>
        <v>2082046</v>
      </c>
      <c r="F127" s="950">
        <f>SUM('2.mell'!F634)</f>
        <v>2086329</v>
      </c>
      <c r="G127" s="1022">
        <f t="shared" si="1"/>
        <v>0.9980336965546068</v>
      </c>
    </row>
    <row r="128" spans="1:7" s="20" customFormat="1" ht="11.25">
      <c r="A128" s="5">
        <v>1912</v>
      </c>
      <c r="B128" s="7" t="s">
        <v>679</v>
      </c>
      <c r="C128" s="950">
        <f>SUM('2.mell'!C635)</f>
        <v>497011</v>
      </c>
      <c r="D128" s="950">
        <f>SUM('2.mell'!D635)</f>
        <v>510589</v>
      </c>
      <c r="E128" s="950">
        <f>SUM('2.mell'!E635)</f>
        <v>509686</v>
      </c>
      <c r="F128" s="950">
        <f>SUM('2.mell'!F635)</f>
        <v>511260</v>
      </c>
      <c r="G128" s="1022">
        <f t="shared" si="1"/>
        <v>0.9982314542616468</v>
      </c>
    </row>
    <row r="129" spans="1:7" s="20" customFormat="1" ht="11.25">
      <c r="A129" s="5">
        <v>1913</v>
      </c>
      <c r="B129" s="5" t="s">
        <v>680</v>
      </c>
      <c r="C129" s="950">
        <f>SUM('2.mell'!C636)</f>
        <v>1446860</v>
      </c>
      <c r="D129" s="950">
        <f>SUM('2.mell'!D636)</f>
        <v>1476422</v>
      </c>
      <c r="E129" s="950">
        <f>SUM('2.mell'!E636)</f>
        <v>1520487</v>
      </c>
      <c r="F129" s="950">
        <f>SUM('2.mell'!F636)</f>
        <v>1545411</v>
      </c>
      <c r="G129" s="1022">
        <f t="shared" si="1"/>
        <v>1.0298458028937525</v>
      </c>
    </row>
    <row r="130" spans="1:7" s="26" customFormat="1" ht="12">
      <c r="A130" s="77">
        <v>1915</v>
      </c>
      <c r="B130" s="7" t="s">
        <v>820</v>
      </c>
      <c r="C130" s="950">
        <f>SUM('2.mell'!C637)</f>
        <v>600</v>
      </c>
      <c r="D130" s="950">
        <f>SUM('2.mell'!D637)</f>
        <v>600</v>
      </c>
      <c r="E130" s="950">
        <f>SUM('2.mell'!E637)</f>
        <v>600</v>
      </c>
      <c r="F130" s="950">
        <f>SUM('2.mell'!F637)</f>
        <v>600</v>
      </c>
      <c r="G130" s="1022">
        <f t="shared" si="1"/>
        <v>1</v>
      </c>
    </row>
    <row r="131" spans="1:7" s="20" customFormat="1" ht="11.25">
      <c r="A131" s="5">
        <v>1916</v>
      </c>
      <c r="B131" s="7" t="s">
        <v>872</v>
      </c>
      <c r="C131" s="950">
        <f>SUM('2.mell'!C638)</f>
        <v>0</v>
      </c>
      <c r="D131" s="950">
        <f>SUM('2.mell'!D638)</f>
        <v>23104</v>
      </c>
      <c r="E131" s="950">
        <f>SUM('2.mell'!E638)</f>
        <v>23104</v>
      </c>
      <c r="F131" s="950">
        <f>SUM('2.mell'!F638)</f>
        <v>23504</v>
      </c>
      <c r="G131" s="1022">
        <f t="shared" si="1"/>
        <v>1</v>
      </c>
    </row>
    <row r="132" spans="1:7" s="20" customFormat="1" ht="11.25">
      <c r="A132" s="72">
        <v>1910</v>
      </c>
      <c r="B132" s="73" t="s">
        <v>630</v>
      </c>
      <c r="C132" s="951">
        <f>SUM(C127:C131)</f>
        <v>3970356</v>
      </c>
      <c r="D132" s="951">
        <f>SUM(D127:D131)</f>
        <v>4096863</v>
      </c>
      <c r="E132" s="951">
        <f>SUM(E127:E131)</f>
        <v>4135923</v>
      </c>
      <c r="F132" s="951">
        <f>SUM(F127:F131)</f>
        <v>4167104</v>
      </c>
      <c r="G132" s="195">
        <f t="shared" si="1"/>
        <v>1.0095341240358782</v>
      </c>
    </row>
    <row r="133" spans="1:7" s="20" customFormat="1" ht="11.25">
      <c r="A133" s="5"/>
      <c r="B133" s="95" t="s">
        <v>641</v>
      </c>
      <c r="C133" s="951"/>
      <c r="D133" s="951"/>
      <c r="E133" s="951"/>
      <c r="F133" s="951"/>
      <c r="G133" s="195"/>
    </row>
    <row r="134" spans="1:7" s="20" customFormat="1" ht="11.25">
      <c r="A134" s="5">
        <v>1921</v>
      </c>
      <c r="B134" s="7" t="s">
        <v>823</v>
      </c>
      <c r="C134" s="950">
        <f>SUM('2.mell'!C640)</f>
        <v>57302</v>
      </c>
      <c r="D134" s="950">
        <f>SUM('2.mell'!D640)</f>
        <v>72550</v>
      </c>
      <c r="E134" s="950">
        <f>SUM('2.mell'!E640)</f>
        <v>75949</v>
      </c>
      <c r="F134" s="950">
        <f>SUM('2.mell'!F640)</f>
        <v>70207</v>
      </c>
      <c r="G134" s="1022">
        <f t="shared" si="1"/>
        <v>1.0468504479669194</v>
      </c>
    </row>
    <row r="135" spans="1:7" s="20" customFormat="1" ht="11.25">
      <c r="A135" s="5">
        <v>1922</v>
      </c>
      <c r="B135" s="7" t="s">
        <v>824</v>
      </c>
      <c r="C135" s="950">
        <f>SUM('2.mell'!C641)</f>
        <v>0</v>
      </c>
      <c r="D135" s="950">
        <f>SUM('2.mell'!D641)</f>
        <v>0</v>
      </c>
      <c r="E135" s="950">
        <f>SUM('2.mell'!E641)</f>
        <v>0</v>
      </c>
      <c r="F135" s="950">
        <f>SUM('2.mell'!F641)</f>
        <v>0</v>
      </c>
      <c r="G135" s="195"/>
    </row>
    <row r="136" spans="1:7" s="20" customFormat="1" ht="11.25">
      <c r="A136" s="5">
        <v>1923</v>
      </c>
      <c r="B136" s="7" t="s">
        <v>908</v>
      </c>
      <c r="C136" s="950">
        <f>SUM('2.mell'!C642)</f>
        <v>0</v>
      </c>
      <c r="D136" s="950">
        <f>SUM('2.mell'!D642)</f>
        <v>0</v>
      </c>
      <c r="E136" s="950">
        <f>SUM('2.mell'!E642)</f>
        <v>0</v>
      </c>
      <c r="F136" s="950">
        <f>SUM('2.mell'!F642)</f>
        <v>0</v>
      </c>
      <c r="G136" s="195"/>
    </row>
    <row r="137" spans="1:7" s="20" customFormat="1" ht="12" thickBot="1">
      <c r="A137" s="96">
        <v>1920</v>
      </c>
      <c r="B137" s="96" t="s">
        <v>636</v>
      </c>
      <c r="C137" s="952">
        <f>SUM(C134:C136)</f>
        <v>57302</v>
      </c>
      <c r="D137" s="952">
        <f>SUM(D134:D136)</f>
        <v>72550</v>
      </c>
      <c r="E137" s="952">
        <f>SUM(E134:E136)</f>
        <v>75949</v>
      </c>
      <c r="F137" s="952">
        <f>SUM(F134:F136)</f>
        <v>70207</v>
      </c>
      <c r="G137" s="1024">
        <f t="shared" si="1"/>
        <v>1.0468504479669194</v>
      </c>
    </row>
    <row r="138" spans="1:7" s="20" customFormat="1" ht="16.5" customHeight="1" thickBot="1">
      <c r="A138" s="97"/>
      <c r="B138" s="170"/>
      <c r="C138" s="947"/>
      <c r="D138" s="947"/>
      <c r="E138" s="947"/>
      <c r="F138" s="947"/>
      <c r="G138" s="1019"/>
    </row>
    <row r="139" spans="1:7" s="30" customFormat="1" ht="13.5" thickBot="1">
      <c r="A139" s="29">
        <v>1940</v>
      </c>
      <c r="B139" s="98" t="s">
        <v>963</v>
      </c>
      <c r="C139" s="1047">
        <f>SUM(C132+C137)</f>
        <v>4027658</v>
      </c>
      <c r="D139" s="1159">
        <f>SUM(D132+D137)</f>
        <v>4169413</v>
      </c>
      <c r="E139" s="1159">
        <f>SUM(E132+E137)</f>
        <v>4211872</v>
      </c>
      <c r="F139" s="1159">
        <f>SUM(F132+F137)</f>
        <v>4237311</v>
      </c>
      <c r="G139" s="1019">
        <f t="shared" si="1"/>
        <v>1.0101834478858296</v>
      </c>
    </row>
    <row r="140" spans="1:7" s="30" customFormat="1" ht="12.75">
      <c r="A140" s="94"/>
      <c r="B140" s="202"/>
      <c r="C140" s="953"/>
      <c r="D140" s="953"/>
      <c r="E140" s="953"/>
      <c r="F140" s="953"/>
      <c r="G140" s="1020"/>
    </row>
    <row r="141" spans="1:7" ht="14.25" customHeight="1">
      <c r="A141" s="15"/>
      <c r="B141" s="15" t="s">
        <v>941</v>
      </c>
      <c r="C141" s="954"/>
      <c r="D141" s="954"/>
      <c r="E141" s="954"/>
      <c r="F141" s="954"/>
      <c r="G141" s="195"/>
    </row>
    <row r="142" spans="1:7" ht="14.25" customHeight="1">
      <c r="A142" s="15"/>
      <c r="B142" s="84" t="s">
        <v>640</v>
      </c>
      <c r="C142" s="949"/>
      <c r="D142" s="949"/>
      <c r="E142" s="949"/>
      <c r="F142" s="949"/>
      <c r="G142" s="195"/>
    </row>
    <row r="143" spans="1:7" ht="11.25">
      <c r="A143" s="5">
        <v>1951</v>
      </c>
      <c r="B143" s="7" t="s">
        <v>732</v>
      </c>
      <c r="C143" s="921">
        <f aca="true" t="shared" si="3" ref="C143:D145">SUM(C96+C127)</f>
        <v>3735368</v>
      </c>
      <c r="D143" s="921">
        <f t="shared" si="3"/>
        <v>3843026</v>
      </c>
      <c r="E143" s="921">
        <f aca="true" t="shared" si="4" ref="E143:F145">SUM(E96+E127)</f>
        <v>3824098</v>
      </c>
      <c r="F143" s="921">
        <f t="shared" si="4"/>
        <v>3836900</v>
      </c>
      <c r="G143" s="1022">
        <f aca="true" t="shared" si="5" ref="G143:G160">SUM(E143/D143)</f>
        <v>0.9950747145608695</v>
      </c>
    </row>
    <row r="144" spans="1:7" ht="11.25">
      <c r="A144" s="5">
        <v>1952</v>
      </c>
      <c r="B144" s="7" t="s">
        <v>886</v>
      </c>
      <c r="C144" s="921">
        <f t="shared" si="3"/>
        <v>924418</v>
      </c>
      <c r="D144" s="921">
        <f t="shared" si="3"/>
        <v>978332</v>
      </c>
      <c r="E144" s="921">
        <f t="shared" si="4"/>
        <v>977152</v>
      </c>
      <c r="F144" s="921">
        <f t="shared" si="4"/>
        <v>979574</v>
      </c>
      <c r="G144" s="1022">
        <f t="shared" si="5"/>
        <v>0.9987938654771591</v>
      </c>
    </row>
    <row r="145" spans="1:7" ht="11.25">
      <c r="A145" s="5">
        <v>1953</v>
      </c>
      <c r="B145" s="7" t="s">
        <v>887</v>
      </c>
      <c r="C145" s="921">
        <f t="shared" si="3"/>
        <v>5483402</v>
      </c>
      <c r="D145" s="921">
        <f t="shared" si="3"/>
        <v>5868127</v>
      </c>
      <c r="E145" s="921">
        <f t="shared" si="4"/>
        <v>5996367</v>
      </c>
      <c r="F145" s="921">
        <f t="shared" si="4"/>
        <v>6044610</v>
      </c>
      <c r="G145" s="1022">
        <f t="shared" si="5"/>
        <v>1.0218536510883285</v>
      </c>
    </row>
    <row r="146" spans="1:7" ht="11.25">
      <c r="A146" s="5">
        <v>1954</v>
      </c>
      <c r="B146" s="7" t="s">
        <v>737</v>
      </c>
      <c r="C146" s="921">
        <f>SUM(C130+C99)</f>
        <v>298943</v>
      </c>
      <c r="D146" s="921">
        <f>SUM(D130+D99)</f>
        <v>301008</v>
      </c>
      <c r="E146" s="921">
        <f>SUM(E130+E99)</f>
        <v>304510</v>
      </c>
      <c r="F146" s="921">
        <f>SUM(F130+F99)</f>
        <v>278972</v>
      </c>
      <c r="G146" s="1022">
        <f t="shared" si="5"/>
        <v>1.011634242279275</v>
      </c>
    </row>
    <row r="147" spans="1:7" ht="12" thickBot="1">
      <c r="A147" s="5">
        <v>1955</v>
      </c>
      <c r="B147" s="7" t="s">
        <v>669</v>
      </c>
      <c r="C147" s="7">
        <f>SUM(C100+C131)</f>
        <v>1499045</v>
      </c>
      <c r="D147" s="7">
        <f>SUM(D100+D131)</f>
        <v>2912008</v>
      </c>
      <c r="E147" s="7">
        <f>SUM(E100+E131)</f>
        <v>2901292</v>
      </c>
      <c r="F147" s="7">
        <f>SUM(F100+F131)</f>
        <v>2881354</v>
      </c>
      <c r="G147" s="1023">
        <f t="shared" si="5"/>
        <v>0.9963200650547663</v>
      </c>
    </row>
    <row r="148" spans="1:7" ht="18" customHeight="1" thickBot="1">
      <c r="A148" s="170">
        <v>1950</v>
      </c>
      <c r="B148" s="170" t="s">
        <v>630</v>
      </c>
      <c r="C148" s="170">
        <f>SUM(C143:C147)</f>
        <v>11941176</v>
      </c>
      <c r="D148" s="170">
        <f>SUM(D143:D147)</f>
        <v>13902501</v>
      </c>
      <c r="E148" s="170">
        <f>SUM(E143:E147)</f>
        <v>14003419</v>
      </c>
      <c r="F148" s="170">
        <f>SUM(F143:F147)</f>
        <v>14021410</v>
      </c>
      <c r="G148" s="1200">
        <f t="shared" si="5"/>
        <v>1.0072589816753115</v>
      </c>
    </row>
    <row r="149" spans="1:7" ht="11.25">
      <c r="A149" s="7"/>
      <c r="B149" s="95" t="s">
        <v>641</v>
      </c>
      <c r="C149" s="7"/>
      <c r="D149" s="7"/>
      <c r="E149" s="7"/>
      <c r="F149" s="7"/>
      <c r="G149" s="1020"/>
    </row>
    <row r="150" spans="1:7" ht="11.25">
      <c r="A150" s="7">
        <v>1961</v>
      </c>
      <c r="B150" s="95" t="s">
        <v>825</v>
      </c>
      <c r="C150" s="77">
        <f aca="true" t="shared" si="6" ref="C150:E151">SUM(C105+C134)</f>
        <v>688687</v>
      </c>
      <c r="D150" s="77">
        <f t="shared" si="6"/>
        <v>865713</v>
      </c>
      <c r="E150" s="77">
        <f t="shared" si="6"/>
        <v>1114020</v>
      </c>
      <c r="F150" s="77">
        <f>SUM(F105+F134)</f>
        <v>1154191</v>
      </c>
      <c r="G150" s="1022">
        <f t="shared" si="5"/>
        <v>1.2868236933025148</v>
      </c>
    </row>
    <row r="151" spans="1:7" ht="11.25">
      <c r="A151" s="5">
        <v>1962</v>
      </c>
      <c r="B151" s="7" t="s">
        <v>824</v>
      </c>
      <c r="C151" s="71">
        <f t="shared" si="6"/>
        <v>2949643</v>
      </c>
      <c r="D151" s="71">
        <f t="shared" si="6"/>
        <v>3833010</v>
      </c>
      <c r="E151" s="71">
        <f t="shared" si="6"/>
        <v>3863186</v>
      </c>
      <c r="F151" s="71">
        <f>SUM(F106+F135)</f>
        <v>3814227</v>
      </c>
      <c r="G151" s="1022">
        <f t="shared" si="5"/>
        <v>1.0078726640420974</v>
      </c>
    </row>
    <row r="152" spans="1:7" ht="12" thickBot="1">
      <c r="A152" s="5">
        <v>1963</v>
      </c>
      <c r="B152" s="7" t="s">
        <v>908</v>
      </c>
      <c r="C152" s="79">
        <f>SUM(C136+C107)</f>
        <v>913437</v>
      </c>
      <c r="D152" s="79">
        <f>SUM(D136+D107)</f>
        <v>1442555</v>
      </c>
      <c r="E152" s="79">
        <f>SUM(E136+E107)</f>
        <v>1442692</v>
      </c>
      <c r="F152" s="79">
        <f>SUM(F136+F107)</f>
        <v>1445192</v>
      </c>
      <c r="G152" s="1023">
        <f t="shared" si="5"/>
        <v>1.0000949703824118</v>
      </c>
    </row>
    <row r="153" spans="1:7" ht="17.25" customHeight="1" thickBot="1">
      <c r="A153" s="170">
        <v>1960</v>
      </c>
      <c r="B153" s="170" t="s">
        <v>636</v>
      </c>
      <c r="C153" s="186">
        <f>SUM(C150:C152)</f>
        <v>4551767</v>
      </c>
      <c r="D153" s="186">
        <f>SUM(D150:D152)</f>
        <v>6141278</v>
      </c>
      <c r="E153" s="186">
        <f>SUM(E150:E152)</f>
        <v>6419898</v>
      </c>
      <c r="F153" s="186">
        <f>SUM(F150:F152)</f>
        <v>6413610</v>
      </c>
      <c r="G153" s="1200">
        <f t="shared" si="5"/>
        <v>1.0453684070318914</v>
      </c>
    </row>
    <row r="154" spans="1:7" ht="11.25">
      <c r="A154" s="77">
        <v>1974</v>
      </c>
      <c r="B154" s="125" t="s">
        <v>240</v>
      </c>
      <c r="C154" s="77">
        <f>SUM(C112)</f>
        <v>6202918</v>
      </c>
      <c r="D154" s="77">
        <f>SUM(D112)</f>
        <v>6216040</v>
      </c>
      <c r="E154" s="77">
        <f>SUM(E112)</f>
        <v>6226674</v>
      </c>
      <c r="F154" s="77">
        <f>SUM(F112)</f>
        <v>6236214</v>
      </c>
      <c r="G154" s="1193">
        <f t="shared" si="5"/>
        <v>1.0017107354521528</v>
      </c>
    </row>
    <row r="155" spans="1:7" ht="12">
      <c r="A155" s="216">
        <v>1975</v>
      </c>
      <c r="B155" s="125" t="s">
        <v>141</v>
      </c>
      <c r="C155" s="77">
        <f>SUM(C110)</f>
        <v>45604</v>
      </c>
      <c r="D155" s="945">
        <f>SUM(D110)</f>
        <v>45605</v>
      </c>
      <c r="E155" s="945">
        <f>SUM(E110)</f>
        <v>45605</v>
      </c>
      <c r="F155" s="945">
        <f>SUM(F110)</f>
        <v>45605</v>
      </c>
      <c r="G155" s="1022">
        <f t="shared" si="5"/>
        <v>1</v>
      </c>
    </row>
    <row r="156" spans="1:7" ht="12" thickBot="1">
      <c r="A156" s="842">
        <v>1976</v>
      </c>
      <c r="B156" s="125" t="s">
        <v>237</v>
      </c>
      <c r="C156" s="79">
        <v>2000000</v>
      </c>
      <c r="D156" s="79">
        <v>2000000</v>
      </c>
      <c r="E156" s="79">
        <v>2000000</v>
      </c>
      <c r="F156" s="79">
        <v>2000000</v>
      </c>
      <c r="G156" s="1023">
        <f t="shared" si="5"/>
        <v>1</v>
      </c>
    </row>
    <row r="157" spans="1:7" ht="17.25" customHeight="1" thickBot="1">
      <c r="A157" s="185">
        <v>1970</v>
      </c>
      <c r="B157" s="170" t="s">
        <v>601</v>
      </c>
      <c r="C157" s="185">
        <f>SUM(C154:C156)</f>
        <v>8248522</v>
      </c>
      <c r="D157" s="185">
        <f>SUM(D154:D156)</f>
        <v>8261645</v>
      </c>
      <c r="E157" s="185">
        <f>SUM(E154:E156)</f>
        <v>8272279</v>
      </c>
      <c r="F157" s="185">
        <f>SUM(F154:F156)</f>
        <v>8281819</v>
      </c>
      <c r="G157" s="1200">
        <f t="shared" si="5"/>
        <v>1.0012871528612037</v>
      </c>
    </row>
    <row r="158" spans="1:7" ht="12" customHeight="1" thickBot="1">
      <c r="A158" s="7">
        <v>1981</v>
      </c>
      <c r="B158" s="129" t="s">
        <v>142</v>
      </c>
      <c r="C158" s="71">
        <f>SUM(C119)</f>
        <v>48000</v>
      </c>
      <c r="D158" s="71">
        <f>SUM(D119)</f>
        <v>48000</v>
      </c>
      <c r="E158" s="71">
        <f>SUM(E119)</f>
        <v>48000</v>
      </c>
      <c r="F158" s="71">
        <f>SUM(F119)</f>
        <v>48000</v>
      </c>
      <c r="G158" s="1194">
        <f t="shared" si="5"/>
        <v>1</v>
      </c>
    </row>
    <row r="159" spans="1:7" ht="17.25" customHeight="1" thickBot="1">
      <c r="A159" s="185">
        <v>1980</v>
      </c>
      <c r="B159" s="170" t="s">
        <v>600</v>
      </c>
      <c r="C159" s="185">
        <f>SUM(C158:C158)</f>
        <v>48000</v>
      </c>
      <c r="D159" s="185">
        <f>SUM(D158:D158)</f>
        <v>48000</v>
      </c>
      <c r="E159" s="185">
        <f>SUM(E158:E158)</f>
        <v>48000</v>
      </c>
      <c r="F159" s="185">
        <f>SUM(F158:F158)</f>
        <v>48000</v>
      </c>
      <c r="G159" s="1200">
        <f t="shared" si="5"/>
        <v>1</v>
      </c>
    </row>
    <row r="160" spans="1:7" ht="26.25" customHeight="1" thickBot="1">
      <c r="A160" s="31"/>
      <c r="B160" s="1113" t="s">
        <v>1194</v>
      </c>
      <c r="C160" s="187">
        <f>SUM(C158+C153+C148+C155+C156)</f>
        <v>18586547</v>
      </c>
      <c r="D160" s="187">
        <f>SUM(D158+D153+D148+D155+D156)</f>
        <v>22137384</v>
      </c>
      <c r="E160" s="187">
        <f>SUM(E158+E153+E148+E155+E156)</f>
        <v>22516922</v>
      </c>
      <c r="F160" s="187">
        <f>SUM(F158+F153+F148+F155+F156)</f>
        <v>22528625</v>
      </c>
      <c r="G160" s="1200">
        <f t="shared" si="5"/>
        <v>1.017144663524832</v>
      </c>
    </row>
    <row r="161" ht="11.25">
      <c r="G161" s="810"/>
    </row>
    <row r="162" ht="11.25">
      <c r="G162" s="810"/>
    </row>
    <row r="163" ht="11.25">
      <c r="G163" s="810"/>
    </row>
    <row r="164" ht="11.25">
      <c r="G164" s="810"/>
    </row>
    <row r="165" ht="11.25">
      <c r="G165" s="810"/>
    </row>
    <row r="166" ht="11.25">
      <c r="G166" s="810"/>
    </row>
    <row r="167" ht="11.25">
      <c r="G167" s="810"/>
    </row>
    <row r="168" ht="11.25">
      <c r="G168" s="810"/>
    </row>
    <row r="169" ht="11.25">
      <c r="G169" s="810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4"/>
  <sheetViews>
    <sheetView zoomScaleSheetLayoutView="100" zoomScalePageLayoutView="0" workbookViewId="0" topLeftCell="A536">
      <selection activeCell="F564" sqref="F564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6" width="10.875" style="231" customWidth="1"/>
    <col min="7" max="7" width="7.875" style="231" bestFit="1" customWidth="1"/>
    <col min="8" max="16384" width="9.125" style="231" customWidth="1"/>
  </cols>
  <sheetData>
    <row r="1" spans="1:7" ht="12.75">
      <c r="A1" s="1280" t="s">
        <v>856</v>
      </c>
      <c r="B1" s="1276"/>
      <c r="C1" s="1276"/>
      <c r="D1" s="1276"/>
      <c r="E1" s="1276"/>
      <c r="F1" s="1276"/>
      <c r="G1" s="1276"/>
    </row>
    <row r="2" spans="1:7" ht="12">
      <c r="A2" s="1274" t="s">
        <v>20</v>
      </c>
      <c r="B2" s="1275"/>
      <c r="C2" s="1276"/>
      <c r="D2" s="1276"/>
      <c r="E2" s="1276"/>
      <c r="F2" s="1276"/>
      <c r="G2" s="1276"/>
    </row>
    <row r="3" spans="1:2" ht="12">
      <c r="A3" s="232"/>
      <c r="B3" s="232"/>
    </row>
    <row r="4" spans="1:7" ht="12">
      <c r="A4" s="316"/>
      <c r="B4" s="317"/>
      <c r="C4" s="318"/>
      <c r="D4" s="318"/>
      <c r="E4" s="318"/>
      <c r="F4" s="318"/>
      <c r="G4" s="318" t="s">
        <v>758</v>
      </c>
    </row>
    <row r="5" spans="1:7" ht="12" customHeight="1">
      <c r="A5" s="1281" t="s">
        <v>857</v>
      </c>
      <c r="B5" s="1281" t="s">
        <v>738</v>
      </c>
      <c r="C5" s="1284" t="s">
        <v>120</v>
      </c>
      <c r="D5" s="1284" t="s">
        <v>264</v>
      </c>
      <c r="E5" s="1284" t="s">
        <v>1214</v>
      </c>
      <c r="F5" s="1284" t="s">
        <v>1230</v>
      </c>
      <c r="G5" s="1277" t="s">
        <v>1229</v>
      </c>
    </row>
    <row r="6" spans="1:7" ht="12">
      <c r="A6" s="1282"/>
      <c r="B6" s="1282"/>
      <c r="C6" s="1285"/>
      <c r="D6" s="1285"/>
      <c r="E6" s="1285"/>
      <c r="F6" s="1285"/>
      <c r="G6" s="1278"/>
    </row>
    <row r="7" spans="1:7" ht="12.75" thickBot="1">
      <c r="A7" s="1283"/>
      <c r="B7" s="1283"/>
      <c r="C7" s="1286"/>
      <c r="D7" s="1286"/>
      <c r="E7" s="1286"/>
      <c r="F7" s="1286"/>
      <c r="G7" s="1279"/>
    </row>
    <row r="8" spans="1:7" ht="12.75" thickBot="1">
      <c r="A8" s="319" t="s">
        <v>859</v>
      </c>
      <c r="B8" s="320" t="s">
        <v>861</v>
      </c>
      <c r="C8" s="319" t="s">
        <v>741</v>
      </c>
      <c r="D8" s="319" t="s">
        <v>742</v>
      </c>
      <c r="E8" s="319" t="s">
        <v>743</v>
      </c>
      <c r="F8" s="319" t="s">
        <v>611</v>
      </c>
      <c r="G8" s="319" t="s">
        <v>959</v>
      </c>
    </row>
    <row r="9" spans="1:7" ht="13.5">
      <c r="A9" s="233">
        <v>2305</v>
      </c>
      <c r="B9" s="321" t="s">
        <v>907</v>
      </c>
      <c r="C9" s="322"/>
      <c r="D9" s="322"/>
      <c r="E9" s="322"/>
      <c r="F9" s="322"/>
      <c r="G9" s="323"/>
    </row>
    <row r="10" spans="1:7" ht="12.75" customHeight="1">
      <c r="A10" s="233"/>
      <c r="B10" s="324" t="s">
        <v>768</v>
      </c>
      <c r="C10" s="322"/>
      <c r="D10" s="322"/>
      <c r="E10" s="322"/>
      <c r="F10" s="322"/>
      <c r="G10" s="323"/>
    </row>
    <row r="11" spans="1:7" ht="12.75" customHeight="1" thickBot="1">
      <c r="A11" s="233"/>
      <c r="B11" s="325" t="s">
        <v>769</v>
      </c>
      <c r="C11" s="603"/>
      <c r="D11" s="603"/>
      <c r="E11" s="603">
        <v>130</v>
      </c>
      <c r="F11" s="603">
        <v>130</v>
      </c>
      <c r="G11" s="995">
        <f aca="true" t="shared" si="0" ref="G11:G22">SUM(F11/E11)</f>
        <v>1</v>
      </c>
    </row>
    <row r="12" spans="1:7" ht="13.5" customHeight="1" thickBot="1">
      <c r="A12" s="233"/>
      <c r="B12" s="326" t="s">
        <v>770</v>
      </c>
      <c r="C12" s="602"/>
      <c r="D12" s="602"/>
      <c r="E12" s="602">
        <f>SUM(E11)</f>
        <v>130</v>
      </c>
      <c r="F12" s="602">
        <f>SUM(F11)</f>
        <v>130</v>
      </c>
      <c r="G12" s="1094">
        <f t="shared" si="0"/>
        <v>1</v>
      </c>
    </row>
    <row r="13" spans="1:7" ht="12">
      <c r="A13" s="327"/>
      <c r="B13" s="324" t="s">
        <v>771</v>
      </c>
      <c r="C13" s="328"/>
      <c r="D13" s="328"/>
      <c r="E13" s="328"/>
      <c r="F13" s="328"/>
      <c r="G13" s="329"/>
    </row>
    <row r="14" spans="1:7" ht="12.75">
      <c r="A14" s="327"/>
      <c r="B14" s="330" t="s">
        <v>772</v>
      </c>
      <c r="C14" s="331"/>
      <c r="D14" s="331"/>
      <c r="E14" s="331"/>
      <c r="F14" s="331"/>
      <c r="G14" s="329"/>
    </row>
    <row r="15" spans="1:7" ht="12.75">
      <c r="A15" s="327"/>
      <c r="B15" s="330" t="s">
        <v>773</v>
      </c>
      <c r="C15" s="331"/>
      <c r="D15" s="331"/>
      <c r="E15" s="331"/>
      <c r="F15" s="331"/>
      <c r="G15" s="329"/>
    </row>
    <row r="16" spans="1:7" ht="12">
      <c r="A16" s="327"/>
      <c r="B16" s="332" t="s">
        <v>774</v>
      </c>
      <c r="C16" s="328"/>
      <c r="D16" s="328"/>
      <c r="E16" s="328">
        <v>86</v>
      </c>
      <c r="F16" s="328">
        <v>122</v>
      </c>
      <c r="G16" s="329">
        <f t="shared" si="0"/>
        <v>1.4186046511627908</v>
      </c>
    </row>
    <row r="17" spans="1:7" ht="12">
      <c r="A17" s="327"/>
      <c r="B17" s="332" t="s">
        <v>775</v>
      </c>
      <c r="C17" s="328"/>
      <c r="D17" s="328"/>
      <c r="E17" s="328"/>
      <c r="F17" s="328"/>
      <c r="G17" s="329"/>
    </row>
    <row r="18" spans="1:7" ht="12">
      <c r="A18" s="327"/>
      <c r="B18" s="332" t="s">
        <v>776</v>
      </c>
      <c r="C18" s="328"/>
      <c r="D18" s="328"/>
      <c r="E18" s="328">
        <v>23</v>
      </c>
      <c r="F18" s="328">
        <v>32</v>
      </c>
      <c r="G18" s="329">
        <f t="shared" si="0"/>
        <v>1.391304347826087</v>
      </c>
    </row>
    <row r="19" spans="1:7" ht="12">
      <c r="A19" s="327"/>
      <c r="B19" s="333" t="s">
        <v>143</v>
      </c>
      <c r="C19" s="328"/>
      <c r="D19" s="328"/>
      <c r="E19" s="328"/>
      <c r="F19" s="328"/>
      <c r="G19" s="329"/>
    </row>
    <row r="20" spans="1:7" ht="12.75" thickBot="1">
      <c r="A20" s="327"/>
      <c r="B20" s="334" t="s">
        <v>777</v>
      </c>
      <c r="C20" s="335"/>
      <c r="D20" s="335"/>
      <c r="E20" s="335"/>
      <c r="F20" s="335">
        <v>8</v>
      </c>
      <c r="G20" s="995"/>
    </row>
    <row r="21" spans="1:7" ht="12.75" thickBot="1">
      <c r="A21" s="327"/>
      <c r="B21" s="336" t="s">
        <v>935</v>
      </c>
      <c r="C21" s="860"/>
      <c r="D21" s="860"/>
      <c r="E21" s="860">
        <f>SUM(E16:E20)</f>
        <v>109</v>
      </c>
      <c r="F21" s="337">
        <f>SUM(F16:F20)</f>
        <v>162</v>
      </c>
      <c r="G21" s="1094">
        <f t="shared" si="0"/>
        <v>1.4862385321100917</v>
      </c>
    </row>
    <row r="22" spans="1:7" ht="18.75" customHeight="1" thickBot="1">
      <c r="A22" s="338"/>
      <c r="B22" s="339" t="s">
        <v>637</v>
      </c>
      <c r="C22" s="861"/>
      <c r="D22" s="861"/>
      <c r="E22" s="861">
        <f>SUM(E12+E21)</f>
        <v>239</v>
      </c>
      <c r="F22" s="861">
        <f>SUM(F12+F21)</f>
        <v>292</v>
      </c>
      <c r="G22" s="1232">
        <f t="shared" si="0"/>
        <v>1.2217573221757323</v>
      </c>
    </row>
    <row r="23" spans="1:7" ht="12" customHeight="1" thickBot="1">
      <c r="A23" s="338"/>
      <c r="B23" s="1155" t="s">
        <v>247</v>
      </c>
      <c r="C23" s="861"/>
      <c r="D23" s="862">
        <v>112</v>
      </c>
      <c r="E23" s="1163">
        <v>112</v>
      </c>
      <c r="F23" s="1163">
        <v>112</v>
      </c>
      <c r="G23" s="1016">
        <f>SUM(F23/E23)</f>
        <v>1</v>
      </c>
    </row>
    <row r="24" spans="1:7" ht="18.75" customHeight="1" thickBot="1">
      <c r="A24" s="327"/>
      <c r="B24" s="341" t="s">
        <v>638</v>
      </c>
      <c r="C24" s="862"/>
      <c r="D24" s="1156">
        <f>SUM(D23)</f>
        <v>112</v>
      </c>
      <c r="E24" s="1164">
        <f>SUM(E23)</f>
        <v>112</v>
      </c>
      <c r="F24" s="1164">
        <f>SUM(F23)</f>
        <v>112</v>
      </c>
      <c r="G24" s="1231">
        <f aca="true" t="shared" si="1" ref="G24:G87">SUM(F24/E24)</f>
        <v>1</v>
      </c>
    </row>
    <row r="25" spans="1:7" ht="12.75" customHeight="1">
      <c r="A25" s="327"/>
      <c r="B25" s="1085" t="s">
        <v>91</v>
      </c>
      <c r="C25" s="1086"/>
      <c r="D25" s="1086">
        <v>1150</v>
      </c>
      <c r="E25" s="1165">
        <v>1150</v>
      </c>
      <c r="F25" s="1165">
        <v>1150</v>
      </c>
      <c r="G25" s="329">
        <f t="shared" si="1"/>
        <v>1</v>
      </c>
    </row>
    <row r="26" spans="1:7" ht="12.75" thickBot="1">
      <c r="A26" s="327"/>
      <c r="B26" s="346" t="s">
        <v>238</v>
      </c>
      <c r="C26" s="1084">
        <v>131986</v>
      </c>
      <c r="D26" s="1084">
        <v>133661</v>
      </c>
      <c r="E26" s="1166">
        <v>134218</v>
      </c>
      <c r="F26" s="1166">
        <v>134264</v>
      </c>
      <c r="G26" s="995">
        <f t="shared" si="1"/>
        <v>1.0003427260129043</v>
      </c>
    </row>
    <row r="27" spans="1:7" ht="18.75" customHeight="1" thickBot="1">
      <c r="A27" s="327"/>
      <c r="B27" s="347" t="s">
        <v>631</v>
      </c>
      <c r="C27" s="348">
        <f>SUM(C25:C26)</f>
        <v>131986</v>
      </c>
      <c r="D27" s="348">
        <f>SUM(D25:D26)</f>
        <v>134811</v>
      </c>
      <c r="E27" s="1167">
        <f>SUM(E25:E26)</f>
        <v>135368</v>
      </c>
      <c r="F27" s="1167">
        <f>SUM(F25:F26)</f>
        <v>135414</v>
      </c>
      <c r="G27" s="1233">
        <f t="shared" si="1"/>
        <v>1.0003398144317712</v>
      </c>
    </row>
    <row r="28" spans="1:7" ht="12" customHeight="1" thickBot="1">
      <c r="A28" s="327"/>
      <c r="B28" s="257" t="s">
        <v>91</v>
      </c>
      <c r="C28" s="348"/>
      <c r="D28" s="862">
        <v>1825</v>
      </c>
      <c r="E28" s="1163">
        <v>1825</v>
      </c>
      <c r="F28" s="1163">
        <v>1825</v>
      </c>
      <c r="G28" s="1016">
        <f t="shared" si="1"/>
        <v>1</v>
      </c>
    </row>
    <row r="29" spans="1:7" ht="18.75" customHeight="1" thickBot="1">
      <c r="A29" s="327"/>
      <c r="B29" s="347" t="s">
        <v>633</v>
      </c>
      <c r="C29" s="348"/>
      <c r="D29" s="348">
        <f>SUM(D28)</f>
        <v>1825</v>
      </c>
      <c r="E29" s="1167">
        <f>SUM(E28)</f>
        <v>1825</v>
      </c>
      <c r="F29" s="1167">
        <f>SUM(F28)</f>
        <v>1825</v>
      </c>
      <c r="G29" s="1232">
        <f t="shared" si="1"/>
        <v>1</v>
      </c>
    </row>
    <row r="30" spans="1:7" ht="14.25" thickBot="1">
      <c r="A30" s="349"/>
      <c r="B30" s="350" t="s">
        <v>645</v>
      </c>
      <c r="C30" s="351">
        <f>SUM(C22+C24+C27)</f>
        <v>131986</v>
      </c>
      <c r="D30" s="351">
        <f>SUM(D22+D24+D27+D29)</f>
        <v>136748</v>
      </c>
      <c r="E30" s="1168">
        <f>SUM(E22+E24+E27+E29)</f>
        <v>137544</v>
      </c>
      <c r="F30" s="1168">
        <f>SUM(F22+F24+F27+F29)</f>
        <v>137643</v>
      </c>
      <c r="G30" s="1233">
        <f t="shared" si="1"/>
        <v>1.0007197696737045</v>
      </c>
    </row>
    <row r="31" spans="1:7" ht="12">
      <c r="A31" s="322"/>
      <c r="B31" s="352" t="s">
        <v>912</v>
      </c>
      <c r="C31" s="328">
        <v>99572</v>
      </c>
      <c r="D31" s="328">
        <v>100928</v>
      </c>
      <c r="E31" s="589">
        <v>101385</v>
      </c>
      <c r="F31" s="589">
        <v>101423</v>
      </c>
      <c r="G31" s="329">
        <f t="shared" si="1"/>
        <v>1.0003748088967797</v>
      </c>
    </row>
    <row r="32" spans="1:7" ht="12">
      <c r="A32" s="322"/>
      <c r="B32" s="352" t="s">
        <v>913</v>
      </c>
      <c r="C32" s="328">
        <v>24583</v>
      </c>
      <c r="D32" s="328">
        <v>24902</v>
      </c>
      <c r="E32" s="589">
        <v>25002</v>
      </c>
      <c r="F32" s="589">
        <v>25010</v>
      </c>
      <c r="G32" s="329">
        <f t="shared" si="1"/>
        <v>1.000319974402048</v>
      </c>
    </row>
    <row r="33" spans="1:7" ht="12">
      <c r="A33" s="322"/>
      <c r="B33" s="352" t="s">
        <v>914</v>
      </c>
      <c r="C33" s="328">
        <v>5926</v>
      </c>
      <c r="D33" s="328">
        <v>7076</v>
      </c>
      <c r="E33" s="589">
        <v>6315</v>
      </c>
      <c r="F33" s="589">
        <v>6368</v>
      </c>
      <c r="G33" s="329">
        <f t="shared" si="1"/>
        <v>1.008392715756136</v>
      </c>
    </row>
    <row r="34" spans="1:7" ht="12">
      <c r="A34" s="322"/>
      <c r="B34" s="353" t="s">
        <v>916</v>
      </c>
      <c r="C34" s="328"/>
      <c r="D34" s="328"/>
      <c r="E34" s="589"/>
      <c r="F34" s="589"/>
      <c r="G34" s="329"/>
    </row>
    <row r="35" spans="1:7" ht="12.75" thickBot="1">
      <c r="A35" s="322"/>
      <c r="B35" s="354" t="s">
        <v>915</v>
      </c>
      <c r="C35" s="335"/>
      <c r="D35" s="335"/>
      <c r="E35" s="1169"/>
      <c r="F35" s="1169"/>
      <c r="G35" s="995"/>
    </row>
    <row r="36" spans="1:7" ht="12.75" thickBot="1">
      <c r="A36" s="322"/>
      <c r="B36" s="355" t="s">
        <v>630</v>
      </c>
      <c r="C36" s="337">
        <f>SUM(C31:C35)</f>
        <v>130081</v>
      </c>
      <c r="D36" s="337">
        <f>SUM(D31:D35)</f>
        <v>132906</v>
      </c>
      <c r="E36" s="1170">
        <f>SUM(E31:E35)</f>
        <v>132702</v>
      </c>
      <c r="F36" s="1170">
        <f>SUM(F31:F35)</f>
        <v>132801</v>
      </c>
      <c r="G36" s="1094">
        <f t="shared" si="1"/>
        <v>1.0007460324637156</v>
      </c>
    </row>
    <row r="37" spans="1:7" ht="12">
      <c r="A37" s="322"/>
      <c r="B37" s="352" t="s">
        <v>826</v>
      </c>
      <c r="C37" s="328">
        <v>1905</v>
      </c>
      <c r="D37" s="328">
        <v>3842</v>
      </c>
      <c r="E37" s="589">
        <v>4842</v>
      </c>
      <c r="F37" s="589">
        <v>4842</v>
      </c>
      <c r="G37" s="329">
        <f t="shared" si="1"/>
        <v>1</v>
      </c>
    </row>
    <row r="38" spans="1:7" ht="12">
      <c r="A38" s="322"/>
      <c r="B38" s="352" t="s">
        <v>827</v>
      </c>
      <c r="C38" s="328"/>
      <c r="D38" s="328"/>
      <c r="E38" s="589"/>
      <c r="F38" s="589"/>
      <c r="G38" s="329"/>
    </row>
    <row r="39" spans="1:7" ht="12.75" thickBot="1">
      <c r="A39" s="322"/>
      <c r="B39" s="354" t="s">
        <v>101</v>
      </c>
      <c r="C39" s="335"/>
      <c r="D39" s="335"/>
      <c r="E39" s="1169"/>
      <c r="F39" s="1169"/>
      <c r="G39" s="995"/>
    </row>
    <row r="40" spans="1:7" ht="12.75" thickBot="1">
      <c r="A40" s="322"/>
      <c r="B40" s="356" t="s">
        <v>636</v>
      </c>
      <c r="C40" s="337">
        <f>SUM(C37:C39)</f>
        <v>1905</v>
      </c>
      <c r="D40" s="337">
        <f>SUM(D37:D39)</f>
        <v>3842</v>
      </c>
      <c r="E40" s="1170">
        <f>SUM(E37:E39)</f>
        <v>4842</v>
      </c>
      <c r="F40" s="1170">
        <f>SUM(F37:F39)</f>
        <v>4842</v>
      </c>
      <c r="G40" s="1094">
        <f t="shared" si="1"/>
        <v>1</v>
      </c>
    </row>
    <row r="41" spans="1:7" ht="14.25" thickBot="1">
      <c r="A41" s="319"/>
      <c r="B41" s="357" t="s">
        <v>684</v>
      </c>
      <c r="C41" s="351">
        <f>SUM(C36+C40)</f>
        <v>131986</v>
      </c>
      <c r="D41" s="351">
        <f>SUM(D36+D40)</f>
        <v>136748</v>
      </c>
      <c r="E41" s="1168">
        <f>SUM(E36+E40)</f>
        <v>137544</v>
      </c>
      <c r="F41" s="1168">
        <f>SUM(F36+F40)</f>
        <v>137643</v>
      </c>
      <c r="G41" s="1233">
        <f t="shared" si="1"/>
        <v>1.0007197696737045</v>
      </c>
    </row>
    <row r="42" spans="1:7" ht="13.5">
      <c r="A42" s="233">
        <v>2309</v>
      </c>
      <c r="B42" s="358" t="s">
        <v>919</v>
      </c>
      <c r="C42" s="322"/>
      <c r="D42" s="322"/>
      <c r="E42" s="800"/>
      <c r="F42" s="800"/>
      <c r="G42" s="329"/>
    </row>
    <row r="43" spans="1:7" ht="12" customHeight="1">
      <c r="A43" s="322"/>
      <c r="B43" s="324" t="s">
        <v>768</v>
      </c>
      <c r="C43" s="322"/>
      <c r="D43" s="322"/>
      <c r="E43" s="800"/>
      <c r="F43" s="800"/>
      <c r="G43" s="329"/>
    </row>
    <row r="44" spans="1:7" ht="12.75" thickBot="1">
      <c r="A44" s="322"/>
      <c r="B44" s="325" t="s">
        <v>769</v>
      </c>
      <c r="C44" s="600"/>
      <c r="D44" s="600"/>
      <c r="E44" s="1171">
        <v>190</v>
      </c>
      <c r="F44" s="1171">
        <v>190</v>
      </c>
      <c r="G44" s="995">
        <f t="shared" si="1"/>
        <v>1</v>
      </c>
    </row>
    <row r="45" spans="1:7" ht="12.75" thickBot="1">
      <c r="A45" s="322"/>
      <c r="B45" s="326" t="s">
        <v>770</v>
      </c>
      <c r="C45" s="601"/>
      <c r="D45" s="601"/>
      <c r="E45" s="1172">
        <f>SUM(E44)</f>
        <v>190</v>
      </c>
      <c r="F45" s="1172">
        <f>SUM(F44)</f>
        <v>190</v>
      </c>
      <c r="G45" s="1094">
        <f t="shared" si="1"/>
        <v>1</v>
      </c>
    </row>
    <row r="46" spans="1:7" ht="12">
      <c r="A46" s="322"/>
      <c r="B46" s="324" t="s">
        <v>771</v>
      </c>
      <c r="C46" s="328"/>
      <c r="D46" s="328"/>
      <c r="E46" s="589"/>
      <c r="F46" s="589"/>
      <c r="G46" s="329"/>
    </row>
    <row r="47" spans="1:7" ht="12.75">
      <c r="A47" s="322"/>
      <c r="B47" s="330" t="s">
        <v>772</v>
      </c>
      <c r="C47" s="331"/>
      <c r="D47" s="331"/>
      <c r="E47" s="1173"/>
      <c r="F47" s="1173"/>
      <c r="G47" s="329"/>
    </row>
    <row r="48" spans="1:7" ht="12.75">
      <c r="A48" s="322"/>
      <c r="B48" s="330" t="s">
        <v>773</v>
      </c>
      <c r="C48" s="331"/>
      <c r="D48" s="331"/>
      <c r="E48" s="1173"/>
      <c r="F48" s="1173"/>
      <c r="G48" s="329"/>
    </row>
    <row r="49" spans="1:7" ht="12">
      <c r="A49" s="322"/>
      <c r="B49" s="332" t="s">
        <v>774</v>
      </c>
      <c r="C49" s="328"/>
      <c r="D49" s="328"/>
      <c r="E49" s="589"/>
      <c r="F49" s="589"/>
      <c r="G49" s="329"/>
    </row>
    <row r="50" spans="1:7" ht="12">
      <c r="A50" s="322"/>
      <c r="B50" s="332" t="s">
        <v>775</v>
      </c>
      <c r="C50" s="328"/>
      <c r="D50" s="328"/>
      <c r="E50" s="589"/>
      <c r="F50" s="589"/>
      <c r="G50" s="329"/>
    </row>
    <row r="51" spans="1:7" ht="12">
      <c r="A51" s="322"/>
      <c r="B51" s="332" t="s">
        <v>776</v>
      </c>
      <c r="C51" s="328"/>
      <c r="D51" s="328"/>
      <c r="E51" s="589"/>
      <c r="F51" s="589"/>
      <c r="G51" s="329"/>
    </row>
    <row r="52" spans="1:7" ht="12">
      <c r="A52" s="322"/>
      <c r="B52" s="332" t="s">
        <v>939</v>
      </c>
      <c r="C52" s="328"/>
      <c r="D52" s="328"/>
      <c r="E52" s="589"/>
      <c r="F52" s="589"/>
      <c r="G52" s="329"/>
    </row>
    <row r="53" spans="1:7" ht="12">
      <c r="A53" s="322"/>
      <c r="B53" s="333" t="s">
        <v>143</v>
      </c>
      <c r="C53" s="328"/>
      <c r="D53" s="328"/>
      <c r="E53" s="589"/>
      <c r="F53" s="589"/>
      <c r="G53" s="329"/>
    </row>
    <row r="54" spans="1:7" ht="12.75" thickBot="1">
      <c r="A54" s="322"/>
      <c r="B54" s="334" t="s">
        <v>777</v>
      </c>
      <c r="C54" s="335"/>
      <c r="D54" s="335"/>
      <c r="E54" s="1169">
        <v>51</v>
      </c>
      <c r="F54" s="1169">
        <v>51</v>
      </c>
      <c r="G54" s="995">
        <f t="shared" si="1"/>
        <v>1</v>
      </c>
    </row>
    <row r="55" spans="1:7" ht="12.75" thickBot="1">
      <c r="A55" s="322"/>
      <c r="B55" s="336" t="s">
        <v>935</v>
      </c>
      <c r="C55" s="860"/>
      <c r="D55" s="860"/>
      <c r="E55" s="1174">
        <f>SUM(E54)</f>
        <v>51</v>
      </c>
      <c r="F55" s="1174">
        <f>SUM(F54)</f>
        <v>51</v>
      </c>
      <c r="G55" s="1094">
        <f t="shared" si="1"/>
        <v>1</v>
      </c>
    </row>
    <row r="56" spans="1:7" ht="13.5" thickBot="1">
      <c r="A56" s="322"/>
      <c r="B56" s="339" t="s">
        <v>637</v>
      </c>
      <c r="C56" s="861"/>
      <c r="D56" s="861"/>
      <c r="E56" s="1175">
        <f>SUM(E45+E55)</f>
        <v>241</v>
      </c>
      <c r="F56" s="1175">
        <f>SUM(F45+F55)</f>
        <v>241</v>
      </c>
      <c r="G56" s="1094">
        <f t="shared" si="1"/>
        <v>1</v>
      </c>
    </row>
    <row r="57" spans="1:7" ht="13.5" thickBot="1">
      <c r="A57" s="322"/>
      <c r="B57" s="1155" t="s">
        <v>247</v>
      </c>
      <c r="C57" s="861"/>
      <c r="D57" s="862">
        <v>126</v>
      </c>
      <c r="E57" s="1163">
        <v>126</v>
      </c>
      <c r="F57" s="1163">
        <v>126</v>
      </c>
      <c r="G57" s="1016">
        <f t="shared" si="1"/>
        <v>1</v>
      </c>
    </row>
    <row r="58" spans="1:7" ht="12.75" thickBot="1">
      <c r="A58" s="322"/>
      <c r="B58" s="341" t="s">
        <v>638</v>
      </c>
      <c r="C58" s="862"/>
      <c r="D58" s="1156">
        <f>SUM(D57)</f>
        <v>126</v>
      </c>
      <c r="E58" s="1164">
        <f>SUM(E57)</f>
        <v>126</v>
      </c>
      <c r="F58" s="1164">
        <f>SUM(F57)</f>
        <v>126</v>
      </c>
      <c r="G58" s="1094">
        <f t="shared" si="1"/>
        <v>1</v>
      </c>
    </row>
    <row r="59" spans="1:7" ht="12">
      <c r="A59" s="322"/>
      <c r="B59" s="1085" t="s">
        <v>91</v>
      </c>
      <c r="C59" s="344"/>
      <c r="D59" s="344">
        <v>1038</v>
      </c>
      <c r="E59" s="590">
        <v>1038</v>
      </c>
      <c r="F59" s="590">
        <v>1038</v>
      </c>
      <c r="G59" s="329">
        <f t="shared" si="1"/>
        <v>1</v>
      </c>
    </row>
    <row r="60" spans="1:7" ht="12.75" thickBot="1">
      <c r="A60" s="322"/>
      <c r="B60" s="346" t="s">
        <v>238</v>
      </c>
      <c r="C60" s="335">
        <v>142477</v>
      </c>
      <c r="D60" s="335">
        <v>145800</v>
      </c>
      <c r="E60" s="1169">
        <v>146577</v>
      </c>
      <c r="F60" s="1169">
        <v>146709</v>
      </c>
      <c r="G60" s="995">
        <f t="shared" si="1"/>
        <v>1.0009005505638675</v>
      </c>
    </row>
    <row r="61" spans="1:7" ht="13.5" thickBot="1">
      <c r="A61" s="322"/>
      <c r="B61" s="347" t="s">
        <v>631</v>
      </c>
      <c r="C61" s="348">
        <f>SUM(C59:C60)</f>
        <v>142477</v>
      </c>
      <c r="D61" s="348">
        <f>SUM(D59:D60)</f>
        <v>146838</v>
      </c>
      <c r="E61" s="1167">
        <f>SUM(E59:E60)</f>
        <v>147615</v>
      </c>
      <c r="F61" s="1167">
        <f>SUM(F59:F60)</f>
        <v>147747</v>
      </c>
      <c r="G61" s="1094">
        <f t="shared" si="1"/>
        <v>1.0008942180672695</v>
      </c>
    </row>
    <row r="62" spans="1:7" ht="13.5" thickBot="1">
      <c r="A62" s="322"/>
      <c r="B62" s="257" t="s">
        <v>91</v>
      </c>
      <c r="C62" s="348"/>
      <c r="D62" s="862">
        <v>616</v>
      </c>
      <c r="E62" s="1163">
        <v>616</v>
      </c>
      <c r="F62" s="1163">
        <v>616</v>
      </c>
      <c r="G62" s="1016">
        <f t="shared" si="1"/>
        <v>1</v>
      </c>
    </row>
    <row r="63" spans="1:7" ht="13.5" thickBot="1">
      <c r="A63" s="322"/>
      <c r="B63" s="347" t="s">
        <v>633</v>
      </c>
      <c r="C63" s="348"/>
      <c r="D63" s="348">
        <f>SUM(D62)</f>
        <v>616</v>
      </c>
      <c r="E63" s="1167">
        <f>SUM(E62)</f>
        <v>616</v>
      </c>
      <c r="F63" s="1167">
        <f>SUM(F62)</f>
        <v>616</v>
      </c>
      <c r="G63" s="1094">
        <f t="shared" si="1"/>
        <v>1</v>
      </c>
    </row>
    <row r="64" spans="1:7" ht="14.25" thickBot="1">
      <c r="A64" s="322"/>
      <c r="B64" s="350" t="s">
        <v>645</v>
      </c>
      <c r="C64" s="351">
        <f>SUM(C56+C58+C61)</f>
        <v>142477</v>
      </c>
      <c r="D64" s="351">
        <f>SUM(D56+D58+D61+D63)</f>
        <v>147580</v>
      </c>
      <c r="E64" s="1168">
        <f>SUM(E56+E58+E61+E63)</f>
        <v>148598</v>
      </c>
      <c r="F64" s="1168">
        <f>SUM(F56+F58+F61+F63)</f>
        <v>148730</v>
      </c>
      <c r="G64" s="1094">
        <f t="shared" si="1"/>
        <v>1.0008883026689457</v>
      </c>
    </row>
    <row r="65" spans="1:7" ht="12">
      <c r="A65" s="322"/>
      <c r="B65" s="352" t="s">
        <v>912</v>
      </c>
      <c r="C65" s="328">
        <v>108202</v>
      </c>
      <c r="D65" s="328">
        <v>110905</v>
      </c>
      <c r="E65" s="589">
        <v>111591</v>
      </c>
      <c r="F65" s="589">
        <v>111699</v>
      </c>
      <c r="G65" s="329">
        <f t="shared" si="1"/>
        <v>1.0009678199854828</v>
      </c>
    </row>
    <row r="66" spans="1:7" ht="12">
      <c r="A66" s="322"/>
      <c r="B66" s="352" t="s">
        <v>913</v>
      </c>
      <c r="C66" s="328">
        <v>26977</v>
      </c>
      <c r="D66" s="328">
        <v>27597</v>
      </c>
      <c r="E66" s="589">
        <v>27737</v>
      </c>
      <c r="F66" s="589">
        <v>27761</v>
      </c>
      <c r="G66" s="329">
        <f t="shared" si="1"/>
        <v>1.000865270216678</v>
      </c>
    </row>
    <row r="67" spans="1:7" ht="12">
      <c r="A67" s="322"/>
      <c r="B67" s="352" t="s">
        <v>914</v>
      </c>
      <c r="C67" s="328">
        <v>6282</v>
      </c>
      <c r="D67" s="328">
        <v>7320</v>
      </c>
      <c r="E67" s="589">
        <v>7512</v>
      </c>
      <c r="F67" s="589">
        <v>7331</v>
      </c>
      <c r="G67" s="329">
        <f t="shared" si="1"/>
        <v>0.9759052183173589</v>
      </c>
    </row>
    <row r="68" spans="1:7" ht="12">
      <c r="A68" s="322"/>
      <c r="B68" s="353" t="s">
        <v>916</v>
      </c>
      <c r="C68" s="328"/>
      <c r="D68" s="328"/>
      <c r="E68" s="589"/>
      <c r="F68" s="589"/>
      <c r="G68" s="329"/>
    </row>
    <row r="69" spans="1:7" ht="12.75" thickBot="1">
      <c r="A69" s="322"/>
      <c r="B69" s="354" t="s">
        <v>915</v>
      </c>
      <c r="C69" s="335"/>
      <c r="D69" s="335"/>
      <c r="E69" s="1169"/>
      <c r="F69" s="1169">
        <v>181</v>
      </c>
      <c r="G69" s="995"/>
    </row>
    <row r="70" spans="1:7" ht="12.75" thickBot="1">
      <c r="A70" s="322"/>
      <c r="B70" s="355" t="s">
        <v>630</v>
      </c>
      <c r="C70" s="860">
        <f>SUM(C65:C69)</f>
        <v>141461</v>
      </c>
      <c r="D70" s="860">
        <f>SUM(D65:D69)</f>
        <v>145822</v>
      </c>
      <c r="E70" s="1174">
        <f>SUM(E65:E69)</f>
        <v>146840</v>
      </c>
      <c r="F70" s="1174">
        <f>SUM(F65:F69)</f>
        <v>146972</v>
      </c>
      <c r="G70" s="1094">
        <f t="shared" si="1"/>
        <v>1.0008989376191773</v>
      </c>
    </row>
    <row r="71" spans="1:7" ht="12">
      <c r="A71" s="322"/>
      <c r="B71" s="352" t="s">
        <v>826</v>
      </c>
      <c r="C71" s="328">
        <v>1016</v>
      </c>
      <c r="D71" s="328">
        <v>1758</v>
      </c>
      <c r="E71" s="589">
        <v>1758</v>
      </c>
      <c r="F71" s="589">
        <v>1758</v>
      </c>
      <c r="G71" s="329">
        <f t="shared" si="1"/>
        <v>1</v>
      </c>
    </row>
    <row r="72" spans="1:7" ht="12">
      <c r="A72" s="322"/>
      <c r="B72" s="352" t="s">
        <v>827</v>
      </c>
      <c r="C72" s="328"/>
      <c r="D72" s="328"/>
      <c r="E72" s="589"/>
      <c r="F72" s="589"/>
      <c r="G72" s="329"/>
    </row>
    <row r="73" spans="1:7" ht="12.75" thickBot="1">
      <c r="A73" s="322"/>
      <c r="B73" s="354" t="s">
        <v>101</v>
      </c>
      <c r="C73" s="335"/>
      <c r="D73" s="335"/>
      <c r="E73" s="1169"/>
      <c r="F73" s="1169"/>
      <c r="G73" s="995"/>
    </row>
    <row r="74" spans="1:7" ht="12.75" thickBot="1">
      <c r="A74" s="322"/>
      <c r="B74" s="356" t="s">
        <v>636</v>
      </c>
      <c r="C74" s="860">
        <f>SUM(C71:C73)</f>
        <v>1016</v>
      </c>
      <c r="D74" s="860">
        <f>SUM(D71:D73)</f>
        <v>1758</v>
      </c>
      <c r="E74" s="1174">
        <f>SUM(E71:E73)</f>
        <v>1758</v>
      </c>
      <c r="F74" s="1174">
        <f>SUM(F71:F73)</f>
        <v>1758</v>
      </c>
      <c r="G74" s="1092">
        <f t="shared" si="1"/>
        <v>1</v>
      </c>
    </row>
    <row r="75" spans="1:7" ht="14.25" thickBot="1">
      <c r="A75" s="319"/>
      <c r="B75" s="357" t="s">
        <v>684</v>
      </c>
      <c r="C75" s="351">
        <f>SUM(C70+C74)</f>
        <v>142477</v>
      </c>
      <c r="D75" s="351">
        <f>SUM(D70+D74)</f>
        <v>147580</v>
      </c>
      <c r="E75" s="1168">
        <f>SUM(E70+E74)</f>
        <v>148598</v>
      </c>
      <c r="F75" s="1168">
        <f>SUM(F70+F74)</f>
        <v>148730</v>
      </c>
      <c r="G75" s="1094">
        <f t="shared" si="1"/>
        <v>1.0008883026689457</v>
      </c>
    </row>
    <row r="76" spans="1:7" ht="13.5">
      <c r="A76" s="233">
        <v>2310</v>
      </c>
      <c r="B76" s="358" t="s">
        <v>920</v>
      </c>
      <c r="C76" s="328"/>
      <c r="D76" s="328"/>
      <c r="E76" s="589"/>
      <c r="F76" s="589"/>
      <c r="G76" s="329"/>
    </row>
    <row r="77" spans="1:7" ht="12" customHeight="1">
      <c r="A77" s="322"/>
      <c r="B77" s="324" t="s">
        <v>768</v>
      </c>
      <c r="C77" s="322"/>
      <c r="D77" s="322"/>
      <c r="E77" s="800"/>
      <c r="F77" s="800"/>
      <c r="G77" s="329"/>
    </row>
    <row r="78" spans="1:7" ht="12.75" thickBot="1">
      <c r="A78" s="322"/>
      <c r="B78" s="325" t="s">
        <v>769</v>
      </c>
      <c r="C78" s="600"/>
      <c r="D78" s="600"/>
      <c r="E78" s="1171">
        <v>80</v>
      </c>
      <c r="F78" s="1171">
        <v>100</v>
      </c>
      <c r="G78" s="995">
        <f t="shared" si="1"/>
        <v>1.25</v>
      </c>
    </row>
    <row r="79" spans="1:7" ht="12.75" thickBot="1">
      <c r="A79" s="322"/>
      <c r="B79" s="326" t="s">
        <v>770</v>
      </c>
      <c r="C79" s="601"/>
      <c r="D79" s="601"/>
      <c r="E79" s="1172">
        <f>SUM(E78)</f>
        <v>80</v>
      </c>
      <c r="F79" s="1172">
        <f>SUM(F78)</f>
        <v>100</v>
      </c>
      <c r="G79" s="1094">
        <f t="shared" si="1"/>
        <v>1.25</v>
      </c>
    </row>
    <row r="80" spans="1:7" ht="12">
      <c r="A80" s="322"/>
      <c r="B80" s="324" t="s">
        <v>771</v>
      </c>
      <c r="C80" s="328"/>
      <c r="D80" s="328"/>
      <c r="E80" s="589"/>
      <c r="F80" s="589"/>
      <c r="G80" s="329"/>
    </row>
    <row r="81" spans="1:7" ht="12.75">
      <c r="A81" s="322"/>
      <c r="B81" s="330" t="s">
        <v>772</v>
      </c>
      <c r="C81" s="331"/>
      <c r="D81" s="331"/>
      <c r="E81" s="1173"/>
      <c r="F81" s="1173"/>
      <c r="G81" s="329"/>
    </row>
    <row r="82" spans="1:7" ht="12.75">
      <c r="A82" s="322"/>
      <c r="B82" s="330" t="s">
        <v>773</v>
      </c>
      <c r="C82" s="331"/>
      <c r="D82" s="331"/>
      <c r="E82" s="1173"/>
      <c r="F82" s="1173"/>
      <c r="G82" s="329"/>
    </row>
    <row r="83" spans="1:7" ht="12">
      <c r="A83" s="322"/>
      <c r="B83" s="332" t="s">
        <v>774</v>
      </c>
      <c r="C83" s="328"/>
      <c r="D83" s="328"/>
      <c r="E83" s="589"/>
      <c r="F83" s="589"/>
      <c r="G83" s="329"/>
    </row>
    <row r="84" spans="1:7" ht="12">
      <c r="A84" s="322"/>
      <c r="B84" s="332" t="s">
        <v>775</v>
      </c>
      <c r="C84" s="328"/>
      <c r="D84" s="328"/>
      <c r="E84" s="589"/>
      <c r="F84" s="589"/>
      <c r="G84" s="329"/>
    </row>
    <row r="85" spans="1:7" ht="12">
      <c r="A85" s="322"/>
      <c r="B85" s="332" t="s">
        <v>776</v>
      </c>
      <c r="C85" s="328"/>
      <c r="D85" s="328"/>
      <c r="E85" s="589"/>
      <c r="F85" s="589"/>
      <c r="G85" s="329"/>
    </row>
    <row r="86" spans="1:7" ht="12">
      <c r="A86" s="322"/>
      <c r="B86" s="333" t="s">
        <v>143</v>
      </c>
      <c r="C86" s="328"/>
      <c r="D86" s="328"/>
      <c r="E86" s="589"/>
      <c r="F86" s="589"/>
      <c r="G86" s="329"/>
    </row>
    <row r="87" spans="1:7" ht="12.75" thickBot="1">
      <c r="A87" s="322"/>
      <c r="B87" s="334" t="s">
        <v>777</v>
      </c>
      <c r="C87" s="335"/>
      <c r="D87" s="335"/>
      <c r="E87" s="1169">
        <v>14</v>
      </c>
      <c r="F87" s="1169">
        <v>14</v>
      </c>
      <c r="G87" s="995">
        <f t="shared" si="1"/>
        <v>1</v>
      </c>
    </row>
    <row r="88" spans="1:7" ht="12.75" thickBot="1">
      <c r="A88" s="322"/>
      <c r="B88" s="336" t="s">
        <v>935</v>
      </c>
      <c r="C88" s="860"/>
      <c r="D88" s="860"/>
      <c r="E88" s="1174">
        <f>SUM(E87)</f>
        <v>14</v>
      </c>
      <c r="F88" s="1174">
        <f>SUM(F87)</f>
        <v>14</v>
      </c>
      <c r="G88" s="1094">
        <f aca="true" t="shared" si="2" ref="G88:G146">SUM(F88/E88)</f>
        <v>1</v>
      </c>
    </row>
    <row r="89" spans="1:7" ht="13.5" thickBot="1">
      <c r="A89" s="322"/>
      <c r="B89" s="339" t="s">
        <v>637</v>
      </c>
      <c r="C89" s="340"/>
      <c r="D89" s="340"/>
      <c r="E89" s="1176">
        <f>SUM(E79+E88)</f>
        <v>94</v>
      </c>
      <c r="F89" s="1176">
        <f>SUM(F79+F88)</f>
        <v>114</v>
      </c>
      <c r="G89" s="1094">
        <f t="shared" si="2"/>
        <v>1.2127659574468086</v>
      </c>
    </row>
    <row r="90" spans="1:7" ht="13.5" thickBot="1">
      <c r="A90" s="322"/>
      <c r="B90" s="1155" t="s">
        <v>247</v>
      </c>
      <c r="C90" s="861"/>
      <c r="D90" s="862">
        <v>56</v>
      </c>
      <c r="E90" s="1163">
        <v>56</v>
      </c>
      <c r="F90" s="1163">
        <v>56</v>
      </c>
      <c r="G90" s="1016">
        <f t="shared" si="2"/>
        <v>1</v>
      </c>
    </row>
    <row r="91" spans="1:7" ht="12.75" thickBot="1">
      <c r="A91" s="322"/>
      <c r="B91" s="341" t="s">
        <v>638</v>
      </c>
      <c r="C91" s="862"/>
      <c r="D91" s="1156">
        <f>SUM(D90)</f>
        <v>56</v>
      </c>
      <c r="E91" s="1164">
        <f>SUM(E90)</f>
        <v>56</v>
      </c>
      <c r="F91" s="1164">
        <f>SUM(F90)</f>
        <v>56</v>
      </c>
      <c r="G91" s="1094">
        <f t="shared" si="2"/>
        <v>1</v>
      </c>
    </row>
    <row r="92" spans="1:7" ht="12">
      <c r="A92" s="322"/>
      <c r="B92" s="1085" t="s">
        <v>91</v>
      </c>
      <c r="C92" s="344"/>
      <c r="D92" s="344">
        <v>684</v>
      </c>
      <c r="E92" s="590">
        <v>684</v>
      </c>
      <c r="F92" s="590">
        <v>684</v>
      </c>
      <c r="G92" s="329">
        <f t="shared" si="2"/>
        <v>1</v>
      </c>
    </row>
    <row r="93" spans="1:7" ht="12.75" thickBot="1">
      <c r="A93" s="322"/>
      <c r="B93" s="346" t="s">
        <v>238</v>
      </c>
      <c r="C93" s="335">
        <v>74503</v>
      </c>
      <c r="D93" s="335">
        <v>75360</v>
      </c>
      <c r="E93" s="1169">
        <v>75887</v>
      </c>
      <c r="F93" s="1169">
        <v>75887</v>
      </c>
      <c r="G93" s="995">
        <f t="shared" si="2"/>
        <v>1</v>
      </c>
    </row>
    <row r="94" spans="1:7" ht="13.5" thickBot="1">
      <c r="A94" s="322"/>
      <c r="B94" s="347" t="s">
        <v>631</v>
      </c>
      <c r="C94" s="348">
        <f>SUM(C92:C93)</f>
        <v>74503</v>
      </c>
      <c r="D94" s="348">
        <f>SUM(D92:D93)</f>
        <v>76044</v>
      </c>
      <c r="E94" s="1167">
        <f>SUM(E92:E93)</f>
        <v>76571</v>
      </c>
      <c r="F94" s="1167">
        <f>SUM(F92:F93)</f>
        <v>76571</v>
      </c>
      <c r="G94" s="1094">
        <f t="shared" si="2"/>
        <v>1</v>
      </c>
    </row>
    <row r="95" spans="1:7" ht="13.5" thickBot="1">
      <c r="A95" s="322"/>
      <c r="B95" s="257" t="s">
        <v>91</v>
      </c>
      <c r="C95" s="348"/>
      <c r="D95" s="862">
        <v>643</v>
      </c>
      <c r="E95" s="1163">
        <v>643</v>
      </c>
      <c r="F95" s="1163">
        <v>643</v>
      </c>
      <c r="G95" s="1016">
        <f t="shared" si="2"/>
        <v>1</v>
      </c>
    </row>
    <row r="96" spans="1:7" ht="13.5" thickBot="1">
      <c r="A96" s="322"/>
      <c r="B96" s="347" t="s">
        <v>633</v>
      </c>
      <c r="C96" s="348"/>
      <c r="D96" s="348">
        <f>SUM(D95)</f>
        <v>643</v>
      </c>
      <c r="E96" s="1167">
        <f>SUM(E95)</f>
        <v>643</v>
      </c>
      <c r="F96" s="1167">
        <f>SUM(F95)</f>
        <v>643</v>
      </c>
      <c r="G96" s="1094">
        <f t="shared" si="2"/>
        <v>1</v>
      </c>
    </row>
    <row r="97" spans="1:7" ht="14.25" thickBot="1">
      <c r="A97" s="322"/>
      <c r="B97" s="350" t="s">
        <v>645</v>
      </c>
      <c r="C97" s="351">
        <f>SUM(C89+C91+C94)</f>
        <v>74503</v>
      </c>
      <c r="D97" s="351">
        <f>SUM(D89+D91+D94+D96)</f>
        <v>76743</v>
      </c>
      <c r="E97" s="1168">
        <f>SUM(E89+E91+E94+E96)</f>
        <v>77364</v>
      </c>
      <c r="F97" s="1168">
        <f>SUM(F89+F91+F94+F96)</f>
        <v>77384</v>
      </c>
      <c r="G97" s="1233">
        <f t="shared" si="2"/>
        <v>1.0002585181738277</v>
      </c>
    </row>
    <row r="98" spans="1:7" ht="12">
      <c r="A98" s="322"/>
      <c r="B98" s="352" t="s">
        <v>912</v>
      </c>
      <c r="C98" s="328">
        <v>57486</v>
      </c>
      <c r="D98" s="328">
        <v>58171</v>
      </c>
      <c r="E98" s="589">
        <v>58614</v>
      </c>
      <c r="F98" s="589">
        <v>58614</v>
      </c>
      <c r="G98" s="329">
        <f t="shared" si="2"/>
        <v>1</v>
      </c>
    </row>
    <row r="99" spans="1:7" ht="12">
      <c r="A99" s="322"/>
      <c r="B99" s="352" t="s">
        <v>913</v>
      </c>
      <c r="C99" s="328">
        <v>13163</v>
      </c>
      <c r="D99" s="328">
        <v>13335</v>
      </c>
      <c r="E99" s="589">
        <v>13430</v>
      </c>
      <c r="F99" s="589">
        <v>13430</v>
      </c>
      <c r="G99" s="329">
        <f t="shared" si="2"/>
        <v>1</v>
      </c>
    </row>
    <row r="100" spans="1:7" ht="12">
      <c r="A100" s="322"/>
      <c r="B100" s="352" t="s">
        <v>914</v>
      </c>
      <c r="C100" s="328">
        <v>2679</v>
      </c>
      <c r="D100" s="328">
        <v>3363</v>
      </c>
      <c r="E100" s="589">
        <v>3446</v>
      </c>
      <c r="F100" s="589">
        <v>3266</v>
      </c>
      <c r="G100" s="329">
        <f t="shared" si="2"/>
        <v>0.9477655252466628</v>
      </c>
    </row>
    <row r="101" spans="1:7" ht="12">
      <c r="A101" s="322"/>
      <c r="B101" s="353" t="s">
        <v>916</v>
      </c>
      <c r="C101" s="328"/>
      <c r="D101" s="328"/>
      <c r="E101" s="589"/>
      <c r="F101" s="589"/>
      <c r="G101" s="329"/>
    </row>
    <row r="102" spans="1:7" ht="12.75" thickBot="1">
      <c r="A102" s="322"/>
      <c r="B102" s="354" t="s">
        <v>915</v>
      </c>
      <c r="C102" s="335"/>
      <c r="D102" s="335"/>
      <c r="E102" s="1169"/>
      <c r="F102" s="1169"/>
      <c r="G102" s="995"/>
    </row>
    <row r="103" spans="1:7" ht="12.75" thickBot="1">
      <c r="A103" s="322"/>
      <c r="B103" s="355" t="s">
        <v>630</v>
      </c>
      <c r="C103" s="860">
        <f>SUM(C98:C102)</f>
        <v>73328</v>
      </c>
      <c r="D103" s="860">
        <f>SUM(D98:D102)</f>
        <v>74869</v>
      </c>
      <c r="E103" s="1174">
        <f>SUM(E98:E102)</f>
        <v>75490</v>
      </c>
      <c r="F103" s="1174">
        <f>SUM(F98:F102)</f>
        <v>75310</v>
      </c>
      <c r="G103" s="1094">
        <f t="shared" si="2"/>
        <v>0.9976155782222811</v>
      </c>
    </row>
    <row r="104" spans="1:7" ht="12">
      <c r="A104" s="322"/>
      <c r="B104" s="352" t="s">
        <v>826</v>
      </c>
      <c r="C104" s="328">
        <v>1175</v>
      </c>
      <c r="D104" s="1198">
        <v>1874</v>
      </c>
      <c r="E104" s="1199">
        <v>1874</v>
      </c>
      <c r="F104" s="1199">
        <v>2074</v>
      </c>
      <c r="G104" s="329">
        <f t="shared" si="2"/>
        <v>1.1067235859124867</v>
      </c>
    </row>
    <row r="105" spans="1:7" ht="12">
      <c r="A105" s="322"/>
      <c r="B105" s="352" t="s">
        <v>827</v>
      </c>
      <c r="C105" s="328"/>
      <c r="D105" s="328"/>
      <c r="E105" s="589"/>
      <c r="F105" s="589"/>
      <c r="G105" s="329"/>
    </row>
    <row r="106" spans="1:7" ht="12.75" thickBot="1">
      <c r="A106" s="322"/>
      <c r="B106" s="354" t="s">
        <v>101</v>
      </c>
      <c r="C106" s="335"/>
      <c r="D106" s="335"/>
      <c r="E106" s="1169"/>
      <c r="F106" s="1169"/>
      <c r="G106" s="995"/>
    </row>
    <row r="107" spans="1:7" ht="12.75" thickBot="1">
      <c r="A107" s="322"/>
      <c r="B107" s="356" t="s">
        <v>636</v>
      </c>
      <c r="C107" s="860">
        <f>SUM(C104:C106)</f>
        <v>1175</v>
      </c>
      <c r="D107" s="860">
        <f>SUM(D104:D106)</f>
        <v>1874</v>
      </c>
      <c r="E107" s="1174">
        <f>SUM(E104:E106)</f>
        <v>1874</v>
      </c>
      <c r="F107" s="1174">
        <f>SUM(F104:F106)</f>
        <v>2074</v>
      </c>
      <c r="G107" s="1094">
        <f t="shared" si="2"/>
        <v>1.1067235859124867</v>
      </c>
    </row>
    <row r="108" spans="1:7" ht="14.25" thickBot="1">
      <c r="A108" s="319"/>
      <c r="B108" s="357" t="s">
        <v>684</v>
      </c>
      <c r="C108" s="351">
        <f>SUM(C103+C107)</f>
        <v>74503</v>
      </c>
      <c r="D108" s="351">
        <f>SUM(D103+D107)</f>
        <v>76743</v>
      </c>
      <c r="E108" s="1168">
        <f>SUM(E103+E107)</f>
        <v>77364</v>
      </c>
      <c r="F108" s="1168">
        <f>SUM(F103+F107)</f>
        <v>77384</v>
      </c>
      <c r="G108" s="1233">
        <f t="shared" si="2"/>
        <v>1.0002585181738277</v>
      </c>
    </row>
    <row r="109" spans="1:7" ht="13.5">
      <c r="A109" s="234">
        <v>2315</v>
      </c>
      <c r="B109" s="237" t="s">
        <v>781</v>
      </c>
      <c r="C109" s="328"/>
      <c r="D109" s="328"/>
      <c r="E109" s="589"/>
      <c r="F109" s="589"/>
      <c r="G109" s="329"/>
    </row>
    <row r="110" spans="1:7" ht="12" customHeight="1">
      <c r="A110" s="322"/>
      <c r="B110" s="324" t="s">
        <v>768</v>
      </c>
      <c r="C110" s="322"/>
      <c r="D110" s="322"/>
      <c r="E110" s="800"/>
      <c r="F110" s="800"/>
      <c r="G110" s="329"/>
    </row>
    <row r="111" spans="1:7" ht="12.75" thickBot="1">
      <c r="A111" s="322"/>
      <c r="B111" s="325" t="s">
        <v>769</v>
      </c>
      <c r="C111" s="600"/>
      <c r="D111" s="600"/>
      <c r="E111" s="1171">
        <v>320</v>
      </c>
      <c r="F111" s="1171">
        <v>320</v>
      </c>
      <c r="G111" s="995">
        <f t="shared" si="2"/>
        <v>1</v>
      </c>
    </row>
    <row r="112" spans="1:7" ht="12.75" thickBot="1">
      <c r="A112" s="322"/>
      <c r="B112" s="326" t="s">
        <v>770</v>
      </c>
      <c r="C112" s="601"/>
      <c r="D112" s="601"/>
      <c r="E112" s="1172">
        <f>SUM(E111)</f>
        <v>320</v>
      </c>
      <c r="F112" s="1172">
        <f>SUM(F111)</f>
        <v>320</v>
      </c>
      <c r="G112" s="1094">
        <f t="shared" si="2"/>
        <v>1</v>
      </c>
    </row>
    <row r="113" spans="1:7" ht="12">
      <c r="A113" s="322"/>
      <c r="B113" s="324" t="s">
        <v>771</v>
      </c>
      <c r="C113" s="328"/>
      <c r="D113" s="328"/>
      <c r="E113" s="589"/>
      <c r="F113" s="589"/>
      <c r="G113" s="329"/>
    </row>
    <row r="114" spans="1:7" ht="12.75">
      <c r="A114" s="322"/>
      <c r="B114" s="330" t="s">
        <v>772</v>
      </c>
      <c r="C114" s="331"/>
      <c r="D114" s="331"/>
      <c r="E114" s="1173"/>
      <c r="F114" s="1173"/>
      <c r="G114" s="329"/>
    </row>
    <row r="115" spans="1:7" ht="12.75">
      <c r="A115" s="322"/>
      <c r="B115" s="330" t="s">
        <v>773</v>
      </c>
      <c r="C115" s="331"/>
      <c r="D115" s="331"/>
      <c r="E115" s="1173"/>
      <c r="F115" s="1173"/>
      <c r="G115" s="329"/>
    </row>
    <row r="116" spans="1:7" ht="12">
      <c r="A116" s="322"/>
      <c r="B116" s="332" t="s">
        <v>774</v>
      </c>
      <c r="C116" s="328"/>
      <c r="D116" s="328"/>
      <c r="E116" s="589"/>
      <c r="F116" s="589"/>
      <c r="G116" s="329"/>
    </row>
    <row r="117" spans="1:7" ht="12">
      <c r="A117" s="322"/>
      <c r="B117" s="332" t="s">
        <v>775</v>
      </c>
      <c r="C117" s="328"/>
      <c r="D117" s="328"/>
      <c r="E117" s="589"/>
      <c r="F117" s="589"/>
      <c r="G117" s="329"/>
    </row>
    <row r="118" spans="1:7" ht="12">
      <c r="A118" s="322"/>
      <c r="B118" s="332" t="s">
        <v>776</v>
      </c>
      <c r="C118" s="328"/>
      <c r="D118" s="328"/>
      <c r="E118" s="589"/>
      <c r="F118" s="589"/>
      <c r="G118" s="329"/>
    </row>
    <row r="119" spans="1:7" ht="12">
      <c r="A119" s="322"/>
      <c r="B119" s="332" t="s">
        <v>939</v>
      </c>
      <c r="C119" s="328"/>
      <c r="D119" s="328"/>
      <c r="E119" s="589"/>
      <c r="F119" s="589"/>
      <c r="G119" s="329"/>
    </row>
    <row r="120" spans="1:7" ht="12">
      <c r="A120" s="322"/>
      <c r="B120" s="333" t="s">
        <v>143</v>
      </c>
      <c r="C120" s="328"/>
      <c r="D120" s="328"/>
      <c r="E120" s="589"/>
      <c r="F120" s="589"/>
      <c r="G120" s="329"/>
    </row>
    <row r="121" spans="1:7" ht="12.75" thickBot="1">
      <c r="A121" s="322"/>
      <c r="B121" s="334" t="s">
        <v>777</v>
      </c>
      <c r="C121" s="335"/>
      <c r="D121" s="335"/>
      <c r="E121" s="1169"/>
      <c r="F121" s="1169"/>
      <c r="G121" s="995"/>
    </row>
    <row r="122" spans="1:7" ht="12.75" thickBot="1">
      <c r="A122" s="322"/>
      <c r="B122" s="336" t="s">
        <v>935</v>
      </c>
      <c r="C122" s="860"/>
      <c r="D122" s="860"/>
      <c r="E122" s="1174"/>
      <c r="F122" s="1174"/>
      <c r="G122" s="1016"/>
    </row>
    <row r="123" spans="1:7" ht="13.5" thickBot="1">
      <c r="A123" s="322"/>
      <c r="B123" s="339" t="s">
        <v>637</v>
      </c>
      <c r="C123" s="861"/>
      <c r="D123" s="861"/>
      <c r="E123" s="1175">
        <f>SUM(E112)</f>
        <v>320</v>
      </c>
      <c r="F123" s="1175">
        <f>SUM(F112)</f>
        <v>320</v>
      </c>
      <c r="G123" s="1094">
        <f t="shared" si="2"/>
        <v>1</v>
      </c>
    </row>
    <row r="124" spans="1:7" ht="13.5" thickBot="1">
      <c r="A124" s="322"/>
      <c r="B124" s="1155" t="s">
        <v>247</v>
      </c>
      <c r="C124" s="861"/>
      <c r="D124" s="862">
        <v>224</v>
      </c>
      <c r="E124" s="1163">
        <v>224</v>
      </c>
      <c r="F124" s="1163">
        <v>224</v>
      </c>
      <c r="G124" s="1016">
        <f t="shared" si="2"/>
        <v>1</v>
      </c>
    </row>
    <row r="125" spans="1:7" ht="12.75" thickBot="1">
      <c r="A125" s="322"/>
      <c r="B125" s="341" t="s">
        <v>638</v>
      </c>
      <c r="C125" s="862"/>
      <c r="D125" s="1156">
        <f>SUM(D124)</f>
        <v>224</v>
      </c>
      <c r="E125" s="1164">
        <f>SUM(E124)</f>
        <v>224</v>
      </c>
      <c r="F125" s="1164">
        <f>SUM(F124)</f>
        <v>224</v>
      </c>
      <c r="G125" s="1094">
        <f t="shared" si="2"/>
        <v>1</v>
      </c>
    </row>
    <row r="126" spans="1:7" ht="12">
      <c r="A126" s="322"/>
      <c r="B126" s="1085" t="s">
        <v>91</v>
      </c>
      <c r="C126" s="344"/>
      <c r="D126" s="344">
        <v>678</v>
      </c>
      <c r="E126" s="590">
        <v>678</v>
      </c>
      <c r="F126" s="590">
        <v>678</v>
      </c>
      <c r="G126" s="329">
        <f t="shared" si="2"/>
        <v>1</v>
      </c>
    </row>
    <row r="127" spans="1:7" ht="12.75" thickBot="1">
      <c r="A127" s="322"/>
      <c r="B127" s="346" t="s">
        <v>238</v>
      </c>
      <c r="C127" s="335">
        <v>249478</v>
      </c>
      <c r="D127" s="335">
        <v>253333</v>
      </c>
      <c r="E127" s="1169">
        <v>254063</v>
      </c>
      <c r="F127" s="1169">
        <v>254141</v>
      </c>
      <c r="G127" s="995">
        <f t="shared" si="2"/>
        <v>1.000307010465908</v>
      </c>
    </row>
    <row r="128" spans="1:7" ht="13.5" thickBot="1">
      <c r="A128" s="322"/>
      <c r="B128" s="347" t="s">
        <v>631</v>
      </c>
      <c r="C128" s="348">
        <f>SUM(C126:C127)</f>
        <v>249478</v>
      </c>
      <c r="D128" s="348">
        <f>SUM(D126:D127)</f>
        <v>254011</v>
      </c>
      <c r="E128" s="1167">
        <f>SUM(E126:E127)</f>
        <v>254741</v>
      </c>
      <c r="F128" s="1167">
        <f>SUM(F126:F127)</f>
        <v>254819</v>
      </c>
      <c r="G128" s="1094">
        <f t="shared" si="2"/>
        <v>1.0003061933493234</v>
      </c>
    </row>
    <row r="129" spans="1:7" ht="13.5" thickBot="1">
      <c r="A129" s="322"/>
      <c r="B129" s="257" t="s">
        <v>91</v>
      </c>
      <c r="C129" s="348"/>
      <c r="D129" s="862">
        <v>1580</v>
      </c>
      <c r="E129" s="1163">
        <v>1580</v>
      </c>
      <c r="F129" s="1163">
        <v>1580</v>
      </c>
      <c r="G129" s="1016">
        <f t="shared" si="2"/>
        <v>1</v>
      </c>
    </row>
    <row r="130" spans="1:7" ht="13.5" thickBot="1">
      <c r="A130" s="322"/>
      <c r="B130" s="347" t="s">
        <v>633</v>
      </c>
      <c r="C130" s="348"/>
      <c r="D130" s="348">
        <f>SUM(D129)</f>
        <v>1580</v>
      </c>
      <c r="E130" s="1167">
        <f>SUM(E129)</f>
        <v>1580</v>
      </c>
      <c r="F130" s="1167">
        <f>SUM(F129)</f>
        <v>1580</v>
      </c>
      <c r="G130" s="1094">
        <f t="shared" si="2"/>
        <v>1</v>
      </c>
    </row>
    <row r="131" spans="1:7" ht="14.25" thickBot="1">
      <c r="A131" s="322"/>
      <c r="B131" s="350" t="s">
        <v>645</v>
      </c>
      <c r="C131" s="351">
        <f>SUM(C123+C125+C128)</f>
        <v>249478</v>
      </c>
      <c r="D131" s="351">
        <f>SUM(D123+D125+D128+D130)</f>
        <v>255815</v>
      </c>
      <c r="E131" s="1168">
        <f>SUM(E123+E125+E128+E130)</f>
        <v>256865</v>
      </c>
      <c r="F131" s="1168">
        <f>SUM(F123+F125+F128+F130)</f>
        <v>256943</v>
      </c>
      <c r="G131" s="1094">
        <f t="shared" si="2"/>
        <v>1.0003036614564071</v>
      </c>
    </row>
    <row r="132" spans="1:7" ht="12">
      <c r="A132" s="322"/>
      <c r="B132" s="352" t="s">
        <v>912</v>
      </c>
      <c r="C132" s="328">
        <v>190381</v>
      </c>
      <c r="D132" s="328">
        <v>193513</v>
      </c>
      <c r="E132" s="589">
        <v>194112</v>
      </c>
      <c r="F132" s="589">
        <v>194176</v>
      </c>
      <c r="G132" s="329">
        <f t="shared" si="2"/>
        <v>1.0003297065611605</v>
      </c>
    </row>
    <row r="133" spans="1:7" ht="12">
      <c r="A133" s="322"/>
      <c r="B133" s="352" t="s">
        <v>913</v>
      </c>
      <c r="C133" s="328">
        <v>46920</v>
      </c>
      <c r="D133" s="328">
        <v>47643</v>
      </c>
      <c r="E133" s="589">
        <v>47774</v>
      </c>
      <c r="F133" s="589">
        <v>47788</v>
      </c>
      <c r="G133" s="329">
        <f t="shared" si="2"/>
        <v>1.0002930464269268</v>
      </c>
    </row>
    <row r="134" spans="1:7" ht="12">
      <c r="A134" s="322"/>
      <c r="B134" s="352" t="s">
        <v>914</v>
      </c>
      <c r="C134" s="328">
        <v>9637</v>
      </c>
      <c r="D134" s="328">
        <v>10315</v>
      </c>
      <c r="E134" s="589">
        <v>10315</v>
      </c>
      <c r="F134" s="589">
        <v>11596</v>
      </c>
      <c r="G134" s="329">
        <f t="shared" si="2"/>
        <v>1.124188075618032</v>
      </c>
    </row>
    <row r="135" spans="1:7" ht="12">
      <c r="A135" s="322"/>
      <c r="B135" s="353" t="s">
        <v>916</v>
      </c>
      <c r="C135" s="328"/>
      <c r="D135" s="328"/>
      <c r="E135" s="589"/>
      <c r="F135" s="589"/>
      <c r="G135" s="329"/>
    </row>
    <row r="136" spans="1:7" ht="12.75" thickBot="1">
      <c r="A136" s="322"/>
      <c r="B136" s="354" t="s">
        <v>915</v>
      </c>
      <c r="C136" s="335"/>
      <c r="D136" s="335"/>
      <c r="E136" s="1169"/>
      <c r="F136" s="1169">
        <v>219</v>
      </c>
      <c r="G136" s="995"/>
    </row>
    <row r="137" spans="1:7" ht="12.75" thickBot="1">
      <c r="A137" s="322"/>
      <c r="B137" s="355" t="s">
        <v>630</v>
      </c>
      <c r="C137" s="337">
        <f>SUM(C132:C136)</f>
        <v>246938</v>
      </c>
      <c r="D137" s="337">
        <f>SUM(D132:D136)</f>
        <v>251471</v>
      </c>
      <c r="E137" s="1170">
        <f>SUM(E132:E136)</f>
        <v>252201</v>
      </c>
      <c r="F137" s="1170">
        <f>SUM(F132:F136)</f>
        <v>253779</v>
      </c>
      <c r="G137" s="1094">
        <f t="shared" si="2"/>
        <v>1.0062569141280169</v>
      </c>
    </row>
    <row r="138" spans="1:7" ht="12">
      <c r="A138" s="322"/>
      <c r="B138" s="352" t="s">
        <v>826</v>
      </c>
      <c r="C138" s="328">
        <v>2540</v>
      </c>
      <c r="D138" s="328">
        <v>4344</v>
      </c>
      <c r="E138" s="589">
        <v>4664</v>
      </c>
      <c r="F138" s="589">
        <v>3164</v>
      </c>
      <c r="G138" s="329">
        <f t="shared" si="2"/>
        <v>0.6783876500857633</v>
      </c>
    </row>
    <row r="139" spans="1:7" ht="12">
      <c r="A139" s="322"/>
      <c r="B139" s="352" t="s">
        <v>827</v>
      </c>
      <c r="C139" s="328"/>
      <c r="D139" s="328"/>
      <c r="E139" s="589"/>
      <c r="F139" s="589"/>
      <c r="G139" s="329"/>
    </row>
    <row r="140" spans="1:7" ht="12.75" thickBot="1">
      <c r="A140" s="322"/>
      <c r="B140" s="354" t="s">
        <v>101</v>
      </c>
      <c r="C140" s="335"/>
      <c r="D140" s="335"/>
      <c r="E140" s="1169"/>
      <c r="F140" s="1169"/>
      <c r="G140" s="995"/>
    </row>
    <row r="141" spans="1:7" ht="12.75" thickBot="1">
      <c r="A141" s="322"/>
      <c r="B141" s="356" t="s">
        <v>636</v>
      </c>
      <c r="C141" s="337">
        <f>SUM(C138:C140)</f>
        <v>2540</v>
      </c>
      <c r="D141" s="337">
        <f>SUM(D138:D140)</f>
        <v>4344</v>
      </c>
      <c r="E141" s="1170">
        <f>SUM(E138:E140)</f>
        <v>4664</v>
      </c>
      <c r="F141" s="1170">
        <f>SUM(F138:F140)</f>
        <v>3164</v>
      </c>
      <c r="G141" s="1094">
        <f t="shared" si="2"/>
        <v>0.6783876500857633</v>
      </c>
    </row>
    <row r="142" spans="1:7" ht="14.25" thickBot="1">
      <c r="A142" s="319"/>
      <c r="B142" s="357" t="s">
        <v>684</v>
      </c>
      <c r="C142" s="351">
        <f>SUM(C137+C141)</f>
        <v>249478</v>
      </c>
      <c r="D142" s="351">
        <f>SUM(D137+D141)</f>
        <v>255815</v>
      </c>
      <c r="E142" s="1168">
        <f>SUM(E137+E141)</f>
        <v>256865</v>
      </c>
      <c r="F142" s="1168">
        <f>SUM(F137+F141)</f>
        <v>256943</v>
      </c>
      <c r="G142" s="1233">
        <f t="shared" si="2"/>
        <v>1.0003036614564071</v>
      </c>
    </row>
    <row r="143" spans="1:7" ht="13.5">
      <c r="A143" s="234">
        <v>2325</v>
      </c>
      <c r="B143" s="359" t="s">
        <v>921</v>
      </c>
      <c r="C143" s="328"/>
      <c r="D143" s="328"/>
      <c r="E143" s="589"/>
      <c r="F143" s="589"/>
      <c r="G143" s="329"/>
    </row>
    <row r="144" spans="1:7" ht="12" customHeight="1">
      <c r="A144" s="322"/>
      <c r="B144" s="324" t="s">
        <v>768</v>
      </c>
      <c r="C144" s="322"/>
      <c r="D144" s="322"/>
      <c r="E144" s="800"/>
      <c r="F144" s="800"/>
      <c r="G144" s="329"/>
    </row>
    <row r="145" spans="1:7" ht="12.75" thickBot="1">
      <c r="A145" s="322"/>
      <c r="B145" s="325" t="s">
        <v>769</v>
      </c>
      <c r="C145" s="600"/>
      <c r="D145" s="600"/>
      <c r="E145" s="1171">
        <v>95</v>
      </c>
      <c r="F145" s="1171">
        <v>95</v>
      </c>
      <c r="G145" s="995">
        <f t="shared" si="2"/>
        <v>1</v>
      </c>
    </row>
    <row r="146" spans="1:7" ht="12.75" thickBot="1">
      <c r="A146" s="322"/>
      <c r="B146" s="326" t="s">
        <v>770</v>
      </c>
      <c r="C146" s="601"/>
      <c r="D146" s="601"/>
      <c r="E146" s="1172">
        <f>SUM(E145)</f>
        <v>95</v>
      </c>
      <c r="F146" s="1172">
        <f>SUM(F145)</f>
        <v>95</v>
      </c>
      <c r="G146" s="1094">
        <f t="shared" si="2"/>
        <v>1</v>
      </c>
    </row>
    <row r="147" spans="1:7" ht="12">
      <c r="A147" s="322"/>
      <c r="B147" s="324" t="s">
        <v>771</v>
      </c>
      <c r="C147" s="589"/>
      <c r="D147" s="589"/>
      <c r="E147" s="589"/>
      <c r="F147" s="589"/>
      <c r="G147" s="329"/>
    </row>
    <row r="148" spans="1:7" ht="12.75">
      <c r="A148" s="322"/>
      <c r="B148" s="330" t="s">
        <v>772</v>
      </c>
      <c r="C148" s="331"/>
      <c r="D148" s="331"/>
      <c r="E148" s="1173"/>
      <c r="F148" s="1173"/>
      <c r="G148" s="329"/>
    </row>
    <row r="149" spans="1:7" ht="12.75">
      <c r="A149" s="322"/>
      <c r="B149" s="330" t="s">
        <v>773</v>
      </c>
      <c r="C149" s="331"/>
      <c r="D149" s="331"/>
      <c r="E149" s="1173"/>
      <c r="F149" s="1173"/>
      <c r="G149" s="329"/>
    </row>
    <row r="150" spans="1:7" ht="12">
      <c r="A150" s="322"/>
      <c r="B150" s="332" t="s">
        <v>774</v>
      </c>
      <c r="C150" s="328"/>
      <c r="D150" s="328"/>
      <c r="E150" s="589"/>
      <c r="F150" s="589"/>
      <c r="G150" s="329"/>
    </row>
    <row r="151" spans="1:7" ht="12">
      <c r="A151" s="322"/>
      <c r="B151" s="332" t="s">
        <v>775</v>
      </c>
      <c r="C151" s="328"/>
      <c r="D151" s="328"/>
      <c r="E151" s="589"/>
      <c r="F151" s="589"/>
      <c r="G151" s="329"/>
    </row>
    <row r="152" spans="1:7" ht="12">
      <c r="A152" s="322"/>
      <c r="B152" s="332" t="s">
        <v>776</v>
      </c>
      <c r="C152" s="328"/>
      <c r="D152" s="328"/>
      <c r="E152" s="589"/>
      <c r="F152" s="589"/>
      <c r="G152" s="329"/>
    </row>
    <row r="153" spans="1:7" ht="12">
      <c r="A153" s="322"/>
      <c r="B153" s="333" t="s">
        <v>143</v>
      </c>
      <c r="C153" s="328"/>
      <c r="D153" s="328"/>
      <c r="E153" s="589"/>
      <c r="F153" s="589"/>
      <c r="G153" s="329"/>
    </row>
    <row r="154" spans="1:7" ht="12.75" thickBot="1">
      <c r="A154" s="322"/>
      <c r="B154" s="334" t="s">
        <v>777</v>
      </c>
      <c r="C154" s="335"/>
      <c r="D154" s="335"/>
      <c r="E154" s="1169">
        <v>85</v>
      </c>
      <c r="F154" s="1169">
        <v>85</v>
      </c>
      <c r="G154" s="995">
        <f aca="true" t="shared" si="3" ref="G154:G210">SUM(F154/E154)</f>
        <v>1</v>
      </c>
    </row>
    <row r="155" spans="1:7" ht="12.75" thickBot="1">
      <c r="A155" s="322"/>
      <c r="B155" s="336" t="s">
        <v>935</v>
      </c>
      <c r="C155" s="860"/>
      <c r="D155" s="860"/>
      <c r="E155" s="1174">
        <f>SUM(E154)</f>
        <v>85</v>
      </c>
      <c r="F155" s="1174">
        <f>SUM(F154)</f>
        <v>85</v>
      </c>
      <c r="G155" s="1094">
        <f t="shared" si="3"/>
        <v>1</v>
      </c>
    </row>
    <row r="156" spans="1:7" ht="13.5" thickBot="1">
      <c r="A156" s="322"/>
      <c r="B156" s="339" t="s">
        <v>637</v>
      </c>
      <c r="C156" s="861"/>
      <c r="D156" s="861"/>
      <c r="E156" s="1175">
        <f>SUM(E146+E155)</f>
        <v>180</v>
      </c>
      <c r="F156" s="1175">
        <f>SUM(F146+F155)</f>
        <v>180</v>
      </c>
      <c r="G156" s="1094">
        <f t="shared" si="3"/>
        <v>1</v>
      </c>
    </row>
    <row r="157" spans="1:7" ht="13.5" thickBot="1">
      <c r="A157" s="322"/>
      <c r="B157" s="1155" t="s">
        <v>247</v>
      </c>
      <c r="C157" s="861"/>
      <c r="D157" s="862">
        <v>112</v>
      </c>
      <c r="E157" s="1163">
        <v>112</v>
      </c>
      <c r="F157" s="1163">
        <v>112</v>
      </c>
      <c r="G157" s="1016">
        <f t="shared" si="3"/>
        <v>1</v>
      </c>
    </row>
    <row r="158" spans="1:7" ht="12.75" thickBot="1">
      <c r="A158" s="322"/>
      <c r="B158" s="341" t="s">
        <v>638</v>
      </c>
      <c r="C158" s="862"/>
      <c r="D158" s="1156">
        <f>SUM(D157)</f>
        <v>112</v>
      </c>
      <c r="E158" s="1164">
        <f>SUM(E157)</f>
        <v>112</v>
      </c>
      <c r="F158" s="1164">
        <f>SUM(F157)</f>
        <v>112</v>
      </c>
      <c r="G158" s="1094">
        <f t="shared" si="3"/>
        <v>1</v>
      </c>
    </row>
    <row r="159" spans="1:7" ht="12">
      <c r="A159" s="322"/>
      <c r="B159" s="1085" t="s">
        <v>91</v>
      </c>
      <c r="C159" s="344"/>
      <c r="D159" s="344">
        <v>1025</v>
      </c>
      <c r="E159" s="590">
        <v>1025</v>
      </c>
      <c r="F159" s="590">
        <v>1025</v>
      </c>
      <c r="G159" s="329">
        <f t="shared" si="3"/>
        <v>1</v>
      </c>
    </row>
    <row r="160" spans="1:7" ht="12.75" thickBot="1">
      <c r="A160" s="322"/>
      <c r="B160" s="346" t="s">
        <v>238</v>
      </c>
      <c r="C160" s="335">
        <v>123433</v>
      </c>
      <c r="D160" s="335">
        <v>126111</v>
      </c>
      <c r="E160" s="1169">
        <v>126723</v>
      </c>
      <c r="F160" s="1169">
        <v>126783</v>
      </c>
      <c r="G160" s="995">
        <f t="shared" si="3"/>
        <v>1.0004734736393552</v>
      </c>
    </row>
    <row r="161" spans="1:7" ht="13.5" thickBot="1">
      <c r="A161" s="322"/>
      <c r="B161" s="347" t="s">
        <v>631</v>
      </c>
      <c r="C161" s="348">
        <f>SUM(C159:C160)</f>
        <v>123433</v>
      </c>
      <c r="D161" s="348">
        <f>SUM(D159:D160)</f>
        <v>127136</v>
      </c>
      <c r="E161" s="1167">
        <f>SUM(E159:E160)</f>
        <v>127748</v>
      </c>
      <c r="F161" s="1167">
        <f>SUM(F159:F160)</f>
        <v>127808</v>
      </c>
      <c r="G161" s="1094">
        <f t="shared" si="3"/>
        <v>1.0004696746720105</v>
      </c>
    </row>
    <row r="162" spans="1:7" ht="13.5" thickBot="1">
      <c r="A162" s="322"/>
      <c r="B162" s="257" t="s">
        <v>91</v>
      </c>
      <c r="C162" s="348"/>
      <c r="D162" s="862">
        <v>1404</v>
      </c>
      <c r="E162" s="1163">
        <v>1404</v>
      </c>
      <c r="F162" s="1163">
        <v>1404</v>
      </c>
      <c r="G162" s="1016">
        <f t="shared" si="3"/>
        <v>1</v>
      </c>
    </row>
    <row r="163" spans="1:7" ht="13.5" thickBot="1">
      <c r="A163" s="322"/>
      <c r="B163" s="347" t="s">
        <v>633</v>
      </c>
      <c r="C163" s="348"/>
      <c r="D163" s="348">
        <f>SUM(D162)</f>
        <v>1404</v>
      </c>
      <c r="E163" s="1167">
        <f>SUM(E162)</f>
        <v>1404</v>
      </c>
      <c r="F163" s="1167">
        <f>SUM(F162)</f>
        <v>1404</v>
      </c>
      <c r="G163" s="1094">
        <f t="shared" si="3"/>
        <v>1</v>
      </c>
    </row>
    <row r="164" spans="1:7" ht="14.25" thickBot="1">
      <c r="A164" s="322"/>
      <c r="B164" s="350" t="s">
        <v>645</v>
      </c>
      <c r="C164" s="351">
        <f>SUM(C156+C158+C161)</f>
        <v>123433</v>
      </c>
      <c r="D164" s="351">
        <f>SUM(D156+D158+D161+D163)</f>
        <v>128652</v>
      </c>
      <c r="E164" s="1168">
        <f>SUM(E156+E158+E161+E163)</f>
        <v>129444</v>
      </c>
      <c r="F164" s="1168">
        <f>SUM(F156+F158+F161+F163)</f>
        <v>129504</v>
      </c>
      <c r="G164" s="1094">
        <f t="shared" si="3"/>
        <v>1.0004635209047927</v>
      </c>
    </row>
    <row r="165" spans="1:7" ht="12">
      <c r="A165" s="322"/>
      <c r="B165" s="352" t="s">
        <v>912</v>
      </c>
      <c r="C165" s="328">
        <v>94759</v>
      </c>
      <c r="D165" s="328">
        <v>96936</v>
      </c>
      <c r="E165" s="589">
        <v>97516</v>
      </c>
      <c r="F165" s="589">
        <v>97566</v>
      </c>
      <c r="G165" s="329">
        <f t="shared" si="3"/>
        <v>1.0005127363714672</v>
      </c>
    </row>
    <row r="166" spans="1:7" ht="12">
      <c r="A166" s="322"/>
      <c r="B166" s="352" t="s">
        <v>913</v>
      </c>
      <c r="C166" s="328">
        <v>23672</v>
      </c>
      <c r="D166" s="328">
        <v>24173</v>
      </c>
      <c r="E166" s="589">
        <v>24283</v>
      </c>
      <c r="F166" s="589">
        <v>24293</v>
      </c>
      <c r="G166" s="329">
        <f t="shared" si="3"/>
        <v>1.0004118107317876</v>
      </c>
    </row>
    <row r="167" spans="1:7" ht="12">
      <c r="A167" s="322"/>
      <c r="B167" s="352" t="s">
        <v>914</v>
      </c>
      <c r="C167" s="328">
        <v>3732</v>
      </c>
      <c r="D167" s="328">
        <v>4757</v>
      </c>
      <c r="E167" s="589">
        <v>4859</v>
      </c>
      <c r="F167" s="589">
        <v>5159</v>
      </c>
      <c r="G167" s="329">
        <f t="shared" si="3"/>
        <v>1.061741098991562</v>
      </c>
    </row>
    <row r="168" spans="1:7" ht="12">
      <c r="A168" s="322"/>
      <c r="B168" s="353" t="s">
        <v>916</v>
      </c>
      <c r="C168" s="328"/>
      <c r="D168" s="328"/>
      <c r="E168" s="589"/>
      <c r="F168" s="589"/>
      <c r="G168" s="329"/>
    </row>
    <row r="169" spans="1:7" ht="12.75" thickBot="1">
      <c r="A169" s="322"/>
      <c r="B169" s="354" t="s">
        <v>915</v>
      </c>
      <c r="C169" s="335"/>
      <c r="D169" s="335"/>
      <c r="E169" s="1169"/>
      <c r="F169" s="1169"/>
      <c r="G169" s="995"/>
    </row>
    <row r="170" spans="1:7" ht="12.75" thickBot="1">
      <c r="A170" s="322"/>
      <c r="B170" s="355" t="s">
        <v>630</v>
      </c>
      <c r="C170" s="860">
        <f>SUM(C165:C169)</f>
        <v>122163</v>
      </c>
      <c r="D170" s="860">
        <f>SUM(D165:D169)</f>
        <v>125866</v>
      </c>
      <c r="E170" s="1174">
        <f>SUM(E165:E169)</f>
        <v>126658</v>
      </c>
      <c r="F170" s="1174">
        <f>SUM(F165:F169)</f>
        <v>127018</v>
      </c>
      <c r="G170" s="1094">
        <f t="shared" si="3"/>
        <v>1.0028422997362978</v>
      </c>
    </row>
    <row r="171" spans="1:7" ht="12">
      <c r="A171" s="322"/>
      <c r="B171" s="352" t="s">
        <v>826</v>
      </c>
      <c r="C171" s="328">
        <v>1270</v>
      </c>
      <c r="D171" s="328">
        <v>2786</v>
      </c>
      <c r="E171" s="589">
        <v>2786</v>
      </c>
      <c r="F171" s="589">
        <v>2486</v>
      </c>
      <c r="G171" s="329">
        <f t="shared" si="3"/>
        <v>0.8923187365398421</v>
      </c>
    </row>
    <row r="172" spans="1:7" ht="12">
      <c r="A172" s="322"/>
      <c r="B172" s="352" t="s">
        <v>827</v>
      </c>
      <c r="C172" s="328"/>
      <c r="D172" s="328"/>
      <c r="E172" s="589"/>
      <c r="F172" s="589"/>
      <c r="G172" s="329"/>
    </row>
    <row r="173" spans="1:7" ht="12.75" thickBot="1">
      <c r="A173" s="322"/>
      <c r="B173" s="354" t="s">
        <v>101</v>
      </c>
      <c r="C173" s="335"/>
      <c r="D173" s="335"/>
      <c r="E173" s="1169"/>
      <c r="F173" s="1169"/>
      <c r="G173" s="995"/>
    </row>
    <row r="174" spans="1:7" ht="12.75" thickBot="1">
      <c r="A174" s="322"/>
      <c r="B174" s="356" t="s">
        <v>636</v>
      </c>
      <c r="C174" s="860">
        <f>SUM(C171:C173)</f>
        <v>1270</v>
      </c>
      <c r="D174" s="860">
        <f>SUM(D171:D173)</f>
        <v>2786</v>
      </c>
      <c r="E174" s="1174">
        <f>SUM(E171:E173)</f>
        <v>2786</v>
      </c>
      <c r="F174" s="1174">
        <f>SUM(F171:F173)</f>
        <v>2486</v>
      </c>
      <c r="G174" s="1094">
        <f t="shared" si="3"/>
        <v>0.8923187365398421</v>
      </c>
    </row>
    <row r="175" spans="1:7" ht="14.25" thickBot="1">
      <c r="A175" s="319"/>
      <c r="B175" s="357" t="s">
        <v>684</v>
      </c>
      <c r="C175" s="351">
        <f>SUM(C170+C174)</f>
        <v>123433</v>
      </c>
      <c r="D175" s="351">
        <f>SUM(D170+D174)</f>
        <v>128652</v>
      </c>
      <c r="E175" s="1168">
        <f>SUM(E170+E174)</f>
        <v>129444</v>
      </c>
      <c r="F175" s="1168">
        <f>SUM(F170+F174)</f>
        <v>129504</v>
      </c>
      <c r="G175" s="1092">
        <f t="shared" si="3"/>
        <v>1.0004635209047927</v>
      </c>
    </row>
    <row r="176" spans="1:7" ht="13.5">
      <c r="A176" s="234">
        <v>2330</v>
      </c>
      <c r="B176" s="237" t="s">
        <v>922</v>
      </c>
      <c r="C176" s="328"/>
      <c r="D176" s="328"/>
      <c r="E176" s="589"/>
      <c r="F176" s="589"/>
      <c r="G176" s="329"/>
    </row>
    <row r="177" spans="1:7" ht="12" customHeight="1">
      <c r="A177" s="322"/>
      <c r="B177" s="324" t="s">
        <v>768</v>
      </c>
      <c r="C177" s="322"/>
      <c r="D177" s="322"/>
      <c r="E177" s="800"/>
      <c r="F177" s="800"/>
      <c r="G177" s="329"/>
    </row>
    <row r="178" spans="1:7" ht="12.75" thickBot="1">
      <c r="A178" s="322"/>
      <c r="B178" s="325" t="s">
        <v>769</v>
      </c>
      <c r="C178" s="600"/>
      <c r="D178" s="600"/>
      <c r="E178" s="1171">
        <v>500</v>
      </c>
      <c r="F178" s="1171">
        <v>500</v>
      </c>
      <c r="G178" s="995">
        <f t="shared" si="3"/>
        <v>1</v>
      </c>
    </row>
    <row r="179" spans="1:7" ht="12.75" thickBot="1">
      <c r="A179" s="322"/>
      <c r="B179" s="326" t="s">
        <v>782</v>
      </c>
      <c r="C179" s="601"/>
      <c r="D179" s="601"/>
      <c r="E179" s="1172">
        <f>SUM(E178)</f>
        <v>500</v>
      </c>
      <c r="F179" s="1172">
        <f>SUM(F178)</f>
        <v>500</v>
      </c>
      <c r="G179" s="1094">
        <f t="shared" si="3"/>
        <v>1</v>
      </c>
    </row>
    <row r="180" spans="1:7" ht="12">
      <c r="A180" s="322"/>
      <c r="B180" s="324" t="s">
        <v>771</v>
      </c>
      <c r="C180" s="328"/>
      <c r="D180" s="328"/>
      <c r="E180" s="589"/>
      <c r="F180" s="589"/>
      <c r="G180" s="329"/>
    </row>
    <row r="181" spans="1:7" ht="12.75">
      <c r="A181" s="322"/>
      <c r="B181" s="330" t="s">
        <v>772</v>
      </c>
      <c r="C181" s="331"/>
      <c r="D181" s="331"/>
      <c r="E181" s="1173"/>
      <c r="F181" s="1173"/>
      <c r="G181" s="329"/>
    </row>
    <row r="182" spans="1:7" ht="12.75">
      <c r="A182" s="322"/>
      <c r="B182" s="330" t="s">
        <v>773</v>
      </c>
      <c r="C182" s="331"/>
      <c r="D182" s="331"/>
      <c r="E182" s="1173"/>
      <c r="F182" s="1173"/>
      <c r="G182" s="329"/>
    </row>
    <row r="183" spans="1:7" ht="12">
      <c r="A183" s="322"/>
      <c r="B183" s="332" t="s">
        <v>774</v>
      </c>
      <c r="C183" s="328"/>
      <c r="D183" s="328"/>
      <c r="E183" s="589"/>
      <c r="F183" s="589"/>
      <c r="G183" s="329"/>
    </row>
    <row r="184" spans="1:7" ht="12">
      <c r="A184" s="322"/>
      <c r="B184" s="332" t="s">
        <v>775</v>
      </c>
      <c r="C184" s="328"/>
      <c r="D184" s="328"/>
      <c r="E184" s="589"/>
      <c r="F184" s="589"/>
      <c r="G184" s="329"/>
    </row>
    <row r="185" spans="1:7" ht="12">
      <c r="A185" s="322"/>
      <c r="B185" s="332" t="s">
        <v>776</v>
      </c>
      <c r="C185" s="328"/>
      <c r="D185" s="328"/>
      <c r="E185" s="589"/>
      <c r="F185" s="589"/>
      <c r="G185" s="329"/>
    </row>
    <row r="186" spans="1:7" ht="12">
      <c r="A186" s="322"/>
      <c r="B186" s="333" t="s">
        <v>143</v>
      </c>
      <c r="C186" s="328"/>
      <c r="D186" s="328"/>
      <c r="E186" s="589"/>
      <c r="F186" s="589"/>
      <c r="G186" s="329"/>
    </row>
    <row r="187" spans="1:7" ht="12.75" thickBot="1">
      <c r="A187" s="322"/>
      <c r="B187" s="334" t="s">
        <v>777</v>
      </c>
      <c r="C187" s="335"/>
      <c r="D187" s="335"/>
      <c r="E187" s="1169">
        <v>547</v>
      </c>
      <c r="F187" s="1169">
        <v>547</v>
      </c>
      <c r="G187" s="995">
        <f t="shared" si="3"/>
        <v>1</v>
      </c>
    </row>
    <row r="188" spans="1:7" ht="12.75" thickBot="1">
      <c r="A188" s="322"/>
      <c r="B188" s="336" t="s">
        <v>935</v>
      </c>
      <c r="C188" s="860"/>
      <c r="D188" s="860"/>
      <c r="E188" s="1174">
        <f>SUM(E187)</f>
        <v>547</v>
      </c>
      <c r="F188" s="1174">
        <f>SUM(F187)</f>
        <v>547</v>
      </c>
      <c r="G188" s="1094">
        <f t="shared" si="3"/>
        <v>1</v>
      </c>
    </row>
    <row r="189" spans="1:7" ht="13.5" thickBot="1">
      <c r="A189" s="322"/>
      <c r="B189" s="339" t="s">
        <v>637</v>
      </c>
      <c r="C189" s="861"/>
      <c r="D189" s="861"/>
      <c r="E189" s="1175">
        <f>SUM(E179+E188)</f>
        <v>1047</v>
      </c>
      <c r="F189" s="1175">
        <f>SUM(F179+F188)</f>
        <v>1047</v>
      </c>
      <c r="G189" s="1094">
        <f t="shared" si="3"/>
        <v>1</v>
      </c>
    </row>
    <row r="190" spans="1:7" ht="13.5" thickBot="1">
      <c r="A190" s="322"/>
      <c r="B190" s="1155" t="s">
        <v>247</v>
      </c>
      <c r="C190" s="861"/>
      <c r="D190" s="862">
        <v>84</v>
      </c>
      <c r="E190" s="1163">
        <v>84</v>
      </c>
      <c r="F190" s="1163">
        <v>84</v>
      </c>
      <c r="G190" s="1016">
        <f t="shared" si="3"/>
        <v>1</v>
      </c>
    </row>
    <row r="191" spans="1:7" ht="12.75" thickBot="1">
      <c r="A191" s="322"/>
      <c r="B191" s="341" t="s">
        <v>638</v>
      </c>
      <c r="C191" s="862"/>
      <c r="D191" s="1156">
        <f>SUM(D190)</f>
        <v>84</v>
      </c>
      <c r="E191" s="1164">
        <f>SUM(E190)</f>
        <v>84</v>
      </c>
      <c r="F191" s="1164">
        <f>SUM(F190)</f>
        <v>84</v>
      </c>
      <c r="G191" s="1094">
        <f t="shared" si="3"/>
        <v>1</v>
      </c>
    </row>
    <row r="192" spans="1:7" ht="12">
      <c r="A192" s="322"/>
      <c r="B192" s="1085" t="s">
        <v>91</v>
      </c>
      <c r="C192" s="344"/>
      <c r="D192" s="344">
        <v>219</v>
      </c>
      <c r="E192" s="590">
        <v>219</v>
      </c>
      <c r="F192" s="590">
        <v>219</v>
      </c>
      <c r="G192" s="329">
        <f t="shared" si="3"/>
        <v>1</v>
      </c>
    </row>
    <row r="193" spans="1:7" ht="12.75" thickBot="1">
      <c r="A193" s="322"/>
      <c r="B193" s="346" t="s">
        <v>238</v>
      </c>
      <c r="C193" s="335">
        <v>106068</v>
      </c>
      <c r="D193" s="335">
        <v>107817</v>
      </c>
      <c r="E193" s="1169">
        <v>108273</v>
      </c>
      <c r="F193" s="1169">
        <v>108275</v>
      </c>
      <c r="G193" s="995">
        <f t="shared" si="3"/>
        <v>1.0000184718258476</v>
      </c>
    </row>
    <row r="194" spans="1:7" ht="13.5" thickBot="1">
      <c r="A194" s="322"/>
      <c r="B194" s="347" t="s">
        <v>631</v>
      </c>
      <c r="C194" s="348">
        <f>SUM(C192:C193)</f>
        <v>106068</v>
      </c>
      <c r="D194" s="348">
        <f>SUM(D192:D193)</f>
        <v>108036</v>
      </c>
      <c r="E194" s="1167">
        <f>SUM(E192:E193)</f>
        <v>108492</v>
      </c>
      <c r="F194" s="1167">
        <f>SUM(F192:F193)</f>
        <v>108494</v>
      </c>
      <c r="G194" s="1094">
        <f t="shared" si="3"/>
        <v>1.0000184345389522</v>
      </c>
    </row>
    <row r="195" spans="1:7" ht="14.25" thickBot="1">
      <c r="A195" s="322"/>
      <c r="B195" s="350" t="s">
        <v>645</v>
      </c>
      <c r="C195" s="351">
        <f>SUM(C189+C191+C194)</f>
        <v>106068</v>
      </c>
      <c r="D195" s="351">
        <f>SUM(D189+D191+D194)</f>
        <v>108120</v>
      </c>
      <c r="E195" s="1168">
        <f>SUM(E189+E191+E194)</f>
        <v>109623</v>
      </c>
      <c r="F195" s="1168">
        <f>SUM(F189+F191+F194)</f>
        <v>109625</v>
      </c>
      <c r="G195" s="1233">
        <f t="shared" si="3"/>
        <v>1.000018244346533</v>
      </c>
    </row>
    <row r="196" spans="1:7" ht="12">
      <c r="A196" s="322"/>
      <c r="B196" s="352" t="s">
        <v>912</v>
      </c>
      <c r="C196" s="328">
        <v>81685</v>
      </c>
      <c r="D196" s="328">
        <v>82874</v>
      </c>
      <c r="E196" s="589">
        <v>83247</v>
      </c>
      <c r="F196" s="589">
        <v>83249</v>
      </c>
      <c r="G196" s="329">
        <f t="shared" si="3"/>
        <v>1.0000240248897858</v>
      </c>
    </row>
    <row r="197" spans="1:7" ht="12">
      <c r="A197" s="322"/>
      <c r="B197" s="352" t="s">
        <v>913</v>
      </c>
      <c r="C197" s="328">
        <v>18725</v>
      </c>
      <c r="D197" s="328">
        <v>19004</v>
      </c>
      <c r="E197" s="589">
        <v>19087</v>
      </c>
      <c r="F197" s="589">
        <v>19087</v>
      </c>
      <c r="G197" s="329">
        <f t="shared" si="3"/>
        <v>1</v>
      </c>
    </row>
    <row r="198" spans="1:7" ht="12">
      <c r="A198" s="322"/>
      <c r="B198" s="352" t="s">
        <v>914</v>
      </c>
      <c r="C198" s="328">
        <v>4642</v>
      </c>
      <c r="D198" s="328">
        <v>5142</v>
      </c>
      <c r="E198" s="589">
        <v>5644</v>
      </c>
      <c r="F198" s="589">
        <v>5644</v>
      </c>
      <c r="G198" s="329">
        <f t="shared" si="3"/>
        <v>1</v>
      </c>
    </row>
    <row r="199" spans="1:7" ht="12">
      <c r="A199" s="322"/>
      <c r="B199" s="353" t="s">
        <v>916</v>
      </c>
      <c r="C199" s="328"/>
      <c r="D199" s="328"/>
      <c r="E199" s="589"/>
      <c r="F199" s="589"/>
      <c r="G199" s="329"/>
    </row>
    <row r="200" spans="1:7" ht="12.75" thickBot="1">
      <c r="A200" s="322"/>
      <c r="B200" s="354" t="s">
        <v>915</v>
      </c>
      <c r="C200" s="335"/>
      <c r="D200" s="335"/>
      <c r="E200" s="1169"/>
      <c r="F200" s="1169"/>
      <c r="G200" s="995"/>
    </row>
    <row r="201" spans="1:7" ht="12.75" thickBot="1">
      <c r="A201" s="322"/>
      <c r="B201" s="355" t="s">
        <v>630</v>
      </c>
      <c r="C201" s="860">
        <f>SUM(C196:C200)</f>
        <v>105052</v>
      </c>
      <c r="D201" s="860">
        <f>SUM(D196:D200)</f>
        <v>107020</v>
      </c>
      <c r="E201" s="1174">
        <f>SUM(E196:E200)</f>
        <v>107978</v>
      </c>
      <c r="F201" s="1174">
        <f>SUM(F196:F200)</f>
        <v>107980</v>
      </c>
      <c r="G201" s="1094">
        <f t="shared" si="3"/>
        <v>1.0000185222915778</v>
      </c>
    </row>
    <row r="202" spans="1:7" ht="12">
      <c r="A202" s="322"/>
      <c r="B202" s="352" t="s">
        <v>826</v>
      </c>
      <c r="C202" s="328">
        <v>1016</v>
      </c>
      <c r="D202" s="328">
        <v>1100</v>
      </c>
      <c r="E202" s="589">
        <v>1645</v>
      </c>
      <c r="F202" s="589">
        <v>1645</v>
      </c>
      <c r="G202" s="329">
        <f t="shared" si="3"/>
        <v>1</v>
      </c>
    </row>
    <row r="203" spans="1:7" ht="12">
      <c r="A203" s="322"/>
      <c r="B203" s="352" t="s">
        <v>827</v>
      </c>
      <c r="C203" s="328"/>
      <c r="D203" s="328"/>
      <c r="E203" s="589"/>
      <c r="F203" s="589"/>
      <c r="G203" s="329"/>
    </row>
    <row r="204" spans="1:7" ht="12.75" thickBot="1">
      <c r="A204" s="322"/>
      <c r="B204" s="354" t="s">
        <v>101</v>
      </c>
      <c r="C204" s="335"/>
      <c r="D204" s="335"/>
      <c r="E204" s="1169"/>
      <c r="F204" s="1169"/>
      <c r="G204" s="995"/>
    </row>
    <row r="205" spans="1:7" ht="12.75" thickBot="1">
      <c r="A205" s="322"/>
      <c r="B205" s="356" t="s">
        <v>636</v>
      </c>
      <c r="C205" s="860">
        <f>SUM(C202:C204)</f>
        <v>1016</v>
      </c>
      <c r="D205" s="860">
        <f>SUM(D202:D204)</f>
        <v>1100</v>
      </c>
      <c r="E205" s="1174">
        <f>SUM(E202:E204)</f>
        <v>1645</v>
      </c>
      <c r="F205" s="1174">
        <f>SUM(F202:F204)</f>
        <v>1645</v>
      </c>
      <c r="G205" s="1094">
        <f t="shared" si="3"/>
        <v>1</v>
      </c>
    </row>
    <row r="206" spans="1:7" ht="14.25" thickBot="1">
      <c r="A206" s="319"/>
      <c r="B206" s="357" t="s">
        <v>684</v>
      </c>
      <c r="C206" s="351">
        <f>SUM(C201+C205)</f>
        <v>106068</v>
      </c>
      <c r="D206" s="351">
        <f>SUM(D201+D205)</f>
        <v>108120</v>
      </c>
      <c r="E206" s="1168">
        <f>SUM(E201+E205)</f>
        <v>109623</v>
      </c>
      <c r="F206" s="1168">
        <f>SUM(F201+F205)</f>
        <v>109625</v>
      </c>
      <c r="G206" s="1094">
        <f t="shared" si="3"/>
        <v>1.000018244346533</v>
      </c>
    </row>
    <row r="207" spans="1:7" ht="13.5">
      <c r="A207" s="235">
        <v>2335</v>
      </c>
      <c r="B207" s="237" t="s">
        <v>923</v>
      </c>
      <c r="C207" s="328"/>
      <c r="D207" s="328"/>
      <c r="E207" s="589"/>
      <c r="F207" s="589"/>
      <c r="G207" s="329"/>
    </row>
    <row r="208" spans="1:7" ht="12" customHeight="1">
      <c r="A208" s="322"/>
      <c r="B208" s="324" t="s">
        <v>768</v>
      </c>
      <c r="C208" s="322"/>
      <c r="D208" s="322"/>
      <c r="E208" s="800"/>
      <c r="F208" s="800"/>
      <c r="G208" s="329"/>
    </row>
    <row r="209" spans="1:7" ht="12.75" thickBot="1">
      <c r="A209" s="322"/>
      <c r="B209" s="325" t="s">
        <v>769</v>
      </c>
      <c r="C209" s="600"/>
      <c r="D209" s="600">
        <v>90</v>
      </c>
      <c r="E209" s="1171">
        <v>130</v>
      </c>
      <c r="F209" s="1171">
        <v>130</v>
      </c>
      <c r="G209" s="995">
        <f t="shared" si="3"/>
        <v>1</v>
      </c>
    </row>
    <row r="210" spans="1:7" ht="12.75" thickBot="1">
      <c r="A210" s="322"/>
      <c r="B210" s="326" t="s">
        <v>782</v>
      </c>
      <c r="C210" s="601"/>
      <c r="D210" s="601">
        <f>SUM(D209)</f>
        <v>90</v>
      </c>
      <c r="E210" s="1172">
        <f>SUM(E209)</f>
        <v>130</v>
      </c>
      <c r="F210" s="1172">
        <f>SUM(F209)</f>
        <v>130</v>
      </c>
      <c r="G210" s="1094">
        <f t="shared" si="3"/>
        <v>1</v>
      </c>
    </row>
    <row r="211" spans="1:7" ht="12">
      <c r="A211" s="322"/>
      <c r="B211" s="324" t="s">
        <v>771</v>
      </c>
      <c r="C211" s="328"/>
      <c r="D211" s="328"/>
      <c r="E211" s="589"/>
      <c r="F211" s="589"/>
      <c r="G211" s="329"/>
    </row>
    <row r="212" spans="1:7" ht="12.75">
      <c r="A212" s="322"/>
      <c r="B212" s="330" t="s">
        <v>772</v>
      </c>
      <c r="C212" s="331"/>
      <c r="D212" s="331"/>
      <c r="E212" s="1173"/>
      <c r="F212" s="1173"/>
      <c r="G212" s="329"/>
    </row>
    <row r="213" spans="1:7" ht="12.75">
      <c r="A213" s="322"/>
      <c r="B213" s="330" t="s">
        <v>773</v>
      </c>
      <c r="C213" s="331"/>
      <c r="D213" s="331"/>
      <c r="E213" s="1173"/>
      <c r="F213" s="1173"/>
      <c r="G213" s="329"/>
    </row>
    <row r="214" spans="1:7" ht="12">
      <c r="A214" s="322"/>
      <c r="B214" s="332" t="s">
        <v>774</v>
      </c>
      <c r="C214" s="328"/>
      <c r="D214" s="328"/>
      <c r="E214" s="589"/>
      <c r="F214" s="589"/>
      <c r="G214" s="329"/>
    </row>
    <row r="215" spans="1:7" ht="12">
      <c r="A215" s="322"/>
      <c r="B215" s="332" t="s">
        <v>775</v>
      </c>
      <c r="C215" s="328"/>
      <c r="D215" s="328"/>
      <c r="E215" s="589"/>
      <c r="F215" s="589"/>
      <c r="G215" s="329"/>
    </row>
    <row r="216" spans="1:7" ht="12">
      <c r="A216" s="322"/>
      <c r="B216" s="332" t="s">
        <v>776</v>
      </c>
      <c r="C216" s="328"/>
      <c r="D216" s="328"/>
      <c r="E216" s="589"/>
      <c r="F216" s="589"/>
      <c r="G216" s="329"/>
    </row>
    <row r="217" spans="1:7" ht="12">
      <c r="A217" s="322"/>
      <c r="B217" s="333" t="s">
        <v>143</v>
      </c>
      <c r="C217" s="328"/>
      <c r="D217" s="328"/>
      <c r="E217" s="589"/>
      <c r="F217" s="589"/>
      <c r="G217" s="329"/>
    </row>
    <row r="218" spans="1:7" ht="12.75" thickBot="1">
      <c r="A218" s="322"/>
      <c r="B218" s="334" t="s">
        <v>777</v>
      </c>
      <c r="C218" s="335"/>
      <c r="D218" s="335"/>
      <c r="E218" s="1169"/>
      <c r="F218" s="1169"/>
      <c r="G218" s="995"/>
    </row>
    <row r="219" spans="1:7" ht="12.75" thickBot="1">
      <c r="A219" s="322"/>
      <c r="B219" s="336" t="s">
        <v>935</v>
      </c>
      <c r="C219" s="860"/>
      <c r="D219" s="860"/>
      <c r="E219" s="1174"/>
      <c r="F219" s="1174"/>
      <c r="G219" s="1016"/>
    </row>
    <row r="220" spans="1:7" ht="13.5" thickBot="1">
      <c r="A220" s="322"/>
      <c r="B220" s="339" t="s">
        <v>637</v>
      </c>
      <c r="C220" s="861"/>
      <c r="D220" s="861">
        <f>SUM(D210)</f>
        <v>90</v>
      </c>
      <c r="E220" s="1175">
        <f>SUM(E210)</f>
        <v>130</v>
      </c>
      <c r="F220" s="1175">
        <f>SUM(F210)</f>
        <v>130</v>
      </c>
      <c r="G220" s="1092">
        <f aca="true" t="shared" si="4" ref="G220:G276">SUM(F220/E220)</f>
        <v>1</v>
      </c>
    </row>
    <row r="221" spans="1:7" ht="13.5" thickBot="1">
      <c r="A221" s="322"/>
      <c r="B221" s="1155" t="s">
        <v>247</v>
      </c>
      <c r="C221" s="861"/>
      <c r="D221" s="862">
        <v>56</v>
      </c>
      <c r="E221" s="1163">
        <v>56</v>
      </c>
      <c r="F221" s="1163">
        <v>56</v>
      </c>
      <c r="G221" s="1016">
        <f t="shared" si="4"/>
        <v>1</v>
      </c>
    </row>
    <row r="222" spans="1:7" ht="12.75" thickBot="1">
      <c r="A222" s="322"/>
      <c r="B222" s="341" t="s">
        <v>638</v>
      </c>
      <c r="C222" s="862"/>
      <c r="D222" s="1156">
        <f>SUM(D221)</f>
        <v>56</v>
      </c>
      <c r="E222" s="1164">
        <f>SUM(E221)</f>
        <v>56</v>
      </c>
      <c r="F222" s="1164">
        <f>SUM(F221)</f>
        <v>56</v>
      </c>
      <c r="G222" s="1094">
        <f t="shared" si="4"/>
        <v>1</v>
      </c>
    </row>
    <row r="223" spans="1:7" ht="12">
      <c r="A223" s="322"/>
      <c r="B223" s="1085" t="s">
        <v>91</v>
      </c>
      <c r="C223" s="344"/>
      <c r="D223" s="344">
        <v>370</v>
      </c>
      <c r="E223" s="590">
        <v>370</v>
      </c>
      <c r="F223" s="590">
        <v>370</v>
      </c>
      <c r="G223" s="329">
        <f t="shared" si="4"/>
        <v>1</v>
      </c>
    </row>
    <row r="224" spans="1:7" ht="12.75" thickBot="1">
      <c r="A224" s="322"/>
      <c r="B224" s="346" t="s">
        <v>238</v>
      </c>
      <c r="C224" s="335">
        <v>73139</v>
      </c>
      <c r="D224" s="335">
        <v>73984</v>
      </c>
      <c r="E224" s="1169">
        <v>74492</v>
      </c>
      <c r="F224" s="1169">
        <v>74492</v>
      </c>
      <c r="G224" s="995">
        <f t="shared" si="4"/>
        <v>1</v>
      </c>
    </row>
    <row r="225" spans="1:7" ht="13.5" thickBot="1">
      <c r="A225" s="322"/>
      <c r="B225" s="347" t="s">
        <v>631</v>
      </c>
      <c r="C225" s="348">
        <f>SUM(C223:C224)</f>
        <v>73139</v>
      </c>
      <c r="D225" s="348">
        <f>SUM(D223:D224)</f>
        <v>74354</v>
      </c>
      <c r="E225" s="1167">
        <f>SUM(E223:E224)</f>
        <v>74862</v>
      </c>
      <c r="F225" s="1167">
        <f>SUM(F223:F224)</f>
        <v>74862</v>
      </c>
      <c r="G225" s="1094">
        <f t="shared" si="4"/>
        <v>1</v>
      </c>
    </row>
    <row r="226" spans="1:7" ht="13.5" thickBot="1">
      <c r="A226" s="322"/>
      <c r="B226" s="257" t="s">
        <v>91</v>
      </c>
      <c r="C226" s="348"/>
      <c r="D226" s="862">
        <v>225</v>
      </c>
      <c r="E226" s="1163">
        <v>225</v>
      </c>
      <c r="F226" s="1163">
        <v>225</v>
      </c>
      <c r="G226" s="1016">
        <f t="shared" si="4"/>
        <v>1</v>
      </c>
    </row>
    <row r="227" spans="1:7" ht="13.5" thickBot="1">
      <c r="A227" s="322"/>
      <c r="B227" s="347" t="s">
        <v>633</v>
      </c>
      <c r="C227" s="348"/>
      <c r="D227" s="348">
        <f>SUM(D226)</f>
        <v>225</v>
      </c>
      <c r="E227" s="1167">
        <f>SUM(E226)</f>
        <v>225</v>
      </c>
      <c r="F227" s="1167">
        <f>SUM(F226)</f>
        <v>225</v>
      </c>
      <c r="G227" s="1094">
        <f t="shared" si="4"/>
        <v>1</v>
      </c>
    </row>
    <row r="228" spans="1:7" ht="14.25" thickBot="1">
      <c r="A228" s="322"/>
      <c r="B228" s="350" t="s">
        <v>645</v>
      </c>
      <c r="C228" s="351">
        <f>SUM(C220+C222+C225)</f>
        <v>73139</v>
      </c>
      <c r="D228" s="351">
        <f>SUM(D220+D222+D225+D227)</f>
        <v>74725</v>
      </c>
      <c r="E228" s="1168">
        <f>SUM(E220+E222+E225+E227)</f>
        <v>75273</v>
      </c>
      <c r="F228" s="1168">
        <f>SUM(F220+F222+F225+F227)</f>
        <v>75273</v>
      </c>
      <c r="G228" s="1233">
        <f t="shared" si="4"/>
        <v>1</v>
      </c>
    </row>
    <row r="229" spans="1:7" ht="12">
      <c r="A229" s="322"/>
      <c r="B229" s="352" t="s">
        <v>912</v>
      </c>
      <c r="C229" s="328">
        <v>56426</v>
      </c>
      <c r="D229" s="328">
        <v>57102</v>
      </c>
      <c r="E229" s="589">
        <v>57518</v>
      </c>
      <c r="F229" s="589">
        <v>57518</v>
      </c>
      <c r="G229" s="329">
        <f t="shared" si="4"/>
        <v>1</v>
      </c>
    </row>
    <row r="230" spans="1:7" ht="12">
      <c r="A230" s="322"/>
      <c r="B230" s="352" t="s">
        <v>913</v>
      </c>
      <c r="C230" s="328">
        <v>13023</v>
      </c>
      <c r="D230" s="328">
        <v>13192</v>
      </c>
      <c r="E230" s="589">
        <v>13284</v>
      </c>
      <c r="F230" s="589">
        <v>13284</v>
      </c>
      <c r="G230" s="329">
        <f t="shared" si="4"/>
        <v>1</v>
      </c>
    </row>
    <row r="231" spans="1:7" ht="12">
      <c r="A231" s="322"/>
      <c r="B231" s="352" t="s">
        <v>914</v>
      </c>
      <c r="C231" s="328">
        <v>2674</v>
      </c>
      <c r="D231" s="328">
        <v>2534</v>
      </c>
      <c r="E231" s="589">
        <v>2574</v>
      </c>
      <c r="F231" s="589">
        <v>2574</v>
      </c>
      <c r="G231" s="329">
        <f t="shared" si="4"/>
        <v>1</v>
      </c>
    </row>
    <row r="232" spans="1:7" ht="12">
      <c r="A232" s="322"/>
      <c r="B232" s="353" t="s">
        <v>916</v>
      </c>
      <c r="C232" s="328"/>
      <c r="D232" s="328"/>
      <c r="E232" s="589"/>
      <c r="F232" s="589"/>
      <c r="G232" s="329"/>
    </row>
    <row r="233" spans="1:7" ht="12.75" thickBot="1">
      <c r="A233" s="322"/>
      <c r="B233" s="354" t="s">
        <v>915</v>
      </c>
      <c r="C233" s="335"/>
      <c r="D233" s="335"/>
      <c r="E233" s="1169"/>
      <c r="F233" s="1169"/>
      <c r="G233" s="995"/>
    </row>
    <row r="234" spans="1:7" ht="12.75" thickBot="1">
      <c r="A234" s="322"/>
      <c r="B234" s="355" t="s">
        <v>630</v>
      </c>
      <c r="C234" s="337">
        <f>SUM(C229:C233)</f>
        <v>72123</v>
      </c>
      <c r="D234" s="337">
        <f>SUM(D229:D233)</f>
        <v>72828</v>
      </c>
      <c r="E234" s="1170">
        <f>SUM(E229:E233)</f>
        <v>73376</v>
      </c>
      <c r="F234" s="1170">
        <f>SUM(F229:F233)</f>
        <v>73376</v>
      </c>
      <c r="G234" s="1094">
        <f t="shared" si="4"/>
        <v>1</v>
      </c>
    </row>
    <row r="235" spans="1:7" ht="12">
      <c r="A235" s="322"/>
      <c r="B235" s="352" t="s">
        <v>826</v>
      </c>
      <c r="C235" s="328">
        <v>1016</v>
      </c>
      <c r="D235" s="328">
        <v>1897</v>
      </c>
      <c r="E235" s="589">
        <v>1897</v>
      </c>
      <c r="F235" s="589">
        <v>1897</v>
      </c>
      <c r="G235" s="329">
        <f t="shared" si="4"/>
        <v>1</v>
      </c>
    </row>
    <row r="236" spans="1:7" ht="12">
      <c r="A236" s="322"/>
      <c r="B236" s="352" t="s">
        <v>827</v>
      </c>
      <c r="C236" s="328"/>
      <c r="D236" s="328"/>
      <c r="E236" s="589"/>
      <c r="F236" s="589"/>
      <c r="G236" s="329"/>
    </row>
    <row r="237" spans="1:7" ht="12.75" thickBot="1">
      <c r="A237" s="322"/>
      <c r="B237" s="354" t="s">
        <v>101</v>
      </c>
      <c r="C237" s="335"/>
      <c r="D237" s="335"/>
      <c r="E237" s="1169"/>
      <c r="F237" s="1169"/>
      <c r="G237" s="995"/>
    </row>
    <row r="238" spans="1:7" ht="12.75" thickBot="1">
      <c r="A238" s="322"/>
      <c r="B238" s="356" t="s">
        <v>636</v>
      </c>
      <c r="C238" s="337">
        <f>SUM(C235:C237)</f>
        <v>1016</v>
      </c>
      <c r="D238" s="337">
        <f>SUM(D235:D237)</f>
        <v>1897</v>
      </c>
      <c r="E238" s="1170">
        <f>SUM(E235:E237)</f>
        <v>1897</v>
      </c>
      <c r="F238" s="1170">
        <f>SUM(F235:F237)</f>
        <v>1897</v>
      </c>
      <c r="G238" s="1094">
        <f t="shared" si="4"/>
        <v>1</v>
      </c>
    </row>
    <row r="239" spans="1:7" ht="14.25" thickBot="1">
      <c r="A239" s="319"/>
      <c r="B239" s="357" t="s">
        <v>684</v>
      </c>
      <c r="C239" s="351">
        <f>SUM(C234+C238)</f>
        <v>73139</v>
      </c>
      <c r="D239" s="351">
        <f>SUM(D234+D238)</f>
        <v>74725</v>
      </c>
      <c r="E239" s="1168">
        <f>SUM(E234+E238)</f>
        <v>75273</v>
      </c>
      <c r="F239" s="1168">
        <f>SUM(F234+F238)</f>
        <v>75273</v>
      </c>
      <c r="G239" s="1233">
        <f t="shared" si="4"/>
        <v>1</v>
      </c>
    </row>
    <row r="240" spans="1:7" ht="13.5">
      <c r="A240" s="234">
        <v>2345</v>
      </c>
      <c r="B240" s="360" t="s">
        <v>924</v>
      </c>
      <c r="C240" s="328"/>
      <c r="D240" s="328"/>
      <c r="E240" s="589"/>
      <c r="F240" s="589"/>
      <c r="G240" s="329"/>
    </row>
    <row r="241" spans="1:7" ht="12" customHeight="1">
      <c r="A241" s="322"/>
      <c r="B241" s="324" t="s">
        <v>768</v>
      </c>
      <c r="C241" s="322"/>
      <c r="D241" s="322"/>
      <c r="E241" s="800"/>
      <c r="F241" s="800"/>
      <c r="G241" s="329"/>
    </row>
    <row r="242" spans="1:7" ht="12.75" thickBot="1">
      <c r="A242" s="322"/>
      <c r="B242" s="325" t="s">
        <v>769</v>
      </c>
      <c r="C242" s="600"/>
      <c r="D242" s="600"/>
      <c r="E242" s="1171">
        <v>518</v>
      </c>
      <c r="F242" s="1171">
        <v>518</v>
      </c>
      <c r="G242" s="995">
        <f t="shared" si="4"/>
        <v>1</v>
      </c>
    </row>
    <row r="243" spans="1:7" ht="12.75" thickBot="1">
      <c r="A243" s="322"/>
      <c r="B243" s="326" t="s">
        <v>782</v>
      </c>
      <c r="C243" s="601"/>
      <c r="D243" s="601"/>
      <c r="E243" s="1172">
        <f>SUM(E242)</f>
        <v>518</v>
      </c>
      <c r="F243" s="1172">
        <f>SUM(F242)</f>
        <v>518</v>
      </c>
      <c r="G243" s="1094">
        <f t="shared" si="4"/>
        <v>1</v>
      </c>
    </row>
    <row r="244" spans="1:7" ht="12">
      <c r="A244" s="322"/>
      <c r="B244" s="324" t="s">
        <v>771</v>
      </c>
      <c r="C244" s="328"/>
      <c r="D244" s="328"/>
      <c r="E244" s="589"/>
      <c r="F244" s="589"/>
      <c r="G244" s="329"/>
    </row>
    <row r="245" spans="1:7" ht="12.75">
      <c r="A245" s="322"/>
      <c r="B245" s="330" t="s">
        <v>772</v>
      </c>
      <c r="C245" s="331"/>
      <c r="D245" s="331"/>
      <c r="E245" s="1173"/>
      <c r="F245" s="1173"/>
      <c r="G245" s="329"/>
    </row>
    <row r="246" spans="1:7" ht="12.75">
      <c r="A246" s="322"/>
      <c r="B246" s="330" t="s">
        <v>773</v>
      </c>
      <c r="C246" s="331"/>
      <c r="D246" s="331"/>
      <c r="E246" s="1173"/>
      <c r="F246" s="1173"/>
      <c r="G246" s="329"/>
    </row>
    <row r="247" spans="1:7" ht="12">
      <c r="A247" s="322"/>
      <c r="B247" s="332" t="s">
        <v>774</v>
      </c>
      <c r="C247" s="328"/>
      <c r="D247" s="328"/>
      <c r="E247" s="589"/>
      <c r="F247" s="589"/>
      <c r="G247" s="329"/>
    </row>
    <row r="248" spans="1:7" ht="12">
      <c r="A248" s="322"/>
      <c r="B248" s="332" t="s">
        <v>775</v>
      </c>
      <c r="C248" s="328"/>
      <c r="D248" s="328"/>
      <c r="E248" s="589"/>
      <c r="F248" s="589"/>
      <c r="G248" s="329"/>
    </row>
    <row r="249" spans="1:7" ht="12">
      <c r="A249" s="322"/>
      <c r="B249" s="332" t="s">
        <v>776</v>
      </c>
      <c r="C249" s="328"/>
      <c r="D249" s="328"/>
      <c r="E249" s="589"/>
      <c r="F249" s="589"/>
      <c r="G249" s="329"/>
    </row>
    <row r="250" spans="1:7" ht="12">
      <c r="A250" s="322"/>
      <c r="B250" s="333" t="s">
        <v>143</v>
      </c>
      <c r="C250" s="328"/>
      <c r="D250" s="328"/>
      <c r="E250" s="589"/>
      <c r="F250" s="589"/>
      <c r="G250" s="329"/>
    </row>
    <row r="251" spans="1:7" ht="12.75" thickBot="1">
      <c r="A251" s="322"/>
      <c r="B251" s="334" t="s">
        <v>777</v>
      </c>
      <c r="C251" s="328"/>
      <c r="D251" s="328"/>
      <c r="E251" s="589">
        <v>2</v>
      </c>
      <c r="F251" s="589">
        <v>2</v>
      </c>
      <c r="G251" s="995">
        <f t="shared" si="4"/>
        <v>1</v>
      </c>
    </row>
    <row r="252" spans="1:7" ht="12.75" thickBot="1">
      <c r="A252" s="322"/>
      <c r="B252" s="336" t="s">
        <v>935</v>
      </c>
      <c r="C252" s="337"/>
      <c r="D252" s="337"/>
      <c r="E252" s="1170">
        <f>SUM(E251)</f>
        <v>2</v>
      </c>
      <c r="F252" s="1170">
        <f>SUM(F251)</f>
        <v>2</v>
      </c>
      <c r="G252" s="1094">
        <f t="shared" si="4"/>
        <v>1</v>
      </c>
    </row>
    <row r="253" spans="1:7" ht="13.5" thickBot="1">
      <c r="A253" s="322"/>
      <c r="B253" s="339" t="s">
        <v>637</v>
      </c>
      <c r="C253" s="861"/>
      <c r="D253" s="861"/>
      <c r="E253" s="1175">
        <f>SUM(E243+E252)</f>
        <v>520</v>
      </c>
      <c r="F253" s="1175">
        <f>SUM(F243+F252)</f>
        <v>520</v>
      </c>
      <c r="G253" s="1094">
        <f t="shared" si="4"/>
        <v>1</v>
      </c>
    </row>
    <row r="254" spans="1:7" ht="13.5" thickBot="1">
      <c r="A254" s="322"/>
      <c r="B254" s="1155" t="s">
        <v>247</v>
      </c>
      <c r="C254" s="861"/>
      <c r="D254" s="862">
        <v>56</v>
      </c>
      <c r="E254" s="1163">
        <v>56</v>
      </c>
      <c r="F254" s="1163">
        <v>56</v>
      </c>
      <c r="G254" s="1016">
        <f t="shared" si="4"/>
        <v>1</v>
      </c>
    </row>
    <row r="255" spans="1:7" ht="12.75" thickBot="1">
      <c r="A255" s="322"/>
      <c r="B255" s="341" t="s">
        <v>638</v>
      </c>
      <c r="C255" s="862"/>
      <c r="D255" s="1156">
        <f>SUM(D254)</f>
        <v>56</v>
      </c>
      <c r="E255" s="1164">
        <f>SUM(E254)</f>
        <v>56</v>
      </c>
      <c r="F255" s="1164">
        <f>SUM(F254)</f>
        <v>56</v>
      </c>
      <c r="G255" s="1094">
        <f t="shared" si="4"/>
        <v>1</v>
      </c>
    </row>
    <row r="256" spans="1:7" ht="12">
      <c r="A256" s="322"/>
      <c r="B256" s="1085" t="s">
        <v>91</v>
      </c>
      <c r="C256" s="344"/>
      <c r="D256" s="344">
        <v>892</v>
      </c>
      <c r="E256" s="590">
        <v>892</v>
      </c>
      <c r="F256" s="590">
        <v>892</v>
      </c>
      <c r="G256" s="329">
        <f t="shared" si="4"/>
        <v>1</v>
      </c>
    </row>
    <row r="257" spans="1:7" ht="12.75" thickBot="1">
      <c r="A257" s="322"/>
      <c r="B257" s="346" t="s">
        <v>238</v>
      </c>
      <c r="C257" s="335">
        <v>66654</v>
      </c>
      <c r="D257" s="335">
        <v>67660</v>
      </c>
      <c r="E257" s="1169">
        <v>68278</v>
      </c>
      <c r="F257" s="1169">
        <v>68320</v>
      </c>
      <c r="G257" s="995">
        <f t="shared" si="4"/>
        <v>1.0006151322534345</v>
      </c>
    </row>
    <row r="258" spans="1:7" ht="13.5" thickBot="1">
      <c r="A258" s="322"/>
      <c r="B258" s="347" t="s">
        <v>631</v>
      </c>
      <c r="C258" s="348">
        <f>SUM(C256:C257)</f>
        <v>66654</v>
      </c>
      <c r="D258" s="348">
        <f>SUM(D256:D257)</f>
        <v>68552</v>
      </c>
      <c r="E258" s="1167">
        <f>SUM(E256:E257)</f>
        <v>69170</v>
      </c>
      <c r="F258" s="1167">
        <f>SUM(F256:F257)</f>
        <v>69212</v>
      </c>
      <c r="G258" s="1094">
        <f t="shared" si="4"/>
        <v>1.0006071996530288</v>
      </c>
    </row>
    <row r="259" spans="1:7" ht="13.5" thickBot="1">
      <c r="A259" s="322"/>
      <c r="B259" s="257" t="s">
        <v>91</v>
      </c>
      <c r="C259" s="348"/>
      <c r="D259" s="862">
        <v>284</v>
      </c>
      <c r="E259" s="1163">
        <v>284</v>
      </c>
      <c r="F259" s="1163">
        <v>284</v>
      </c>
      <c r="G259" s="1016">
        <f t="shared" si="4"/>
        <v>1</v>
      </c>
    </row>
    <row r="260" spans="1:7" ht="13.5" thickBot="1">
      <c r="A260" s="322"/>
      <c r="B260" s="347" t="s">
        <v>633</v>
      </c>
      <c r="C260" s="348"/>
      <c r="D260" s="348">
        <f>SUM(D259)</f>
        <v>284</v>
      </c>
      <c r="E260" s="1167">
        <f>SUM(E259)</f>
        <v>284</v>
      </c>
      <c r="F260" s="1167">
        <f>SUM(F259)</f>
        <v>284</v>
      </c>
      <c r="G260" s="1094">
        <f t="shared" si="4"/>
        <v>1</v>
      </c>
    </row>
    <row r="261" spans="1:7" ht="14.25" thickBot="1">
      <c r="A261" s="322"/>
      <c r="B261" s="350" t="s">
        <v>645</v>
      </c>
      <c r="C261" s="351">
        <f>SUM(C253+C255+C258)</f>
        <v>66654</v>
      </c>
      <c r="D261" s="351">
        <f>SUM(D253+D255+D258+D260)</f>
        <v>68892</v>
      </c>
      <c r="E261" s="1168">
        <f>SUM(E253+E255+E258+E260)</f>
        <v>70030</v>
      </c>
      <c r="F261" s="1168">
        <f>SUM(F253+F255+F258+F260)</f>
        <v>70072</v>
      </c>
      <c r="G261" s="1233">
        <f t="shared" si="4"/>
        <v>1.0005997429672997</v>
      </c>
    </row>
    <row r="262" spans="1:7" ht="12">
      <c r="A262" s="322"/>
      <c r="B262" s="352" t="s">
        <v>912</v>
      </c>
      <c r="C262" s="328">
        <v>51285</v>
      </c>
      <c r="D262" s="328">
        <v>52090</v>
      </c>
      <c r="E262" s="589">
        <v>52597</v>
      </c>
      <c r="F262" s="589">
        <v>52631</v>
      </c>
      <c r="G262" s="329">
        <f t="shared" si="4"/>
        <v>1.0006464247010285</v>
      </c>
    </row>
    <row r="263" spans="1:7" ht="12">
      <c r="A263" s="322"/>
      <c r="B263" s="352" t="s">
        <v>913</v>
      </c>
      <c r="C263" s="328">
        <v>11843</v>
      </c>
      <c r="D263" s="328">
        <v>12044</v>
      </c>
      <c r="E263" s="589">
        <v>12155</v>
      </c>
      <c r="F263" s="589">
        <v>12163</v>
      </c>
      <c r="G263" s="329">
        <f t="shared" si="4"/>
        <v>1.0006581653640476</v>
      </c>
    </row>
    <row r="264" spans="1:7" ht="12">
      <c r="A264" s="322"/>
      <c r="B264" s="352" t="s">
        <v>914</v>
      </c>
      <c r="C264" s="328">
        <v>2764</v>
      </c>
      <c r="D264" s="328">
        <v>3656</v>
      </c>
      <c r="E264" s="589">
        <v>4020</v>
      </c>
      <c r="F264" s="589">
        <v>3950</v>
      </c>
      <c r="G264" s="329">
        <f t="shared" si="4"/>
        <v>0.9825870646766169</v>
      </c>
    </row>
    <row r="265" spans="1:7" ht="12">
      <c r="A265" s="322"/>
      <c r="B265" s="353" t="s">
        <v>916</v>
      </c>
      <c r="C265" s="328"/>
      <c r="D265" s="328"/>
      <c r="E265" s="589"/>
      <c r="F265" s="589"/>
      <c r="G265" s="329"/>
    </row>
    <row r="266" spans="1:7" ht="12.75" thickBot="1">
      <c r="A266" s="322"/>
      <c r="B266" s="354" t="s">
        <v>915</v>
      </c>
      <c r="C266" s="328"/>
      <c r="D266" s="328"/>
      <c r="E266" s="589"/>
      <c r="F266" s="589"/>
      <c r="G266" s="995"/>
    </row>
    <row r="267" spans="1:7" ht="12.75" thickBot="1">
      <c r="A267" s="322"/>
      <c r="B267" s="355" t="s">
        <v>630</v>
      </c>
      <c r="C267" s="337">
        <f>SUM(C262:C266)</f>
        <v>65892</v>
      </c>
      <c r="D267" s="337">
        <f>SUM(D262:D266)</f>
        <v>67790</v>
      </c>
      <c r="E267" s="1170">
        <f>SUM(E262:E266)</f>
        <v>68772</v>
      </c>
      <c r="F267" s="1170">
        <f>SUM(F262:F266)</f>
        <v>68744</v>
      </c>
      <c r="G267" s="1094">
        <f t="shared" si="4"/>
        <v>0.9995928575583086</v>
      </c>
    </row>
    <row r="268" spans="1:7" ht="12">
      <c r="A268" s="322"/>
      <c r="B268" s="352" t="s">
        <v>826</v>
      </c>
      <c r="C268" s="328">
        <v>762</v>
      </c>
      <c r="D268" s="328">
        <v>1102</v>
      </c>
      <c r="E268" s="589">
        <v>1258</v>
      </c>
      <c r="F268" s="589">
        <v>1328</v>
      </c>
      <c r="G268" s="329">
        <f t="shared" si="4"/>
        <v>1.055643879173291</v>
      </c>
    </row>
    <row r="269" spans="1:7" ht="12">
      <c r="A269" s="322"/>
      <c r="B269" s="352" t="s">
        <v>827</v>
      </c>
      <c r="C269" s="328"/>
      <c r="D269" s="328"/>
      <c r="E269" s="589"/>
      <c r="F269" s="589"/>
      <c r="G269" s="329"/>
    </row>
    <row r="270" spans="1:7" ht="12.75" thickBot="1">
      <c r="A270" s="322"/>
      <c r="B270" s="354" t="s">
        <v>101</v>
      </c>
      <c r="C270" s="328"/>
      <c r="D270" s="328"/>
      <c r="E270" s="589"/>
      <c r="F270" s="589"/>
      <c r="G270" s="995"/>
    </row>
    <row r="271" spans="1:7" ht="12.75" thickBot="1">
      <c r="A271" s="322"/>
      <c r="B271" s="356" t="s">
        <v>636</v>
      </c>
      <c r="C271" s="337">
        <f>SUM(C268:C270)</f>
        <v>762</v>
      </c>
      <c r="D271" s="337">
        <f>SUM(D268:D270)</f>
        <v>1102</v>
      </c>
      <c r="E271" s="1170">
        <f>SUM(E268:E270)</f>
        <v>1258</v>
      </c>
      <c r="F271" s="1170">
        <f>SUM(F268:F270)</f>
        <v>1328</v>
      </c>
      <c r="G271" s="1094">
        <f t="shared" si="4"/>
        <v>1.055643879173291</v>
      </c>
    </row>
    <row r="272" spans="1:7" ht="14.25" thickBot="1">
      <c r="A272" s="319"/>
      <c r="B272" s="357" t="s">
        <v>684</v>
      </c>
      <c r="C272" s="351">
        <f>SUM(C267+C271)</f>
        <v>66654</v>
      </c>
      <c r="D272" s="351">
        <f>SUM(D267+D271)</f>
        <v>68892</v>
      </c>
      <c r="E272" s="1168">
        <f>SUM(E267+E271)</f>
        <v>70030</v>
      </c>
      <c r="F272" s="1168">
        <f>SUM(F267+F271)</f>
        <v>70072</v>
      </c>
      <c r="G272" s="1094">
        <f t="shared" si="4"/>
        <v>1.0005997429672997</v>
      </c>
    </row>
    <row r="273" spans="1:7" ht="13.5">
      <c r="A273" s="234">
        <v>2360</v>
      </c>
      <c r="B273" s="359" t="s">
        <v>925</v>
      </c>
      <c r="C273" s="328"/>
      <c r="D273" s="328"/>
      <c r="E273" s="589"/>
      <c r="F273" s="589"/>
      <c r="G273" s="329"/>
    </row>
    <row r="274" spans="1:7" ht="12.75" customHeight="1">
      <c r="A274" s="322"/>
      <c r="B274" s="324" t="s">
        <v>768</v>
      </c>
      <c r="C274" s="322"/>
      <c r="D274" s="322"/>
      <c r="E274" s="800"/>
      <c r="F274" s="800"/>
      <c r="G274" s="329"/>
    </row>
    <row r="275" spans="1:7" ht="12.75" thickBot="1">
      <c r="A275" s="322"/>
      <c r="B275" s="325" t="s">
        <v>769</v>
      </c>
      <c r="C275" s="600"/>
      <c r="D275" s="600">
        <v>145</v>
      </c>
      <c r="E275" s="1171">
        <v>145</v>
      </c>
      <c r="F275" s="1171">
        <v>145</v>
      </c>
      <c r="G275" s="995">
        <f t="shared" si="4"/>
        <v>1</v>
      </c>
    </row>
    <row r="276" spans="1:7" ht="12.75" thickBot="1">
      <c r="A276" s="322"/>
      <c r="B276" s="326" t="s">
        <v>782</v>
      </c>
      <c r="C276" s="601"/>
      <c r="D276" s="601">
        <f>SUM(D275)</f>
        <v>145</v>
      </c>
      <c r="E276" s="1172">
        <f>SUM(E275)</f>
        <v>145</v>
      </c>
      <c r="F276" s="1172">
        <f>SUM(F275)</f>
        <v>145</v>
      </c>
      <c r="G276" s="1094">
        <f t="shared" si="4"/>
        <v>1</v>
      </c>
    </row>
    <row r="277" spans="1:7" ht="12">
      <c r="A277" s="322"/>
      <c r="B277" s="324" t="s">
        <v>771</v>
      </c>
      <c r="C277" s="328"/>
      <c r="D277" s="328"/>
      <c r="E277" s="589"/>
      <c r="F277" s="589"/>
      <c r="G277" s="329"/>
    </row>
    <row r="278" spans="1:7" ht="12.75">
      <c r="A278" s="322"/>
      <c r="B278" s="330" t="s">
        <v>772</v>
      </c>
      <c r="C278" s="331"/>
      <c r="D278" s="331"/>
      <c r="E278" s="1173"/>
      <c r="F278" s="1173"/>
      <c r="G278" s="329"/>
    </row>
    <row r="279" spans="1:7" ht="12.75">
      <c r="A279" s="322"/>
      <c r="B279" s="330" t="s">
        <v>773</v>
      </c>
      <c r="C279" s="331"/>
      <c r="D279" s="331"/>
      <c r="E279" s="1173"/>
      <c r="F279" s="1173"/>
      <c r="G279" s="329"/>
    </row>
    <row r="280" spans="1:7" ht="12">
      <c r="A280" s="322"/>
      <c r="B280" s="332" t="s">
        <v>774</v>
      </c>
      <c r="C280" s="328"/>
      <c r="D280" s="328"/>
      <c r="E280" s="589"/>
      <c r="F280" s="589"/>
      <c r="G280" s="329"/>
    </row>
    <row r="281" spans="1:7" ht="12">
      <c r="A281" s="322"/>
      <c r="B281" s="332" t="s">
        <v>775</v>
      </c>
      <c r="C281" s="328"/>
      <c r="D281" s="328"/>
      <c r="E281" s="589"/>
      <c r="F281" s="589"/>
      <c r="G281" s="329"/>
    </row>
    <row r="282" spans="1:7" ht="12">
      <c r="A282" s="322"/>
      <c r="B282" s="332" t="s">
        <v>776</v>
      </c>
      <c r="C282" s="328"/>
      <c r="D282" s="328"/>
      <c r="E282" s="589"/>
      <c r="F282" s="589"/>
      <c r="G282" s="329"/>
    </row>
    <row r="283" spans="1:7" ht="12">
      <c r="A283" s="322"/>
      <c r="B283" s="333" t="s">
        <v>143</v>
      </c>
      <c r="C283" s="328"/>
      <c r="D283" s="328"/>
      <c r="E283" s="589"/>
      <c r="F283" s="589"/>
      <c r="G283" s="329"/>
    </row>
    <row r="284" spans="1:7" ht="12.75" thickBot="1">
      <c r="A284" s="322"/>
      <c r="B284" s="334" t="s">
        <v>777</v>
      </c>
      <c r="C284" s="335"/>
      <c r="D284" s="335"/>
      <c r="E284" s="1169">
        <v>21</v>
      </c>
      <c r="F284" s="1169">
        <v>21</v>
      </c>
      <c r="G284" s="995">
        <f aca="true" t="shared" si="5" ref="G284:G339">SUM(F284/E284)</f>
        <v>1</v>
      </c>
    </row>
    <row r="285" spans="1:7" ht="12.75" thickBot="1">
      <c r="A285" s="322"/>
      <c r="B285" s="336" t="s">
        <v>935</v>
      </c>
      <c r="C285" s="860"/>
      <c r="D285" s="860"/>
      <c r="E285" s="1174">
        <f>SUM(E284)</f>
        <v>21</v>
      </c>
      <c r="F285" s="1174">
        <f>SUM(F284)</f>
        <v>21</v>
      </c>
      <c r="G285" s="1094">
        <f t="shared" si="5"/>
        <v>1</v>
      </c>
    </row>
    <row r="286" spans="1:7" ht="13.5" thickBot="1">
      <c r="A286" s="322"/>
      <c r="B286" s="339" t="s">
        <v>637</v>
      </c>
      <c r="C286" s="861"/>
      <c r="D286" s="861">
        <f>SUM(D276)</f>
        <v>145</v>
      </c>
      <c r="E286" s="1175">
        <f>SUM(E276+E285)</f>
        <v>166</v>
      </c>
      <c r="F286" s="1175">
        <f>SUM(F276+F285)</f>
        <v>166</v>
      </c>
      <c r="G286" s="1094">
        <f t="shared" si="5"/>
        <v>1</v>
      </c>
    </row>
    <row r="287" spans="1:7" ht="13.5" thickBot="1">
      <c r="A287" s="322"/>
      <c r="B287" s="1155" t="s">
        <v>247</v>
      </c>
      <c r="C287" s="861"/>
      <c r="D287" s="862">
        <v>56</v>
      </c>
      <c r="E287" s="1163">
        <v>56</v>
      </c>
      <c r="F287" s="1163">
        <v>56</v>
      </c>
      <c r="G287" s="1016">
        <f t="shared" si="5"/>
        <v>1</v>
      </c>
    </row>
    <row r="288" spans="1:7" ht="12.75" thickBot="1">
      <c r="A288" s="322"/>
      <c r="B288" s="341" t="s">
        <v>638</v>
      </c>
      <c r="C288" s="862"/>
      <c r="D288" s="1156">
        <f>SUM(D287)</f>
        <v>56</v>
      </c>
      <c r="E288" s="1164">
        <f>SUM(E287)</f>
        <v>56</v>
      </c>
      <c r="F288" s="1164">
        <f>SUM(F287)</f>
        <v>56</v>
      </c>
      <c r="G288" s="1094">
        <f t="shared" si="5"/>
        <v>1</v>
      </c>
    </row>
    <row r="289" spans="1:7" ht="12">
      <c r="A289" s="322"/>
      <c r="B289" s="1085" t="s">
        <v>91</v>
      </c>
      <c r="C289" s="590"/>
      <c r="D289" s="590">
        <v>515</v>
      </c>
      <c r="E289" s="590">
        <v>515</v>
      </c>
      <c r="F289" s="590">
        <v>515</v>
      </c>
      <c r="G289" s="329">
        <f t="shared" si="5"/>
        <v>1</v>
      </c>
    </row>
    <row r="290" spans="1:7" ht="12.75" thickBot="1">
      <c r="A290" s="322"/>
      <c r="B290" s="346" t="s">
        <v>238</v>
      </c>
      <c r="C290" s="335">
        <v>66913</v>
      </c>
      <c r="D290" s="335">
        <v>67765</v>
      </c>
      <c r="E290" s="1169">
        <v>68276</v>
      </c>
      <c r="F290" s="1169">
        <v>68276</v>
      </c>
      <c r="G290" s="995">
        <f t="shared" si="5"/>
        <v>1</v>
      </c>
    </row>
    <row r="291" spans="1:7" ht="13.5" thickBot="1">
      <c r="A291" s="322"/>
      <c r="B291" s="347" t="s">
        <v>631</v>
      </c>
      <c r="C291" s="348">
        <f>SUM(C289:C290)</f>
        <v>66913</v>
      </c>
      <c r="D291" s="348">
        <f>SUM(D289:D290)</f>
        <v>68280</v>
      </c>
      <c r="E291" s="1167">
        <f>SUM(E289:E290)</f>
        <v>68791</v>
      </c>
      <c r="F291" s="1167">
        <f>SUM(F289:F290)</f>
        <v>68791</v>
      </c>
      <c r="G291" s="1094">
        <f t="shared" si="5"/>
        <v>1</v>
      </c>
    </row>
    <row r="292" spans="1:7" ht="13.5" thickBot="1">
      <c r="A292" s="322"/>
      <c r="B292" s="257" t="s">
        <v>91</v>
      </c>
      <c r="C292" s="348"/>
      <c r="D292" s="862">
        <v>189</v>
      </c>
      <c r="E292" s="1163">
        <v>189</v>
      </c>
      <c r="F292" s="1163">
        <v>189</v>
      </c>
      <c r="G292" s="1016">
        <f t="shared" si="5"/>
        <v>1</v>
      </c>
    </row>
    <row r="293" spans="1:7" ht="13.5" thickBot="1">
      <c r="A293" s="322"/>
      <c r="B293" s="347" t="s">
        <v>633</v>
      </c>
      <c r="C293" s="348"/>
      <c r="D293" s="348">
        <f>SUM(D292)</f>
        <v>189</v>
      </c>
      <c r="E293" s="1167">
        <f>SUM(E292)</f>
        <v>189</v>
      </c>
      <c r="F293" s="1167">
        <f>SUM(F292)</f>
        <v>189</v>
      </c>
      <c r="G293" s="1094">
        <f t="shared" si="5"/>
        <v>1</v>
      </c>
    </row>
    <row r="294" spans="1:7" ht="14.25" thickBot="1">
      <c r="A294" s="322"/>
      <c r="B294" s="350" t="s">
        <v>645</v>
      </c>
      <c r="C294" s="351">
        <f>SUM(C286+C288+C291)</f>
        <v>66913</v>
      </c>
      <c r="D294" s="351">
        <f>SUM(D286+D288+D291+D293)</f>
        <v>68670</v>
      </c>
      <c r="E294" s="1168">
        <f>SUM(E286+E288+E291+E293)</f>
        <v>69202</v>
      </c>
      <c r="F294" s="1168">
        <f>SUM(F286+F288+F291+F293)</f>
        <v>69202</v>
      </c>
      <c r="G294" s="1233">
        <f t="shared" si="5"/>
        <v>1</v>
      </c>
    </row>
    <row r="295" spans="1:7" ht="12">
      <c r="A295" s="322"/>
      <c r="B295" s="352" t="s">
        <v>912</v>
      </c>
      <c r="C295" s="328">
        <v>51641</v>
      </c>
      <c r="D295" s="328">
        <v>52323</v>
      </c>
      <c r="E295" s="589">
        <v>52760</v>
      </c>
      <c r="F295" s="589">
        <v>52760</v>
      </c>
      <c r="G295" s="329">
        <f t="shared" si="5"/>
        <v>1</v>
      </c>
    </row>
    <row r="296" spans="1:7" ht="12">
      <c r="A296" s="322"/>
      <c r="B296" s="352" t="s">
        <v>913</v>
      </c>
      <c r="C296" s="328">
        <v>11910</v>
      </c>
      <c r="D296" s="328">
        <v>12080</v>
      </c>
      <c r="E296" s="589">
        <v>12173</v>
      </c>
      <c r="F296" s="589">
        <v>12173</v>
      </c>
      <c r="G296" s="329">
        <f t="shared" si="5"/>
        <v>1</v>
      </c>
    </row>
    <row r="297" spans="1:7" ht="12">
      <c r="A297" s="322"/>
      <c r="B297" s="352" t="s">
        <v>914</v>
      </c>
      <c r="C297" s="328">
        <v>2346</v>
      </c>
      <c r="D297" s="328">
        <v>3006</v>
      </c>
      <c r="E297" s="589">
        <v>2662</v>
      </c>
      <c r="F297" s="589">
        <v>2662</v>
      </c>
      <c r="G297" s="329">
        <f t="shared" si="5"/>
        <v>1</v>
      </c>
    </row>
    <row r="298" spans="1:7" ht="12">
      <c r="A298" s="322"/>
      <c r="B298" s="353" t="s">
        <v>916</v>
      </c>
      <c r="C298" s="328"/>
      <c r="D298" s="328"/>
      <c r="E298" s="589"/>
      <c r="F298" s="589"/>
      <c r="G298" s="329"/>
    </row>
    <row r="299" spans="1:7" ht="12.75" thickBot="1">
      <c r="A299" s="322"/>
      <c r="B299" s="354" t="s">
        <v>915</v>
      </c>
      <c r="C299" s="328"/>
      <c r="D299" s="328"/>
      <c r="E299" s="589"/>
      <c r="F299" s="589"/>
      <c r="G299" s="995"/>
    </row>
    <row r="300" spans="1:7" ht="12.75" thickBot="1">
      <c r="A300" s="322"/>
      <c r="B300" s="355" t="s">
        <v>630</v>
      </c>
      <c r="C300" s="337">
        <f>SUM(C295:C299)</f>
        <v>65897</v>
      </c>
      <c r="D300" s="337">
        <f>SUM(D295:D299)</f>
        <v>67409</v>
      </c>
      <c r="E300" s="1170">
        <f>SUM(E295:E299)</f>
        <v>67595</v>
      </c>
      <c r="F300" s="1170">
        <f>SUM(F295:F299)</f>
        <v>67595</v>
      </c>
      <c r="G300" s="1094">
        <f t="shared" si="5"/>
        <v>1</v>
      </c>
    </row>
    <row r="301" spans="1:7" ht="12">
      <c r="A301" s="322"/>
      <c r="B301" s="352" t="s">
        <v>826</v>
      </c>
      <c r="C301" s="328">
        <v>1016</v>
      </c>
      <c r="D301" s="328">
        <v>1261</v>
      </c>
      <c r="E301" s="589">
        <v>1607</v>
      </c>
      <c r="F301" s="589">
        <v>1607</v>
      </c>
      <c r="G301" s="329">
        <f t="shared" si="5"/>
        <v>1</v>
      </c>
    </row>
    <row r="302" spans="1:7" ht="12">
      <c r="A302" s="322"/>
      <c r="B302" s="352" t="s">
        <v>827</v>
      </c>
      <c r="C302" s="328"/>
      <c r="D302" s="328"/>
      <c r="E302" s="589"/>
      <c r="F302" s="589"/>
      <c r="G302" s="329"/>
    </row>
    <row r="303" spans="1:7" ht="12.75" thickBot="1">
      <c r="A303" s="322"/>
      <c r="B303" s="354" t="s">
        <v>101</v>
      </c>
      <c r="C303" s="328"/>
      <c r="D303" s="328"/>
      <c r="E303" s="589"/>
      <c r="F303" s="589"/>
      <c r="G303" s="995"/>
    </row>
    <row r="304" spans="1:7" ht="12.75" thickBot="1">
      <c r="A304" s="322"/>
      <c r="B304" s="356" t="s">
        <v>636</v>
      </c>
      <c r="C304" s="337">
        <f>SUM(C301:C303)</f>
        <v>1016</v>
      </c>
      <c r="D304" s="337">
        <f>SUM(D301:D303)</f>
        <v>1261</v>
      </c>
      <c r="E304" s="1170">
        <f>SUM(E301:E303)</f>
        <v>1607</v>
      </c>
      <c r="F304" s="1170">
        <f>SUM(F301:F303)</f>
        <v>1607</v>
      </c>
      <c r="G304" s="1094">
        <f t="shared" si="5"/>
        <v>1</v>
      </c>
    </row>
    <row r="305" spans="1:7" ht="14.25" thickBot="1">
      <c r="A305" s="319"/>
      <c r="B305" s="357" t="s">
        <v>684</v>
      </c>
      <c r="C305" s="351">
        <f>SUM(C300+C304)</f>
        <v>66913</v>
      </c>
      <c r="D305" s="351">
        <f>SUM(D300+D304)</f>
        <v>68670</v>
      </c>
      <c r="E305" s="1168">
        <f>SUM(E300+E304)</f>
        <v>69202</v>
      </c>
      <c r="F305" s="1168">
        <f>SUM(F300+F304)</f>
        <v>69202</v>
      </c>
      <c r="G305" s="1094">
        <f t="shared" si="5"/>
        <v>1</v>
      </c>
    </row>
    <row r="306" spans="1:7" ht="13.5">
      <c r="A306" s="359">
        <v>2499</v>
      </c>
      <c r="B306" s="237" t="s">
        <v>926</v>
      </c>
      <c r="C306" s="361"/>
      <c r="D306" s="361"/>
      <c r="E306" s="1177"/>
      <c r="F306" s="1177"/>
      <c r="G306" s="329"/>
    </row>
    <row r="307" spans="1:7" ht="12.75" customHeight="1">
      <c r="A307" s="359"/>
      <c r="B307" s="324" t="s">
        <v>768</v>
      </c>
      <c r="C307" s="322"/>
      <c r="D307" s="322"/>
      <c r="E307" s="800"/>
      <c r="F307" s="800"/>
      <c r="G307" s="329"/>
    </row>
    <row r="308" spans="1:7" ht="12.75" customHeight="1" thickBot="1">
      <c r="A308" s="359"/>
      <c r="B308" s="325" t="s">
        <v>769</v>
      </c>
      <c r="C308" s="367">
        <f>C44+C78+C111+C145+C178+C209+C242+C275+C11</f>
        <v>0</v>
      </c>
      <c r="D308" s="367">
        <f>D44+D78+D111+D145+D178+D209+D242+D275+D11</f>
        <v>235</v>
      </c>
      <c r="E308" s="1178">
        <f>E44+E78+E111+E145+E178+E209+E242+E275+E11</f>
        <v>2108</v>
      </c>
      <c r="F308" s="1178">
        <f>F44+F78+F111+F145+F178+F209+F242+F275+F11</f>
        <v>2128</v>
      </c>
      <c r="G308" s="995">
        <f t="shared" si="5"/>
        <v>1.0094876660341556</v>
      </c>
    </row>
    <row r="309" spans="1:7" ht="12.75" customHeight="1" thickBot="1">
      <c r="A309" s="359"/>
      <c r="B309" s="326" t="s">
        <v>782</v>
      </c>
      <c r="C309" s="368">
        <f>SUM(C308)</f>
        <v>0</v>
      </c>
      <c r="D309" s="368">
        <f>SUM(D308)</f>
        <v>235</v>
      </c>
      <c r="E309" s="1179">
        <f>SUM(E308)</f>
        <v>2108</v>
      </c>
      <c r="F309" s="1179">
        <f>SUM(F308)</f>
        <v>2128</v>
      </c>
      <c r="G309" s="1094">
        <f t="shared" si="5"/>
        <v>1.0094876660341556</v>
      </c>
    </row>
    <row r="310" spans="1:7" ht="12.75" customHeight="1">
      <c r="A310" s="359"/>
      <c r="B310" s="324" t="s">
        <v>771</v>
      </c>
      <c r="C310" s="328">
        <f aca="true" t="shared" si="6" ref="C310:D315">SUM(C13+C46+C80+C113+C147+C180+C211+C244+C277)</f>
        <v>0</v>
      </c>
      <c r="D310" s="328">
        <f t="shared" si="6"/>
        <v>0</v>
      </c>
      <c r="E310" s="589">
        <f aca="true" t="shared" si="7" ref="E310:F315">SUM(E13+E46+E80+E113+E147+E180+E211+E244+E277)</f>
        <v>0</v>
      </c>
      <c r="F310" s="589">
        <f t="shared" si="7"/>
        <v>0</v>
      </c>
      <c r="G310" s="329"/>
    </row>
    <row r="311" spans="1:7" ht="12.75" customHeight="1">
      <c r="A311" s="359"/>
      <c r="B311" s="330" t="s">
        <v>772</v>
      </c>
      <c r="C311" s="331">
        <f t="shared" si="6"/>
        <v>0</v>
      </c>
      <c r="D311" s="331">
        <f t="shared" si="6"/>
        <v>0</v>
      </c>
      <c r="E311" s="1173">
        <f t="shared" si="7"/>
        <v>0</v>
      </c>
      <c r="F311" s="1173">
        <f t="shared" si="7"/>
        <v>0</v>
      </c>
      <c r="G311" s="329"/>
    </row>
    <row r="312" spans="1:7" ht="12.75" customHeight="1">
      <c r="A312" s="359"/>
      <c r="B312" s="330" t="s">
        <v>773</v>
      </c>
      <c r="C312" s="331">
        <f t="shared" si="6"/>
        <v>0</v>
      </c>
      <c r="D312" s="331">
        <f t="shared" si="6"/>
        <v>0</v>
      </c>
      <c r="E312" s="1173">
        <f t="shared" si="7"/>
        <v>0</v>
      </c>
      <c r="F312" s="1173">
        <f t="shared" si="7"/>
        <v>0</v>
      </c>
      <c r="G312" s="329"/>
    </row>
    <row r="313" spans="1:7" ht="12.75" customHeight="1">
      <c r="A313" s="359"/>
      <c r="B313" s="332" t="s">
        <v>774</v>
      </c>
      <c r="C313" s="328">
        <f t="shared" si="6"/>
        <v>0</v>
      </c>
      <c r="D313" s="328">
        <f t="shared" si="6"/>
        <v>0</v>
      </c>
      <c r="E313" s="589">
        <f t="shared" si="7"/>
        <v>86</v>
      </c>
      <c r="F313" s="589">
        <f t="shared" si="7"/>
        <v>122</v>
      </c>
      <c r="G313" s="329">
        <f t="shared" si="5"/>
        <v>1.4186046511627908</v>
      </c>
    </row>
    <row r="314" spans="1:7" ht="12.75" customHeight="1">
      <c r="A314" s="359"/>
      <c r="B314" s="332" t="s">
        <v>775</v>
      </c>
      <c r="C314" s="328">
        <f t="shared" si="6"/>
        <v>0</v>
      </c>
      <c r="D314" s="328">
        <f t="shared" si="6"/>
        <v>0</v>
      </c>
      <c r="E314" s="589">
        <f t="shared" si="7"/>
        <v>0</v>
      </c>
      <c r="F314" s="589">
        <f t="shared" si="7"/>
        <v>0</v>
      </c>
      <c r="G314" s="329"/>
    </row>
    <row r="315" spans="1:7" ht="13.5" customHeight="1">
      <c r="A315" s="359"/>
      <c r="B315" s="332" t="s">
        <v>776</v>
      </c>
      <c r="C315" s="328">
        <f t="shared" si="6"/>
        <v>0</v>
      </c>
      <c r="D315" s="328">
        <f t="shared" si="6"/>
        <v>0</v>
      </c>
      <c r="E315" s="589">
        <f t="shared" si="7"/>
        <v>23</v>
      </c>
      <c r="F315" s="589">
        <f t="shared" si="7"/>
        <v>32</v>
      </c>
      <c r="G315" s="329">
        <f t="shared" si="5"/>
        <v>1.391304347826087</v>
      </c>
    </row>
    <row r="316" spans="1:7" ht="12.75" customHeight="1">
      <c r="A316" s="359"/>
      <c r="B316" s="332" t="s">
        <v>939</v>
      </c>
      <c r="C316" s="328">
        <f>C119+C52</f>
        <v>0</v>
      </c>
      <c r="D316" s="328">
        <f>D119+D52</f>
        <v>0</v>
      </c>
      <c r="E316" s="589">
        <f>E119+E52</f>
        <v>0</v>
      </c>
      <c r="F316" s="589">
        <f>F119+F52</f>
        <v>0</v>
      </c>
      <c r="G316" s="329"/>
    </row>
    <row r="317" spans="1:7" ht="12.75" customHeight="1">
      <c r="A317" s="359"/>
      <c r="B317" s="333" t="s">
        <v>143</v>
      </c>
      <c r="C317" s="328">
        <f aca="true" t="shared" si="8" ref="C317:E318">SUM(C19+C53+C86+C120+C153+C186+C217+C250+C283)</f>
        <v>0</v>
      </c>
      <c r="D317" s="328">
        <f t="shared" si="8"/>
        <v>0</v>
      </c>
      <c r="E317" s="589">
        <f t="shared" si="8"/>
        <v>0</v>
      </c>
      <c r="F317" s="589">
        <f>SUM(F19+F53+F86+F120+F153+F186+F217+F250+F283)</f>
        <v>0</v>
      </c>
      <c r="G317" s="329"/>
    </row>
    <row r="318" spans="1:7" ht="12.75" customHeight="1" thickBot="1">
      <c r="A318" s="359"/>
      <c r="B318" s="334" t="s">
        <v>777</v>
      </c>
      <c r="C318" s="328">
        <f t="shared" si="8"/>
        <v>0</v>
      </c>
      <c r="D318" s="328">
        <f t="shared" si="8"/>
        <v>0</v>
      </c>
      <c r="E318" s="589">
        <f t="shared" si="8"/>
        <v>720</v>
      </c>
      <c r="F318" s="589">
        <f>SUM(F20+F54+F87+F121+F154+F187+F218+F251+F284)</f>
        <v>728</v>
      </c>
      <c r="G318" s="995">
        <f t="shared" si="5"/>
        <v>1.011111111111111</v>
      </c>
    </row>
    <row r="319" spans="1:7" ht="12.75" customHeight="1" thickBot="1">
      <c r="A319" s="359"/>
      <c r="B319" s="336" t="s">
        <v>935</v>
      </c>
      <c r="C319" s="337">
        <f>SUM(C310+C313+C314+C315+C318+C316)</f>
        <v>0</v>
      </c>
      <c r="D319" s="337">
        <f>SUM(D310+D313+D314+D315+D318+D316)</f>
        <v>0</v>
      </c>
      <c r="E319" s="1170">
        <f>SUM(E310+E313+E314+E315+E318+E316)</f>
        <v>829</v>
      </c>
      <c r="F319" s="1170">
        <f>SUM(F310+F313+F314+F315+F318+F316)</f>
        <v>882</v>
      </c>
      <c r="G319" s="1094">
        <f t="shared" si="5"/>
        <v>1.0639324487334139</v>
      </c>
    </row>
    <row r="320" spans="1:7" ht="12.75" customHeight="1" thickBot="1">
      <c r="A320" s="359"/>
      <c r="B320" s="339" t="s">
        <v>637</v>
      </c>
      <c r="C320" s="340">
        <f>SUM(C319+C309)</f>
        <v>0</v>
      </c>
      <c r="D320" s="340">
        <f>SUM(D319+D309)</f>
        <v>235</v>
      </c>
      <c r="E320" s="1176">
        <f>SUM(E319+E309)</f>
        <v>2937</v>
      </c>
      <c r="F320" s="1176">
        <f>SUM(F319+F309)</f>
        <v>3010</v>
      </c>
      <c r="G320" s="1094">
        <f t="shared" si="5"/>
        <v>1.0248552945182159</v>
      </c>
    </row>
    <row r="321" spans="1:7" ht="12.75" customHeight="1" thickBot="1">
      <c r="A321" s="359"/>
      <c r="B321" s="1155" t="s">
        <v>247</v>
      </c>
      <c r="C321" s="340"/>
      <c r="D321" s="342">
        <f>SUM(D23+D57+D90+D124+D157+D190+D221+D254+D287)</f>
        <v>882</v>
      </c>
      <c r="E321" s="1180">
        <f>SUM(E23+E57+E90+E124+E157+E190+E221+E254+E287)</f>
        <v>882</v>
      </c>
      <c r="F321" s="1180">
        <f>SUM(F23+F57+F90+F124+F157+F190+F221+F254+F287)</f>
        <v>882</v>
      </c>
      <c r="G321" s="1016">
        <f t="shared" si="5"/>
        <v>1</v>
      </c>
    </row>
    <row r="322" spans="1:7" ht="12.75" customHeight="1" thickBot="1">
      <c r="A322" s="359"/>
      <c r="B322" s="341" t="s">
        <v>638</v>
      </c>
      <c r="C322" s="342"/>
      <c r="D322" s="975">
        <f>SUM(D321)</f>
        <v>882</v>
      </c>
      <c r="E322" s="1181">
        <f>SUM(E321)</f>
        <v>882</v>
      </c>
      <c r="F322" s="1181">
        <f>SUM(F321)</f>
        <v>882</v>
      </c>
      <c r="G322" s="1094">
        <f t="shared" si="5"/>
        <v>1</v>
      </c>
    </row>
    <row r="323" spans="1:7" ht="12.75" customHeight="1">
      <c r="A323" s="359"/>
      <c r="B323" s="1085" t="s">
        <v>91</v>
      </c>
      <c r="C323" s="344">
        <f aca="true" t="shared" si="9" ref="C323:E324">SUM(C25+C59+C92+C126+C159+C192+C223+C256+C289)</f>
        <v>0</v>
      </c>
      <c r="D323" s="344">
        <f t="shared" si="9"/>
        <v>6571</v>
      </c>
      <c r="E323" s="590">
        <f t="shared" si="9"/>
        <v>6571</v>
      </c>
      <c r="F323" s="590">
        <f>SUM(F25+F59+F92+F126+F159+F192+F223+F256+F289)</f>
        <v>6571</v>
      </c>
      <c r="G323" s="329">
        <f t="shared" si="5"/>
        <v>1</v>
      </c>
    </row>
    <row r="324" spans="1:7" ht="12.75" customHeight="1" thickBot="1">
      <c r="A324" s="359"/>
      <c r="B324" s="346" t="s">
        <v>238</v>
      </c>
      <c r="C324" s="335">
        <f t="shared" si="9"/>
        <v>1034651</v>
      </c>
      <c r="D324" s="335">
        <f t="shared" si="9"/>
        <v>1051491</v>
      </c>
      <c r="E324" s="1169">
        <f t="shared" si="9"/>
        <v>1056787</v>
      </c>
      <c r="F324" s="1169">
        <f>SUM(F26+F60+F93+F127+F160+F193+F224+F257+F290)</f>
        <v>1057147</v>
      </c>
      <c r="G324" s="995">
        <f t="shared" si="5"/>
        <v>1.0003406552124505</v>
      </c>
    </row>
    <row r="325" spans="1:7" ht="12.75" customHeight="1" thickBot="1">
      <c r="A325" s="359"/>
      <c r="B325" s="347" t="s">
        <v>631</v>
      </c>
      <c r="C325" s="348">
        <f>SUM(C323:C324)</f>
        <v>1034651</v>
      </c>
      <c r="D325" s="348">
        <f>SUM(D323:D324)</f>
        <v>1058062</v>
      </c>
      <c r="E325" s="1167">
        <f>SUM(E323:E324)</f>
        <v>1063358</v>
      </c>
      <c r="F325" s="1167">
        <f>SUM(F323:F324)</f>
        <v>1063718</v>
      </c>
      <c r="G325" s="1094">
        <f t="shared" si="5"/>
        <v>1.0003385501402162</v>
      </c>
    </row>
    <row r="326" spans="1:7" ht="12.75" customHeight="1" thickBot="1">
      <c r="A326" s="359"/>
      <c r="B326" s="257" t="s">
        <v>91</v>
      </c>
      <c r="C326" s="348"/>
      <c r="D326" s="862">
        <f>SUM(D29+D63+D96+D130+D163+D227+D260+D293)</f>
        <v>6766</v>
      </c>
      <c r="E326" s="1163">
        <f>SUM(E29+E63+E96+E130+E163+E227+E260+E293)</f>
        <v>6766</v>
      </c>
      <c r="F326" s="1163">
        <f>SUM(F29+F63+F96+F130+F163+F227+F260+F293)</f>
        <v>6766</v>
      </c>
      <c r="G326" s="1016">
        <f t="shared" si="5"/>
        <v>1</v>
      </c>
    </row>
    <row r="327" spans="1:7" ht="12.75" customHeight="1" thickBot="1">
      <c r="A327" s="359"/>
      <c r="B327" s="347" t="s">
        <v>633</v>
      </c>
      <c r="C327" s="348"/>
      <c r="D327" s="348">
        <f>SUM(D326)</f>
        <v>6766</v>
      </c>
      <c r="E327" s="1167">
        <f>SUM(E326)</f>
        <v>6766</v>
      </c>
      <c r="F327" s="1167">
        <f>SUM(F326)</f>
        <v>6766</v>
      </c>
      <c r="G327" s="1094">
        <f t="shared" si="5"/>
        <v>1</v>
      </c>
    </row>
    <row r="328" spans="1:7" ht="12.75" customHeight="1" thickBot="1">
      <c r="A328" s="359"/>
      <c r="B328" s="362" t="s">
        <v>645</v>
      </c>
      <c r="C328" s="363">
        <f>SUM(C320+C322+C325)</f>
        <v>1034651</v>
      </c>
      <c r="D328" s="363">
        <f>SUM(D320+D322+D325+D327)</f>
        <v>1065945</v>
      </c>
      <c r="E328" s="1182">
        <f>SUM(E320+E322+E325+E327)</f>
        <v>1073943</v>
      </c>
      <c r="F328" s="1182">
        <f>SUM(F320+F322+F325+F327)</f>
        <v>1074376</v>
      </c>
      <c r="G328" s="1094">
        <f t="shared" si="5"/>
        <v>1.0004031871337677</v>
      </c>
    </row>
    <row r="329" spans="1:7" ht="13.5">
      <c r="A329" s="359"/>
      <c r="B329" s="352" t="s">
        <v>912</v>
      </c>
      <c r="C329" s="328">
        <f aca="true" t="shared" si="10" ref="C329:D333">SUM(C31+C65+C98+C132+C165+C196+C229+C262+C295)</f>
        <v>791437</v>
      </c>
      <c r="D329" s="328">
        <f t="shared" si="10"/>
        <v>804842</v>
      </c>
      <c r="E329" s="589">
        <f aca="true" t="shared" si="11" ref="E329:F333">SUM(E31+E65+E98+E132+E165+E196+E229+E262+E295)</f>
        <v>809340</v>
      </c>
      <c r="F329" s="589">
        <f t="shared" si="11"/>
        <v>809636</v>
      </c>
      <c r="G329" s="329">
        <f t="shared" si="5"/>
        <v>1.00036573010107</v>
      </c>
    </row>
    <row r="330" spans="1:7" ht="12">
      <c r="A330" s="322"/>
      <c r="B330" s="352" t="s">
        <v>913</v>
      </c>
      <c r="C330" s="328">
        <f t="shared" si="10"/>
        <v>190816</v>
      </c>
      <c r="D330" s="328">
        <f t="shared" si="10"/>
        <v>193970</v>
      </c>
      <c r="E330" s="589">
        <f t="shared" si="11"/>
        <v>194925</v>
      </c>
      <c r="F330" s="589">
        <f t="shared" si="11"/>
        <v>194989</v>
      </c>
      <c r="G330" s="329">
        <f t="shared" si="5"/>
        <v>1.0003283314095164</v>
      </c>
    </row>
    <row r="331" spans="1:7" ht="12">
      <c r="A331" s="322"/>
      <c r="B331" s="352" t="s">
        <v>914</v>
      </c>
      <c r="C331" s="328">
        <f t="shared" si="10"/>
        <v>40682</v>
      </c>
      <c r="D331" s="328">
        <f t="shared" si="10"/>
        <v>47169</v>
      </c>
      <c r="E331" s="589">
        <f t="shared" si="11"/>
        <v>47347</v>
      </c>
      <c r="F331" s="589">
        <f t="shared" si="11"/>
        <v>48550</v>
      </c>
      <c r="G331" s="329">
        <f t="shared" si="5"/>
        <v>1.0254081567997972</v>
      </c>
    </row>
    <row r="332" spans="1:7" ht="12">
      <c r="A332" s="322"/>
      <c r="B332" s="353" t="s">
        <v>916</v>
      </c>
      <c r="C332" s="328">
        <f t="shared" si="10"/>
        <v>0</v>
      </c>
      <c r="D332" s="328">
        <f t="shared" si="10"/>
        <v>0</v>
      </c>
      <c r="E332" s="589">
        <f t="shared" si="11"/>
        <v>0</v>
      </c>
      <c r="F332" s="589">
        <f t="shared" si="11"/>
        <v>0</v>
      </c>
      <c r="G332" s="329"/>
    </row>
    <row r="333" spans="1:7" ht="12.75" thickBot="1">
      <c r="A333" s="322"/>
      <c r="B333" s="354" t="s">
        <v>915</v>
      </c>
      <c r="C333" s="328">
        <f t="shared" si="10"/>
        <v>0</v>
      </c>
      <c r="D333" s="328">
        <f t="shared" si="10"/>
        <v>0</v>
      </c>
      <c r="E333" s="589">
        <f t="shared" si="11"/>
        <v>0</v>
      </c>
      <c r="F333" s="589">
        <f t="shared" si="11"/>
        <v>400</v>
      </c>
      <c r="G333" s="995"/>
    </row>
    <row r="334" spans="1:7" ht="12.75" thickBot="1">
      <c r="A334" s="322"/>
      <c r="B334" s="355" t="s">
        <v>630</v>
      </c>
      <c r="C334" s="337">
        <f>SUM(C329:C333)</f>
        <v>1022935</v>
      </c>
      <c r="D334" s="337">
        <f>SUM(D329:D333)</f>
        <v>1045981</v>
      </c>
      <c r="E334" s="1170">
        <f>SUM(E329:E333)</f>
        <v>1051612</v>
      </c>
      <c r="F334" s="1170">
        <f>SUM(F329:F333)</f>
        <v>1053575</v>
      </c>
      <c r="G334" s="1094">
        <f t="shared" si="5"/>
        <v>1.0018666580449824</v>
      </c>
    </row>
    <row r="335" spans="1:7" ht="12">
      <c r="A335" s="322"/>
      <c r="B335" s="352" t="s">
        <v>826</v>
      </c>
      <c r="C335" s="328">
        <f>SUM(C301+C268+C235+C202+C171+C138+C104+C71+C37)</f>
        <v>11716</v>
      </c>
      <c r="D335" s="328">
        <f>SUM(D301+D268+D235+D202+D171+D138+D104+D71+D37)</f>
        <v>19964</v>
      </c>
      <c r="E335" s="589">
        <f>SUM(E301+E268+E235+E202+E171+E138+E104+E71+E37)</f>
        <v>22331</v>
      </c>
      <c r="F335" s="589">
        <f>SUM(F301+F268+F235+F202+F171+F138+F104+F71+F37)</f>
        <v>20801</v>
      </c>
      <c r="G335" s="329">
        <f t="shared" si="5"/>
        <v>0.931485379069455</v>
      </c>
    </row>
    <row r="336" spans="1:7" ht="12">
      <c r="A336" s="322"/>
      <c r="B336" s="352" t="s">
        <v>827</v>
      </c>
      <c r="C336" s="328">
        <f>C38+C72+C105+C139+C172+C203+C236+C269</f>
        <v>0</v>
      </c>
      <c r="D336" s="328">
        <f>D38+D72+D105+D139+D172+D203+D236+D269</f>
        <v>0</v>
      </c>
      <c r="E336" s="589">
        <f>E38+E72+E105+E139+E172+E203+E236+E269</f>
        <v>0</v>
      </c>
      <c r="F336" s="589">
        <f>F38+F72+F105+F139+F172+F203+F236+F269</f>
        <v>0</v>
      </c>
      <c r="G336" s="329"/>
    </row>
    <row r="337" spans="1:7" ht="12.75" thickBot="1">
      <c r="A337" s="322"/>
      <c r="B337" s="354" t="s">
        <v>101</v>
      </c>
      <c r="C337" s="335"/>
      <c r="D337" s="335"/>
      <c r="E337" s="1169"/>
      <c r="F337" s="1169"/>
      <c r="G337" s="995"/>
    </row>
    <row r="338" spans="1:7" ht="12.75" thickBot="1">
      <c r="A338" s="322"/>
      <c r="B338" s="356" t="s">
        <v>636</v>
      </c>
      <c r="C338" s="337">
        <f>SUM(C335:C337)</f>
        <v>11716</v>
      </c>
      <c r="D338" s="337">
        <f>SUM(D335:D337)</f>
        <v>19964</v>
      </c>
      <c r="E338" s="1170">
        <f>SUM(E335:E337)</f>
        <v>22331</v>
      </c>
      <c r="F338" s="1170">
        <f>SUM(F335:F337)</f>
        <v>20801</v>
      </c>
      <c r="G338" s="1094">
        <f t="shared" si="5"/>
        <v>0.931485379069455</v>
      </c>
    </row>
    <row r="339" spans="1:7" ht="14.25" thickBot="1">
      <c r="A339" s="319"/>
      <c r="B339" s="357" t="s">
        <v>684</v>
      </c>
      <c r="C339" s="351">
        <f>SUM(C334+C338)</f>
        <v>1034651</v>
      </c>
      <c r="D339" s="351">
        <f>SUM(D334+D338)</f>
        <v>1065945</v>
      </c>
      <c r="E339" s="1168">
        <f>SUM(E334+E338)</f>
        <v>1073943</v>
      </c>
      <c r="F339" s="1168">
        <f>SUM(F334+F338)</f>
        <v>1074376</v>
      </c>
      <c r="G339" s="1233">
        <f t="shared" si="5"/>
        <v>1.0004031871337677</v>
      </c>
    </row>
    <row r="340" spans="1:7" ht="13.5">
      <c r="A340" s="236">
        <v>2795</v>
      </c>
      <c r="B340" s="364" t="s">
        <v>589</v>
      </c>
      <c r="C340" s="365"/>
      <c r="D340" s="365"/>
      <c r="E340" s="1183"/>
      <c r="F340" s="1183"/>
      <c r="G340" s="329"/>
    </row>
    <row r="341" spans="1:7" ht="12" customHeight="1">
      <c r="A341" s="322"/>
      <c r="B341" s="324" t="s">
        <v>768</v>
      </c>
      <c r="C341" s="322"/>
      <c r="D341" s="322"/>
      <c r="E341" s="800"/>
      <c r="F341" s="800"/>
      <c r="G341" s="329"/>
    </row>
    <row r="342" spans="1:7" ht="12.75" thickBot="1">
      <c r="A342" s="322"/>
      <c r="B342" s="325" t="s">
        <v>769</v>
      </c>
      <c r="C342" s="335"/>
      <c r="D342" s="335"/>
      <c r="E342" s="1169"/>
      <c r="F342" s="1169"/>
      <c r="G342" s="995"/>
    </row>
    <row r="343" spans="1:7" ht="12.75" thickBot="1">
      <c r="A343" s="322"/>
      <c r="B343" s="326" t="s">
        <v>782</v>
      </c>
      <c r="C343" s="366"/>
      <c r="D343" s="366"/>
      <c r="E343" s="1184"/>
      <c r="F343" s="1184"/>
      <c r="G343" s="1016"/>
    </row>
    <row r="344" spans="1:7" ht="12">
      <c r="A344" s="322"/>
      <c r="B344" s="324" t="s">
        <v>771</v>
      </c>
      <c r="C344" s="328">
        <f>SUM(C345:C346)</f>
        <v>22752</v>
      </c>
      <c r="D344" s="328">
        <f>SUM(D345:D346)</f>
        <v>33752</v>
      </c>
      <c r="E344" s="589">
        <f>SUM(E345:E346)</f>
        <v>41767</v>
      </c>
      <c r="F344" s="589">
        <f>SUM(F345:F346)</f>
        <v>45851</v>
      </c>
      <c r="G344" s="329">
        <f aca="true" t="shared" si="12" ref="G344:G407">SUM(F344/E344)</f>
        <v>1.0977805444489668</v>
      </c>
    </row>
    <row r="345" spans="1:7" ht="12.75">
      <c r="A345" s="322"/>
      <c r="B345" s="330" t="s">
        <v>772</v>
      </c>
      <c r="C345" s="331"/>
      <c r="D345" s="331"/>
      <c r="E345" s="1173"/>
      <c r="F345" s="1173"/>
      <c r="G345" s="329"/>
    </row>
    <row r="346" spans="1:7" ht="12.75">
      <c r="A346" s="322"/>
      <c r="B346" s="330" t="s">
        <v>773</v>
      </c>
      <c r="C346" s="331">
        <v>22752</v>
      </c>
      <c r="D346" s="1153">
        <v>33752</v>
      </c>
      <c r="E346" s="1185">
        <v>41767</v>
      </c>
      <c r="F346" s="1185">
        <v>45851</v>
      </c>
      <c r="G346" s="329">
        <f t="shared" si="12"/>
        <v>1.0977805444489668</v>
      </c>
    </row>
    <row r="347" spans="1:7" ht="12">
      <c r="A347" s="322"/>
      <c r="B347" s="332" t="s">
        <v>774</v>
      </c>
      <c r="C347" s="328">
        <v>4942</v>
      </c>
      <c r="D347" s="1152">
        <v>4942</v>
      </c>
      <c r="E347" s="1186">
        <v>8781</v>
      </c>
      <c r="F347" s="1186">
        <v>11720</v>
      </c>
      <c r="G347" s="329">
        <f t="shared" si="12"/>
        <v>1.334699920282428</v>
      </c>
    </row>
    <row r="348" spans="1:7" ht="12">
      <c r="A348" s="322"/>
      <c r="B348" s="332" t="s">
        <v>775</v>
      </c>
      <c r="C348" s="328">
        <v>125025</v>
      </c>
      <c r="D348" s="1152">
        <v>125025</v>
      </c>
      <c r="E348" s="1186">
        <v>125025</v>
      </c>
      <c r="F348" s="1186">
        <v>125025</v>
      </c>
      <c r="G348" s="329">
        <f t="shared" si="12"/>
        <v>1</v>
      </c>
    </row>
    <row r="349" spans="1:7" ht="12">
      <c r="A349" s="322"/>
      <c r="B349" s="332" t="s">
        <v>776</v>
      </c>
      <c r="C349" s="328">
        <v>41234</v>
      </c>
      <c r="D349" s="1152">
        <v>44204</v>
      </c>
      <c r="E349" s="1186">
        <v>44204</v>
      </c>
      <c r="F349" s="1186">
        <v>46101</v>
      </c>
      <c r="G349" s="329">
        <f t="shared" si="12"/>
        <v>1.0429146683558048</v>
      </c>
    </row>
    <row r="350" spans="1:7" ht="12">
      <c r="A350" s="322"/>
      <c r="B350" s="333" t="s">
        <v>143</v>
      </c>
      <c r="C350" s="328"/>
      <c r="D350" s="328"/>
      <c r="E350" s="589"/>
      <c r="F350" s="589">
        <v>3</v>
      </c>
      <c r="G350" s="329"/>
    </row>
    <row r="351" spans="1:7" ht="12.75" thickBot="1">
      <c r="A351" s="322"/>
      <c r="B351" s="334" t="s">
        <v>777</v>
      </c>
      <c r="C351" s="328"/>
      <c r="D351" s="328"/>
      <c r="E351" s="589"/>
      <c r="F351" s="589">
        <v>1888</v>
      </c>
      <c r="G351" s="995"/>
    </row>
    <row r="352" spans="1:7" ht="12.75" thickBot="1">
      <c r="A352" s="322"/>
      <c r="B352" s="336" t="s">
        <v>935</v>
      </c>
      <c r="C352" s="337">
        <f>SUM(C344+C347+C348+C349+C351)</f>
        <v>193953</v>
      </c>
      <c r="D352" s="337">
        <f>SUM(D344+D347+D348+D349+D351)</f>
        <v>207923</v>
      </c>
      <c r="E352" s="1170">
        <f>SUM(E344+E347+E348+E349+E351)</f>
        <v>219777</v>
      </c>
      <c r="F352" s="1170">
        <f>SUM(F344+F347+F348+F349+F351+F350)</f>
        <v>230588</v>
      </c>
      <c r="G352" s="1094">
        <f t="shared" si="12"/>
        <v>1.04919077064479</v>
      </c>
    </row>
    <row r="353" spans="1:7" ht="13.5" thickBot="1">
      <c r="A353" s="322"/>
      <c r="B353" s="339" t="s">
        <v>637</v>
      </c>
      <c r="C353" s="340">
        <f>SUM(C352+C343)</f>
        <v>193953</v>
      </c>
      <c r="D353" s="340">
        <f>SUM(D352+D343)</f>
        <v>207923</v>
      </c>
      <c r="E353" s="1176">
        <f>SUM(E352+E343)</f>
        <v>219777</v>
      </c>
      <c r="F353" s="1176">
        <f>SUM(F352+F343)</f>
        <v>230588</v>
      </c>
      <c r="G353" s="1094">
        <f t="shared" si="12"/>
        <v>1.04919077064479</v>
      </c>
    </row>
    <row r="354" spans="1:7" ht="13.5" thickBot="1">
      <c r="A354" s="322"/>
      <c r="B354" s="1155" t="s">
        <v>1219</v>
      </c>
      <c r="C354" s="861"/>
      <c r="D354" s="861"/>
      <c r="E354" s="1175"/>
      <c r="F354" s="1163">
        <v>21</v>
      </c>
      <c r="G354" s="1094"/>
    </row>
    <row r="355" spans="1:7" ht="12.75" thickBot="1">
      <c r="A355" s="322"/>
      <c r="B355" s="341" t="s">
        <v>638</v>
      </c>
      <c r="C355" s="862"/>
      <c r="D355" s="862"/>
      <c r="E355" s="1163"/>
      <c r="F355" s="1164">
        <f>SUM(F354)</f>
        <v>21</v>
      </c>
      <c r="G355" s="1016"/>
    </row>
    <row r="356" spans="1:7" ht="12">
      <c r="A356" s="322"/>
      <c r="B356" s="1085" t="s">
        <v>91</v>
      </c>
      <c r="C356" s="344"/>
      <c r="D356" s="344">
        <v>8105</v>
      </c>
      <c r="E356" s="590">
        <v>8105</v>
      </c>
      <c r="F356" s="590">
        <v>8105</v>
      </c>
      <c r="G356" s="329">
        <f t="shared" si="12"/>
        <v>1</v>
      </c>
    </row>
    <row r="357" spans="1:7" ht="12">
      <c r="A357" s="322"/>
      <c r="B357" s="345" t="s">
        <v>238</v>
      </c>
      <c r="C357" s="328">
        <v>821317</v>
      </c>
      <c r="D357" s="328">
        <v>825689</v>
      </c>
      <c r="E357" s="589">
        <v>827685</v>
      </c>
      <c r="F357" s="589">
        <v>827999</v>
      </c>
      <c r="G357" s="329">
        <f t="shared" si="12"/>
        <v>1.0003793713792082</v>
      </c>
    </row>
    <row r="358" spans="1:7" ht="12.75" thickBot="1">
      <c r="A358" s="322"/>
      <c r="B358" s="346" t="s">
        <v>241</v>
      </c>
      <c r="C358" s="335">
        <v>368994</v>
      </c>
      <c r="D358" s="1084">
        <v>390545</v>
      </c>
      <c r="E358" s="1166">
        <v>390545</v>
      </c>
      <c r="F358" s="1166">
        <v>390545</v>
      </c>
      <c r="G358" s="995">
        <f t="shared" si="12"/>
        <v>1</v>
      </c>
    </row>
    <row r="359" spans="1:7" ht="13.5" thickBot="1">
      <c r="A359" s="322"/>
      <c r="B359" s="347" t="s">
        <v>631</v>
      </c>
      <c r="C359" s="348">
        <f>SUM(C356:C358)</f>
        <v>1190311</v>
      </c>
      <c r="D359" s="348">
        <f>SUM(D356:D358)</f>
        <v>1224339</v>
      </c>
      <c r="E359" s="1167">
        <f>SUM(E356:E358)</f>
        <v>1226335</v>
      </c>
      <c r="F359" s="1167">
        <f>SUM(F356:F358)</f>
        <v>1226649</v>
      </c>
      <c r="G359" s="1094">
        <f t="shared" si="12"/>
        <v>1.0002560474911015</v>
      </c>
    </row>
    <row r="360" spans="1:7" ht="14.25" thickBot="1">
      <c r="A360" s="322"/>
      <c r="B360" s="350" t="s">
        <v>645</v>
      </c>
      <c r="C360" s="351">
        <f>SUM(C353+C355+C359)</f>
        <v>1384264</v>
      </c>
      <c r="D360" s="351">
        <f>SUM(D353+D355+D359)</f>
        <v>1432262</v>
      </c>
      <c r="E360" s="1168">
        <f>SUM(E353+E355+E359)</f>
        <v>1446112</v>
      </c>
      <c r="F360" s="1168">
        <f>SUM(F353+F355+F359)</f>
        <v>1457258</v>
      </c>
      <c r="G360" s="1233">
        <f t="shared" si="12"/>
        <v>1.0077075634529</v>
      </c>
    </row>
    <row r="361" spans="1:7" ht="12">
      <c r="A361" s="322"/>
      <c r="B361" s="352" t="s">
        <v>912</v>
      </c>
      <c r="C361" s="328">
        <v>369258</v>
      </c>
      <c r="D361" s="1152">
        <v>379111</v>
      </c>
      <c r="E361" s="1186">
        <v>365147</v>
      </c>
      <c r="F361" s="1186">
        <v>368404</v>
      </c>
      <c r="G361" s="329">
        <f t="shared" si="12"/>
        <v>1.008919695355569</v>
      </c>
    </row>
    <row r="362" spans="1:7" ht="12">
      <c r="A362" s="322"/>
      <c r="B362" s="352" t="s">
        <v>913</v>
      </c>
      <c r="C362" s="328">
        <v>92376</v>
      </c>
      <c r="D362" s="1152">
        <v>94627</v>
      </c>
      <c r="E362" s="1186">
        <v>91555</v>
      </c>
      <c r="F362" s="1186">
        <v>92272</v>
      </c>
      <c r="G362" s="329">
        <f t="shared" si="12"/>
        <v>1.0078313581999891</v>
      </c>
    </row>
    <row r="363" spans="1:7" ht="12">
      <c r="A363" s="322"/>
      <c r="B363" s="352" t="s">
        <v>914</v>
      </c>
      <c r="C363" s="328">
        <v>897630</v>
      </c>
      <c r="D363" s="1152">
        <v>926524</v>
      </c>
      <c r="E363" s="1186">
        <v>953410</v>
      </c>
      <c r="F363" s="1186">
        <v>963122</v>
      </c>
      <c r="G363" s="329">
        <f t="shared" si="12"/>
        <v>1.0101865933858465</v>
      </c>
    </row>
    <row r="364" spans="1:7" ht="12">
      <c r="A364" s="322"/>
      <c r="B364" s="353" t="s">
        <v>916</v>
      </c>
      <c r="C364" s="328"/>
      <c r="D364" s="328"/>
      <c r="E364" s="589"/>
      <c r="F364" s="589"/>
      <c r="G364" s="329"/>
    </row>
    <row r="365" spans="1:7" ht="12.75" thickBot="1">
      <c r="A365" s="322"/>
      <c r="B365" s="354" t="s">
        <v>915</v>
      </c>
      <c r="C365" s="328"/>
      <c r="D365" s="328"/>
      <c r="E365" s="589"/>
      <c r="F365" s="589"/>
      <c r="G365" s="995"/>
    </row>
    <row r="366" spans="1:7" ht="12.75" thickBot="1">
      <c r="A366" s="322"/>
      <c r="B366" s="355" t="s">
        <v>630</v>
      </c>
      <c r="C366" s="337">
        <f>SUM(C361:C365)</f>
        <v>1359264</v>
      </c>
      <c r="D366" s="337">
        <f>SUM(D361:D365)</f>
        <v>1400262</v>
      </c>
      <c r="E366" s="1170">
        <f>SUM(E361:E365)</f>
        <v>1410112</v>
      </c>
      <c r="F366" s="1170">
        <f>SUM(F361:F365)</f>
        <v>1423798</v>
      </c>
      <c r="G366" s="1094">
        <f t="shared" si="12"/>
        <v>1.0097056120364907</v>
      </c>
    </row>
    <row r="367" spans="1:7" ht="12">
      <c r="A367" s="322"/>
      <c r="B367" s="352" t="s">
        <v>826</v>
      </c>
      <c r="C367" s="328">
        <v>25000</v>
      </c>
      <c r="D367" s="328">
        <v>32000</v>
      </c>
      <c r="E367" s="589">
        <v>36000</v>
      </c>
      <c r="F367" s="589">
        <v>33460</v>
      </c>
      <c r="G367" s="329">
        <f t="shared" si="12"/>
        <v>0.9294444444444444</v>
      </c>
    </row>
    <row r="368" spans="1:7" ht="12">
      <c r="A368" s="322"/>
      <c r="B368" s="352" t="s">
        <v>827</v>
      </c>
      <c r="C368" s="328"/>
      <c r="D368" s="328"/>
      <c r="E368" s="589"/>
      <c r="F368" s="589"/>
      <c r="G368" s="329"/>
    </row>
    <row r="369" spans="1:7" ht="12.75" thickBot="1">
      <c r="A369" s="322"/>
      <c r="B369" s="354" t="s">
        <v>101</v>
      </c>
      <c r="C369" s="328"/>
      <c r="D369" s="328"/>
      <c r="E369" s="589"/>
      <c r="F369" s="589"/>
      <c r="G369" s="995"/>
    </row>
    <row r="370" spans="1:7" ht="12.75" thickBot="1">
      <c r="A370" s="322"/>
      <c r="B370" s="356" t="s">
        <v>636</v>
      </c>
      <c r="C370" s="337">
        <f>SUM(C367:C369)</f>
        <v>25000</v>
      </c>
      <c r="D370" s="337">
        <f>SUM(D367:D369)</f>
        <v>32000</v>
      </c>
      <c r="E370" s="1170">
        <f>SUM(E367:E369)</f>
        <v>36000</v>
      </c>
      <c r="F370" s="1170">
        <f>SUM(F367:F369)</f>
        <v>33460</v>
      </c>
      <c r="G370" s="1094">
        <f t="shared" si="12"/>
        <v>0.9294444444444444</v>
      </c>
    </row>
    <row r="371" spans="1:7" ht="14.25" thickBot="1">
      <c r="A371" s="319"/>
      <c r="B371" s="357" t="s">
        <v>684</v>
      </c>
      <c r="C371" s="351">
        <f>SUM(C366+C370)</f>
        <v>1384264</v>
      </c>
      <c r="D371" s="351">
        <f>SUM(D366+D370)</f>
        <v>1432262</v>
      </c>
      <c r="E371" s="1168">
        <f>SUM(E366+E370)</f>
        <v>1446112</v>
      </c>
      <c r="F371" s="1168">
        <f>SUM(F366+F370)</f>
        <v>1457258</v>
      </c>
      <c r="G371" s="1233">
        <f t="shared" si="12"/>
        <v>1.0077075634529</v>
      </c>
    </row>
    <row r="372" spans="1:7" ht="13.5">
      <c r="A372" s="234">
        <v>2799</v>
      </c>
      <c r="B372" s="237" t="s">
        <v>654</v>
      </c>
      <c r="C372" s="361"/>
      <c r="D372" s="361"/>
      <c r="E372" s="1177"/>
      <c r="F372" s="1177"/>
      <c r="G372" s="329"/>
    </row>
    <row r="373" spans="1:7" ht="12">
      <c r="A373" s="322"/>
      <c r="B373" s="324" t="s">
        <v>768</v>
      </c>
      <c r="C373" s="322"/>
      <c r="D373" s="322"/>
      <c r="E373" s="800"/>
      <c r="F373" s="800"/>
      <c r="G373" s="329"/>
    </row>
    <row r="374" spans="1:7" ht="12.75" thickBot="1">
      <c r="A374" s="322"/>
      <c r="B374" s="325" t="s">
        <v>769</v>
      </c>
      <c r="C374" s="367">
        <f>C308+C342</f>
        <v>0</v>
      </c>
      <c r="D374" s="367">
        <f>D308+D342</f>
        <v>235</v>
      </c>
      <c r="E374" s="1178">
        <f>E308+E342</f>
        <v>2108</v>
      </c>
      <c r="F374" s="1178">
        <f>F308+F342</f>
        <v>2128</v>
      </c>
      <c r="G374" s="995">
        <f t="shared" si="12"/>
        <v>1.0094876660341556</v>
      </c>
    </row>
    <row r="375" spans="1:7" ht="12.75" thickBot="1">
      <c r="A375" s="322"/>
      <c r="B375" s="326" t="s">
        <v>782</v>
      </c>
      <c r="C375" s="368">
        <f>SUM(C374)</f>
        <v>0</v>
      </c>
      <c r="D375" s="368">
        <f>SUM(D374)</f>
        <v>235</v>
      </c>
      <c r="E375" s="1179">
        <f>SUM(E374)</f>
        <v>2108</v>
      </c>
      <c r="F375" s="1179">
        <f>SUM(F374)</f>
        <v>2128</v>
      </c>
      <c r="G375" s="1094">
        <f t="shared" si="12"/>
        <v>1.0094876660341556</v>
      </c>
    </row>
    <row r="376" spans="1:7" ht="12">
      <c r="A376" s="322"/>
      <c r="B376" s="324" t="s">
        <v>771</v>
      </c>
      <c r="C376" s="328">
        <f>SUM(C377:C378)</f>
        <v>22752</v>
      </c>
      <c r="D376" s="328">
        <f>SUM(D377:D378)</f>
        <v>33752</v>
      </c>
      <c r="E376" s="589">
        <f>SUM(E377:E378)</f>
        <v>41767</v>
      </c>
      <c r="F376" s="589">
        <f>SUM(F377:F378)</f>
        <v>45851</v>
      </c>
      <c r="G376" s="329">
        <f t="shared" si="12"/>
        <v>1.0977805444489668</v>
      </c>
    </row>
    <row r="377" spans="1:7" ht="12.75">
      <c r="A377" s="322"/>
      <c r="B377" s="330" t="s">
        <v>772</v>
      </c>
      <c r="C377" s="331">
        <f aca="true" t="shared" si="13" ref="C377:F381">SUM(C345+C311)</f>
        <v>0</v>
      </c>
      <c r="D377" s="331">
        <f t="shared" si="13"/>
        <v>0</v>
      </c>
      <c r="E377" s="1173">
        <f t="shared" si="13"/>
        <v>0</v>
      </c>
      <c r="F377" s="1173">
        <f t="shared" si="13"/>
        <v>0</v>
      </c>
      <c r="G377" s="329"/>
    </row>
    <row r="378" spans="1:7" ht="12.75">
      <c r="A378" s="322"/>
      <c r="B378" s="330" t="s">
        <v>773</v>
      </c>
      <c r="C378" s="331">
        <f t="shared" si="13"/>
        <v>22752</v>
      </c>
      <c r="D378" s="331">
        <f t="shared" si="13"/>
        <v>33752</v>
      </c>
      <c r="E378" s="1173">
        <f t="shared" si="13"/>
        <v>41767</v>
      </c>
      <c r="F378" s="1173">
        <f t="shared" si="13"/>
        <v>45851</v>
      </c>
      <c r="G378" s="329">
        <f t="shared" si="12"/>
        <v>1.0977805444489668</v>
      </c>
    </row>
    <row r="379" spans="1:7" ht="12">
      <c r="A379" s="322"/>
      <c r="B379" s="332" t="s">
        <v>774</v>
      </c>
      <c r="C379" s="328">
        <f t="shared" si="13"/>
        <v>4942</v>
      </c>
      <c r="D379" s="328">
        <f t="shared" si="13"/>
        <v>4942</v>
      </c>
      <c r="E379" s="589">
        <f t="shared" si="13"/>
        <v>8867</v>
      </c>
      <c r="F379" s="589">
        <f t="shared" si="13"/>
        <v>11842</v>
      </c>
      <c r="G379" s="329">
        <f t="shared" si="12"/>
        <v>1.3355137024923875</v>
      </c>
    </row>
    <row r="380" spans="1:7" ht="12">
      <c r="A380" s="322"/>
      <c r="B380" s="332" t="s">
        <v>775</v>
      </c>
      <c r="C380" s="328">
        <f t="shared" si="13"/>
        <v>125025</v>
      </c>
      <c r="D380" s="328">
        <f t="shared" si="13"/>
        <v>125025</v>
      </c>
      <c r="E380" s="589">
        <f t="shared" si="13"/>
        <v>125025</v>
      </c>
      <c r="F380" s="589">
        <f t="shared" si="13"/>
        <v>125025</v>
      </c>
      <c r="G380" s="329">
        <f t="shared" si="12"/>
        <v>1</v>
      </c>
    </row>
    <row r="381" spans="1:7" ht="12">
      <c r="A381" s="322"/>
      <c r="B381" s="332" t="s">
        <v>776</v>
      </c>
      <c r="C381" s="328">
        <f t="shared" si="13"/>
        <v>41234</v>
      </c>
      <c r="D381" s="328">
        <f t="shared" si="13"/>
        <v>44204</v>
      </c>
      <c r="E381" s="589">
        <f t="shared" si="13"/>
        <v>44227</v>
      </c>
      <c r="F381" s="589">
        <f t="shared" si="13"/>
        <v>46133</v>
      </c>
      <c r="G381" s="329">
        <f t="shared" si="12"/>
        <v>1.0430958464286522</v>
      </c>
    </row>
    <row r="382" spans="1:7" ht="12">
      <c r="A382" s="322"/>
      <c r="B382" s="332" t="s">
        <v>939</v>
      </c>
      <c r="C382" s="328">
        <f>C316</f>
        <v>0</v>
      </c>
      <c r="D382" s="328">
        <f>D316</f>
        <v>0</v>
      </c>
      <c r="E382" s="589">
        <f>E316</f>
        <v>0</v>
      </c>
      <c r="F382" s="589">
        <f>F316</f>
        <v>0</v>
      </c>
      <c r="G382" s="329"/>
    </row>
    <row r="383" spans="1:7" ht="12">
      <c r="A383" s="322"/>
      <c r="B383" s="333" t="s">
        <v>143</v>
      </c>
      <c r="C383" s="328">
        <f aca="true" t="shared" si="14" ref="C383:F384">SUM(C350+C317)</f>
        <v>0</v>
      </c>
      <c r="D383" s="328">
        <f t="shared" si="14"/>
        <v>0</v>
      </c>
      <c r="E383" s="589">
        <f t="shared" si="14"/>
        <v>0</v>
      </c>
      <c r="F383" s="589">
        <f t="shared" si="14"/>
        <v>3</v>
      </c>
      <c r="G383" s="329"/>
    </row>
    <row r="384" spans="1:7" ht="12.75" thickBot="1">
      <c r="A384" s="322"/>
      <c r="B384" s="334" t="s">
        <v>777</v>
      </c>
      <c r="C384" s="328">
        <f t="shared" si="14"/>
        <v>0</v>
      </c>
      <c r="D384" s="328">
        <f t="shared" si="14"/>
        <v>0</v>
      </c>
      <c r="E384" s="589">
        <f t="shared" si="14"/>
        <v>720</v>
      </c>
      <c r="F384" s="589">
        <f t="shared" si="14"/>
        <v>2616</v>
      </c>
      <c r="G384" s="995">
        <f t="shared" si="12"/>
        <v>3.6333333333333333</v>
      </c>
    </row>
    <row r="385" spans="1:7" ht="12.75" thickBot="1">
      <c r="A385" s="322"/>
      <c r="B385" s="336" t="s">
        <v>935</v>
      </c>
      <c r="C385" s="337">
        <f>SUM(C376+C379+C380+C381+C384+C382)</f>
        <v>193953</v>
      </c>
      <c r="D385" s="337">
        <f>SUM(D376+D379+D380+D381+D384+D382)</f>
        <v>207923</v>
      </c>
      <c r="E385" s="1170">
        <f>SUM(E376+E379+E380+E381+E384+E382)</f>
        <v>220606</v>
      </c>
      <c r="F385" s="1170">
        <f>SUM(F376+F379+F380+F381+F384+F382+F383)</f>
        <v>231470</v>
      </c>
      <c r="G385" s="1094">
        <f t="shared" si="12"/>
        <v>1.0492461673753206</v>
      </c>
    </row>
    <row r="386" spans="1:7" ht="13.5" thickBot="1">
      <c r="A386" s="322"/>
      <c r="B386" s="339" t="s">
        <v>637</v>
      </c>
      <c r="C386" s="340">
        <f>SUM(C385+C375)</f>
        <v>193953</v>
      </c>
      <c r="D386" s="340">
        <f>SUM(D385+D375)</f>
        <v>208158</v>
      </c>
      <c r="E386" s="1176">
        <f>SUM(E385+E375)</f>
        <v>222714</v>
      </c>
      <c r="F386" s="1176">
        <f>SUM(F385+F375)</f>
        <v>233598</v>
      </c>
      <c r="G386" s="1094">
        <f t="shared" si="12"/>
        <v>1.0488698510196934</v>
      </c>
    </row>
    <row r="387" spans="1:7" ht="12.75">
      <c r="A387" s="322"/>
      <c r="B387" s="1240" t="s">
        <v>247</v>
      </c>
      <c r="C387" s="1241"/>
      <c r="D387" s="1086">
        <f>SUM(D321)</f>
        <v>882</v>
      </c>
      <c r="E387" s="1165">
        <f>SUM(E321)</f>
        <v>882</v>
      </c>
      <c r="F387" s="1165">
        <f>SUM(F321)</f>
        <v>882</v>
      </c>
      <c r="G387" s="1242">
        <f t="shared" si="12"/>
        <v>1</v>
      </c>
    </row>
    <row r="388" spans="1:7" ht="13.5" thickBot="1">
      <c r="A388" s="322"/>
      <c r="B388" s="1155" t="s">
        <v>260</v>
      </c>
      <c r="C388" s="861"/>
      <c r="D388" s="862"/>
      <c r="E388" s="1163"/>
      <c r="F388" s="1163">
        <f>SUM(F354)</f>
        <v>21</v>
      </c>
      <c r="G388" s="995"/>
    </row>
    <row r="389" spans="1:7" ht="12.75" thickBot="1">
      <c r="A389" s="322"/>
      <c r="B389" s="341" t="s">
        <v>638</v>
      </c>
      <c r="C389" s="342"/>
      <c r="D389" s="1157">
        <f>SUM(D387)</f>
        <v>882</v>
      </c>
      <c r="E389" s="1187">
        <f>SUM(E387)</f>
        <v>882</v>
      </c>
      <c r="F389" s="1187">
        <f>SUM(F387:F388)</f>
        <v>903</v>
      </c>
      <c r="G389" s="1094">
        <f t="shared" si="12"/>
        <v>1.0238095238095237</v>
      </c>
    </row>
    <row r="390" spans="1:7" ht="12">
      <c r="A390" s="322"/>
      <c r="B390" s="1085" t="s">
        <v>91</v>
      </c>
      <c r="C390" s="344">
        <f aca="true" t="shared" si="15" ref="C390:F391">SUM(C356+C323)</f>
        <v>0</v>
      </c>
      <c r="D390" s="344">
        <f t="shared" si="15"/>
        <v>14676</v>
      </c>
      <c r="E390" s="590">
        <f t="shared" si="15"/>
        <v>14676</v>
      </c>
      <c r="F390" s="590">
        <f t="shared" si="15"/>
        <v>14676</v>
      </c>
      <c r="G390" s="329">
        <f t="shared" si="12"/>
        <v>1</v>
      </c>
    </row>
    <row r="391" spans="1:7" ht="12">
      <c r="A391" s="322"/>
      <c r="B391" s="345" t="s">
        <v>238</v>
      </c>
      <c r="C391" s="328">
        <f t="shared" si="15"/>
        <v>1855968</v>
      </c>
      <c r="D391" s="328">
        <f t="shared" si="15"/>
        <v>1877180</v>
      </c>
      <c r="E391" s="589">
        <f t="shared" si="15"/>
        <v>1884472</v>
      </c>
      <c r="F391" s="589">
        <f t="shared" si="15"/>
        <v>1885146</v>
      </c>
      <c r="G391" s="329">
        <f t="shared" si="12"/>
        <v>1.0003576598644077</v>
      </c>
    </row>
    <row r="392" spans="1:7" ht="12.75" thickBot="1">
      <c r="A392" s="322"/>
      <c r="B392" s="346" t="s">
        <v>241</v>
      </c>
      <c r="C392" s="335">
        <f>SUM(C358)</f>
        <v>368994</v>
      </c>
      <c r="D392" s="335">
        <f>SUM(D358)</f>
        <v>390545</v>
      </c>
      <c r="E392" s="1169">
        <f>SUM(E358)</f>
        <v>390545</v>
      </c>
      <c r="F392" s="1169">
        <f>SUM(F358)</f>
        <v>390545</v>
      </c>
      <c r="G392" s="995">
        <f t="shared" si="12"/>
        <v>1</v>
      </c>
    </row>
    <row r="393" spans="1:7" ht="13.5" thickBot="1">
      <c r="A393" s="322"/>
      <c r="B393" s="347" t="s">
        <v>631</v>
      </c>
      <c r="C393" s="348">
        <f>SUM(C390:C392)</f>
        <v>2224962</v>
      </c>
      <c r="D393" s="348">
        <f>SUM(D390:D392)</f>
        <v>2282401</v>
      </c>
      <c r="E393" s="1167">
        <f>SUM(E390:E392)</f>
        <v>2289693</v>
      </c>
      <c r="F393" s="1167">
        <f>SUM(F390:F392)</f>
        <v>2290367</v>
      </c>
      <c r="G393" s="1094">
        <f t="shared" si="12"/>
        <v>1.00029436260669</v>
      </c>
    </row>
    <row r="394" spans="1:7" ht="13.5" thickBot="1">
      <c r="A394" s="322"/>
      <c r="B394" s="257" t="s">
        <v>91</v>
      </c>
      <c r="C394" s="348"/>
      <c r="D394" s="862">
        <f>SUM(D327)</f>
        <v>6766</v>
      </c>
      <c r="E394" s="1163">
        <f>SUM(E327)</f>
        <v>6766</v>
      </c>
      <c r="F394" s="1163">
        <f>SUM(F327)</f>
        <v>6766</v>
      </c>
      <c r="G394" s="1016">
        <f t="shared" si="12"/>
        <v>1</v>
      </c>
    </row>
    <row r="395" spans="1:7" ht="13.5" thickBot="1">
      <c r="A395" s="322"/>
      <c r="B395" s="347" t="s">
        <v>633</v>
      </c>
      <c r="C395" s="348"/>
      <c r="D395" s="348">
        <f>SUM(D394)</f>
        <v>6766</v>
      </c>
      <c r="E395" s="1167">
        <f>SUM(E394)</f>
        <v>6766</v>
      </c>
      <c r="F395" s="1167">
        <f>SUM(F394)</f>
        <v>6766</v>
      </c>
      <c r="G395" s="1094">
        <f t="shared" si="12"/>
        <v>1</v>
      </c>
    </row>
    <row r="396" spans="1:7" ht="14.25" thickBot="1">
      <c r="A396" s="322"/>
      <c r="B396" s="350" t="s">
        <v>645</v>
      </c>
      <c r="C396" s="351">
        <f>SUM(C386+C389+C393)</f>
        <v>2418915</v>
      </c>
      <c r="D396" s="351">
        <f>SUM(D386+D389+D393+D395)</f>
        <v>2498207</v>
      </c>
      <c r="E396" s="1168">
        <f>SUM(E386+E389+E393+E395)</f>
        <v>2520055</v>
      </c>
      <c r="F396" s="1168">
        <f>SUM(F386+F389+F393+F395)</f>
        <v>2531634</v>
      </c>
      <c r="G396" s="1094">
        <f t="shared" si="12"/>
        <v>1.004594740987796</v>
      </c>
    </row>
    <row r="397" spans="1:7" ht="12">
      <c r="A397" s="322"/>
      <c r="B397" s="352" t="s">
        <v>912</v>
      </c>
      <c r="C397" s="328">
        <f aca="true" t="shared" si="16" ref="C397:F401">SUM(C361+C329)</f>
        <v>1160695</v>
      </c>
      <c r="D397" s="328">
        <f t="shared" si="16"/>
        <v>1183953</v>
      </c>
      <c r="E397" s="589">
        <f t="shared" si="16"/>
        <v>1174487</v>
      </c>
      <c r="F397" s="589">
        <f t="shared" si="16"/>
        <v>1178040</v>
      </c>
      <c r="G397" s="329">
        <f t="shared" si="12"/>
        <v>1.0030251505550933</v>
      </c>
    </row>
    <row r="398" spans="1:7" ht="12">
      <c r="A398" s="322"/>
      <c r="B398" s="352" t="s">
        <v>913</v>
      </c>
      <c r="C398" s="328">
        <f t="shared" si="16"/>
        <v>283192</v>
      </c>
      <c r="D398" s="328">
        <f t="shared" si="16"/>
        <v>288597</v>
      </c>
      <c r="E398" s="589">
        <f t="shared" si="16"/>
        <v>286480</v>
      </c>
      <c r="F398" s="589">
        <f t="shared" si="16"/>
        <v>287261</v>
      </c>
      <c r="G398" s="329">
        <f t="shared" si="12"/>
        <v>1.0027261938006145</v>
      </c>
    </row>
    <row r="399" spans="1:7" ht="12">
      <c r="A399" s="322"/>
      <c r="B399" s="352" t="s">
        <v>914</v>
      </c>
      <c r="C399" s="328">
        <f t="shared" si="16"/>
        <v>938312</v>
      </c>
      <c r="D399" s="328">
        <f t="shared" si="16"/>
        <v>973693</v>
      </c>
      <c r="E399" s="589">
        <f t="shared" si="16"/>
        <v>1000757</v>
      </c>
      <c r="F399" s="589">
        <f t="shared" si="16"/>
        <v>1011672</v>
      </c>
      <c r="G399" s="329">
        <f t="shared" si="12"/>
        <v>1.0109067435950985</v>
      </c>
    </row>
    <row r="400" spans="1:7" ht="12">
      <c r="A400" s="322"/>
      <c r="B400" s="353" t="s">
        <v>916</v>
      </c>
      <c r="C400" s="328">
        <f t="shared" si="16"/>
        <v>0</v>
      </c>
      <c r="D400" s="328">
        <f t="shared" si="16"/>
        <v>0</v>
      </c>
      <c r="E400" s="589">
        <f t="shared" si="16"/>
        <v>0</v>
      </c>
      <c r="F400" s="589">
        <f t="shared" si="16"/>
        <v>0</v>
      </c>
      <c r="G400" s="329"/>
    </row>
    <row r="401" spans="1:7" ht="12.75" thickBot="1">
      <c r="A401" s="322"/>
      <c r="B401" s="354" t="s">
        <v>915</v>
      </c>
      <c r="C401" s="328">
        <f t="shared" si="16"/>
        <v>0</v>
      </c>
      <c r="D401" s="328">
        <f t="shared" si="16"/>
        <v>0</v>
      </c>
      <c r="E401" s="589">
        <f t="shared" si="16"/>
        <v>0</v>
      </c>
      <c r="F401" s="589">
        <f t="shared" si="16"/>
        <v>400</v>
      </c>
      <c r="G401" s="995"/>
    </row>
    <row r="402" spans="1:7" ht="12.75" thickBot="1">
      <c r="A402" s="322"/>
      <c r="B402" s="355" t="s">
        <v>630</v>
      </c>
      <c r="C402" s="337">
        <f>SUM(C397:C401)</f>
        <v>2382199</v>
      </c>
      <c r="D402" s="337">
        <f>SUM(D397:D401)</f>
        <v>2446243</v>
      </c>
      <c r="E402" s="1170">
        <f>SUM(E397:E401)</f>
        <v>2461724</v>
      </c>
      <c r="F402" s="1170">
        <f>SUM(F397:F401)</f>
        <v>2477373</v>
      </c>
      <c r="G402" s="1094">
        <f t="shared" si="12"/>
        <v>1.0063569270966202</v>
      </c>
    </row>
    <row r="403" spans="1:7" ht="12">
      <c r="A403" s="322"/>
      <c r="B403" s="352" t="s">
        <v>826</v>
      </c>
      <c r="C403" s="328">
        <f aca="true" t="shared" si="17" ref="C403:F404">SUM(C367+C335)</f>
        <v>36716</v>
      </c>
      <c r="D403" s="328">
        <f t="shared" si="17"/>
        <v>51964</v>
      </c>
      <c r="E403" s="589">
        <f t="shared" si="17"/>
        <v>58331</v>
      </c>
      <c r="F403" s="589">
        <f t="shared" si="17"/>
        <v>54261</v>
      </c>
      <c r="G403" s="329">
        <f t="shared" si="12"/>
        <v>0.9302257804597899</v>
      </c>
    </row>
    <row r="404" spans="1:7" ht="12">
      <c r="A404" s="322"/>
      <c r="B404" s="352" t="s">
        <v>827</v>
      </c>
      <c r="C404" s="328">
        <f t="shared" si="17"/>
        <v>0</v>
      </c>
      <c r="D404" s="328">
        <f t="shared" si="17"/>
        <v>0</v>
      </c>
      <c r="E404" s="589">
        <f t="shared" si="17"/>
        <v>0</v>
      </c>
      <c r="F404" s="589">
        <f t="shared" si="17"/>
        <v>0</v>
      </c>
      <c r="G404" s="329"/>
    </row>
    <row r="405" spans="1:7" ht="12.75" thickBot="1">
      <c r="A405" s="322"/>
      <c r="B405" s="354" t="s">
        <v>101</v>
      </c>
      <c r="C405" s="335"/>
      <c r="D405" s="335"/>
      <c r="E405" s="1169"/>
      <c r="F405" s="1169"/>
      <c r="G405" s="995"/>
    </row>
    <row r="406" spans="1:7" ht="12.75" thickBot="1">
      <c r="A406" s="322"/>
      <c r="B406" s="356" t="s">
        <v>636</v>
      </c>
      <c r="C406" s="337">
        <f>SUM(C403:C405)</f>
        <v>36716</v>
      </c>
      <c r="D406" s="337">
        <f>SUM(D403:D405)</f>
        <v>51964</v>
      </c>
      <c r="E406" s="1170">
        <f>SUM(E403:E405)</f>
        <v>58331</v>
      </c>
      <c r="F406" s="1170">
        <f>SUM(F403:F405)</f>
        <v>54261</v>
      </c>
      <c r="G406" s="1094">
        <f t="shared" si="12"/>
        <v>0.9302257804597899</v>
      </c>
    </row>
    <row r="407" spans="1:7" ht="14.25" thickBot="1">
      <c r="A407" s="319"/>
      <c r="B407" s="357" t="s">
        <v>684</v>
      </c>
      <c r="C407" s="351">
        <f>SUM(C402+C406)</f>
        <v>2418915</v>
      </c>
      <c r="D407" s="351">
        <f>SUM(D402+D406)</f>
        <v>2498207</v>
      </c>
      <c r="E407" s="1168">
        <f>SUM(E402+E406)</f>
        <v>2520055</v>
      </c>
      <c r="F407" s="1168">
        <f>SUM(F402+F406)</f>
        <v>2531634</v>
      </c>
      <c r="G407" s="1094">
        <f t="shared" si="12"/>
        <v>1.004594740987796</v>
      </c>
    </row>
    <row r="408" spans="1:7" ht="13.5">
      <c r="A408" s="234">
        <v>2850</v>
      </c>
      <c r="B408" s="237" t="s">
        <v>927</v>
      </c>
      <c r="C408" s="328"/>
      <c r="D408" s="328"/>
      <c r="E408" s="589"/>
      <c r="F408" s="589"/>
      <c r="G408" s="329"/>
    </row>
    <row r="409" spans="1:7" ht="12" customHeight="1">
      <c r="A409" s="322"/>
      <c r="B409" s="324" t="s">
        <v>768</v>
      </c>
      <c r="C409" s="322"/>
      <c r="D409" s="322"/>
      <c r="E409" s="800"/>
      <c r="F409" s="800"/>
      <c r="G409" s="329"/>
    </row>
    <row r="410" spans="1:7" ht="12.75" thickBot="1">
      <c r="A410" s="322"/>
      <c r="B410" s="325" t="s">
        <v>769</v>
      </c>
      <c r="C410" s="603"/>
      <c r="D410" s="603">
        <v>350</v>
      </c>
      <c r="E410" s="1188">
        <v>350</v>
      </c>
      <c r="F410" s="1188">
        <v>350</v>
      </c>
      <c r="G410" s="995">
        <f aca="true" t="shared" si="18" ref="G410:G474">SUM(F410/E410)</f>
        <v>1</v>
      </c>
    </row>
    <row r="411" spans="1:7" ht="12.75" thickBot="1">
      <c r="A411" s="322"/>
      <c r="B411" s="326" t="s">
        <v>782</v>
      </c>
      <c r="C411" s="986"/>
      <c r="D411" s="986">
        <f>SUM(D410)</f>
        <v>350</v>
      </c>
      <c r="E411" s="1189">
        <f>SUM(E410)</f>
        <v>350</v>
      </c>
      <c r="F411" s="1189">
        <f>SUM(F410)</f>
        <v>350</v>
      </c>
      <c r="G411" s="1094">
        <f t="shared" si="18"/>
        <v>1</v>
      </c>
    </row>
    <row r="412" spans="1:7" ht="12">
      <c r="A412" s="322"/>
      <c r="B412" s="324" t="s">
        <v>771</v>
      </c>
      <c r="C412" s="328">
        <f>SUM(C413)</f>
        <v>945</v>
      </c>
      <c r="D412" s="328">
        <f>SUM(D413)</f>
        <v>945</v>
      </c>
      <c r="E412" s="589">
        <f>SUM(E413)</f>
        <v>945</v>
      </c>
      <c r="F412" s="589">
        <f>SUM(F413)</f>
        <v>945</v>
      </c>
      <c r="G412" s="329">
        <f t="shared" si="18"/>
        <v>1</v>
      </c>
    </row>
    <row r="413" spans="1:7" ht="12.75">
      <c r="A413" s="322"/>
      <c r="B413" s="330" t="s">
        <v>772</v>
      </c>
      <c r="C413" s="331">
        <v>945</v>
      </c>
      <c r="D413" s="331">
        <v>945</v>
      </c>
      <c r="E413" s="1173">
        <v>945</v>
      </c>
      <c r="F413" s="1173">
        <v>945</v>
      </c>
      <c r="G413" s="329">
        <f t="shared" si="18"/>
        <v>1</v>
      </c>
    </row>
    <row r="414" spans="1:7" ht="12.75">
      <c r="A414" s="322"/>
      <c r="B414" s="330" t="s">
        <v>773</v>
      </c>
      <c r="C414" s="331"/>
      <c r="D414" s="331"/>
      <c r="E414" s="1173"/>
      <c r="F414" s="1173"/>
      <c r="G414" s="329"/>
    </row>
    <row r="415" spans="1:7" ht="12">
      <c r="A415" s="322"/>
      <c r="B415" s="332" t="s">
        <v>774</v>
      </c>
      <c r="C415" s="328">
        <v>3850</v>
      </c>
      <c r="D415" s="328">
        <v>3850</v>
      </c>
      <c r="E415" s="589">
        <v>3850</v>
      </c>
      <c r="F415" s="589">
        <v>2469</v>
      </c>
      <c r="G415" s="329">
        <f t="shared" si="18"/>
        <v>0.6412987012987013</v>
      </c>
    </row>
    <row r="416" spans="1:7" ht="12">
      <c r="A416" s="322"/>
      <c r="B416" s="332" t="s">
        <v>775</v>
      </c>
      <c r="C416" s="328">
        <v>13362</v>
      </c>
      <c r="D416" s="328">
        <v>13362</v>
      </c>
      <c r="E416" s="589">
        <v>13362</v>
      </c>
      <c r="F416" s="589">
        <v>16845</v>
      </c>
      <c r="G416" s="329">
        <f t="shared" si="18"/>
        <v>1.2606645711719802</v>
      </c>
    </row>
    <row r="417" spans="1:7" ht="12">
      <c r="A417" s="322"/>
      <c r="B417" s="332" t="s">
        <v>776</v>
      </c>
      <c r="C417" s="328">
        <v>3598</v>
      </c>
      <c r="D417" s="328">
        <v>3598</v>
      </c>
      <c r="E417" s="589">
        <v>3598</v>
      </c>
      <c r="F417" s="589">
        <v>4165</v>
      </c>
      <c r="G417" s="329">
        <f t="shared" si="18"/>
        <v>1.1575875486381324</v>
      </c>
    </row>
    <row r="418" spans="1:7" ht="12">
      <c r="A418" s="322"/>
      <c r="B418" s="332" t="s">
        <v>939</v>
      </c>
      <c r="C418" s="328"/>
      <c r="D418" s="328">
        <v>310</v>
      </c>
      <c r="E418" s="589">
        <v>310</v>
      </c>
      <c r="F418" s="589">
        <v>310</v>
      </c>
      <c r="G418" s="329">
        <f t="shared" si="18"/>
        <v>1</v>
      </c>
    </row>
    <row r="419" spans="1:7" ht="12">
      <c r="A419" s="322"/>
      <c r="B419" s="333" t="s">
        <v>143</v>
      </c>
      <c r="C419" s="328"/>
      <c r="D419" s="328"/>
      <c r="E419" s="589"/>
      <c r="F419" s="589"/>
      <c r="G419" s="329"/>
    </row>
    <row r="420" spans="1:7" ht="12.75" thickBot="1">
      <c r="A420" s="322"/>
      <c r="B420" s="334" t="s">
        <v>777</v>
      </c>
      <c r="C420" s="328"/>
      <c r="D420" s="328"/>
      <c r="E420" s="589"/>
      <c r="F420" s="589"/>
      <c r="G420" s="995"/>
    </row>
    <row r="421" spans="1:7" ht="12.75" thickBot="1">
      <c r="A421" s="322"/>
      <c r="B421" s="336" t="s">
        <v>935</v>
      </c>
      <c r="C421" s="337">
        <f>SUM(C412+C415+C416+C417+C420)</f>
        <v>21755</v>
      </c>
      <c r="D421" s="337">
        <f>SUM(D412+D415+D416+D417+D420+D418)</f>
        <v>22065</v>
      </c>
      <c r="E421" s="1170">
        <f>SUM(E412+E415+E416+E417+E420+E418)</f>
        <v>22065</v>
      </c>
      <c r="F421" s="1170">
        <f>SUM(F412+F415+F416+F417+F420+F418)</f>
        <v>24734</v>
      </c>
      <c r="G421" s="1094">
        <f t="shared" si="18"/>
        <v>1.1209607976433265</v>
      </c>
    </row>
    <row r="422" spans="1:7" ht="13.5" thickBot="1">
      <c r="A422" s="322"/>
      <c r="B422" s="339" t="s">
        <v>637</v>
      </c>
      <c r="C422" s="340">
        <f>SUM(C421+C411)</f>
        <v>21755</v>
      </c>
      <c r="D422" s="340">
        <f>SUM(D421+D411)</f>
        <v>22415</v>
      </c>
      <c r="E422" s="1176">
        <f>SUM(E421+E411)</f>
        <v>22415</v>
      </c>
      <c r="F422" s="1176">
        <f>SUM(F421+F411)</f>
        <v>25084</v>
      </c>
      <c r="G422" s="1094">
        <f t="shared" si="18"/>
        <v>1.1190720499665403</v>
      </c>
    </row>
    <row r="423" spans="1:7" ht="12.75" thickBot="1">
      <c r="A423" s="322"/>
      <c r="B423" s="341" t="s">
        <v>638</v>
      </c>
      <c r="C423" s="862"/>
      <c r="D423" s="862"/>
      <c r="E423" s="1163"/>
      <c r="F423" s="1163"/>
      <c r="G423" s="1016"/>
    </row>
    <row r="424" spans="1:7" ht="12">
      <c r="A424" s="322"/>
      <c r="B424" s="1085" t="s">
        <v>91</v>
      </c>
      <c r="C424" s="344"/>
      <c r="D424" s="344">
        <v>758</v>
      </c>
      <c r="E424" s="590">
        <v>758</v>
      </c>
      <c r="F424" s="590">
        <v>758</v>
      </c>
      <c r="G424" s="329">
        <f t="shared" si="18"/>
        <v>1</v>
      </c>
    </row>
    <row r="425" spans="1:7" ht="12">
      <c r="A425" s="322"/>
      <c r="B425" s="345" t="s">
        <v>238</v>
      </c>
      <c r="C425" s="328">
        <v>515876</v>
      </c>
      <c r="D425" s="328">
        <v>518865</v>
      </c>
      <c r="E425" s="589">
        <v>519339</v>
      </c>
      <c r="F425" s="589">
        <v>519783</v>
      </c>
      <c r="G425" s="329">
        <f t="shared" si="18"/>
        <v>1.0008549329050966</v>
      </c>
    </row>
    <row r="426" spans="1:7" ht="12.75" thickBot="1">
      <c r="A426" s="322"/>
      <c r="B426" s="346" t="s">
        <v>241</v>
      </c>
      <c r="C426" s="335">
        <v>10500</v>
      </c>
      <c r="D426" s="335">
        <v>10500</v>
      </c>
      <c r="E426" s="1169">
        <v>13650</v>
      </c>
      <c r="F426" s="1169">
        <v>13650</v>
      </c>
      <c r="G426" s="995">
        <f t="shared" si="18"/>
        <v>1</v>
      </c>
    </row>
    <row r="427" spans="1:7" ht="13.5" thickBot="1">
      <c r="A427" s="322"/>
      <c r="B427" s="347" t="s">
        <v>631</v>
      </c>
      <c r="C427" s="975">
        <f>SUM(C424:C426)</f>
        <v>526376</v>
      </c>
      <c r="D427" s="975">
        <f>SUM(D424:D426)</f>
        <v>530123</v>
      </c>
      <c r="E427" s="1181">
        <f>SUM(E424:E426)</f>
        <v>533747</v>
      </c>
      <c r="F427" s="1181">
        <f>SUM(F424:F426)</f>
        <v>534191</v>
      </c>
      <c r="G427" s="1094">
        <f t="shared" si="18"/>
        <v>1.0008318547926265</v>
      </c>
    </row>
    <row r="428" spans="1:7" ht="14.25" thickBot="1">
      <c r="A428" s="322"/>
      <c r="B428" s="350" t="s">
        <v>645</v>
      </c>
      <c r="C428" s="867">
        <f>SUM(C422+C423+C427)</f>
        <v>548131</v>
      </c>
      <c r="D428" s="867">
        <f>SUM(D422+D423+D427)</f>
        <v>552538</v>
      </c>
      <c r="E428" s="1190">
        <f>SUM(E422+E423+E427)</f>
        <v>556162</v>
      </c>
      <c r="F428" s="1190">
        <f>SUM(F422+F423+F427)</f>
        <v>559275</v>
      </c>
      <c r="G428" s="1233">
        <f t="shared" si="18"/>
        <v>1.005597289998238</v>
      </c>
    </row>
    <row r="429" spans="1:7" ht="12.75" customHeight="1">
      <c r="A429" s="322"/>
      <c r="B429" s="352" t="s">
        <v>912</v>
      </c>
      <c r="C429" s="328">
        <v>350400</v>
      </c>
      <c r="D429" s="328">
        <v>353584</v>
      </c>
      <c r="E429" s="589">
        <v>354529</v>
      </c>
      <c r="F429" s="589">
        <v>354893</v>
      </c>
      <c r="G429" s="329">
        <f t="shared" si="18"/>
        <v>1.0010267143167413</v>
      </c>
    </row>
    <row r="430" spans="1:7" ht="12">
      <c r="A430" s="322"/>
      <c r="B430" s="352" t="s">
        <v>913</v>
      </c>
      <c r="C430" s="328">
        <v>86395</v>
      </c>
      <c r="D430" s="328">
        <v>86958</v>
      </c>
      <c r="E430" s="589">
        <v>87166</v>
      </c>
      <c r="F430" s="589">
        <v>87246</v>
      </c>
      <c r="G430" s="329">
        <f t="shared" si="18"/>
        <v>1.0009177890461878</v>
      </c>
    </row>
    <row r="431" spans="1:7" ht="12">
      <c r="A431" s="322"/>
      <c r="B431" s="352" t="s">
        <v>914</v>
      </c>
      <c r="C431" s="328">
        <v>104391</v>
      </c>
      <c r="D431" s="328">
        <v>105051</v>
      </c>
      <c r="E431" s="589">
        <v>107522</v>
      </c>
      <c r="F431" s="589">
        <v>110191</v>
      </c>
      <c r="G431" s="329">
        <f t="shared" si="18"/>
        <v>1.0248228269563437</v>
      </c>
    </row>
    <row r="432" spans="1:7" ht="12">
      <c r="A432" s="322"/>
      <c r="B432" s="353" t="s">
        <v>916</v>
      </c>
      <c r="C432" s="328"/>
      <c r="D432" s="328"/>
      <c r="E432" s="589"/>
      <c r="F432" s="589"/>
      <c r="G432" s="329"/>
    </row>
    <row r="433" spans="1:7" ht="12.75" thickBot="1">
      <c r="A433" s="322"/>
      <c r="B433" s="354" t="s">
        <v>915</v>
      </c>
      <c r="C433" s="328"/>
      <c r="D433" s="328"/>
      <c r="E433" s="589"/>
      <c r="F433" s="589"/>
      <c r="G433" s="995"/>
    </row>
    <row r="434" spans="1:7" ht="12.75" thickBot="1">
      <c r="A434" s="322"/>
      <c r="B434" s="355" t="s">
        <v>630</v>
      </c>
      <c r="C434" s="337">
        <f>SUM(C429:C433)</f>
        <v>541186</v>
      </c>
      <c r="D434" s="337">
        <f>SUM(D429:D433)</f>
        <v>545593</v>
      </c>
      <c r="E434" s="1170">
        <f>SUM(E429:E433)</f>
        <v>549217</v>
      </c>
      <c r="F434" s="1170">
        <f>SUM(F429:F433)</f>
        <v>552330</v>
      </c>
      <c r="G434" s="1094">
        <f t="shared" si="18"/>
        <v>1.0056680692695237</v>
      </c>
    </row>
    <row r="435" spans="1:7" ht="12">
      <c r="A435" s="322"/>
      <c r="B435" s="352" t="s">
        <v>826</v>
      </c>
      <c r="C435" s="328">
        <v>6945</v>
      </c>
      <c r="D435" s="328">
        <v>6945</v>
      </c>
      <c r="E435" s="589">
        <v>6945</v>
      </c>
      <c r="F435" s="589">
        <v>6945</v>
      </c>
      <c r="G435" s="329">
        <f t="shared" si="18"/>
        <v>1</v>
      </c>
    </row>
    <row r="436" spans="1:7" ht="12">
      <c r="A436" s="322"/>
      <c r="B436" s="352" t="s">
        <v>827</v>
      </c>
      <c r="C436" s="328"/>
      <c r="D436" s="328"/>
      <c r="E436" s="589"/>
      <c r="F436" s="589"/>
      <c r="G436" s="329"/>
    </row>
    <row r="437" spans="1:7" ht="12.75" thickBot="1">
      <c r="A437" s="322"/>
      <c r="B437" s="354" t="s">
        <v>101</v>
      </c>
      <c r="C437" s="328"/>
      <c r="D437" s="328"/>
      <c r="E437" s="589"/>
      <c r="F437" s="589"/>
      <c r="G437" s="995"/>
    </row>
    <row r="438" spans="1:7" ht="12.75" thickBot="1">
      <c r="A438" s="322"/>
      <c r="B438" s="356" t="s">
        <v>636</v>
      </c>
      <c r="C438" s="337">
        <f>SUM(C435:C437)</f>
        <v>6945</v>
      </c>
      <c r="D438" s="337">
        <f>SUM(D435:D437)</f>
        <v>6945</v>
      </c>
      <c r="E438" s="1170">
        <f>SUM(E435:E437)</f>
        <v>6945</v>
      </c>
      <c r="F438" s="1170">
        <f>SUM(F435:F437)</f>
        <v>6945</v>
      </c>
      <c r="G438" s="1094">
        <f t="shared" si="18"/>
        <v>1</v>
      </c>
    </row>
    <row r="439" spans="1:7" ht="14.25" thickBot="1">
      <c r="A439" s="319"/>
      <c r="B439" s="357" t="s">
        <v>684</v>
      </c>
      <c r="C439" s="351">
        <f>SUM(C434+C438)</f>
        <v>548131</v>
      </c>
      <c r="D439" s="351">
        <f>SUM(D434+D438)</f>
        <v>552538</v>
      </c>
      <c r="E439" s="1168">
        <f>SUM(E434+E438)</f>
        <v>556162</v>
      </c>
      <c r="F439" s="1168">
        <f>SUM(F434+F438)</f>
        <v>559275</v>
      </c>
      <c r="G439" s="1233">
        <f t="shared" si="18"/>
        <v>1.005597289998238</v>
      </c>
    </row>
    <row r="440" spans="1:7" ht="13.5">
      <c r="A440" s="234">
        <v>2875</v>
      </c>
      <c r="B440" s="237" t="s">
        <v>889</v>
      </c>
      <c r="C440" s="328"/>
      <c r="D440" s="328"/>
      <c r="E440" s="589"/>
      <c r="F440" s="589"/>
      <c r="G440" s="329"/>
    </row>
    <row r="441" spans="1:7" ht="12" customHeight="1">
      <c r="A441" s="322"/>
      <c r="B441" s="324" t="s">
        <v>768</v>
      </c>
      <c r="C441" s="322"/>
      <c r="D441" s="322"/>
      <c r="E441" s="800"/>
      <c r="F441" s="800"/>
      <c r="G441" s="329"/>
    </row>
    <row r="442" spans="1:7" ht="12.75" thickBot="1">
      <c r="A442" s="322"/>
      <c r="B442" s="325" t="s">
        <v>769</v>
      </c>
      <c r="C442" s="335"/>
      <c r="D442" s="335">
        <v>80</v>
      </c>
      <c r="E442" s="1169">
        <v>80</v>
      </c>
      <c r="F442" s="1169">
        <v>8212</v>
      </c>
      <c r="G442" s="995">
        <f t="shared" si="18"/>
        <v>102.65</v>
      </c>
    </row>
    <row r="443" spans="1:7" ht="12.75" thickBot="1">
      <c r="A443" s="322"/>
      <c r="B443" s="326" t="s">
        <v>782</v>
      </c>
      <c r="C443" s="366"/>
      <c r="D443" s="366">
        <f>SUM(D442)</f>
        <v>80</v>
      </c>
      <c r="E443" s="1184">
        <f>SUM(E442)</f>
        <v>80</v>
      </c>
      <c r="F443" s="1184">
        <f>SUM(F442)</f>
        <v>8212</v>
      </c>
      <c r="G443" s="1094">
        <f t="shared" si="18"/>
        <v>102.65</v>
      </c>
    </row>
    <row r="444" spans="1:7" ht="12">
      <c r="A444" s="322"/>
      <c r="B444" s="324" t="s">
        <v>771</v>
      </c>
      <c r="C444" s="328">
        <v>493</v>
      </c>
      <c r="D444" s="328">
        <v>493</v>
      </c>
      <c r="E444" s="589">
        <v>493</v>
      </c>
      <c r="F444" s="589">
        <v>493</v>
      </c>
      <c r="G444" s="329">
        <f t="shared" si="18"/>
        <v>1</v>
      </c>
    </row>
    <row r="445" spans="1:7" ht="12.75">
      <c r="A445" s="322"/>
      <c r="B445" s="330" t="s">
        <v>772</v>
      </c>
      <c r="C445" s="331"/>
      <c r="D445" s="331"/>
      <c r="E445" s="1173"/>
      <c r="F445" s="1173"/>
      <c r="G445" s="329"/>
    </row>
    <row r="446" spans="1:7" ht="12.75">
      <c r="A446" s="322"/>
      <c r="B446" s="330" t="s">
        <v>773</v>
      </c>
      <c r="C446" s="331">
        <v>493</v>
      </c>
      <c r="D446" s="331">
        <v>493</v>
      </c>
      <c r="E446" s="1173">
        <v>493</v>
      </c>
      <c r="F446" s="1173">
        <v>493</v>
      </c>
      <c r="G446" s="329">
        <f t="shared" si="18"/>
        <v>1</v>
      </c>
    </row>
    <row r="447" spans="1:7" ht="12">
      <c r="A447" s="322"/>
      <c r="B447" s="332" t="s">
        <v>774</v>
      </c>
      <c r="C447" s="328">
        <v>1051</v>
      </c>
      <c r="D447" s="328">
        <v>1051</v>
      </c>
      <c r="E447" s="589">
        <v>1051</v>
      </c>
      <c r="F447" s="589">
        <v>1051</v>
      </c>
      <c r="G447" s="329">
        <f t="shared" si="18"/>
        <v>1</v>
      </c>
    </row>
    <row r="448" spans="1:7" ht="12">
      <c r="A448" s="322"/>
      <c r="B448" s="332" t="s">
        <v>775</v>
      </c>
      <c r="C448" s="328">
        <v>39405</v>
      </c>
      <c r="D448" s="328">
        <v>39405</v>
      </c>
      <c r="E448" s="589">
        <v>39405</v>
      </c>
      <c r="F448" s="589">
        <v>39405</v>
      </c>
      <c r="G448" s="329">
        <f t="shared" si="18"/>
        <v>1</v>
      </c>
    </row>
    <row r="449" spans="1:7" ht="12">
      <c r="A449" s="322"/>
      <c r="B449" s="332" t="s">
        <v>776</v>
      </c>
      <c r="C449" s="328">
        <v>9570</v>
      </c>
      <c r="D449" s="328">
        <v>9570</v>
      </c>
      <c r="E449" s="589">
        <v>9570</v>
      </c>
      <c r="F449" s="589">
        <v>5685</v>
      </c>
      <c r="G449" s="329">
        <f t="shared" si="18"/>
        <v>0.5940438871473355</v>
      </c>
    </row>
    <row r="450" spans="1:7" ht="12">
      <c r="A450" s="322"/>
      <c r="B450" s="332" t="s">
        <v>939</v>
      </c>
      <c r="C450" s="328"/>
      <c r="D450" s="328"/>
      <c r="E450" s="589"/>
      <c r="F450" s="589">
        <v>3885</v>
      </c>
      <c r="G450" s="329"/>
    </row>
    <row r="451" spans="1:7" ht="12">
      <c r="A451" s="322"/>
      <c r="B451" s="333" t="s">
        <v>143</v>
      </c>
      <c r="C451" s="328"/>
      <c r="D451" s="328"/>
      <c r="E451" s="589"/>
      <c r="F451" s="589"/>
      <c r="G451" s="329"/>
    </row>
    <row r="452" spans="1:7" ht="12.75" thickBot="1">
      <c r="A452" s="322"/>
      <c r="B452" s="334" t="s">
        <v>777</v>
      </c>
      <c r="C452" s="328"/>
      <c r="D452" s="328">
        <v>154</v>
      </c>
      <c r="E452" s="589">
        <v>3184</v>
      </c>
      <c r="F452" s="589">
        <v>3184</v>
      </c>
      <c r="G452" s="995">
        <f t="shared" si="18"/>
        <v>1</v>
      </c>
    </row>
    <row r="453" spans="1:7" ht="12.75" thickBot="1">
      <c r="A453" s="322"/>
      <c r="B453" s="336" t="s">
        <v>935</v>
      </c>
      <c r="C453" s="337">
        <f>SUM(C444+C447+C448+C449+C452)</f>
        <v>50519</v>
      </c>
      <c r="D453" s="337">
        <f>SUM(D444+D447+D448+D449+D452)</f>
        <v>50673</v>
      </c>
      <c r="E453" s="1170">
        <f>SUM(E444+E447+E448+E449+E452)</f>
        <v>53703</v>
      </c>
      <c r="F453" s="1170">
        <f>SUM(F444+F447+F448+F449+F452+F450)</f>
        <v>53703</v>
      </c>
      <c r="G453" s="1094">
        <f t="shared" si="18"/>
        <v>1</v>
      </c>
    </row>
    <row r="454" spans="1:7" ht="13.5" thickBot="1">
      <c r="A454" s="322"/>
      <c r="B454" s="339" t="s">
        <v>637</v>
      </c>
      <c r="C454" s="340">
        <f>SUM(C453+C443)</f>
        <v>50519</v>
      </c>
      <c r="D454" s="340">
        <f>SUM(D453+D443)</f>
        <v>50753</v>
      </c>
      <c r="E454" s="1176">
        <f>SUM(E453+E443)</f>
        <v>53783</v>
      </c>
      <c r="F454" s="1176">
        <f>SUM(F453+F443)</f>
        <v>61915</v>
      </c>
      <c r="G454" s="1094">
        <f t="shared" si="18"/>
        <v>1.151200193369652</v>
      </c>
    </row>
    <row r="455" spans="1:7" ht="12.75" thickBot="1">
      <c r="A455" s="322"/>
      <c r="B455" s="341" t="s">
        <v>638</v>
      </c>
      <c r="C455" s="862"/>
      <c r="D455" s="862"/>
      <c r="E455" s="1163"/>
      <c r="F455" s="1163"/>
      <c r="G455" s="1016"/>
    </row>
    <row r="456" spans="1:7" ht="12">
      <c r="A456" s="322"/>
      <c r="B456" s="1085" t="s">
        <v>91</v>
      </c>
      <c r="C456" s="344"/>
      <c r="D456" s="344">
        <v>8438</v>
      </c>
      <c r="E456" s="590">
        <v>8438</v>
      </c>
      <c r="F456" s="590">
        <v>8438</v>
      </c>
      <c r="G456" s="329">
        <f t="shared" si="18"/>
        <v>1</v>
      </c>
    </row>
    <row r="457" spans="1:7" ht="12.75" thickBot="1">
      <c r="A457" s="322"/>
      <c r="B457" s="346" t="s">
        <v>238</v>
      </c>
      <c r="C457" s="335">
        <v>616565</v>
      </c>
      <c r="D457" s="335">
        <v>657011</v>
      </c>
      <c r="E457" s="1169">
        <v>660198</v>
      </c>
      <c r="F457" s="1169">
        <v>662813</v>
      </c>
      <c r="G457" s="995">
        <f t="shared" si="18"/>
        <v>1.0039609329322416</v>
      </c>
    </row>
    <row r="458" spans="1:7" ht="13.5" thickBot="1">
      <c r="A458" s="322"/>
      <c r="B458" s="347" t="s">
        <v>631</v>
      </c>
      <c r="C458" s="348">
        <f>SUM(C456:C457)</f>
        <v>616565</v>
      </c>
      <c r="D458" s="348">
        <f>SUM(D456:D457)</f>
        <v>665449</v>
      </c>
      <c r="E458" s="1167">
        <f>SUM(E456:E457)</f>
        <v>668636</v>
      </c>
      <c r="F458" s="1167">
        <f>SUM(F456:F457)</f>
        <v>671251</v>
      </c>
      <c r="G458" s="1094">
        <f t="shared" si="18"/>
        <v>1.0039109470623777</v>
      </c>
    </row>
    <row r="459" spans="1:7" ht="14.25" thickBot="1">
      <c r="A459" s="322"/>
      <c r="B459" s="350" t="s">
        <v>645</v>
      </c>
      <c r="C459" s="351">
        <f>SUM(C454+C455+C458)</f>
        <v>667084</v>
      </c>
      <c r="D459" s="351">
        <f>SUM(D454+D455+D458)</f>
        <v>716202</v>
      </c>
      <c r="E459" s="1168">
        <f>SUM(E454+E455+E458)</f>
        <v>722419</v>
      </c>
      <c r="F459" s="1168">
        <f>SUM(F454+F455+F458)</f>
        <v>733166</v>
      </c>
      <c r="G459" s="1094">
        <f t="shared" si="18"/>
        <v>1.0148764082893722</v>
      </c>
    </row>
    <row r="460" spans="1:7" ht="12">
      <c r="A460" s="322"/>
      <c r="B460" s="352" t="s">
        <v>912</v>
      </c>
      <c r="C460" s="328">
        <v>395048</v>
      </c>
      <c r="D460" s="328">
        <v>428045</v>
      </c>
      <c r="E460" s="589">
        <v>430630</v>
      </c>
      <c r="F460" s="589">
        <v>429796</v>
      </c>
      <c r="G460" s="329">
        <f t="shared" si="18"/>
        <v>0.9980633026031628</v>
      </c>
    </row>
    <row r="461" spans="1:7" ht="12">
      <c r="A461" s="322"/>
      <c r="B461" s="352" t="s">
        <v>913</v>
      </c>
      <c r="C461" s="328">
        <v>95109</v>
      </c>
      <c r="D461" s="328">
        <v>102496</v>
      </c>
      <c r="E461" s="589">
        <v>103098</v>
      </c>
      <c r="F461" s="589">
        <v>103547</v>
      </c>
      <c r="G461" s="329">
        <f t="shared" si="18"/>
        <v>1.0043550796329705</v>
      </c>
    </row>
    <row r="462" spans="1:7" ht="12">
      <c r="A462" s="322"/>
      <c r="B462" s="352" t="s">
        <v>914</v>
      </c>
      <c r="C462" s="328">
        <v>169758</v>
      </c>
      <c r="D462" s="328">
        <v>178492</v>
      </c>
      <c r="E462" s="589">
        <v>181522</v>
      </c>
      <c r="F462" s="589">
        <v>193326</v>
      </c>
      <c r="G462" s="329">
        <f t="shared" si="18"/>
        <v>1.0650279304987824</v>
      </c>
    </row>
    <row r="463" spans="1:7" ht="12">
      <c r="A463" s="322"/>
      <c r="B463" s="353" t="s">
        <v>916</v>
      </c>
      <c r="C463" s="328">
        <v>600</v>
      </c>
      <c r="D463" s="328">
        <v>600</v>
      </c>
      <c r="E463" s="589">
        <v>600</v>
      </c>
      <c r="F463" s="589">
        <v>600</v>
      </c>
      <c r="G463" s="329">
        <f t="shared" si="18"/>
        <v>1</v>
      </c>
    </row>
    <row r="464" spans="1:7" ht="12.75" thickBot="1">
      <c r="A464" s="322"/>
      <c r="B464" s="354" t="s">
        <v>915</v>
      </c>
      <c r="C464" s="328"/>
      <c r="D464" s="328"/>
      <c r="E464" s="589"/>
      <c r="F464" s="589"/>
      <c r="G464" s="995"/>
    </row>
    <row r="465" spans="1:7" ht="12.75" thickBot="1">
      <c r="A465" s="322"/>
      <c r="B465" s="355" t="s">
        <v>630</v>
      </c>
      <c r="C465" s="337">
        <f>SUM(C460:C464)</f>
        <v>660515</v>
      </c>
      <c r="D465" s="337">
        <f>SUM(D460:D464)</f>
        <v>709633</v>
      </c>
      <c r="E465" s="1170">
        <f>SUM(E460:E464)</f>
        <v>715850</v>
      </c>
      <c r="F465" s="1170">
        <f>SUM(F460:F464)</f>
        <v>727269</v>
      </c>
      <c r="G465" s="1094">
        <f t="shared" si="18"/>
        <v>1.0159516658517846</v>
      </c>
    </row>
    <row r="466" spans="1:7" ht="12">
      <c r="A466" s="322"/>
      <c r="B466" s="352" t="s">
        <v>826</v>
      </c>
      <c r="C466" s="328">
        <v>6569</v>
      </c>
      <c r="D466" s="328">
        <v>6569</v>
      </c>
      <c r="E466" s="589">
        <v>6569</v>
      </c>
      <c r="F466" s="589">
        <v>5897</v>
      </c>
      <c r="G466" s="329">
        <f t="shared" si="18"/>
        <v>0.8977013244024966</v>
      </c>
    </row>
    <row r="467" spans="1:7" ht="12">
      <c r="A467" s="322"/>
      <c r="B467" s="352" t="s">
        <v>827</v>
      </c>
      <c r="C467" s="328"/>
      <c r="D467" s="328"/>
      <c r="E467" s="589"/>
      <c r="F467" s="589"/>
      <c r="G467" s="329"/>
    </row>
    <row r="468" spans="1:7" ht="12.75" thickBot="1">
      <c r="A468" s="322"/>
      <c r="B468" s="354" t="s">
        <v>101</v>
      </c>
      <c r="C468" s="328"/>
      <c r="D468" s="328"/>
      <c r="E468" s="589"/>
      <c r="F468" s="589"/>
      <c r="G468" s="995"/>
    </row>
    <row r="469" spans="1:7" ht="12.75" thickBot="1">
      <c r="A469" s="322"/>
      <c r="B469" s="356" t="s">
        <v>636</v>
      </c>
      <c r="C469" s="337">
        <f>SUM(C466:C468)</f>
        <v>6569</v>
      </c>
      <c r="D469" s="337">
        <f>SUM(D466:D468)</f>
        <v>6569</v>
      </c>
      <c r="E469" s="1170">
        <f>SUM(E466:E468)</f>
        <v>6569</v>
      </c>
      <c r="F469" s="1170">
        <f>SUM(F466:F468)</f>
        <v>5897</v>
      </c>
      <c r="G469" s="1094">
        <f t="shared" si="18"/>
        <v>0.8977013244024966</v>
      </c>
    </row>
    <row r="470" spans="1:7" ht="14.25" thickBot="1">
      <c r="A470" s="319"/>
      <c r="B470" s="357" t="s">
        <v>684</v>
      </c>
      <c r="C470" s="351">
        <f>SUM(C465+C469)</f>
        <v>667084</v>
      </c>
      <c r="D470" s="351">
        <f>SUM(D465+D469)</f>
        <v>716202</v>
      </c>
      <c r="E470" s="1168">
        <f>SUM(E465+E469)</f>
        <v>722419</v>
      </c>
      <c r="F470" s="1168">
        <f>SUM(F465+F469)</f>
        <v>733166</v>
      </c>
      <c r="G470" s="1233">
        <f t="shared" si="18"/>
        <v>1.0148764082893722</v>
      </c>
    </row>
    <row r="471" spans="1:7" ht="13.5">
      <c r="A471" s="234">
        <v>2898</v>
      </c>
      <c r="B471" s="359" t="s">
        <v>928</v>
      </c>
      <c r="C471" s="361"/>
      <c r="D471" s="361"/>
      <c r="E471" s="1177"/>
      <c r="F471" s="1177"/>
      <c r="G471" s="329"/>
    </row>
    <row r="472" spans="1:7" ht="12">
      <c r="A472" s="322"/>
      <c r="B472" s="324" t="s">
        <v>768</v>
      </c>
      <c r="C472" s="322"/>
      <c r="D472" s="322"/>
      <c r="E472" s="800"/>
      <c r="F472" s="800"/>
      <c r="G472" s="329"/>
    </row>
    <row r="473" spans="1:7" ht="12.75" thickBot="1">
      <c r="A473" s="322"/>
      <c r="B473" s="325" t="s">
        <v>769</v>
      </c>
      <c r="C473" s="335">
        <f>SUM(C442+C410)</f>
        <v>0</v>
      </c>
      <c r="D473" s="335">
        <f>SUM(D442+D410)</f>
        <v>430</v>
      </c>
      <c r="E473" s="1169">
        <f>SUM(E442+E410)</f>
        <v>430</v>
      </c>
      <c r="F473" s="1169">
        <f>SUM(F442+F410)</f>
        <v>8562</v>
      </c>
      <c r="G473" s="995">
        <f t="shared" si="18"/>
        <v>19.911627906976744</v>
      </c>
    </row>
    <row r="474" spans="1:7" ht="12.75" thickBot="1">
      <c r="A474" s="322"/>
      <c r="B474" s="326" t="s">
        <v>782</v>
      </c>
      <c r="C474" s="366">
        <f>SUM(C473)</f>
        <v>0</v>
      </c>
      <c r="D474" s="366">
        <f>SUM(D473)</f>
        <v>430</v>
      </c>
      <c r="E474" s="1184">
        <f>SUM(E473)</f>
        <v>430</v>
      </c>
      <c r="F474" s="1184">
        <f>SUM(F473)</f>
        <v>8562</v>
      </c>
      <c r="G474" s="1094">
        <f t="shared" si="18"/>
        <v>19.911627906976744</v>
      </c>
    </row>
    <row r="475" spans="1:7" ht="12">
      <c r="A475" s="322"/>
      <c r="B475" s="324" t="s">
        <v>771</v>
      </c>
      <c r="C475" s="328">
        <f aca="true" t="shared" si="19" ref="C475:F480">SUM(C444+C412)</f>
        <v>1438</v>
      </c>
      <c r="D475" s="328">
        <f t="shared" si="19"/>
        <v>1438</v>
      </c>
      <c r="E475" s="589">
        <f t="shared" si="19"/>
        <v>1438</v>
      </c>
      <c r="F475" s="589">
        <f t="shared" si="19"/>
        <v>1438</v>
      </c>
      <c r="G475" s="329">
        <f aca="true" t="shared" si="20" ref="G475:G539">SUM(F475/E475)</f>
        <v>1</v>
      </c>
    </row>
    <row r="476" spans="1:7" ht="12.75">
      <c r="A476" s="322"/>
      <c r="B476" s="330" t="s">
        <v>772</v>
      </c>
      <c r="C476" s="331">
        <f t="shared" si="19"/>
        <v>945</v>
      </c>
      <c r="D476" s="331">
        <f t="shared" si="19"/>
        <v>945</v>
      </c>
      <c r="E476" s="1173">
        <f t="shared" si="19"/>
        <v>945</v>
      </c>
      <c r="F476" s="1173">
        <f t="shared" si="19"/>
        <v>945</v>
      </c>
      <c r="G476" s="329">
        <f t="shared" si="20"/>
        <v>1</v>
      </c>
    </row>
    <row r="477" spans="1:7" ht="12.75">
      <c r="A477" s="322"/>
      <c r="B477" s="330" t="s">
        <v>773</v>
      </c>
      <c r="C477" s="331">
        <f t="shared" si="19"/>
        <v>493</v>
      </c>
      <c r="D477" s="331">
        <f t="shared" si="19"/>
        <v>493</v>
      </c>
      <c r="E477" s="1173">
        <f t="shared" si="19"/>
        <v>493</v>
      </c>
      <c r="F477" s="1173">
        <f t="shared" si="19"/>
        <v>493</v>
      </c>
      <c r="G477" s="329">
        <f t="shared" si="20"/>
        <v>1</v>
      </c>
    </row>
    <row r="478" spans="1:7" ht="12">
      <c r="A478" s="322"/>
      <c r="B478" s="332" t="s">
        <v>774</v>
      </c>
      <c r="C478" s="328">
        <f t="shared" si="19"/>
        <v>4901</v>
      </c>
      <c r="D478" s="328">
        <f t="shared" si="19"/>
        <v>4901</v>
      </c>
      <c r="E478" s="589">
        <f t="shared" si="19"/>
        <v>4901</v>
      </c>
      <c r="F478" s="589">
        <f t="shared" si="19"/>
        <v>3520</v>
      </c>
      <c r="G478" s="329">
        <f t="shared" si="20"/>
        <v>0.7182207712711691</v>
      </c>
    </row>
    <row r="479" spans="1:7" ht="12">
      <c r="A479" s="322"/>
      <c r="B479" s="332" t="s">
        <v>775</v>
      </c>
      <c r="C479" s="328">
        <f t="shared" si="19"/>
        <v>52767</v>
      </c>
      <c r="D479" s="328">
        <f t="shared" si="19"/>
        <v>52767</v>
      </c>
      <c r="E479" s="589">
        <f t="shared" si="19"/>
        <v>52767</v>
      </c>
      <c r="F479" s="589">
        <f t="shared" si="19"/>
        <v>56250</v>
      </c>
      <c r="G479" s="329">
        <f t="shared" si="20"/>
        <v>1.0660071635681392</v>
      </c>
    </row>
    <row r="480" spans="1:7" ht="12">
      <c r="A480" s="322"/>
      <c r="B480" s="332" t="s">
        <v>776</v>
      </c>
      <c r="C480" s="328">
        <f t="shared" si="19"/>
        <v>13168</v>
      </c>
      <c r="D480" s="328">
        <f t="shared" si="19"/>
        <v>13168</v>
      </c>
      <c r="E480" s="589">
        <f t="shared" si="19"/>
        <v>13168</v>
      </c>
      <c r="F480" s="589">
        <f t="shared" si="19"/>
        <v>9850</v>
      </c>
      <c r="G480" s="329">
        <f t="shared" si="20"/>
        <v>0.7480255164034022</v>
      </c>
    </row>
    <row r="481" spans="1:7" ht="12">
      <c r="A481" s="322"/>
      <c r="B481" s="332" t="s">
        <v>939</v>
      </c>
      <c r="C481" s="328"/>
      <c r="D481" s="328">
        <f>SUM(D418)</f>
        <v>310</v>
      </c>
      <c r="E481" s="589">
        <f>SUM(E418)</f>
        <v>310</v>
      </c>
      <c r="F481" s="589">
        <f>SUM(F418+F450)</f>
        <v>4195</v>
      </c>
      <c r="G481" s="329">
        <f t="shared" si="20"/>
        <v>13.53225806451613</v>
      </c>
    </row>
    <row r="482" spans="1:7" ht="12">
      <c r="A482" s="322"/>
      <c r="B482" s="333" t="s">
        <v>143</v>
      </c>
      <c r="C482" s="328">
        <f aca="true" t="shared" si="21" ref="C482:F483">SUM(C451+C419)</f>
        <v>0</v>
      </c>
      <c r="D482" s="328">
        <f t="shared" si="21"/>
        <v>0</v>
      </c>
      <c r="E482" s="589">
        <f t="shared" si="21"/>
        <v>0</v>
      </c>
      <c r="F482" s="589">
        <f t="shared" si="21"/>
        <v>0</v>
      </c>
      <c r="G482" s="329"/>
    </row>
    <row r="483" spans="1:7" ht="12.75" thickBot="1">
      <c r="A483" s="322"/>
      <c r="B483" s="334" t="s">
        <v>777</v>
      </c>
      <c r="C483" s="328">
        <f t="shared" si="21"/>
        <v>0</v>
      </c>
      <c r="D483" s="328">
        <f t="shared" si="21"/>
        <v>154</v>
      </c>
      <c r="E483" s="589">
        <f t="shared" si="21"/>
        <v>3184</v>
      </c>
      <c r="F483" s="589">
        <f t="shared" si="21"/>
        <v>3184</v>
      </c>
      <c r="G483" s="995">
        <f t="shared" si="20"/>
        <v>1</v>
      </c>
    </row>
    <row r="484" spans="1:7" ht="12.75" thickBot="1">
      <c r="A484" s="322"/>
      <c r="B484" s="336" t="s">
        <v>935</v>
      </c>
      <c r="C484" s="337">
        <f>SUM(C475+C478+C479+C480+C483)</f>
        <v>72274</v>
      </c>
      <c r="D484" s="337">
        <f>SUM(D475+D478+D479+D480+D483+D481)</f>
        <v>72738</v>
      </c>
      <c r="E484" s="1170">
        <f>SUM(E475+E478+E479+E480+E483+E481)</f>
        <v>75768</v>
      </c>
      <c r="F484" s="1170">
        <f>SUM(F475+F478+F479+F480+F483+F481)</f>
        <v>78437</v>
      </c>
      <c r="G484" s="1094">
        <f t="shared" si="20"/>
        <v>1.0352259529088796</v>
      </c>
    </row>
    <row r="485" spans="1:7" ht="13.5" thickBot="1">
      <c r="A485" s="322"/>
      <c r="B485" s="339" t="s">
        <v>637</v>
      </c>
      <c r="C485" s="340">
        <f>SUM(C484+C474)</f>
        <v>72274</v>
      </c>
      <c r="D485" s="340">
        <f>SUM(D484+D474)</f>
        <v>73168</v>
      </c>
      <c r="E485" s="1176">
        <f>SUM(E484+E474)</f>
        <v>76198</v>
      </c>
      <c r="F485" s="1176">
        <f>SUM(F484+F474)</f>
        <v>86999</v>
      </c>
      <c r="G485" s="1094">
        <f t="shared" si="20"/>
        <v>1.1417491272736817</v>
      </c>
    </row>
    <row r="486" spans="1:7" ht="12.75" thickBot="1">
      <c r="A486" s="322"/>
      <c r="B486" s="341" t="s">
        <v>638</v>
      </c>
      <c r="C486" s="342"/>
      <c r="D486" s="342"/>
      <c r="E486" s="1180"/>
      <c r="F486" s="1180"/>
      <c r="G486" s="1094"/>
    </row>
    <row r="487" spans="1:7" ht="12">
      <c r="A487" s="322"/>
      <c r="B487" s="1085" t="s">
        <v>91</v>
      </c>
      <c r="C487" s="344">
        <f aca="true" t="shared" si="22" ref="C487:F488">SUM(C456+C424)</f>
        <v>0</v>
      </c>
      <c r="D487" s="344">
        <f t="shared" si="22"/>
        <v>9196</v>
      </c>
      <c r="E487" s="590">
        <f t="shared" si="22"/>
        <v>9196</v>
      </c>
      <c r="F487" s="590">
        <f t="shared" si="22"/>
        <v>9196</v>
      </c>
      <c r="G487" s="329">
        <f t="shared" si="20"/>
        <v>1</v>
      </c>
    </row>
    <row r="488" spans="1:7" ht="12">
      <c r="A488" s="322"/>
      <c r="B488" s="345" t="s">
        <v>238</v>
      </c>
      <c r="C488" s="328">
        <f t="shared" si="22"/>
        <v>1132441</v>
      </c>
      <c r="D488" s="328">
        <f t="shared" si="22"/>
        <v>1175876</v>
      </c>
      <c r="E488" s="589">
        <f t="shared" si="22"/>
        <v>1179537</v>
      </c>
      <c r="F488" s="589">
        <f t="shared" si="22"/>
        <v>1182596</v>
      </c>
      <c r="G488" s="329">
        <f t="shared" si="20"/>
        <v>1.0025933904574422</v>
      </c>
    </row>
    <row r="489" spans="1:7" ht="12.75" thickBot="1">
      <c r="A489" s="322"/>
      <c r="B489" s="346" t="s">
        <v>241</v>
      </c>
      <c r="C489" s="335">
        <f>SUM(C426)</f>
        <v>10500</v>
      </c>
      <c r="D489" s="335">
        <f>SUM(D426)</f>
        <v>10500</v>
      </c>
      <c r="E489" s="1169">
        <f>SUM(E426)</f>
        <v>13650</v>
      </c>
      <c r="F489" s="1169">
        <f>SUM(F426)</f>
        <v>13650</v>
      </c>
      <c r="G489" s="995">
        <f t="shared" si="20"/>
        <v>1</v>
      </c>
    </row>
    <row r="490" spans="1:7" ht="13.5" thickBot="1">
      <c r="A490" s="322"/>
      <c r="B490" s="347" t="s">
        <v>631</v>
      </c>
      <c r="C490" s="348">
        <f>SUM(C487:C489)</f>
        <v>1142941</v>
      </c>
      <c r="D490" s="348">
        <f>SUM(D487:D489)</f>
        <v>1195572</v>
      </c>
      <c r="E490" s="1167">
        <f>SUM(E487:E489)</f>
        <v>1202383</v>
      </c>
      <c r="F490" s="1167">
        <f>SUM(F487:F489)</f>
        <v>1205442</v>
      </c>
      <c r="G490" s="1094">
        <f t="shared" si="20"/>
        <v>1.00254411447933</v>
      </c>
    </row>
    <row r="491" spans="1:7" ht="14.25" thickBot="1">
      <c r="A491" s="322"/>
      <c r="B491" s="350" t="s">
        <v>645</v>
      </c>
      <c r="C491" s="351">
        <f>SUM(C485+C486+C490)</f>
        <v>1215215</v>
      </c>
      <c r="D491" s="351">
        <f>SUM(D485+D486+D490)</f>
        <v>1268740</v>
      </c>
      <c r="E491" s="1168">
        <f>SUM(E485+E486+E490)</f>
        <v>1278581</v>
      </c>
      <c r="F491" s="1168">
        <f>SUM(F485+F486+F490)</f>
        <v>1292441</v>
      </c>
      <c r="G491" s="1092">
        <f t="shared" si="20"/>
        <v>1.0108401423140185</v>
      </c>
    </row>
    <row r="492" spans="1:7" ht="12">
      <c r="A492" s="322"/>
      <c r="B492" s="352" t="s">
        <v>912</v>
      </c>
      <c r="C492" s="328">
        <f aca="true" t="shared" si="23" ref="C492:F496">SUM(C460+C429)</f>
        <v>745448</v>
      </c>
      <c r="D492" s="328">
        <f t="shared" si="23"/>
        <v>781629</v>
      </c>
      <c r="E492" s="589">
        <f t="shared" si="23"/>
        <v>785159</v>
      </c>
      <c r="F492" s="589">
        <f t="shared" si="23"/>
        <v>784689</v>
      </c>
      <c r="G492" s="329">
        <f t="shared" si="20"/>
        <v>0.999401395131432</v>
      </c>
    </row>
    <row r="493" spans="1:7" ht="12">
      <c r="A493" s="322"/>
      <c r="B493" s="352" t="s">
        <v>913</v>
      </c>
      <c r="C493" s="328">
        <f t="shared" si="23"/>
        <v>181504</v>
      </c>
      <c r="D493" s="328">
        <f t="shared" si="23"/>
        <v>189454</v>
      </c>
      <c r="E493" s="589">
        <f t="shared" si="23"/>
        <v>190264</v>
      </c>
      <c r="F493" s="589">
        <f t="shared" si="23"/>
        <v>190793</v>
      </c>
      <c r="G493" s="329">
        <f t="shared" si="20"/>
        <v>1.0027803473069</v>
      </c>
    </row>
    <row r="494" spans="1:7" ht="12">
      <c r="A494" s="322"/>
      <c r="B494" s="352" t="s">
        <v>914</v>
      </c>
      <c r="C494" s="328">
        <f t="shared" si="23"/>
        <v>274149</v>
      </c>
      <c r="D494" s="328">
        <f t="shared" si="23"/>
        <v>283543</v>
      </c>
      <c r="E494" s="589">
        <f t="shared" si="23"/>
        <v>289044</v>
      </c>
      <c r="F494" s="589">
        <f t="shared" si="23"/>
        <v>303517</v>
      </c>
      <c r="G494" s="329">
        <f t="shared" si="20"/>
        <v>1.050071961362284</v>
      </c>
    </row>
    <row r="495" spans="1:7" ht="12">
      <c r="A495" s="322"/>
      <c r="B495" s="353" t="s">
        <v>916</v>
      </c>
      <c r="C495" s="328">
        <f t="shared" si="23"/>
        <v>600</v>
      </c>
      <c r="D495" s="328">
        <f t="shared" si="23"/>
        <v>600</v>
      </c>
      <c r="E495" s="589">
        <f t="shared" si="23"/>
        <v>600</v>
      </c>
      <c r="F495" s="589">
        <f t="shared" si="23"/>
        <v>600</v>
      </c>
      <c r="G495" s="329">
        <f t="shared" si="20"/>
        <v>1</v>
      </c>
    </row>
    <row r="496" spans="1:7" ht="12.75" thickBot="1">
      <c r="A496" s="322"/>
      <c r="B496" s="354" t="s">
        <v>101</v>
      </c>
      <c r="C496" s="328">
        <f t="shared" si="23"/>
        <v>0</v>
      </c>
      <c r="D496" s="328">
        <f t="shared" si="23"/>
        <v>0</v>
      </c>
      <c r="E496" s="589">
        <f t="shared" si="23"/>
        <v>0</v>
      </c>
      <c r="F496" s="589">
        <f t="shared" si="23"/>
        <v>0</v>
      </c>
      <c r="G496" s="995"/>
    </row>
    <row r="497" spans="1:7" ht="12.75" thickBot="1">
      <c r="A497" s="322"/>
      <c r="B497" s="355" t="s">
        <v>630</v>
      </c>
      <c r="C497" s="337">
        <f>SUM(C492:C496)</f>
        <v>1201701</v>
      </c>
      <c r="D497" s="337">
        <f>SUM(D492:D496)</f>
        <v>1255226</v>
      </c>
      <c r="E497" s="1170">
        <f>SUM(E492:E496)</f>
        <v>1265067</v>
      </c>
      <c r="F497" s="1170">
        <f>SUM(F492:F496)</f>
        <v>1279599</v>
      </c>
      <c r="G497" s="1016">
        <f t="shared" si="20"/>
        <v>1.0114871386258593</v>
      </c>
    </row>
    <row r="498" spans="1:7" ht="12">
      <c r="A498" s="322"/>
      <c r="B498" s="352" t="s">
        <v>826</v>
      </c>
      <c r="C498" s="328">
        <f>SUM(C466+C435)</f>
        <v>13514</v>
      </c>
      <c r="D498" s="328">
        <f>SUM(D466+D435)</f>
        <v>13514</v>
      </c>
      <c r="E498" s="589">
        <f>SUM(E466+E435)</f>
        <v>13514</v>
      </c>
      <c r="F498" s="589">
        <f>SUM(F466+F435)</f>
        <v>12842</v>
      </c>
      <c r="G498" s="329">
        <f t="shared" si="20"/>
        <v>0.9502737901435548</v>
      </c>
    </row>
    <row r="499" spans="1:7" ht="12">
      <c r="A499" s="322"/>
      <c r="B499" s="352" t="s">
        <v>827</v>
      </c>
      <c r="C499" s="328">
        <f>SUM(C467)</f>
        <v>0</v>
      </c>
      <c r="D499" s="328">
        <f>SUM(D467)</f>
        <v>0</v>
      </c>
      <c r="E499" s="589">
        <f>SUM(E467)</f>
        <v>0</v>
      </c>
      <c r="F499" s="589">
        <f>SUM(F467)</f>
        <v>0</v>
      </c>
      <c r="G499" s="329"/>
    </row>
    <row r="500" spans="1:7" ht="12.75" thickBot="1">
      <c r="A500" s="322"/>
      <c r="B500" s="354" t="s">
        <v>101</v>
      </c>
      <c r="C500" s="335"/>
      <c r="D500" s="335"/>
      <c r="E500" s="1169"/>
      <c r="F500" s="1169"/>
      <c r="G500" s="995"/>
    </row>
    <row r="501" spans="1:7" ht="12.75" thickBot="1">
      <c r="A501" s="322"/>
      <c r="B501" s="356" t="s">
        <v>636</v>
      </c>
      <c r="C501" s="337">
        <f>SUM(C498:C500)</f>
        <v>13514</v>
      </c>
      <c r="D501" s="337">
        <f>SUM(D498:D500)</f>
        <v>13514</v>
      </c>
      <c r="E501" s="1170">
        <f>SUM(E498:E500)</f>
        <v>13514</v>
      </c>
      <c r="F501" s="1170">
        <f>SUM(F498:F500)</f>
        <v>12842</v>
      </c>
      <c r="G501" s="1094">
        <f t="shared" si="20"/>
        <v>0.9502737901435548</v>
      </c>
    </row>
    <row r="502" spans="1:7" ht="14.25" thickBot="1">
      <c r="A502" s="319"/>
      <c r="B502" s="357" t="s">
        <v>684</v>
      </c>
      <c r="C502" s="867">
        <f>SUM(C497+C501)</f>
        <v>1215215</v>
      </c>
      <c r="D502" s="867">
        <f>SUM(D497+D501)</f>
        <v>1268740</v>
      </c>
      <c r="E502" s="1190">
        <f>SUM(E497+E501)</f>
        <v>1278581</v>
      </c>
      <c r="F502" s="1190">
        <f>SUM(F497+F501)</f>
        <v>1292441</v>
      </c>
      <c r="G502" s="1233">
        <f t="shared" si="20"/>
        <v>1.0108401423140185</v>
      </c>
    </row>
    <row r="503" spans="1:7" ht="13.5">
      <c r="A503" s="234">
        <v>2985</v>
      </c>
      <c r="B503" s="237" t="s">
        <v>929</v>
      </c>
      <c r="C503" s="328"/>
      <c r="D503" s="328"/>
      <c r="E503" s="589"/>
      <c r="F503" s="589"/>
      <c r="G503" s="329"/>
    </row>
    <row r="504" spans="1:7" ht="12" customHeight="1">
      <c r="A504" s="322"/>
      <c r="B504" s="324" t="s">
        <v>768</v>
      </c>
      <c r="C504" s="322"/>
      <c r="D504" s="322"/>
      <c r="E504" s="800"/>
      <c r="F504" s="800"/>
      <c r="G504" s="329"/>
    </row>
    <row r="505" spans="1:7" ht="12.75" thickBot="1">
      <c r="A505" s="322"/>
      <c r="B505" s="325" t="s">
        <v>769</v>
      </c>
      <c r="C505" s="367">
        <v>10000</v>
      </c>
      <c r="D505" s="367">
        <v>10000</v>
      </c>
      <c r="E505" s="1178">
        <v>10000</v>
      </c>
      <c r="F505" s="1178">
        <v>10000</v>
      </c>
      <c r="G505" s="995">
        <f t="shared" si="20"/>
        <v>1</v>
      </c>
    </row>
    <row r="506" spans="1:7" ht="12.75" thickBot="1">
      <c r="A506" s="322"/>
      <c r="B506" s="326" t="s">
        <v>782</v>
      </c>
      <c r="C506" s="368">
        <f>SUM(C505)</f>
        <v>10000</v>
      </c>
      <c r="D506" s="368">
        <f>SUM(D505)</f>
        <v>10000</v>
      </c>
      <c r="E506" s="1179">
        <f>SUM(E505)</f>
        <v>10000</v>
      </c>
      <c r="F506" s="1179">
        <f>SUM(F505)</f>
        <v>10000</v>
      </c>
      <c r="G506" s="1094">
        <f t="shared" si="20"/>
        <v>1</v>
      </c>
    </row>
    <row r="507" spans="1:7" ht="12">
      <c r="A507" s="322"/>
      <c r="B507" s="324" t="s">
        <v>1218</v>
      </c>
      <c r="C507" s="1236"/>
      <c r="D507" s="1236"/>
      <c r="E507" s="1237"/>
      <c r="F507" s="1238">
        <v>97</v>
      </c>
      <c r="G507" s="1093"/>
    </row>
    <row r="508" spans="1:7" ht="12">
      <c r="A508" s="322"/>
      <c r="B508" s="324" t="s">
        <v>771</v>
      </c>
      <c r="C508" s="328">
        <v>39370</v>
      </c>
      <c r="D508" s="328">
        <v>39370</v>
      </c>
      <c r="E508" s="589">
        <v>39370</v>
      </c>
      <c r="F508" s="589">
        <f>SUM(F509)</f>
        <v>32670</v>
      </c>
      <c r="G508" s="329">
        <f t="shared" si="20"/>
        <v>0.8298196596393193</v>
      </c>
    </row>
    <row r="509" spans="1:7" ht="12.75">
      <c r="A509" s="322"/>
      <c r="B509" s="330" t="s">
        <v>772</v>
      </c>
      <c r="C509" s="331">
        <v>39370</v>
      </c>
      <c r="D509" s="331">
        <v>39370</v>
      </c>
      <c r="E509" s="1173">
        <v>39370</v>
      </c>
      <c r="F509" s="1173">
        <v>32670</v>
      </c>
      <c r="G509" s="329">
        <f t="shared" si="20"/>
        <v>0.8298196596393193</v>
      </c>
    </row>
    <row r="510" spans="1:7" ht="12.75">
      <c r="A510" s="322"/>
      <c r="B510" s="330" t="s">
        <v>773</v>
      </c>
      <c r="C510" s="331"/>
      <c r="D510" s="331"/>
      <c r="E510" s="1173"/>
      <c r="F510" s="1173"/>
      <c r="G510" s="329"/>
    </row>
    <row r="511" spans="1:7" ht="12">
      <c r="A511" s="322"/>
      <c r="B511" s="332" t="s">
        <v>774</v>
      </c>
      <c r="C511" s="328"/>
      <c r="D511" s="328"/>
      <c r="E511" s="589"/>
      <c r="F511" s="589"/>
      <c r="G511" s="329"/>
    </row>
    <row r="512" spans="1:7" ht="12">
      <c r="A512" s="322"/>
      <c r="B512" s="332" t="s">
        <v>775</v>
      </c>
      <c r="C512" s="328"/>
      <c r="D512" s="328"/>
      <c r="E512" s="589"/>
      <c r="F512" s="589"/>
      <c r="G512" s="329"/>
    </row>
    <row r="513" spans="1:7" ht="12">
      <c r="A513" s="322"/>
      <c r="B513" s="332" t="s">
        <v>776</v>
      </c>
      <c r="C513" s="328">
        <v>10630</v>
      </c>
      <c r="D513" s="328">
        <v>10630</v>
      </c>
      <c r="E513" s="589">
        <v>10630</v>
      </c>
      <c r="F513" s="589">
        <v>8594</v>
      </c>
      <c r="G513" s="329">
        <f t="shared" si="20"/>
        <v>0.8084666039510818</v>
      </c>
    </row>
    <row r="514" spans="1:7" ht="12">
      <c r="A514" s="322"/>
      <c r="B514" s="332" t="s">
        <v>939</v>
      </c>
      <c r="C514" s="328"/>
      <c r="D514" s="328"/>
      <c r="E514" s="589"/>
      <c r="F514" s="589">
        <v>3221</v>
      </c>
      <c r="G514" s="329"/>
    </row>
    <row r="515" spans="1:7" ht="12">
      <c r="A515" s="322"/>
      <c r="B515" s="333" t="s">
        <v>143</v>
      </c>
      <c r="C515" s="328"/>
      <c r="D515" s="328"/>
      <c r="E515" s="589"/>
      <c r="F515" s="589">
        <v>1</v>
      </c>
      <c r="G515" s="329"/>
    </row>
    <row r="516" spans="1:7" ht="12.75" thickBot="1">
      <c r="A516" s="322"/>
      <c r="B516" s="334" t="s">
        <v>777</v>
      </c>
      <c r="C516" s="328"/>
      <c r="D516" s="328"/>
      <c r="E516" s="589"/>
      <c r="F516" s="589">
        <v>337</v>
      </c>
      <c r="G516" s="995"/>
    </row>
    <row r="517" spans="1:7" ht="12.75" thickBot="1">
      <c r="A517" s="322"/>
      <c r="B517" s="336" t="s">
        <v>935</v>
      </c>
      <c r="C517" s="337">
        <f>SUM(C508+C511+C512+C513+C516)</f>
        <v>50000</v>
      </c>
      <c r="D517" s="337">
        <f>SUM(D508+D511+D512+D513+D516)</f>
        <v>50000</v>
      </c>
      <c r="E517" s="1170">
        <f>SUM(E508+E511+E512+E513+E516)</f>
        <v>50000</v>
      </c>
      <c r="F517" s="1170">
        <f>SUM(F508+F511+F512+F513+F516+F507+F514+F515)</f>
        <v>44920</v>
      </c>
      <c r="G517" s="1094">
        <f t="shared" si="20"/>
        <v>0.8984</v>
      </c>
    </row>
    <row r="518" spans="1:7" ht="12.75" thickBot="1">
      <c r="A518" s="322"/>
      <c r="B518" s="887" t="s">
        <v>807</v>
      </c>
      <c r="C518" s="337"/>
      <c r="D518" s="337"/>
      <c r="E518" s="1170">
        <v>1000</v>
      </c>
      <c r="F518" s="1170">
        <v>1000</v>
      </c>
      <c r="G518" s="1092">
        <f t="shared" si="20"/>
        <v>1</v>
      </c>
    </row>
    <row r="519" spans="1:7" ht="13.5" thickBot="1">
      <c r="A519" s="322"/>
      <c r="B519" s="339" t="s">
        <v>637</v>
      </c>
      <c r="C519" s="340">
        <f>SUM(C517+C506)</f>
        <v>60000</v>
      </c>
      <c r="D519" s="340">
        <f>SUM(D517+D506)</f>
        <v>60000</v>
      </c>
      <c r="E519" s="1176">
        <f>SUM(E517+E506+E518)</f>
        <v>61000</v>
      </c>
      <c r="F519" s="1176">
        <f>SUM(F517+F506+F518)</f>
        <v>55920</v>
      </c>
      <c r="G519" s="1092">
        <f t="shared" si="20"/>
        <v>0.9167213114754098</v>
      </c>
    </row>
    <row r="520" spans="1:7" ht="12.75" thickBot="1">
      <c r="A520" s="322"/>
      <c r="B520" s="133" t="s">
        <v>819</v>
      </c>
      <c r="C520" s="862"/>
      <c r="D520" s="862"/>
      <c r="E520" s="1163">
        <v>32</v>
      </c>
      <c r="F520" s="1163">
        <v>32</v>
      </c>
      <c r="G520" s="995">
        <f t="shared" si="20"/>
        <v>1</v>
      </c>
    </row>
    <row r="521" spans="1:7" ht="12.75" thickBot="1">
      <c r="A521" s="322"/>
      <c r="B521" s="341" t="s">
        <v>638</v>
      </c>
      <c r="C521" s="862"/>
      <c r="D521" s="862"/>
      <c r="E521" s="1164">
        <f>SUM(E520)</f>
        <v>32</v>
      </c>
      <c r="F521" s="1164">
        <f>SUM(F520)</f>
        <v>32</v>
      </c>
      <c r="G521" s="1092">
        <f t="shared" si="20"/>
        <v>1</v>
      </c>
    </row>
    <row r="522" spans="1:7" ht="12">
      <c r="A522" s="322"/>
      <c r="B522" s="1085" t="s">
        <v>91</v>
      </c>
      <c r="C522" s="344"/>
      <c r="D522" s="344">
        <v>8718</v>
      </c>
      <c r="E522" s="590">
        <v>8718</v>
      </c>
      <c r="F522" s="590">
        <v>8718</v>
      </c>
      <c r="G522" s="329">
        <f t="shared" si="20"/>
        <v>1</v>
      </c>
    </row>
    <row r="523" spans="1:7" ht="12.75" thickBot="1">
      <c r="A523" s="322"/>
      <c r="B523" s="346" t="s">
        <v>238</v>
      </c>
      <c r="C523" s="335">
        <v>333528</v>
      </c>
      <c r="D523" s="335">
        <v>333748</v>
      </c>
      <c r="E523" s="1169">
        <v>321923</v>
      </c>
      <c r="F523" s="1169">
        <v>327003</v>
      </c>
      <c r="G523" s="995">
        <f t="shared" si="20"/>
        <v>1.0157801710346883</v>
      </c>
    </row>
    <row r="524" spans="1:7" ht="13.5" thickBot="1">
      <c r="A524" s="322"/>
      <c r="B524" s="347" t="s">
        <v>631</v>
      </c>
      <c r="C524" s="348">
        <f>SUM(C522:C523)</f>
        <v>333528</v>
      </c>
      <c r="D524" s="348">
        <f>SUM(D522:D523)</f>
        <v>342466</v>
      </c>
      <c r="E524" s="1167">
        <f>SUM(E522:E523)</f>
        <v>330641</v>
      </c>
      <c r="F524" s="1167">
        <f>SUM(F522:F523)</f>
        <v>335721</v>
      </c>
      <c r="G524" s="1092">
        <f t="shared" si="20"/>
        <v>1.015364095801791</v>
      </c>
    </row>
    <row r="525" spans="1:7" ht="14.25" thickBot="1">
      <c r="A525" s="322"/>
      <c r="B525" s="350" t="s">
        <v>645</v>
      </c>
      <c r="C525" s="351">
        <f>SUM(C519+C521+C524)</f>
        <v>393528</v>
      </c>
      <c r="D525" s="351">
        <f>SUM(D519+D521+D524)</f>
        <v>402466</v>
      </c>
      <c r="E525" s="1168">
        <f>SUM(E519+E521+E524)</f>
        <v>391673</v>
      </c>
      <c r="F525" s="1168">
        <f>SUM(F519+F521+F524)</f>
        <v>391673</v>
      </c>
      <c r="G525" s="1092">
        <f t="shared" si="20"/>
        <v>1</v>
      </c>
    </row>
    <row r="526" spans="1:7" ht="12">
      <c r="A526" s="322"/>
      <c r="B526" s="352" t="s">
        <v>912</v>
      </c>
      <c r="C526" s="328">
        <v>119742</v>
      </c>
      <c r="D526" s="328">
        <v>120566</v>
      </c>
      <c r="E526" s="589">
        <v>119214</v>
      </c>
      <c r="F526" s="589">
        <v>119214</v>
      </c>
      <c r="G526" s="329">
        <f t="shared" si="20"/>
        <v>1</v>
      </c>
    </row>
    <row r="527" spans="1:7" ht="12">
      <c r="A527" s="322"/>
      <c r="B527" s="352" t="s">
        <v>913</v>
      </c>
      <c r="C527" s="328">
        <v>32315</v>
      </c>
      <c r="D527" s="328">
        <v>32538</v>
      </c>
      <c r="E527" s="589">
        <v>32217</v>
      </c>
      <c r="F527" s="589">
        <v>32217</v>
      </c>
      <c r="G527" s="329">
        <f t="shared" si="20"/>
        <v>1</v>
      </c>
    </row>
    <row r="528" spans="1:7" ht="12">
      <c r="A528" s="322"/>
      <c r="B528" s="352" t="s">
        <v>914</v>
      </c>
      <c r="C528" s="328">
        <v>234399</v>
      </c>
      <c r="D528" s="328">
        <v>219186</v>
      </c>
      <c r="E528" s="589">
        <v>213034</v>
      </c>
      <c r="F528" s="589">
        <v>214034</v>
      </c>
      <c r="G528" s="329">
        <f t="shared" si="20"/>
        <v>1.0046940863899658</v>
      </c>
    </row>
    <row r="529" spans="1:7" ht="12">
      <c r="A529" s="322"/>
      <c r="B529" s="352" t="s">
        <v>916</v>
      </c>
      <c r="C529" s="328"/>
      <c r="D529" s="328"/>
      <c r="E529" s="589"/>
      <c r="F529" s="589"/>
      <c r="G529" s="329"/>
    </row>
    <row r="530" spans="1:7" ht="12.75" thickBot="1">
      <c r="A530" s="322"/>
      <c r="B530" s="801" t="s">
        <v>915</v>
      </c>
      <c r="C530" s="335"/>
      <c r="D530" s="335">
        <v>23104</v>
      </c>
      <c r="E530" s="1169">
        <v>23104</v>
      </c>
      <c r="F530" s="1169">
        <v>23104</v>
      </c>
      <c r="G530" s="995">
        <f t="shared" si="20"/>
        <v>1</v>
      </c>
    </row>
    <row r="531" spans="1:7" ht="12">
      <c r="A531" s="800"/>
      <c r="B531" s="796" t="s">
        <v>630</v>
      </c>
      <c r="C531" s="811">
        <f>SUM(C526:C530)</f>
        <v>386456</v>
      </c>
      <c r="D531" s="811">
        <f>SUM(D526:D530)</f>
        <v>395394</v>
      </c>
      <c r="E531" s="1191">
        <f>SUM(E526:E530)</f>
        <v>387569</v>
      </c>
      <c r="F531" s="1191">
        <f>SUM(F526:F530)</f>
        <v>388569</v>
      </c>
      <c r="G531" s="1093">
        <f t="shared" si="20"/>
        <v>1.0025801857217682</v>
      </c>
    </row>
    <row r="532" spans="1:7" ht="12.75">
      <c r="A532" s="322"/>
      <c r="B532" s="797" t="s">
        <v>534</v>
      </c>
      <c r="C532" s="331">
        <v>69789</v>
      </c>
      <c r="D532" s="331">
        <v>69789</v>
      </c>
      <c r="E532" s="1173">
        <v>81289</v>
      </c>
      <c r="F532" s="1173">
        <v>81289</v>
      </c>
      <c r="G532" s="329">
        <f t="shared" si="20"/>
        <v>1</v>
      </c>
    </row>
    <row r="533" spans="1:7" ht="12.75">
      <c r="A533" s="322"/>
      <c r="B533" s="797" t="s">
        <v>532</v>
      </c>
      <c r="C533" s="331">
        <v>35502</v>
      </c>
      <c r="D533" s="331">
        <v>35502</v>
      </c>
      <c r="E533" s="1173">
        <v>35502</v>
      </c>
      <c r="F533" s="1173">
        <v>35502</v>
      </c>
      <c r="G533" s="329">
        <f t="shared" si="20"/>
        <v>1</v>
      </c>
    </row>
    <row r="534" spans="1:7" ht="13.5" thickBot="1">
      <c r="A534" s="322"/>
      <c r="B534" s="798" t="s">
        <v>533</v>
      </c>
      <c r="C534" s="799">
        <v>126901</v>
      </c>
      <c r="D534" s="799">
        <v>126901</v>
      </c>
      <c r="E534" s="1192">
        <v>105338</v>
      </c>
      <c r="F534" s="1192">
        <v>105338</v>
      </c>
      <c r="G534" s="995">
        <f t="shared" si="20"/>
        <v>1</v>
      </c>
    </row>
    <row r="535" spans="1:7" ht="12">
      <c r="A535" s="322"/>
      <c r="B535" s="352" t="s">
        <v>826</v>
      </c>
      <c r="C535" s="328">
        <v>7072</v>
      </c>
      <c r="D535" s="328">
        <v>7072</v>
      </c>
      <c r="E535" s="589">
        <v>4104</v>
      </c>
      <c r="F535" s="589">
        <v>3104</v>
      </c>
      <c r="G535" s="329">
        <f t="shared" si="20"/>
        <v>0.7563352826510721</v>
      </c>
    </row>
    <row r="536" spans="1:7" ht="12">
      <c r="A536" s="322"/>
      <c r="B536" s="352" t="s">
        <v>827</v>
      </c>
      <c r="C536" s="328"/>
      <c r="D536" s="328"/>
      <c r="E536" s="589"/>
      <c r="F536" s="589"/>
      <c r="G536" s="329"/>
    </row>
    <row r="537" spans="1:7" ht="12.75" thickBot="1">
      <c r="A537" s="322"/>
      <c r="B537" s="354" t="s">
        <v>101</v>
      </c>
      <c r="C537" s="335"/>
      <c r="D537" s="335"/>
      <c r="E537" s="1169"/>
      <c r="F537" s="1169"/>
      <c r="G537" s="995"/>
    </row>
    <row r="538" spans="1:7" ht="12.75" thickBot="1">
      <c r="A538" s="322"/>
      <c r="B538" s="356" t="s">
        <v>636</v>
      </c>
      <c r="C538" s="337">
        <f>SUM(C535:C537)</f>
        <v>7072</v>
      </c>
      <c r="D538" s="337">
        <f>SUM(D535:D537)</f>
        <v>7072</v>
      </c>
      <c r="E538" s="1170">
        <f>SUM(E535:E537)</f>
        <v>4104</v>
      </c>
      <c r="F538" s="1170">
        <f>SUM(F535:F537)</f>
        <v>3104</v>
      </c>
      <c r="G538" s="1092">
        <f t="shared" si="20"/>
        <v>0.7563352826510721</v>
      </c>
    </row>
    <row r="539" spans="1:7" ht="14.25" thickBot="1">
      <c r="A539" s="319"/>
      <c r="B539" s="357" t="s">
        <v>684</v>
      </c>
      <c r="C539" s="351">
        <f>SUM(C531+C538)</f>
        <v>393528</v>
      </c>
      <c r="D539" s="351">
        <f>SUM(D531+D538)</f>
        <v>402466</v>
      </c>
      <c r="E539" s="1168">
        <f>SUM(E531+E538)</f>
        <v>391673</v>
      </c>
      <c r="F539" s="1168">
        <f>SUM(F531+F538)</f>
        <v>391673</v>
      </c>
      <c r="G539" s="1092">
        <f t="shared" si="20"/>
        <v>1</v>
      </c>
    </row>
    <row r="540" spans="1:7" ht="13.5">
      <c r="A540" s="234">
        <v>2986</v>
      </c>
      <c r="B540" s="237" t="s">
        <v>1200</v>
      </c>
      <c r="C540" s="328"/>
      <c r="D540" s="328"/>
      <c r="E540" s="589"/>
      <c r="F540" s="589"/>
      <c r="G540" s="329"/>
    </row>
    <row r="541" spans="1:7" ht="12">
      <c r="A541" s="322"/>
      <c r="B541" s="324" t="s">
        <v>768</v>
      </c>
      <c r="C541" s="322"/>
      <c r="D541" s="322"/>
      <c r="E541" s="800"/>
      <c r="F541" s="800"/>
      <c r="G541" s="329"/>
    </row>
    <row r="542" spans="1:7" ht="12.75" thickBot="1">
      <c r="A542" s="322"/>
      <c r="B542" s="325" t="s">
        <v>769</v>
      </c>
      <c r="C542" s="367"/>
      <c r="D542" s="367"/>
      <c r="E542" s="1178"/>
      <c r="F542" s="1178"/>
      <c r="G542" s="995"/>
    </row>
    <row r="543" spans="1:7" ht="12.75" thickBot="1">
      <c r="A543" s="322"/>
      <c r="B543" s="326" t="s">
        <v>782</v>
      </c>
      <c r="C543" s="368"/>
      <c r="D543" s="368">
        <f>SUM(D542)</f>
        <v>0</v>
      </c>
      <c r="E543" s="1179">
        <f>SUM(E542)</f>
        <v>0</v>
      </c>
      <c r="F543" s="1179">
        <f>SUM(F542)</f>
        <v>0</v>
      </c>
      <c r="G543" s="995"/>
    </row>
    <row r="544" spans="1:7" ht="12">
      <c r="A544" s="322"/>
      <c r="B544" s="324" t="s">
        <v>771</v>
      </c>
      <c r="C544" s="328"/>
      <c r="D544" s="328"/>
      <c r="E544" s="589"/>
      <c r="F544" s="589">
        <f>SUM(F545:F546)</f>
        <v>4000</v>
      </c>
      <c r="G544" s="329"/>
    </row>
    <row r="545" spans="1:7" ht="12.75">
      <c r="A545" s="322"/>
      <c r="B545" s="330" t="s">
        <v>772</v>
      </c>
      <c r="C545" s="331"/>
      <c r="D545" s="331"/>
      <c r="E545" s="1173"/>
      <c r="F545" s="1173">
        <v>4000</v>
      </c>
      <c r="G545" s="329"/>
    </row>
    <row r="546" spans="1:7" ht="12.75">
      <c r="A546" s="322"/>
      <c r="B546" s="330" t="s">
        <v>773</v>
      </c>
      <c r="C546" s="331"/>
      <c r="D546" s="331"/>
      <c r="E546" s="1173"/>
      <c r="F546" s="1173"/>
      <c r="G546" s="329"/>
    </row>
    <row r="547" spans="1:7" ht="12">
      <c r="A547" s="322"/>
      <c r="B547" s="332" t="s">
        <v>774</v>
      </c>
      <c r="C547" s="328"/>
      <c r="D547" s="328"/>
      <c r="E547" s="589"/>
      <c r="F547" s="589"/>
      <c r="G547" s="329"/>
    </row>
    <row r="548" spans="1:7" ht="12">
      <c r="A548" s="322"/>
      <c r="B548" s="332" t="s">
        <v>775</v>
      </c>
      <c r="C548" s="328"/>
      <c r="D548" s="328"/>
      <c r="E548" s="589"/>
      <c r="F548" s="589"/>
      <c r="G548" s="329"/>
    </row>
    <row r="549" spans="1:7" ht="12">
      <c r="A549" s="322"/>
      <c r="B549" s="332" t="s">
        <v>776</v>
      </c>
      <c r="C549" s="328"/>
      <c r="D549" s="328"/>
      <c r="E549" s="589"/>
      <c r="F549" s="589">
        <v>1080</v>
      </c>
      <c r="G549" s="329"/>
    </row>
    <row r="550" spans="1:7" ht="12">
      <c r="A550" s="322"/>
      <c r="B550" s="333" t="s">
        <v>143</v>
      </c>
      <c r="C550" s="328"/>
      <c r="D550" s="328"/>
      <c r="E550" s="589"/>
      <c r="F550" s="589"/>
      <c r="G550" s="329"/>
    </row>
    <row r="551" spans="1:7" ht="12.75" thickBot="1">
      <c r="A551" s="322"/>
      <c r="B551" s="334" t="s">
        <v>777</v>
      </c>
      <c r="C551" s="328"/>
      <c r="D551" s="328"/>
      <c r="E551" s="589"/>
      <c r="F551" s="589"/>
      <c r="G551" s="995"/>
    </row>
    <row r="552" spans="1:7" ht="12.75" thickBot="1">
      <c r="A552" s="322"/>
      <c r="B552" s="336" t="s">
        <v>935</v>
      </c>
      <c r="C552" s="337"/>
      <c r="D552" s="337">
        <f>SUM(D544+D547+D548+D549+D551)</f>
        <v>0</v>
      </c>
      <c r="E552" s="1170">
        <f>SUM(E544+E547+E548+E549+E551)</f>
        <v>0</v>
      </c>
      <c r="F552" s="1170">
        <f>SUM(F544+F547+F548+F549+F551)</f>
        <v>5080</v>
      </c>
      <c r="G552" s="1016"/>
    </row>
    <row r="553" spans="1:7" ht="12.75" thickBot="1">
      <c r="A553" s="322"/>
      <c r="B553" s="887" t="s">
        <v>807</v>
      </c>
      <c r="C553" s="337"/>
      <c r="D553" s="337"/>
      <c r="E553" s="1170"/>
      <c r="F553" s="1170"/>
      <c r="G553" s="995"/>
    </row>
    <row r="554" spans="1:7" ht="13.5" thickBot="1">
      <c r="A554" s="322"/>
      <c r="B554" s="339" t="s">
        <v>637</v>
      </c>
      <c r="C554" s="340"/>
      <c r="D554" s="340">
        <f>SUM(D552+D543)</f>
        <v>0</v>
      </c>
      <c r="E554" s="1176">
        <f>SUM(E552+E543+E553)</f>
        <v>0</v>
      </c>
      <c r="F554" s="1176">
        <f>SUM(F552+F543+F553)</f>
        <v>5080</v>
      </c>
      <c r="G554" s="995"/>
    </row>
    <row r="555" spans="1:7" ht="12.75" thickBot="1">
      <c r="A555" s="322"/>
      <c r="B555" s="133" t="s">
        <v>819</v>
      </c>
      <c r="C555" s="862"/>
      <c r="D555" s="862"/>
      <c r="E555" s="1163"/>
      <c r="F555" s="1163"/>
      <c r="G555" s="995"/>
    </row>
    <row r="556" spans="1:7" ht="12.75" thickBot="1">
      <c r="A556" s="322"/>
      <c r="B556" s="341" t="s">
        <v>638</v>
      </c>
      <c r="C556" s="862"/>
      <c r="D556" s="862"/>
      <c r="E556" s="1164">
        <f>SUM(E555)</f>
        <v>0</v>
      </c>
      <c r="F556" s="1164">
        <f>SUM(F555)</f>
        <v>0</v>
      </c>
      <c r="G556" s="995"/>
    </row>
    <row r="557" spans="1:7" ht="12">
      <c r="A557" s="322"/>
      <c r="B557" s="1085" t="s">
        <v>91</v>
      </c>
      <c r="C557" s="344"/>
      <c r="D557" s="344"/>
      <c r="E557" s="590">
        <v>21563</v>
      </c>
      <c r="F557" s="590"/>
      <c r="G557" s="329">
        <f>SUM(F557/E557)</f>
        <v>0</v>
      </c>
    </row>
    <row r="558" spans="1:7" ht="12.75" thickBot="1">
      <c r="A558" s="322"/>
      <c r="B558" s="346" t="s">
        <v>238</v>
      </c>
      <c r="C558" s="335"/>
      <c r="D558" s="335"/>
      <c r="E558" s="1169"/>
      <c r="F558" s="1169">
        <v>16483</v>
      </c>
      <c r="G558" s="995"/>
    </row>
    <row r="559" spans="1:7" ht="13.5" thickBot="1">
      <c r="A559" s="322"/>
      <c r="B559" s="347" t="s">
        <v>631</v>
      </c>
      <c r="C559" s="348"/>
      <c r="D559" s="348">
        <f>SUM(D557:D558)</f>
        <v>0</v>
      </c>
      <c r="E559" s="1167">
        <f>SUM(E557:E558)</f>
        <v>21563</v>
      </c>
      <c r="F559" s="1167">
        <f>SUM(F557:F558)</f>
        <v>16483</v>
      </c>
      <c r="G559" s="1092">
        <f>SUM(F559/E559)</f>
        <v>0.7644112600287529</v>
      </c>
    </row>
    <row r="560" spans="1:7" ht="14.25" thickBot="1">
      <c r="A560" s="322"/>
      <c r="B560" s="350" t="s">
        <v>645</v>
      </c>
      <c r="C560" s="351"/>
      <c r="D560" s="351">
        <f>SUM(D554+D556+D559)</f>
        <v>0</v>
      </c>
      <c r="E560" s="1168">
        <f>SUM(E554+E556+E559)</f>
        <v>21563</v>
      </c>
      <c r="F560" s="1168">
        <f>SUM(F554+F556+F559)</f>
        <v>21563</v>
      </c>
      <c r="G560" s="1225">
        <f>SUM(F560/E560)</f>
        <v>1</v>
      </c>
    </row>
    <row r="561" spans="1:7" ht="12">
      <c r="A561" s="322"/>
      <c r="B561" s="352" t="s">
        <v>912</v>
      </c>
      <c r="C561" s="328"/>
      <c r="D561" s="328"/>
      <c r="E561" s="589">
        <v>3186</v>
      </c>
      <c r="F561" s="589">
        <v>4386</v>
      </c>
      <c r="G561" s="329">
        <f>SUM(F561/E561)</f>
        <v>1.3766478342749529</v>
      </c>
    </row>
    <row r="562" spans="1:7" ht="12">
      <c r="A562" s="322"/>
      <c r="B562" s="352" t="s">
        <v>913</v>
      </c>
      <c r="C562" s="328"/>
      <c r="D562" s="328"/>
      <c r="E562" s="589">
        <v>725</v>
      </c>
      <c r="F562" s="589">
        <v>989</v>
      </c>
      <c r="G562" s="329">
        <f>SUM(F562/E562)</f>
        <v>1.3641379310344828</v>
      </c>
    </row>
    <row r="563" spans="1:7" ht="12">
      <c r="A563" s="322"/>
      <c r="B563" s="352" t="s">
        <v>914</v>
      </c>
      <c r="C563" s="328"/>
      <c r="D563" s="328"/>
      <c r="E563" s="589">
        <v>17652</v>
      </c>
      <c r="F563" s="589">
        <v>16188</v>
      </c>
      <c r="G563" s="329">
        <f>SUM(F563/E563)</f>
        <v>0.9170632222977566</v>
      </c>
    </row>
    <row r="564" spans="1:7" ht="12">
      <c r="A564" s="322"/>
      <c r="B564" s="352" t="s">
        <v>916</v>
      </c>
      <c r="C564" s="328"/>
      <c r="D564" s="328"/>
      <c r="E564" s="589"/>
      <c r="F564" s="589"/>
      <c r="G564" s="329"/>
    </row>
    <row r="565" spans="1:7" ht="12.75" thickBot="1">
      <c r="A565" s="322"/>
      <c r="B565" s="801" t="s">
        <v>915</v>
      </c>
      <c r="C565" s="335"/>
      <c r="D565" s="335"/>
      <c r="E565" s="1169"/>
      <c r="F565" s="1169"/>
      <c r="G565" s="995"/>
    </row>
    <row r="566" spans="1:7" ht="13.5" thickBot="1">
      <c r="A566" s="322"/>
      <c r="B566" s="355" t="s">
        <v>630</v>
      </c>
      <c r="C566" s="1213"/>
      <c r="D566" s="1213"/>
      <c r="E566" s="1214">
        <f>SUM(E561:E565)</f>
        <v>21563</v>
      </c>
      <c r="F566" s="1214">
        <f>SUM(F561:F565)</f>
        <v>21563</v>
      </c>
      <c r="G566" s="1092">
        <f>SUM(F566/E566)</f>
        <v>1</v>
      </c>
    </row>
    <row r="567" spans="1:7" ht="12">
      <c r="A567" s="322"/>
      <c r="B567" s="352" t="s">
        <v>826</v>
      </c>
      <c r="C567" s="328"/>
      <c r="D567" s="328"/>
      <c r="E567" s="589"/>
      <c r="F567" s="589"/>
      <c r="G567" s="329"/>
    </row>
    <row r="568" spans="1:7" ht="12">
      <c r="A568" s="322"/>
      <c r="B568" s="352" t="s">
        <v>827</v>
      </c>
      <c r="C568" s="328"/>
      <c r="D568" s="328"/>
      <c r="E568" s="589"/>
      <c r="F568" s="589"/>
      <c r="G568" s="329"/>
    </row>
    <row r="569" spans="1:7" ht="12.75" thickBot="1">
      <c r="A569" s="322"/>
      <c r="B569" s="354" t="s">
        <v>101</v>
      </c>
      <c r="C569" s="335"/>
      <c r="D569" s="335"/>
      <c r="E569" s="1169"/>
      <c r="F569" s="1169"/>
      <c r="G569" s="995"/>
    </row>
    <row r="570" spans="1:7" ht="12.75" thickBot="1">
      <c r="A570" s="322"/>
      <c r="B570" s="356" t="s">
        <v>636</v>
      </c>
      <c r="C570" s="337"/>
      <c r="D570" s="337">
        <f>SUM(D567:D569)</f>
        <v>0</v>
      </c>
      <c r="E570" s="1170">
        <f>SUM(E567:E569)</f>
        <v>0</v>
      </c>
      <c r="F570" s="1170">
        <f>SUM(F567:F569)</f>
        <v>0</v>
      </c>
      <c r="G570" s="995"/>
    </row>
    <row r="571" spans="1:7" ht="14.25" thickBot="1">
      <c r="A571" s="319"/>
      <c r="B571" s="357" t="s">
        <v>684</v>
      </c>
      <c r="C571" s="351"/>
      <c r="D571" s="351"/>
      <c r="E571" s="1168">
        <f>SUM(E570,E566)</f>
        <v>21563</v>
      </c>
      <c r="F571" s="1168">
        <f>SUM(F570,F566)</f>
        <v>21563</v>
      </c>
      <c r="G571" s="1092">
        <f>SUM(F571/E571)</f>
        <v>1</v>
      </c>
    </row>
    <row r="572" spans="1:7" ht="13.5">
      <c r="A572" s="234">
        <v>2985</v>
      </c>
      <c r="B572" s="237" t="s">
        <v>1207</v>
      </c>
      <c r="C572" s="328"/>
      <c r="D572" s="328"/>
      <c r="E572" s="589"/>
      <c r="F572" s="589"/>
      <c r="G572" s="329"/>
    </row>
    <row r="573" spans="1:7" ht="12">
      <c r="A573" s="322"/>
      <c r="B573" s="324" t="s">
        <v>768</v>
      </c>
      <c r="C573" s="322"/>
      <c r="D573" s="322"/>
      <c r="E573" s="800"/>
      <c r="F573" s="800"/>
      <c r="G573" s="329"/>
    </row>
    <row r="574" spans="1:7" ht="12.75" thickBot="1">
      <c r="A574" s="322"/>
      <c r="B574" s="325" t="s">
        <v>769</v>
      </c>
      <c r="C574" s="367">
        <v>10000</v>
      </c>
      <c r="D574" s="367">
        <v>10000</v>
      </c>
      <c r="E574" s="1178">
        <v>10000</v>
      </c>
      <c r="F574" s="1178"/>
      <c r="G574" s="995">
        <f>SUM(F574/E574)</f>
        <v>0</v>
      </c>
    </row>
    <row r="575" spans="1:7" ht="12.75" thickBot="1">
      <c r="A575" s="322"/>
      <c r="B575" s="326" t="s">
        <v>782</v>
      </c>
      <c r="C575" s="368">
        <f>SUM(C574)</f>
        <v>10000</v>
      </c>
      <c r="D575" s="368">
        <f>SUM(D574)</f>
        <v>10000</v>
      </c>
      <c r="E575" s="1179">
        <f>SUM(E574)</f>
        <v>10000</v>
      </c>
      <c r="F575" s="1179">
        <f>SUM(F574)</f>
        <v>0</v>
      </c>
      <c r="G575" s="1092">
        <f>SUM(F575/E575)</f>
        <v>0</v>
      </c>
    </row>
    <row r="576" spans="1:7" ht="12">
      <c r="A576" s="322"/>
      <c r="B576" s="324" t="s">
        <v>771</v>
      </c>
      <c r="C576" s="328">
        <v>39370</v>
      </c>
      <c r="D576" s="328">
        <v>39370</v>
      </c>
      <c r="E576" s="589">
        <v>39370</v>
      </c>
      <c r="F576" s="589"/>
      <c r="G576" s="329">
        <f>SUM(F576/E576)</f>
        <v>0</v>
      </c>
    </row>
    <row r="577" spans="1:7" ht="12.75">
      <c r="A577" s="322"/>
      <c r="B577" s="330" t="s">
        <v>772</v>
      </c>
      <c r="C577" s="331">
        <v>39370</v>
      </c>
      <c r="D577" s="331">
        <v>39370</v>
      </c>
      <c r="E577" s="1173">
        <v>39370</v>
      </c>
      <c r="F577" s="1173"/>
      <c r="G577" s="329">
        <f>SUM(F577/E577)</f>
        <v>0</v>
      </c>
    </row>
    <row r="578" spans="1:7" ht="12.75">
      <c r="A578" s="322"/>
      <c r="B578" s="330" t="s">
        <v>773</v>
      </c>
      <c r="C578" s="331"/>
      <c r="D578" s="331"/>
      <c r="E578" s="1173"/>
      <c r="F578" s="1173"/>
      <c r="G578" s="329"/>
    </row>
    <row r="579" spans="1:7" ht="12">
      <c r="A579" s="322"/>
      <c r="B579" s="332" t="s">
        <v>774</v>
      </c>
      <c r="C579" s="328"/>
      <c r="D579" s="328"/>
      <c r="E579" s="589"/>
      <c r="F579" s="589"/>
      <c r="G579" s="329"/>
    </row>
    <row r="580" spans="1:7" ht="12">
      <c r="A580" s="322"/>
      <c r="B580" s="332" t="s">
        <v>775</v>
      </c>
      <c r="C580" s="328"/>
      <c r="D580" s="328"/>
      <c r="E580" s="589"/>
      <c r="F580" s="589"/>
      <c r="G580" s="329"/>
    </row>
    <row r="581" spans="1:7" ht="12">
      <c r="A581" s="322"/>
      <c r="B581" s="332" t="s">
        <v>776</v>
      </c>
      <c r="C581" s="328">
        <v>10630</v>
      </c>
      <c r="D581" s="328">
        <v>10630</v>
      </c>
      <c r="E581" s="589">
        <v>10630</v>
      </c>
      <c r="F581" s="589"/>
      <c r="G581" s="329">
        <f>SUM(F581/E581)</f>
        <v>0</v>
      </c>
    </row>
    <row r="582" spans="1:7" ht="12">
      <c r="A582" s="322"/>
      <c r="B582" s="333" t="s">
        <v>143</v>
      </c>
      <c r="C582" s="328"/>
      <c r="D582" s="328"/>
      <c r="E582" s="589"/>
      <c r="F582" s="589"/>
      <c r="G582" s="329"/>
    </row>
    <row r="583" spans="1:7" ht="12.75" thickBot="1">
      <c r="A583" s="322"/>
      <c r="B583" s="334" t="s">
        <v>777</v>
      </c>
      <c r="C583" s="328"/>
      <c r="D583" s="328"/>
      <c r="E583" s="589"/>
      <c r="F583" s="589"/>
      <c r="G583" s="995"/>
    </row>
    <row r="584" spans="1:7" ht="12.75" thickBot="1">
      <c r="A584" s="322"/>
      <c r="B584" s="336" t="s">
        <v>935</v>
      </c>
      <c r="C584" s="337">
        <f>SUM(C576+C579+C580+C581+C583)</f>
        <v>50000</v>
      </c>
      <c r="D584" s="337">
        <f>SUM(D576+D579+D580+D581+D583)</f>
        <v>50000</v>
      </c>
      <c r="E584" s="1170">
        <f>SUM(E576+E579+E580+E581+E583)</f>
        <v>50000</v>
      </c>
      <c r="F584" s="1170">
        <f>SUM(F576+F579+F580+F581+F583)</f>
        <v>0</v>
      </c>
      <c r="G584" s="1092">
        <f aca="true" t="shared" si="24" ref="G584:G595">SUM(F584/E584)</f>
        <v>0</v>
      </c>
    </row>
    <row r="585" spans="1:7" ht="12.75" thickBot="1">
      <c r="A585" s="322"/>
      <c r="B585" s="887" t="s">
        <v>807</v>
      </c>
      <c r="C585" s="337"/>
      <c r="D585" s="337"/>
      <c r="E585" s="1170">
        <v>1000</v>
      </c>
      <c r="F585" s="1170"/>
      <c r="G585" s="1092">
        <f t="shared" si="24"/>
        <v>0</v>
      </c>
    </row>
    <row r="586" spans="1:7" ht="13.5" thickBot="1">
      <c r="A586" s="322"/>
      <c r="B586" s="339" t="s">
        <v>637</v>
      </c>
      <c r="C586" s="340">
        <f>SUM(C584+C575)</f>
        <v>60000</v>
      </c>
      <c r="D586" s="340">
        <f>SUM(D584+D575)</f>
        <v>60000</v>
      </c>
      <c r="E586" s="1176">
        <f>SUM(E584+E575+E585)</f>
        <v>61000</v>
      </c>
      <c r="F586" s="1176">
        <f>SUM(F584+F575+F585)</f>
        <v>0</v>
      </c>
      <c r="G586" s="1092">
        <f t="shared" si="24"/>
        <v>0</v>
      </c>
    </row>
    <row r="587" spans="1:7" ht="12.75" thickBot="1">
      <c r="A587" s="322"/>
      <c r="B587" s="133" t="s">
        <v>819</v>
      </c>
      <c r="C587" s="862"/>
      <c r="D587" s="862"/>
      <c r="E587" s="1163">
        <v>32</v>
      </c>
      <c r="F587" s="1163"/>
      <c r="G587" s="995">
        <f t="shared" si="24"/>
        <v>0</v>
      </c>
    </row>
    <row r="588" spans="1:7" ht="12.75" thickBot="1">
      <c r="A588" s="322"/>
      <c r="B588" s="341" t="s">
        <v>638</v>
      </c>
      <c r="C588" s="862"/>
      <c r="D588" s="862"/>
      <c r="E588" s="1164">
        <f>SUM(E587)</f>
        <v>32</v>
      </c>
      <c r="F588" s="1164">
        <f>SUM(F587)</f>
        <v>0</v>
      </c>
      <c r="G588" s="1092">
        <f t="shared" si="24"/>
        <v>0</v>
      </c>
    </row>
    <row r="589" spans="1:7" ht="12">
      <c r="A589" s="322"/>
      <c r="B589" s="1085" t="s">
        <v>91</v>
      </c>
      <c r="C589" s="344"/>
      <c r="D589" s="344">
        <v>8718</v>
      </c>
      <c r="E589" s="590">
        <v>8718</v>
      </c>
      <c r="F589" s="590"/>
      <c r="G589" s="329">
        <f t="shared" si="24"/>
        <v>0</v>
      </c>
    </row>
    <row r="590" spans="1:7" ht="12.75" thickBot="1">
      <c r="A590" s="322"/>
      <c r="B590" s="346" t="s">
        <v>238</v>
      </c>
      <c r="C590" s="335">
        <v>333528</v>
      </c>
      <c r="D590" s="335">
        <v>333748</v>
      </c>
      <c r="E590" s="1169">
        <v>343486</v>
      </c>
      <c r="F590" s="1169"/>
      <c r="G590" s="995">
        <f t="shared" si="24"/>
        <v>0</v>
      </c>
    </row>
    <row r="591" spans="1:7" ht="13.5" thickBot="1">
      <c r="A591" s="322"/>
      <c r="B591" s="347" t="s">
        <v>631</v>
      </c>
      <c r="C591" s="348">
        <f>SUM(C589:C590)</f>
        <v>333528</v>
      </c>
      <c r="D591" s="348">
        <f>SUM(D589:D590)</f>
        <v>342466</v>
      </c>
      <c r="E591" s="1167">
        <f>SUM(E589:E590)</f>
        <v>352204</v>
      </c>
      <c r="F591" s="1167">
        <f>SUM(F589:F590)</f>
        <v>0</v>
      </c>
      <c r="G591" s="1092">
        <f t="shared" si="24"/>
        <v>0</v>
      </c>
    </row>
    <row r="592" spans="1:7" ht="14.25" thickBot="1">
      <c r="A592" s="322"/>
      <c r="B592" s="350" t="s">
        <v>645</v>
      </c>
      <c r="C592" s="351">
        <f>SUM(C586+C588+C591)</f>
        <v>393528</v>
      </c>
      <c r="D592" s="351">
        <f>SUM(D586+D588+D591)</f>
        <v>402466</v>
      </c>
      <c r="E592" s="1168">
        <f>SUM(E586+E588+E591)</f>
        <v>413236</v>
      </c>
      <c r="F592" s="1168">
        <f>SUM(F586+F588+F591)</f>
        <v>0</v>
      </c>
      <c r="G592" s="1092">
        <f t="shared" si="24"/>
        <v>0</v>
      </c>
    </row>
    <row r="593" spans="1:7" ht="12">
      <c r="A593" s="322"/>
      <c r="B593" s="352" t="s">
        <v>912</v>
      </c>
      <c r="C593" s="328">
        <v>119742</v>
      </c>
      <c r="D593" s="328">
        <v>120566</v>
      </c>
      <c r="E593" s="589">
        <v>122400</v>
      </c>
      <c r="F593" s="589"/>
      <c r="G593" s="329">
        <f t="shared" si="24"/>
        <v>0</v>
      </c>
    </row>
    <row r="594" spans="1:7" ht="12">
      <c r="A594" s="322"/>
      <c r="B594" s="352" t="s">
        <v>913</v>
      </c>
      <c r="C594" s="328">
        <v>32315</v>
      </c>
      <c r="D594" s="328">
        <v>32538</v>
      </c>
      <c r="E594" s="589">
        <v>32942</v>
      </c>
      <c r="F594" s="589"/>
      <c r="G594" s="329">
        <f t="shared" si="24"/>
        <v>0</v>
      </c>
    </row>
    <row r="595" spans="1:7" ht="12">
      <c r="A595" s="322"/>
      <c r="B595" s="352" t="s">
        <v>914</v>
      </c>
      <c r="C595" s="328">
        <v>234399</v>
      </c>
      <c r="D595" s="328">
        <v>219186</v>
      </c>
      <c r="E595" s="589">
        <v>230686</v>
      </c>
      <c r="F595" s="589"/>
      <c r="G595" s="329">
        <f t="shared" si="24"/>
        <v>0</v>
      </c>
    </row>
    <row r="596" spans="1:7" ht="12">
      <c r="A596" s="322"/>
      <c r="B596" s="352" t="s">
        <v>916</v>
      </c>
      <c r="C596" s="328"/>
      <c r="D596" s="328"/>
      <c r="E596" s="589"/>
      <c r="F596" s="589"/>
      <c r="G596" s="329"/>
    </row>
    <row r="597" spans="1:7" ht="12.75" thickBot="1">
      <c r="A597" s="322"/>
      <c r="B597" s="801" t="s">
        <v>915</v>
      </c>
      <c r="C597" s="335"/>
      <c r="D597" s="335">
        <v>23104</v>
      </c>
      <c r="E597" s="1169">
        <v>23104</v>
      </c>
      <c r="F597" s="1169"/>
      <c r="G597" s="995">
        <f aca="true" t="shared" si="25" ref="G597:G602">SUM(F597/E597)</f>
        <v>0</v>
      </c>
    </row>
    <row r="598" spans="1:7" ht="12">
      <c r="A598" s="800"/>
      <c r="B598" s="796" t="s">
        <v>630</v>
      </c>
      <c r="C598" s="811">
        <f>SUM(C593:C597)</f>
        <v>386456</v>
      </c>
      <c r="D598" s="811">
        <f>SUM(D593:D597)</f>
        <v>395394</v>
      </c>
      <c r="E598" s="1191">
        <f>SUM(E593:E597)</f>
        <v>409132</v>
      </c>
      <c r="F598" s="1191">
        <f>SUM(F593:F597)</f>
        <v>0</v>
      </c>
      <c r="G598" s="329">
        <f t="shared" si="25"/>
        <v>0</v>
      </c>
    </row>
    <row r="599" spans="1:7" ht="12.75">
      <c r="A599" s="322"/>
      <c r="B599" s="797" t="s">
        <v>534</v>
      </c>
      <c r="C599" s="331">
        <v>69789</v>
      </c>
      <c r="D599" s="331">
        <v>69789</v>
      </c>
      <c r="E599" s="1173">
        <v>81289</v>
      </c>
      <c r="F599" s="1173"/>
      <c r="G599" s="329">
        <f t="shared" si="25"/>
        <v>0</v>
      </c>
    </row>
    <row r="600" spans="1:7" ht="12.75">
      <c r="A600" s="322"/>
      <c r="B600" s="797" t="s">
        <v>532</v>
      </c>
      <c r="C600" s="331">
        <v>35502</v>
      </c>
      <c r="D600" s="331">
        <v>35502</v>
      </c>
      <c r="E600" s="1173">
        <v>35502</v>
      </c>
      <c r="F600" s="1173"/>
      <c r="G600" s="329">
        <f t="shared" si="25"/>
        <v>0</v>
      </c>
    </row>
    <row r="601" spans="1:7" ht="13.5" thickBot="1">
      <c r="A601" s="322"/>
      <c r="B601" s="798" t="s">
        <v>533</v>
      </c>
      <c r="C601" s="799">
        <v>126901</v>
      </c>
      <c r="D601" s="799">
        <v>126901</v>
      </c>
      <c r="E601" s="1192">
        <v>126901</v>
      </c>
      <c r="F601" s="1192"/>
      <c r="G601" s="995">
        <f t="shared" si="25"/>
        <v>0</v>
      </c>
    </row>
    <row r="602" spans="1:7" ht="12">
      <c r="A602" s="322"/>
      <c r="B602" s="352" t="s">
        <v>826</v>
      </c>
      <c r="C602" s="328">
        <v>7072</v>
      </c>
      <c r="D602" s="328">
        <v>7072</v>
      </c>
      <c r="E602" s="589">
        <v>4104</v>
      </c>
      <c r="F602" s="589"/>
      <c r="G602" s="329">
        <f t="shared" si="25"/>
        <v>0</v>
      </c>
    </row>
    <row r="603" spans="1:7" ht="12">
      <c r="A603" s="322"/>
      <c r="B603" s="352" t="s">
        <v>827</v>
      </c>
      <c r="C603" s="328"/>
      <c r="D603" s="328"/>
      <c r="E603" s="589"/>
      <c r="F603" s="589"/>
      <c r="G603" s="329"/>
    </row>
    <row r="604" spans="1:7" ht="12.75" thickBot="1">
      <c r="A604" s="322"/>
      <c r="B604" s="354" t="s">
        <v>101</v>
      </c>
      <c r="C604" s="335"/>
      <c r="D604" s="335"/>
      <c r="E604" s="1169"/>
      <c r="F604" s="1169"/>
      <c r="G604" s="995"/>
    </row>
    <row r="605" spans="1:7" ht="12.75" thickBot="1">
      <c r="A605" s="322"/>
      <c r="B605" s="356" t="s">
        <v>636</v>
      </c>
      <c r="C605" s="337">
        <f>SUM(C602:C604)</f>
        <v>7072</v>
      </c>
      <c r="D605" s="337">
        <f>SUM(D602:D604)</f>
        <v>7072</v>
      </c>
      <c r="E605" s="1170">
        <f>SUM(E602:E604)</f>
        <v>4104</v>
      </c>
      <c r="F605" s="1170">
        <f>SUM(F602:F604)</f>
        <v>0</v>
      </c>
      <c r="G605" s="1092">
        <f aca="true" t="shared" si="26" ref="G605:G644">SUM(F605/E605)</f>
        <v>0</v>
      </c>
    </row>
    <row r="606" spans="1:7" ht="14.25" thickBot="1">
      <c r="A606" s="319"/>
      <c r="B606" s="357" t="s">
        <v>684</v>
      </c>
      <c r="C606" s="351">
        <f>SUM(C598+C605)</f>
        <v>393528</v>
      </c>
      <c r="D606" s="351">
        <f>SUM(D598+D605)</f>
        <v>402466</v>
      </c>
      <c r="E606" s="1168">
        <f>SUM(E598+E605)</f>
        <v>413236</v>
      </c>
      <c r="F606" s="1168">
        <f>SUM(F598+F605)</f>
        <v>0</v>
      </c>
      <c r="G606" s="1094">
        <f t="shared" si="26"/>
        <v>0</v>
      </c>
    </row>
    <row r="607" spans="1:7" ht="13.5">
      <c r="A607" s="234">
        <v>2991</v>
      </c>
      <c r="B607" s="237" t="s">
        <v>783</v>
      </c>
      <c r="C607" s="361"/>
      <c r="D607" s="361"/>
      <c r="E607" s="1177"/>
      <c r="F607" s="1177"/>
      <c r="G607" s="329"/>
    </row>
    <row r="608" spans="1:7" ht="12">
      <c r="A608" s="322"/>
      <c r="B608" s="324" t="s">
        <v>768</v>
      </c>
      <c r="C608" s="322"/>
      <c r="D608" s="322"/>
      <c r="E608" s="800"/>
      <c r="F608" s="800"/>
      <c r="G608" s="329"/>
    </row>
    <row r="609" spans="1:7" ht="12.75" thickBot="1">
      <c r="A609" s="322"/>
      <c r="B609" s="325" t="s">
        <v>769</v>
      </c>
      <c r="C609" s="335">
        <f>SUM(C473+C505+C374)</f>
        <v>10000</v>
      </c>
      <c r="D609" s="335">
        <f>SUM(D473+D505+D374)</f>
        <v>10665</v>
      </c>
      <c r="E609" s="1169">
        <f>SUM(E473+E505+E374)</f>
        <v>12538</v>
      </c>
      <c r="F609" s="1169">
        <f>SUM(F473+F505+F374)</f>
        <v>20690</v>
      </c>
      <c r="G609" s="995">
        <f t="shared" si="26"/>
        <v>1.6501834423353008</v>
      </c>
    </row>
    <row r="610" spans="1:7" ht="12.75" thickBot="1">
      <c r="A610" s="322"/>
      <c r="B610" s="326" t="s">
        <v>782</v>
      </c>
      <c r="C610" s="366">
        <f>SUM(C609)</f>
        <v>10000</v>
      </c>
      <c r="D610" s="366">
        <f>SUM(D609)</f>
        <v>10665</v>
      </c>
      <c r="E610" s="1184">
        <f>SUM(E609)</f>
        <v>12538</v>
      </c>
      <c r="F610" s="1184">
        <f>SUM(F609)</f>
        <v>20690</v>
      </c>
      <c r="G610" s="1092">
        <f t="shared" si="26"/>
        <v>1.6501834423353008</v>
      </c>
    </row>
    <row r="611" spans="1:7" ht="12">
      <c r="A611" s="322"/>
      <c r="B611" s="324" t="s">
        <v>1222</v>
      </c>
      <c r="C611" s="1243"/>
      <c r="D611" s="1243"/>
      <c r="E611" s="1244"/>
      <c r="F611" s="589">
        <f>SUM(F507)</f>
        <v>97</v>
      </c>
      <c r="G611" s="1093"/>
    </row>
    <row r="612" spans="1:7" ht="12">
      <c r="A612" s="322"/>
      <c r="B612" s="324" t="s">
        <v>771</v>
      </c>
      <c r="C612" s="328">
        <f aca="true" t="shared" si="27" ref="C612:E617">SUM(C508+C475+C376)</f>
        <v>63560</v>
      </c>
      <c r="D612" s="328">
        <f t="shared" si="27"/>
        <v>74560</v>
      </c>
      <c r="E612" s="589">
        <f t="shared" si="27"/>
        <v>82575</v>
      </c>
      <c r="F612" s="589">
        <f>SUM(F508+F475+F376+F544)</f>
        <v>83959</v>
      </c>
      <c r="G612" s="329">
        <f t="shared" si="26"/>
        <v>1.0167605207387225</v>
      </c>
    </row>
    <row r="613" spans="1:7" ht="12.75">
      <c r="A613" s="322"/>
      <c r="B613" s="330" t="s">
        <v>772</v>
      </c>
      <c r="C613" s="331">
        <f t="shared" si="27"/>
        <v>40315</v>
      </c>
      <c r="D613" s="331">
        <f t="shared" si="27"/>
        <v>40315</v>
      </c>
      <c r="E613" s="1173">
        <f t="shared" si="27"/>
        <v>40315</v>
      </c>
      <c r="F613" s="1173">
        <f>SUM(F509+F476+F377+F545)</f>
        <v>37615</v>
      </c>
      <c r="G613" s="329">
        <f t="shared" si="26"/>
        <v>0.9330274091529207</v>
      </c>
    </row>
    <row r="614" spans="1:7" ht="12.75">
      <c r="A614" s="322"/>
      <c r="B614" s="330" t="s">
        <v>773</v>
      </c>
      <c r="C614" s="331">
        <f t="shared" si="27"/>
        <v>23245</v>
      </c>
      <c r="D614" s="331">
        <f t="shared" si="27"/>
        <v>34245</v>
      </c>
      <c r="E614" s="1173">
        <f t="shared" si="27"/>
        <v>42260</v>
      </c>
      <c r="F614" s="1173">
        <f>SUM(F510+F477+F378)</f>
        <v>46344</v>
      </c>
      <c r="G614" s="329">
        <f t="shared" si="26"/>
        <v>1.0966398485565547</v>
      </c>
    </row>
    <row r="615" spans="1:7" ht="12">
      <c r="A615" s="322"/>
      <c r="B615" s="332" t="s">
        <v>774</v>
      </c>
      <c r="C615" s="328">
        <f t="shared" si="27"/>
        <v>9843</v>
      </c>
      <c r="D615" s="328">
        <f t="shared" si="27"/>
        <v>9843</v>
      </c>
      <c r="E615" s="589">
        <f t="shared" si="27"/>
        <v>13768</v>
      </c>
      <c r="F615" s="589">
        <f>SUM(F511+F478+F379)</f>
        <v>15362</v>
      </c>
      <c r="G615" s="329">
        <f t="shared" si="26"/>
        <v>1.1157757117954679</v>
      </c>
    </row>
    <row r="616" spans="1:7" ht="12">
      <c r="A616" s="322"/>
      <c r="B616" s="332" t="s">
        <v>775</v>
      </c>
      <c r="C616" s="328">
        <f t="shared" si="27"/>
        <v>177792</v>
      </c>
      <c r="D616" s="328">
        <f t="shared" si="27"/>
        <v>177792</v>
      </c>
      <c r="E616" s="589">
        <f t="shared" si="27"/>
        <v>177792</v>
      </c>
      <c r="F616" s="589">
        <f>SUM(F512+F479+F380)</f>
        <v>181275</v>
      </c>
      <c r="G616" s="329">
        <f t="shared" si="26"/>
        <v>1.019590307775378</v>
      </c>
    </row>
    <row r="617" spans="1:7" ht="12">
      <c r="A617" s="322"/>
      <c r="B617" s="332" t="s">
        <v>776</v>
      </c>
      <c r="C617" s="328">
        <f t="shared" si="27"/>
        <v>65032</v>
      </c>
      <c r="D617" s="328">
        <f t="shared" si="27"/>
        <v>68002</v>
      </c>
      <c r="E617" s="589">
        <f t="shared" si="27"/>
        <v>68025</v>
      </c>
      <c r="F617" s="589">
        <f>SUM(F513+F480+F381+F549)</f>
        <v>65657</v>
      </c>
      <c r="G617" s="329">
        <f t="shared" si="26"/>
        <v>0.9651892686512311</v>
      </c>
    </row>
    <row r="618" spans="1:7" ht="12">
      <c r="A618" s="322"/>
      <c r="B618" s="332" t="s">
        <v>939</v>
      </c>
      <c r="C618" s="328">
        <f>C382</f>
        <v>0</v>
      </c>
      <c r="D618" s="328">
        <f>D481</f>
        <v>310</v>
      </c>
      <c r="E618" s="589">
        <f>E481</f>
        <v>310</v>
      </c>
      <c r="F618" s="589">
        <f>F481+F514</f>
        <v>7416</v>
      </c>
      <c r="G618" s="329">
        <f t="shared" si="26"/>
        <v>23.92258064516129</v>
      </c>
    </row>
    <row r="619" spans="1:7" ht="12">
      <c r="A619" s="322"/>
      <c r="B619" s="333" t="s">
        <v>143</v>
      </c>
      <c r="C619" s="328">
        <f aca="true" t="shared" si="28" ref="C619:F620">SUM(C515+C482+C383)</f>
        <v>0</v>
      </c>
      <c r="D619" s="328">
        <f t="shared" si="28"/>
        <v>0</v>
      </c>
      <c r="E619" s="589">
        <f t="shared" si="28"/>
        <v>0</v>
      </c>
      <c r="F619" s="589">
        <f t="shared" si="28"/>
        <v>4</v>
      </c>
      <c r="G619" s="329"/>
    </row>
    <row r="620" spans="1:7" ht="12.75" thickBot="1">
      <c r="A620" s="322"/>
      <c r="B620" s="334" t="s">
        <v>777</v>
      </c>
      <c r="C620" s="328">
        <f t="shared" si="28"/>
        <v>0</v>
      </c>
      <c r="D620" s="328">
        <f t="shared" si="28"/>
        <v>154</v>
      </c>
      <c r="E620" s="589">
        <f t="shared" si="28"/>
        <v>3904</v>
      </c>
      <c r="F620" s="589">
        <f t="shared" si="28"/>
        <v>6137</v>
      </c>
      <c r="G620" s="995">
        <f t="shared" si="26"/>
        <v>1.5719774590163935</v>
      </c>
    </row>
    <row r="621" spans="1:7" ht="12.75" thickBot="1">
      <c r="A621" s="322"/>
      <c r="B621" s="336" t="s">
        <v>935</v>
      </c>
      <c r="C621" s="337">
        <f>SUM(C612+C615+C616+C617+C620+C618)</f>
        <v>316227</v>
      </c>
      <c r="D621" s="337">
        <f>SUM(D612+D615+D616+D617+D620+D618)</f>
        <v>330661</v>
      </c>
      <c r="E621" s="1170">
        <f>SUM(E612+E615+E616+E617+E620+E618)</f>
        <v>346374</v>
      </c>
      <c r="F621" s="1170">
        <f>SUM(F612+F615+F616+F617+F620+F618+F619+F611)</f>
        <v>359907</v>
      </c>
      <c r="G621" s="1092">
        <f t="shared" si="26"/>
        <v>1.0390704845051881</v>
      </c>
    </row>
    <row r="622" spans="1:7" ht="12.75" thickBot="1">
      <c r="A622" s="322"/>
      <c r="B622" s="887" t="s">
        <v>807</v>
      </c>
      <c r="C622" s="337"/>
      <c r="D622" s="337"/>
      <c r="E622" s="1170">
        <f>SUM(E518)</f>
        <v>1000</v>
      </c>
      <c r="F622" s="1170">
        <f>SUM(F518)</f>
        <v>1000</v>
      </c>
      <c r="G622" s="1092">
        <f t="shared" si="26"/>
        <v>1</v>
      </c>
    </row>
    <row r="623" spans="1:7" ht="13.5" thickBot="1">
      <c r="A623" s="322"/>
      <c r="B623" s="339" t="s">
        <v>637</v>
      </c>
      <c r="C623" s="340">
        <f>SUM(C621+C610)</f>
        <v>326227</v>
      </c>
      <c r="D623" s="340">
        <f>SUM(D621+D610)</f>
        <v>341326</v>
      </c>
      <c r="E623" s="1176">
        <f>SUM(E621+E610+E622)</f>
        <v>359912</v>
      </c>
      <c r="F623" s="1175">
        <f>SUM(F621+F610+F622)</f>
        <v>381597</v>
      </c>
      <c r="G623" s="1092">
        <f t="shared" si="26"/>
        <v>1.0602508390940009</v>
      </c>
    </row>
    <row r="624" spans="1:7" ht="12.75">
      <c r="A624" s="322"/>
      <c r="B624" s="1240" t="s">
        <v>247</v>
      </c>
      <c r="C624" s="1241"/>
      <c r="D624" s="1086">
        <f>SUM(D387)</f>
        <v>882</v>
      </c>
      <c r="E624" s="1165">
        <f>SUM(E387)</f>
        <v>882</v>
      </c>
      <c r="F624" s="1165">
        <f>SUM(F387)</f>
        <v>882</v>
      </c>
      <c r="G624" s="1242">
        <f t="shared" si="26"/>
        <v>1</v>
      </c>
    </row>
    <row r="625" spans="1:7" ht="13.5" thickBot="1">
      <c r="A625" s="322"/>
      <c r="B625" s="150" t="s">
        <v>819</v>
      </c>
      <c r="C625" s="861"/>
      <c r="D625" s="862"/>
      <c r="E625" s="1163">
        <f>SUM(E520)</f>
        <v>32</v>
      </c>
      <c r="F625" s="1163">
        <f>SUM(F520+F388)</f>
        <v>53</v>
      </c>
      <c r="G625" s="995">
        <f t="shared" si="26"/>
        <v>1.65625</v>
      </c>
    </row>
    <row r="626" spans="1:7" ht="12.75" thickBot="1">
      <c r="A626" s="322"/>
      <c r="B626" s="341" t="s">
        <v>638</v>
      </c>
      <c r="C626" s="342"/>
      <c r="D626" s="1157">
        <f>SUM(D624)</f>
        <v>882</v>
      </c>
      <c r="E626" s="1187">
        <f>SUM(E624+E625)</f>
        <v>914</v>
      </c>
      <c r="F626" s="1187">
        <f>SUM(F624+F625)</f>
        <v>935</v>
      </c>
      <c r="G626" s="1092">
        <f t="shared" si="26"/>
        <v>1.0229759299781183</v>
      </c>
    </row>
    <row r="627" spans="1:7" ht="12">
      <c r="A627" s="322"/>
      <c r="B627" s="1085" t="s">
        <v>91</v>
      </c>
      <c r="C627" s="344">
        <f>SUM(C522+C487+C390)</f>
        <v>0</v>
      </c>
      <c r="D627" s="344">
        <f>SUM(D522+D487+D390)</f>
        <v>32590</v>
      </c>
      <c r="E627" s="590">
        <f>SUM(E522+E487+E390)</f>
        <v>32590</v>
      </c>
      <c r="F627" s="590">
        <f>SUM(F522+F487+F390)</f>
        <v>32590</v>
      </c>
      <c r="G627" s="329">
        <f t="shared" si="26"/>
        <v>1</v>
      </c>
    </row>
    <row r="628" spans="1:7" ht="12">
      <c r="A628" s="322"/>
      <c r="B628" s="345" t="s">
        <v>238</v>
      </c>
      <c r="C628" s="328">
        <f>SUM(C523+C488+C391)</f>
        <v>3321937</v>
      </c>
      <c r="D628" s="328">
        <f>SUM(D523+D488+D391)</f>
        <v>3386804</v>
      </c>
      <c r="E628" s="589">
        <f>SUM(E523+E488+E391+E557)</f>
        <v>3407495</v>
      </c>
      <c r="F628" s="589">
        <f>SUM(F523+F488+F391+F558)</f>
        <v>3411228</v>
      </c>
      <c r="G628" s="329">
        <f t="shared" si="26"/>
        <v>1.0010955261856584</v>
      </c>
    </row>
    <row r="629" spans="1:7" ht="12.75" thickBot="1">
      <c r="A629" s="322"/>
      <c r="B629" s="346" t="s">
        <v>241</v>
      </c>
      <c r="C629" s="335">
        <f>SUM(C489+C392)</f>
        <v>379494</v>
      </c>
      <c r="D629" s="335">
        <f>SUM(D489+D392)</f>
        <v>401045</v>
      </c>
      <c r="E629" s="1169">
        <f>SUM(E489+E392)</f>
        <v>404195</v>
      </c>
      <c r="F629" s="1169">
        <f>SUM(F489+F392)</f>
        <v>404195</v>
      </c>
      <c r="G629" s="995">
        <f t="shared" si="26"/>
        <v>1</v>
      </c>
    </row>
    <row r="630" spans="1:7" ht="13.5" thickBot="1">
      <c r="A630" s="322"/>
      <c r="B630" s="347" t="s">
        <v>631</v>
      </c>
      <c r="C630" s="348">
        <f>SUM(C627:C629)</f>
        <v>3701431</v>
      </c>
      <c r="D630" s="348">
        <f>SUM(D627:D629)</f>
        <v>3820439</v>
      </c>
      <c r="E630" s="1167">
        <f>SUM(E627:E629)</f>
        <v>3844280</v>
      </c>
      <c r="F630" s="1167">
        <f>SUM(F627:F629)</f>
        <v>3848013</v>
      </c>
      <c r="G630" s="1092">
        <f t="shared" si="26"/>
        <v>1.0009710530970688</v>
      </c>
    </row>
    <row r="631" spans="1:7" ht="13.5" thickBot="1">
      <c r="A631" s="322"/>
      <c r="B631" s="257" t="s">
        <v>91</v>
      </c>
      <c r="C631" s="348"/>
      <c r="D631" s="862">
        <f>SUM(D395)</f>
        <v>6766</v>
      </c>
      <c r="E631" s="1163">
        <f>SUM(E395)</f>
        <v>6766</v>
      </c>
      <c r="F631" s="1163">
        <f>SUM(F395)</f>
        <v>6766</v>
      </c>
      <c r="G631" s="995">
        <f t="shared" si="26"/>
        <v>1</v>
      </c>
    </row>
    <row r="632" spans="1:7" ht="13.5" thickBot="1">
      <c r="A632" s="322"/>
      <c r="B632" s="347" t="s">
        <v>633</v>
      </c>
      <c r="C632" s="348"/>
      <c r="D632" s="348">
        <f>SUM(D631)</f>
        <v>6766</v>
      </c>
      <c r="E632" s="1167">
        <f>SUM(E631)</f>
        <v>6766</v>
      </c>
      <c r="F632" s="1167">
        <f>SUM(F631)</f>
        <v>6766</v>
      </c>
      <c r="G632" s="1092">
        <f t="shared" si="26"/>
        <v>1</v>
      </c>
    </row>
    <row r="633" spans="1:7" ht="14.25" thickBot="1">
      <c r="A633" s="322"/>
      <c r="B633" s="350" t="s">
        <v>645</v>
      </c>
      <c r="C633" s="351">
        <f>SUM(C623+C626+C630)</f>
        <v>4027658</v>
      </c>
      <c r="D633" s="351">
        <f>SUM(D623+D626+D630+D632)</f>
        <v>4169413</v>
      </c>
      <c r="E633" s="1168">
        <f>SUM(E623+E626+E630+E632)</f>
        <v>4211872</v>
      </c>
      <c r="F633" s="1168">
        <f>SUM(F623+F626+F630+F632)</f>
        <v>4237311</v>
      </c>
      <c r="G633" s="1225">
        <f t="shared" si="26"/>
        <v>1.0060398321696387</v>
      </c>
    </row>
    <row r="634" spans="1:7" ht="12">
      <c r="A634" s="322"/>
      <c r="B634" s="352" t="s">
        <v>912</v>
      </c>
      <c r="C634" s="328">
        <f aca="true" t="shared" si="29" ref="C634:D636">SUM(C526+C492+C397)</f>
        <v>2025885</v>
      </c>
      <c r="D634" s="328">
        <f t="shared" si="29"/>
        <v>2086148</v>
      </c>
      <c r="E634" s="589">
        <f aca="true" t="shared" si="30" ref="E634:F636">SUM(E526+E492+E397+E561)</f>
        <v>2082046</v>
      </c>
      <c r="F634" s="589">
        <f t="shared" si="30"/>
        <v>2086329</v>
      </c>
      <c r="G634" s="329">
        <f t="shared" si="26"/>
        <v>1.0020571111301095</v>
      </c>
    </row>
    <row r="635" spans="1:7" ht="12">
      <c r="A635" s="322"/>
      <c r="B635" s="352" t="s">
        <v>913</v>
      </c>
      <c r="C635" s="328">
        <f t="shared" si="29"/>
        <v>497011</v>
      </c>
      <c r="D635" s="328">
        <f t="shared" si="29"/>
        <v>510589</v>
      </c>
      <c r="E635" s="589">
        <f t="shared" si="30"/>
        <v>509686</v>
      </c>
      <c r="F635" s="589">
        <f t="shared" si="30"/>
        <v>511260</v>
      </c>
      <c r="G635" s="329">
        <f t="shared" si="26"/>
        <v>1.0030881758572925</v>
      </c>
    </row>
    <row r="636" spans="1:7" ht="12">
      <c r="A636" s="322"/>
      <c r="B636" s="352" t="s">
        <v>914</v>
      </c>
      <c r="C636" s="328">
        <f t="shared" si="29"/>
        <v>1446860</v>
      </c>
      <c r="D636" s="328">
        <f t="shared" si="29"/>
        <v>1476422</v>
      </c>
      <c r="E636" s="589">
        <f t="shared" si="30"/>
        <v>1520487</v>
      </c>
      <c r="F636" s="589">
        <f t="shared" si="30"/>
        <v>1545411</v>
      </c>
      <c r="G636" s="329">
        <f t="shared" si="26"/>
        <v>1.0163921164732088</v>
      </c>
    </row>
    <row r="637" spans="1:7" ht="12">
      <c r="A637" s="322"/>
      <c r="B637" s="353" t="s">
        <v>916</v>
      </c>
      <c r="C637" s="328">
        <f>SUM(C463)</f>
        <v>600</v>
      </c>
      <c r="D637" s="328">
        <f>SUM(D463)</f>
        <v>600</v>
      </c>
      <c r="E637" s="589">
        <f>SUM(E463)</f>
        <v>600</v>
      </c>
      <c r="F637" s="589">
        <f>SUM(F463)</f>
        <v>600</v>
      </c>
      <c r="G637" s="329">
        <f t="shared" si="26"/>
        <v>1</v>
      </c>
    </row>
    <row r="638" spans="1:7" ht="12.75" thickBot="1">
      <c r="A638" s="322"/>
      <c r="B638" s="354" t="s">
        <v>915</v>
      </c>
      <c r="C638" s="328">
        <f>SUM(C530+C496+C401)</f>
        <v>0</v>
      </c>
      <c r="D638" s="328">
        <f>SUM(D530+D496+D401)</f>
        <v>23104</v>
      </c>
      <c r="E638" s="589">
        <f>SUM(E530+E496+E401)</f>
        <v>23104</v>
      </c>
      <c r="F638" s="589">
        <f>SUM(F530+F496+F401)</f>
        <v>23504</v>
      </c>
      <c r="G638" s="995">
        <f t="shared" si="26"/>
        <v>1.0173130193905817</v>
      </c>
    </row>
    <row r="639" spans="1:7" ht="12.75" thickBot="1">
      <c r="A639" s="322"/>
      <c r="B639" s="355" t="s">
        <v>630</v>
      </c>
      <c r="C639" s="337">
        <f>SUM(C634:C638)</f>
        <v>3970356</v>
      </c>
      <c r="D639" s="337">
        <f>SUM(D634:D638)</f>
        <v>4096863</v>
      </c>
      <c r="E639" s="1170">
        <f>SUM(E634:E638)</f>
        <v>4135923</v>
      </c>
      <c r="F639" s="1170">
        <f>SUM(F634:F638)</f>
        <v>4167104</v>
      </c>
      <c r="G639" s="1092">
        <f t="shared" si="26"/>
        <v>1.007539066854001</v>
      </c>
    </row>
    <row r="640" spans="1:7" ht="12">
      <c r="A640" s="322"/>
      <c r="B640" s="352" t="s">
        <v>826</v>
      </c>
      <c r="C640" s="328">
        <f>SUM(C403+C498+C535)</f>
        <v>57302</v>
      </c>
      <c r="D640" s="328">
        <f>SUM(D403+D498+D535)</f>
        <v>72550</v>
      </c>
      <c r="E640" s="589">
        <f>SUM(E403+E498+E535)</f>
        <v>75949</v>
      </c>
      <c r="F640" s="589">
        <f>SUM(F403+F498+F535)</f>
        <v>70207</v>
      </c>
      <c r="G640" s="329">
        <f t="shared" si="26"/>
        <v>0.9243966345837338</v>
      </c>
    </row>
    <row r="641" spans="1:7" ht="12">
      <c r="A641" s="322"/>
      <c r="B641" s="352" t="s">
        <v>827</v>
      </c>
      <c r="C641" s="328">
        <f>SUM(C536+C499+C404)</f>
        <v>0</v>
      </c>
      <c r="D641" s="328">
        <f>SUM(D536+D499+D404)</f>
        <v>0</v>
      </c>
      <c r="E641" s="589">
        <f>SUM(E536+E499+E404)</f>
        <v>0</v>
      </c>
      <c r="F641" s="589">
        <f>SUM(F536+F499+F404)</f>
        <v>0</v>
      </c>
      <c r="G641" s="329"/>
    </row>
    <row r="642" spans="1:7" ht="12.75" thickBot="1">
      <c r="A642" s="322"/>
      <c r="B642" s="354" t="s">
        <v>101</v>
      </c>
      <c r="C642" s="335"/>
      <c r="D642" s="335"/>
      <c r="E642" s="1169"/>
      <c r="F642" s="1169"/>
      <c r="G642" s="995"/>
    </row>
    <row r="643" spans="1:7" ht="12.75" thickBot="1">
      <c r="A643" s="322"/>
      <c r="B643" s="356" t="s">
        <v>636</v>
      </c>
      <c r="C643" s="337">
        <f>SUM(C640:C642)</f>
        <v>57302</v>
      </c>
      <c r="D643" s="337">
        <f>SUM(D640:D642)</f>
        <v>72550</v>
      </c>
      <c r="E643" s="1170">
        <f>SUM(E640:E642)</f>
        <v>75949</v>
      </c>
      <c r="F643" s="1170">
        <f>SUM(F640:F642)</f>
        <v>70207</v>
      </c>
      <c r="G643" s="1092">
        <f t="shared" si="26"/>
        <v>0.9243966345837338</v>
      </c>
    </row>
    <row r="644" spans="1:7" ht="14.25" thickBot="1">
      <c r="A644" s="319"/>
      <c r="B644" s="357" t="s">
        <v>684</v>
      </c>
      <c r="C644" s="351">
        <f>SUM(C639+C643)</f>
        <v>4027658</v>
      </c>
      <c r="D644" s="351">
        <f>SUM(D639+D643)</f>
        <v>4169413</v>
      </c>
      <c r="E644" s="1168">
        <f>SUM(E639+E643)</f>
        <v>4211872</v>
      </c>
      <c r="F644" s="1168">
        <f>SUM(F639+F643)</f>
        <v>4237311</v>
      </c>
      <c r="G644" s="1094">
        <f t="shared" si="26"/>
        <v>1.0060398321696387</v>
      </c>
    </row>
  </sheetData>
  <sheetProtection/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9" manualBreakCount="9">
    <brk id="75" max="255" man="1"/>
    <brk id="142" max="255" man="1"/>
    <brk id="206" max="255" man="1"/>
    <brk id="272" max="255" man="1"/>
    <brk id="339" max="255" man="1"/>
    <brk id="407" max="255" man="1"/>
    <brk id="470" max="255" man="1"/>
    <brk id="539" max="255" man="1"/>
    <brk id="60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showZeros="0" zoomScalePageLayoutView="0" workbookViewId="0" topLeftCell="A40">
      <selection activeCell="G8" sqref="G8"/>
    </sheetView>
  </sheetViews>
  <sheetFormatPr defaultColWidth="9.125" defaultRowHeight="12.75"/>
  <cols>
    <col min="1" max="1" width="6.875" style="372" customWidth="1"/>
    <col min="2" max="2" width="50.125" style="369" customWidth="1"/>
    <col min="3" max="6" width="13.875" style="369" customWidth="1"/>
    <col min="7" max="7" width="8.875" style="369" customWidth="1"/>
    <col min="8" max="16384" width="9.125" style="369" customWidth="1"/>
  </cols>
  <sheetData>
    <row r="1" spans="1:7" ht="12">
      <c r="A1" s="1289" t="s">
        <v>902</v>
      </c>
      <c r="B1" s="1290"/>
      <c r="C1" s="1291"/>
      <c r="D1" s="1291"/>
      <c r="E1" s="1291"/>
      <c r="F1" s="1291"/>
      <c r="G1" s="1291"/>
    </row>
    <row r="2" spans="1:7" ht="12.75">
      <c r="A2" s="1289" t="s">
        <v>21</v>
      </c>
      <c r="B2" s="1290"/>
      <c r="C2" s="1291"/>
      <c r="D2" s="1291"/>
      <c r="E2" s="1291"/>
      <c r="F2" s="1291"/>
      <c r="G2" s="1291"/>
    </row>
    <row r="3" spans="1:2" s="371" customFormat="1" ht="11.25" customHeight="1">
      <c r="A3" s="370"/>
      <c r="B3" s="370"/>
    </row>
    <row r="4" spans="3:7" ht="11.25" customHeight="1">
      <c r="C4" s="373"/>
      <c r="D4" s="373"/>
      <c r="E4" s="373"/>
      <c r="F4" s="373"/>
      <c r="G4" s="373" t="s">
        <v>758</v>
      </c>
    </row>
    <row r="5" spans="1:7" s="376" customFormat="1" ht="11.25" customHeight="1">
      <c r="A5" s="374"/>
      <c r="B5" s="375"/>
      <c r="C5" s="1284" t="s">
        <v>119</v>
      </c>
      <c r="D5" s="1284" t="s">
        <v>262</v>
      </c>
      <c r="E5" s="1284" t="s">
        <v>1212</v>
      </c>
      <c r="F5" s="1284" t="s">
        <v>1224</v>
      </c>
      <c r="G5" s="1287" t="s">
        <v>1231</v>
      </c>
    </row>
    <row r="6" spans="1:7" s="376" customFormat="1" ht="12" customHeight="1">
      <c r="A6" s="377" t="s">
        <v>857</v>
      </c>
      <c r="B6" s="378" t="s">
        <v>871</v>
      </c>
      <c r="C6" s="1285"/>
      <c r="D6" s="1285"/>
      <c r="E6" s="1285"/>
      <c r="F6" s="1285"/>
      <c r="G6" s="1287"/>
    </row>
    <row r="7" spans="1:7" s="376" customFormat="1" ht="12.75" customHeight="1" thickBot="1">
      <c r="A7" s="379"/>
      <c r="B7" s="380"/>
      <c r="C7" s="1292"/>
      <c r="D7" s="1292"/>
      <c r="E7" s="1292"/>
      <c r="F7" s="1292"/>
      <c r="G7" s="1288"/>
    </row>
    <row r="8" spans="1:7" s="376" customFormat="1" ht="12" customHeight="1">
      <c r="A8" s="381" t="s">
        <v>739</v>
      </c>
      <c r="B8" s="382" t="s">
        <v>740</v>
      </c>
      <c r="C8" s="383" t="s">
        <v>741</v>
      </c>
      <c r="D8" s="383" t="s">
        <v>742</v>
      </c>
      <c r="E8" s="383" t="s">
        <v>743</v>
      </c>
      <c r="F8" s="383" t="s">
        <v>611</v>
      </c>
      <c r="G8" s="383" t="s">
        <v>959</v>
      </c>
    </row>
    <row r="9" spans="1:7" ht="12" customHeight="1">
      <c r="A9" s="374">
        <v>3010</v>
      </c>
      <c r="B9" s="384" t="s">
        <v>620</v>
      </c>
      <c r="C9" s="385">
        <f>SUM(C19)</f>
        <v>8720</v>
      </c>
      <c r="D9" s="385">
        <f>SUM(D19)</f>
        <v>8736</v>
      </c>
      <c r="E9" s="385">
        <f>SUM(E19)</f>
        <v>8736</v>
      </c>
      <c r="F9" s="385">
        <f>SUM(F19)</f>
        <v>8736</v>
      </c>
      <c r="G9" s="386">
        <f>SUM(F9/E9)</f>
        <v>1</v>
      </c>
    </row>
    <row r="10" spans="1:7" ht="12" customHeight="1">
      <c r="A10" s="76">
        <v>3011</v>
      </c>
      <c r="B10" s="387" t="s">
        <v>686</v>
      </c>
      <c r="C10" s="385"/>
      <c r="D10" s="385"/>
      <c r="E10" s="385"/>
      <c r="F10" s="385"/>
      <c r="G10" s="386"/>
    </row>
    <row r="11" spans="1:7" ht="12" customHeight="1">
      <c r="A11" s="388"/>
      <c r="B11" s="389" t="s">
        <v>687</v>
      </c>
      <c r="C11" s="306">
        <v>2400</v>
      </c>
      <c r="D11" s="306">
        <v>2400</v>
      </c>
      <c r="E11" s="306">
        <v>2400</v>
      </c>
      <c r="F11" s="306">
        <v>2400</v>
      </c>
      <c r="G11" s="996">
        <f aca="true" t="shared" si="0" ref="G11:G55">SUM(F11/E11)</f>
        <v>1</v>
      </c>
    </row>
    <row r="12" spans="1:7" ht="12" customHeight="1">
      <c r="A12" s="388"/>
      <c r="B12" s="188" t="s">
        <v>879</v>
      </c>
      <c r="C12" s="306">
        <v>520</v>
      </c>
      <c r="D12" s="306">
        <v>520</v>
      </c>
      <c r="E12" s="306">
        <v>520</v>
      </c>
      <c r="F12" s="306">
        <v>520</v>
      </c>
      <c r="G12" s="996">
        <f t="shared" si="0"/>
        <v>1</v>
      </c>
    </row>
    <row r="13" spans="1:7" ht="12" customHeight="1">
      <c r="A13" s="300"/>
      <c r="B13" s="390" t="s">
        <v>863</v>
      </c>
      <c r="C13" s="306">
        <v>4800</v>
      </c>
      <c r="D13" s="306">
        <v>4816</v>
      </c>
      <c r="E13" s="306">
        <v>4816</v>
      </c>
      <c r="F13" s="306">
        <v>4816</v>
      </c>
      <c r="G13" s="996">
        <f t="shared" si="0"/>
        <v>1</v>
      </c>
    </row>
    <row r="14" spans="1:7" ht="12" customHeight="1">
      <c r="A14" s="388"/>
      <c r="B14" s="307" t="s">
        <v>692</v>
      </c>
      <c r="C14" s="306"/>
      <c r="D14" s="306"/>
      <c r="E14" s="306"/>
      <c r="F14" s="306"/>
      <c r="G14" s="996"/>
    </row>
    <row r="15" spans="1:7" ht="12" customHeight="1">
      <c r="A15" s="388"/>
      <c r="B15" s="188" t="s">
        <v>873</v>
      </c>
      <c r="C15" s="391"/>
      <c r="D15" s="391"/>
      <c r="E15" s="391"/>
      <c r="F15" s="391"/>
      <c r="G15" s="996"/>
    </row>
    <row r="16" spans="1:7" ht="12" customHeight="1">
      <c r="A16" s="300"/>
      <c r="B16" s="389" t="s">
        <v>828</v>
      </c>
      <c r="C16" s="306">
        <v>1000</v>
      </c>
      <c r="D16" s="306">
        <v>1000</v>
      </c>
      <c r="E16" s="306">
        <v>1000</v>
      </c>
      <c r="F16" s="306">
        <v>1000</v>
      </c>
      <c r="G16" s="996">
        <f t="shared" si="0"/>
        <v>1</v>
      </c>
    </row>
    <row r="17" spans="1:7" ht="12" customHeight="1">
      <c r="A17" s="300"/>
      <c r="B17" s="75" t="s">
        <v>829</v>
      </c>
      <c r="C17" s="391"/>
      <c r="D17" s="391"/>
      <c r="E17" s="391"/>
      <c r="F17" s="391"/>
      <c r="G17" s="386"/>
    </row>
    <row r="18" spans="1:7" ht="12" customHeight="1" thickBot="1">
      <c r="A18" s="388"/>
      <c r="B18" s="392" t="s">
        <v>850</v>
      </c>
      <c r="C18" s="393"/>
      <c r="D18" s="393"/>
      <c r="E18" s="393"/>
      <c r="F18" s="393"/>
      <c r="G18" s="998"/>
    </row>
    <row r="19" spans="1:7" ht="12" customHeight="1" thickBot="1">
      <c r="A19" s="379"/>
      <c r="B19" s="394" t="s">
        <v>855</v>
      </c>
      <c r="C19" s="395">
        <f>SUM(C11:C18)</f>
        <v>8720</v>
      </c>
      <c r="D19" s="395">
        <f>SUM(D11:D18)</f>
        <v>8736</v>
      </c>
      <c r="E19" s="395">
        <f>SUM(E11:E18)</f>
        <v>8736</v>
      </c>
      <c r="F19" s="395">
        <f>SUM(F11:F18)</f>
        <v>8736</v>
      </c>
      <c r="G19" s="999">
        <f t="shared" si="0"/>
        <v>1</v>
      </c>
    </row>
    <row r="20" spans="1:7" s="376" customFormat="1" ht="12" customHeight="1">
      <c r="A20" s="396">
        <v>3020</v>
      </c>
      <c r="B20" s="219" t="s">
        <v>661</v>
      </c>
      <c r="C20" s="397">
        <f>SUM(C30+C40)</f>
        <v>1918511</v>
      </c>
      <c r="D20" s="397">
        <f>SUM(D30+D40)</f>
        <v>2053374</v>
      </c>
      <c r="E20" s="397">
        <f>SUM(E30+E40)</f>
        <v>2054918</v>
      </c>
      <c r="F20" s="397">
        <f>SUM(F30+F40)</f>
        <v>2049913</v>
      </c>
      <c r="G20" s="997">
        <f t="shared" si="0"/>
        <v>0.997564379697876</v>
      </c>
    </row>
    <row r="21" spans="1:7" s="376" customFormat="1" ht="12" customHeight="1">
      <c r="A21" s="377">
        <v>3021</v>
      </c>
      <c r="B21" s="398" t="s">
        <v>953</v>
      </c>
      <c r="C21" s="385"/>
      <c r="D21" s="385"/>
      <c r="E21" s="385"/>
      <c r="F21" s="385"/>
      <c r="G21" s="386"/>
    </row>
    <row r="22" spans="1:7" ht="12" customHeight="1">
      <c r="A22" s="388"/>
      <c r="B22" s="389" t="s">
        <v>687</v>
      </c>
      <c r="C22" s="306">
        <v>1196512</v>
      </c>
      <c r="D22" s="306">
        <v>1221612</v>
      </c>
      <c r="E22" s="306">
        <v>1203828</v>
      </c>
      <c r="F22" s="306">
        <v>1204357</v>
      </c>
      <c r="G22" s="996">
        <f t="shared" si="0"/>
        <v>1.0004394315466993</v>
      </c>
    </row>
    <row r="23" spans="1:7" ht="12" customHeight="1">
      <c r="A23" s="388"/>
      <c r="B23" s="188" t="s">
        <v>879</v>
      </c>
      <c r="C23" s="306">
        <v>295443</v>
      </c>
      <c r="D23" s="306">
        <v>320096</v>
      </c>
      <c r="E23" s="306">
        <v>320374</v>
      </c>
      <c r="F23" s="306">
        <v>320490</v>
      </c>
      <c r="G23" s="996">
        <f t="shared" si="0"/>
        <v>1.0003620768227135</v>
      </c>
    </row>
    <row r="24" spans="1:7" ht="12" customHeight="1">
      <c r="A24" s="300"/>
      <c r="B24" s="390" t="s">
        <v>863</v>
      </c>
      <c r="C24" s="306">
        <v>235000</v>
      </c>
      <c r="D24" s="306">
        <v>254262</v>
      </c>
      <c r="E24" s="306">
        <v>273312</v>
      </c>
      <c r="F24" s="306">
        <v>273312</v>
      </c>
      <c r="G24" s="996">
        <f t="shared" si="0"/>
        <v>1</v>
      </c>
    </row>
    <row r="25" spans="1:7" ht="12" customHeight="1">
      <c r="A25" s="388"/>
      <c r="B25" s="307" t="s">
        <v>692</v>
      </c>
      <c r="C25" s="306"/>
      <c r="D25" s="306"/>
      <c r="E25" s="306"/>
      <c r="F25" s="306"/>
      <c r="G25" s="996"/>
    </row>
    <row r="26" spans="1:7" ht="12" customHeight="1">
      <c r="A26" s="388"/>
      <c r="B26" s="188" t="s">
        <v>873</v>
      </c>
      <c r="C26" s="306"/>
      <c r="D26" s="306"/>
      <c r="E26" s="306"/>
      <c r="F26" s="306"/>
      <c r="G26" s="996"/>
    </row>
    <row r="27" spans="1:7" ht="12" customHeight="1">
      <c r="A27" s="300"/>
      <c r="B27" s="389" t="s">
        <v>828</v>
      </c>
      <c r="C27" s="391">
        <v>69000</v>
      </c>
      <c r="D27" s="391">
        <v>105572</v>
      </c>
      <c r="E27" s="391">
        <v>105572</v>
      </c>
      <c r="F27" s="391">
        <v>89922</v>
      </c>
      <c r="G27" s="996">
        <f t="shared" si="0"/>
        <v>0.8517599363467586</v>
      </c>
    </row>
    <row r="28" spans="1:7" ht="12" customHeight="1">
      <c r="A28" s="300"/>
      <c r="B28" s="75" t="s">
        <v>829</v>
      </c>
      <c r="C28" s="391"/>
      <c r="D28" s="391"/>
      <c r="E28" s="391"/>
      <c r="F28" s="391"/>
      <c r="G28" s="996"/>
    </row>
    <row r="29" spans="1:7" ht="12" customHeight="1" thickBot="1">
      <c r="A29" s="388"/>
      <c r="B29" s="392" t="s">
        <v>102</v>
      </c>
      <c r="C29" s="393">
        <v>10000</v>
      </c>
      <c r="D29" s="393">
        <v>10000</v>
      </c>
      <c r="E29" s="393">
        <v>10000</v>
      </c>
      <c r="F29" s="393">
        <v>10000</v>
      </c>
      <c r="G29" s="1026">
        <f t="shared" si="0"/>
        <v>1</v>
      </c>
    </row>
    <row r="30" spans="1:7" ht="12" customHeight="1" thickBot="1">
      <c r="A30" s="379"/>
      <c r="B30" s="394" t="s">
        <v>855</v>
      </c>
      <c r="C30" s="395">
        <f>SUM(C22:C29)</f>
        <v>1805955</v>
      </c>
      <c r="D30" s="395">
        <f>SUM(D22:D29)</f>
        <v>1911542</v>
      </c>
      <c r="E30" s="395">
        <f>SUM(E22:E29)</f>
        <v>1913086</v>
      </c>
      <c r="F30" s="395">
        <f>SUM(F22:F29)</f>
        <v>1898081</v>
      </c>
      <c r="G30" s="999">
        <f t="shared" si="0"/>
        <v>0.992156651608971</v>
      </c>
    </row>
    <row r="31" spans="1:7" ht="12" customHeight="1">
      <c r="A31" s="401">
        <v>3026</v>
      </c>
      <c r="B31" s="402" t="s">
        <v>875</v>
      </c>
      <c r="C31" s="385"/>
      <c r="D31" s="385"/>
      <c r="E31" s="385"/>
      <c r="F31" s="385"/>
      <c r="G31" s="997"/>
    </row>
    <row r="32" spans="1:7" ht="12" customHeight="1">
      <c r="A32" s="76"/>
      <c r="B32" s="389" t="s">
        <v>687</v>
      </c>
      <c r="C32" s="306"/>
      <c r="D32" s="306"/>
      <c r="E32" s="306"/>
      <c r="F32" s="306"/>
      <c r="G32" s="386"/>
    </row>
    <row r="33" spans="1:7" ht="12" customHeight="1">
      <c r="A33" s="76"/>
      <c r="B33" s="188" t="s">
        <v>879</v>
      </c>
      <c r="C33" s="306"/>
      <c r="D33" s="306"/>
      <c r="E33" s="306"/>
      <c r="F33" s="306"/>
      <c r="G33" s="386"/>
    </row>
    <row r="34" spans="1:7" ht="12" customHeight="1">
      <c r="A34" s="76"/>
      <c r="B34" s="390" t="s">
        <v>863</v>
      </c>
      <c r="C34" s="306">
        <v>69556</v>
      </c>
      <c r="D34" s="306">
        <v>83311</v>
      </c>
      <c r="E34" s="306">
        <v>86411</v>
      </c>
      <c r="F34" s="306">
        <v>86411</v>
      </c>
      <c r="G34" s="996">
        <f t="shared" si="0"/>
        <v>1</v>
      </c>
    </row>
    <row r="35" spans="1:7" ht="12" customHeight="1">
      <c r="A35" s="76"/>
      <c r="B35" s="307" t="s">
        <v>692</v>
      </c>
      <c r="C35" s="403"/>
      <c r="D35" s="403"/>
      <c r="E35" s="403"/>
      <c r="F35" s="403"/>
      <c r="G35" s="996"/>
    </row>
    <row r="36" spans="1:7" ht="12" customHeight="1">
      <c r="A36" s="76"/>
      <c r="B36" s="188" t="s">
        <v>873</v>
      </c>
      <c r="C36" s="404"/>
      <c r="D36" s="404"/>
      <c r="E36" s="404"/>
      <c r="F36" s="404"/>
      <c r="G36" s="996"/>
    </row>
    <row r="37" spans="1:7" ht="12" customHeight="1">
      <c r="A37" s="76"/>
      <c r="B37" s="389" t="s">
        <v>828</v>
      </c>
      <c r="C37" s="405">
        <v>43000</v>
      </c>
      <c r="D37" s="405">
        <v>58521</v>
      </c>
      <c r="E37" s="405">
        <v>55421</v>
      </c>
      <c r="F37" s="405">
        <v>65421</v>
      </c>
      <c r="G37" s="996">
        <f t="shared" si="0"/>
        <v>1.180437018458707</v>
      </c>
    </row>
    <row r="38" spans="1:7" ht="12" customHeight="1">
      <c r="A38" s="76"/>
      <c r="B38" s="75" t="s">
        <v>829</v>
      </c>
      <c r="C38" s="405"/>
      <c r="D38" s="405"/>
      <c r="E38" s="405"/>
      <c r="F38" s="405"/>
      <c r="G38" s="386"/>
    </row>
    <row r="39" spans="1:7" ht="12" customHeight="1" thickBot="1">
      <c r="A39" s="76"/>
      <c r="B39" s="392" t="s">
        <v>850</v>
      </c>
      <c r="C39" s="406"/>
      <c r="D39" s="406"/>
      <c r="E39" s="406"/>
      <c r="F39" s="406"/>
      <c r="G39" s="998"/>
    </row>
    <row r="40" spans="1:7" ht="12" customHeight="1" thickBot="1">
      <c r="A40" s="400"/>
      <c r="B40" s="394" t="s">
        <v>855</v>
      </c>
      <c r="C40" s="395">
        <f>SUM(C31:C37)</f>
        <v>112556</v>
      </c>
      <c r="D40" s="395">
        <f>SUM(D31:D37)</f>
        <v>141832</v>
      </c>
      <c r="E40" s="395">
        <f>SUM(E31:E37)</f>
        <v>141832</v>
      </c>
      <c r="F40" s="395">
        <f>SUM(F31:F37)</f>
        <v>151832</v>
      </c>
      <c r="G40" s="999">
        <f t="shared" si="0"/>
        <v>1.0705059507022392</v>
      </c>
    </row>
    <row r="41" spans="1:7" ht="12" customHeight="1">
      <c r="A41" s="377">
        <v>3000</v>
      </c>
      <c r="B41" s="407" t="s">
        <v>688</v>
      </c>
      <c r="C41" s="306"/>
      <c r="D41" s="306"/>
      <c r="E41" s="306"/>
      <c r="F41" s="306"/>
      <c r="G41" s="997"/>
    </row>
    <row r="42" spans="1:7" ht="12" customHeight="1">
      <c r="A42" s="377"/>
      <c r="B42" s="408" t="s">
        <v>640</v>
      </c>
      <c r="C42" s="306"/>
      <c r="D42" s="306"/>
      <c r="E42" s="306"/>
      <c r="F42" s="306"/>
      <c r="G42" s="386"/>
    </row>
    <row r="43" spans="1:7" ht="12" customHeight="1">
      <c r="A43" s="388"/>
      <c r="B43" s="389" t="s">
        <v>687</v>
      </c>
      <c r="C43" s="306">
        <f aca="true" t="shared" si="1" ref="C43:E44">SUM(C22+C11)</f>
        <v>1198912</v>
      </c>
      <c r="D43" s="306">
        <f t="shared" si="1"/>
        <v>1224012</v>
      </c>
      <c r="E43" s="306">
        <f t="shared" si="1"/>
        <v>1206228</v>
      </c>
      <c r="F43" s="306">
        <f>SUM(F22+F11)</f>
        <v>1206757</v>
      </c>
      <c r="G43" s="996">
        <f t="shared" si="0"/>
        <v>1.0004385572213546</v>
      </c>
    </row>
    <row r="44" spans="1:7" ht="12" customHeight="1">
      <c r="A44" s="388"/>
      <c r="B44" s="188" t="s">
        <v>879</v>
      </c>
      <c r="C44" s="306">
        <f t="shared" si="1"/>
        <v>295963</v>
      </c>
      <c r="D44" s="306">
        <f t="shared" si="1"/>
        <v>320616</v>
      </c>
      <c r="E44" s="306">
        <f t="shared" si="1"/>
        <v>320894</v>
      </c>
      <c r="F44" s="306">
        <f>SUM(F23+F12)</f>
        <v>321010</v>
      </c>
      <c r="G44" s="996">
        <f t="shared" si="0"/>
        <v>1.0003614900870692</v>
      </c>
    </row>
    <row r="45" spans="1:7" ht="12" customHeight="1">
      <c r="A45" s="300"/>
      <c r="B45" s="307" t="s">
        <v>876</v>
      </c>
      <c r="C45" s="306">
        <f>SUM(C24+C13+C34)</f>
        <v>309356</v>
      </c>
      <c r="D45" s="306">
        <f>SUM(D24+D13+D34)</f>
        <v>342389</v>
      </c>
      <c r="E45" s="306">
        <f>SUM(E24+E13+E34)</f>
        <v>364539</v>
      </c>
      <c r="F45" s="306">
        <f>SUM(F24+F13+F34)</f>
        <v>364539</v>
      </c>
      <c r="G45" s="996">
        <f t="shared" si="0"/>
        <v>1</v>
      </c>
    </row>
    <row r="46" spans="1:7" ht="12" customHeight="1">
      <c r="A46" s="388"/>
      <c r="B46" s="307" t="s">
        <v>692</v>
      </c>
      <c r="C46" s="306">
        <f>SUM(C14)</f>
        <v>0</v>
      </c>
      <c r="D46" s="306">
        <f>SUM(D14)</f>
        <v>0</v>
      </c>
      <c r="E46" s="306">
        <f>SUM(E14)</f>
        <v>0</v>
      </c>
      <c r="F46" s="306">
        <f>SUM(F14)</f>
        <v>0</v>
      </c>
      <c r="G46" s="996"/>
    </row>
    <row r="47" spans="1:7" ht="12" customHeight="1">
      <c r="A47" s="388"/>
      <c r="B47" s="188" t="s">
        <v>873</v>
      </c>
      <c r="C47" s="306"/>
      <c r="D47" s="306"/>
      <c r="E47" s="306"/>
      <c r="F47" s="306"/>
      <c r="G47" s="996"/>
    </row>
    <row r="48" spans="1:7" ht="12" customHeight="1">
      <c r="A48" s="388"/>
      <c r="B48" s="311" t="s">
        <v>630</v>
      </c>
      <c r="C48" s="409">
        <f>SUM(C43:C47)</f>
        <v>1804231</v>
      </c>
      <c r="D48" s="409">
        <f>SUM(D43:D47)</f>
        <v>1887017</v>
      </c>
      <c r="E48" s="409">
        <f>SUM(E43:E47)</f>
        <v>1891661</v>
      </c>
      <c r="F48" s="409">
        <f>SUM(F43:F47)</f>
        <v>1892306</v>
      </c>
      <c r="G48" s="386">
        <f t="shared" si="0"/>
        <v>1.0003409701844042</v>
      </c>
    </row>
    <row r="49" spans="1:7" ht="12" customHeight="1">
      <c r="A49" s="388"/>
      <c r="B49" s="410" t="s">
        <v>641</v>
      </c>
      <c r="C49" s="306"/>
      <c r="D49" s="306"/>
      <c r="E49" s="306"/>
      <c r="F49" s="306"/>
      <c r="G49" s="386"/>
    </row>
    <row r="50" spans="1:7" ht="12" customHeight="1">
      <c r="A50" s="388"/>
      <c r="B50" s="389" t="s">
        <v>830</v>
      </c>
      <c r="C50" s="306">
        <f>SUM(C28+C17)</f>
        <v>0</v>
      </c>
      <c r="D50" s="306">
        <f>SUM(D28+D17)</f>
        <v>0</v>
      </c>
      <c r="E50" s="306">
        <f>SUM(E28+E17)</f>
        <v>0</v>
      </c>
      <c r="F50" s="306">
        <f>SUM(F28+F17)</f>
        <v>0</v>
      </c>
      <c r="G50" s="386"/>
    </row>
    <row r="51" spans="1:7" ht="12" customHeight="1">
      <c r="A51" s="388"/>
      <c r="B51" s="75" t="s">
        <v>971</v>
      </c>
      <c r="C51" s="306">
        <f>SUM(C27+C16+C37)</f>
        <v>113000</v>
      </c>
      <c r="D51" s="306">
        <f>SUM(D27+D16+D37)</f>
        <v>165093</v>
      </c>
      <c r="E51" s="306">
        <f>SUM(E27+E16+E37)</f>
        <v>161993</v>
      </c>
      <c r="F51" s="306">
        <f>SUM(F27+F16+F37)</f>
        <v>156343</v>
      </c>
      <c r="G51" s="996">
        <f t="shared" si="0"/>
        <v>0.9651219497138765</v>
      </c>
    </row>
    <row r="52" spans="1:7" ht="12" customHeight="1">
      <c r="A52" s="388"/>
      <c r="B52" s="307" t="s">
        <v>103</v>
      </c>
      <c r="C52" s="306">
        <f>SUM(C29)</f>
        <v>10000</v>
      </c>
      <c r="D52" s="306">
        <f>SUM(D29)</f>
        <v>10000</v>
      </c>
      <c r="E52" s="306">
        <f>SUM(E29)</f>
        <v>10000</v>
      </c>
      <c r="F52" s="306">
        <f>SUM(F29)</f>
        <v>10000</v>
      </c>
      <c r="G52" s="996">
        <f t="shared" si="0"/>
        <v>1</v>
      </c>
    </row>
    <row r="53" spans="1:7" ht="12" customHeight="1" thickBot="1">
      <c r="A53" s="388"/>
      <c r="B53" s="311" t="s">
        <v>642</v>
      </c>
      <c r="C53" s="409">
        <f>SUM(C50:C52)</f>
        <v>123000</v>
      </c>
      <c r="D53" s="409">
        <f>SUM(D50:D52)</f>
        <v>175093</v>
      </c>
      <c r="E53" s="409">
        <f>SUM(E50:E52)</f>
        <v>171993</v>
      </c>
      <c r="F53" s="409">
        <f>SUM(F50:F52)</f>
        <v>166343</v>
      </c>
      <c r="G53" s="998">
        <f t="shared" si="0"/>
        <v>0.9671498258650061</v>
      </c>
    </row>
    <row r="54" spans="1:7" ht="12" customHeight="1" thickBot="1">
      <c r="A54" s="379"/>
      <c r="B54" s="394" t="s">
        <v>832</v>
      </c>
      <c r="C54" s="395">
        <f>SUM(C48+C53)</f>
        <v>1927231</v>
      </c>
      <c r="D54" s="395">
        <f>SUM(D48+D53)</f>
        <v>2062110</v>
      </c>
      <c r="E54" s="395">
        <f>SUM(E48+E53)</f>
        <v>2063654</v>
      </c>
      <c r="F54" s="395">
        <f>SUM(F48+F53)</f>
        <v>2058649</v>
      </c>
      <c r="G54" s="999">
        <f t="shared" si="0"/>
        <v>0.9975746903308403</v>
      </c>
    </row>
    <row r="55" spans="1:7" ht="12" thickBot="1">
      <c r="A55" s="411"/>
      <c r="B55" s="412" t="s">
        <v>652</v>
      </c>
      <c r="C55" s="1048">
        <f>SUM(C54)</f>
        <v>1927231</v>
      </c>
      <c r="D55" s="947">
        <f>SUM(D54)</f>
        <v>2062110</v>
      </c>
      <c r="E55" s="947">
        <f>SUM(E54)</f>
        <v>2063654</v>
      </c>
      <c r="F55" s="947">
        <f>SUM(F54)</f>
        <v>2058649</v>
      </c>
      <c r="G55" s="999">
        <f t="shared" si="0"/>
        <v>0.9975746903308403</v>
      </c>
    </row>
    <row r="57" spans="3:6" ht="11.25">
      <c r="C57" s="413"/>
      <c r="D57" s="413"/>
      <c r="E57" s="413"/>
      <c r="F57" s="413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10" sqref="F10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6" width="10.875" style="414" customWidth="1"/>
    <col min="7" max="7" width="9.50390625" style="414" customWidth="1"/>
    <col min="8" max="16384" width="9.125" style="414" customWidth="1"/>
  </cols>
  <sheetData>
    <row r="2" spans="1:7" ht="13.5">
      <c r="A2" s="1297" t="s">
        <v>900</v>
      </c>
      <c r="B2" s="1291"/>
      <c r="C2" s="1291"/>
      <c r="D2" s="1291"/>
      <c r="E2" s="1291"/>
      <c r="F2" s="1291"/>
      <c r="G2" s="1291"/>
    </row>
    <row r="3" spans="1:7" ht="12">
      <c r="A3" s="1296" t="s">
        <v>22</v>
      </c>
      <c r="B3" s="1291"/>
      <c r="C3" s="1291"/>
      <c r="D3" s="1291"/>
      <c r="E3" s="1291"/>
      <c r="F3" s="1291"/>
      <c r="G3" s="1291"/>
    </row>
    <row r="4" ht="12.75">
      <c r="B4" s="415"/>
    </row>
    <row r="5" ht="12.75">
      <c r="B5" s="415"/>
    </row>
    <row r="6" spans="3:7" ht="12.75">
      <c r="C6" s="416"/>
      <c r="D6" s="416"/>
      <c r="E6" s="416"/>
      <c r="F6" s="416"/>
      <c r="G6" s="416" t="s">
        <v>758</v>
      </c>
    </row>
    <row r="7" spans="1:7" ht="12.75" customHeight="1">
      <c r="A7" s="417"/>
      <c r="B7" s="418" t="s">
        <v>738</v>
      </c>
      <c r="C7" s="1284" t="s">
        <v>119</v>
      </c>
      <c r="D7" s="1284" t="s">
        <v>265</v>
      </c>
      <c r="E7" s="1284" t="s">
        <v>1215</v>
      </c>
      <c r="F7" s="1284" t="s">
        <v>1250</v>
      </c>
      <c r="G7" s="1293" t="s">
        <v>1232</v>
      </c>
    </row>
    <row r="8" spans="1:7" ht="12">
      <c r="A8" s="419"/>
      <c r="B8" s="420" t="s">
        <v>858</v>
      </c>
      <c r="C8" s="1298"/>
      <c r="D8" s="1298"/>
      <c r="E8" s="1298"/>
      <c r="F8" s="1298"/>
      <c r="G8" s="1294"/>
    </row>
    <row r="9" spans="1:7" ht="12.75" thickBot="1">
      <c r="A9" s="421"/>
      <c r="B9" s="422"/>
      <c r="C9" s="1292"/>
      <c r="D9" s="1292"/>
      <c r="E9" s="1292"/>
      <c r="F9" s="1292"/>
      <c r="G9" s="1295"/>
    </row>
    <row r="10" spans="1:7" ht="12.75" thickBot="1">
      <c r="A10" s="423" t="s">
        <v>739</v>
      </c>
      <c r="B10" s="422" t="s">
        <v>740</v>
      </c>
      <c r="C10" s="424" t="s">
        <v>741</v>
      </c>
      <c r="D10" s="424" t="s">
        <v>742</v>
      </c>
      <c r="E10" s="424" t="s">
        <v>743</v>
      </c>
      <c r="F10" s="424" t="s">
        <v>611</v>
      </c>
      <c r="G10" s="424" t="s">
        <v>959</v>
      </c>
    </row>
    <row r="11" spans="1:7" ht="15" customHeight="1">
      <c r="A11" s="425">
        <v>3030</v>
      </c>
      <c r="B11" s="426" t="s">
        <v>646</v>
      </c>
      <c r="C11" s="427"/>
      <c r="D11" s="427"/>
      <c r="E11" s="427"/>
      <c r="F11" s="427"/>
      <c r="G11" s="428"/>
    </row>
    <row r="12" spans="1:7" ht="15" customHeight="1">
      <c r="A12" s="425"/>
      <c r="B12" s="324" t="s">
        <v>768</v>
      </c>
      <c r="C12" s="427"/>
      <c r="D12" s="427"/>
      <c r="E12" s="427"/>
      <c r="F12" s="427"/>
      <c r="G12" s="419"/>
    </row>
    <row r="13" spans="1:7" ht="15" customHeight="1" thickBot="1">
      <c r="A13" s="425"/>
      <c r="B13" s="325" t="s">
        <v>145</v>
      </c>
      <c r="C13" s="429"/>
      <c r="D13" s="834"/>
      <c r="E13" s="834"/>
      <c r="F13" s="834"/>
      <c r="G13" s="604"/>
    </row>
    <row r="14" spans="1:7" ht="15" customHeight="1" thickBot="1">
      <c r="A14" s="430"/>
      <c r="B14" s="326" t="s">
        <v>89</v>
      </c>
      <c r="C14" s="433"/>
      <c r="D14" s="837"/>
      <c r="E14" s="837"/>
      <c r="F14" s="837"/>
      <c r="G14" s="604"/>
    </row>
    <row r="15" spans="1:7" ht="15" customHeight="1">
      <c r="A15" s="425"/>
      <c r="B15" s="831" t="s">
        <v>569</v>
      </c>
      <c r="C15" s="431"/>
      <c r="D15" s="838"/>
      <c r="E15" s="838"/>
      <c r="F15" s="838"/>
      <c r="G15" s="605"/>
    </row>
    <row r="16" spans="1:7" ht="15" customHeight="1" thickBot="1">
      <c r="A16" s="432"/>
      <c r="B16" s="833" t="s">
        <v>570</v>
      </c>
      <c r="C16" s="834">
        <v>25000</v>
      </c>
      <c r="D16" s="834">
        <v>25000</v>
      </c>
      <c r="E16" s="834">
        <v>25000</v>
      </c>
      <c r="F16" s="834">
        <v>20000</v>
      </c>
      <c r="G16" s="855">
        <f>SUM(F16/E16)</f>
        <v>0.8</v>
      </c>
    </row>
    <row r="17" spans="1:7" ht="15" customHeight="1" thickBot="1">
      <c r="A17" s="432"/>
      <c r="B17" s="832" t="s">
        <v>571</v>
      </c>
      <c r="C17" s="837">
        <f>SUM(C16)</f>
        <v>25000</v>
      </c>
      <c r="D17" s="837">
        <f>SUM(D16)</f>
        <v>25000</v>
      </c>
      <c r="E17" s="837">
        <f>SUM(E16)</f>
        <v>25000</v>
      </c>
      <c r="F17" s="837">
        <f>SUM(F16)</f>
        <v>20000</v>
      </c>
      <c r="G17" s="1227">
        <f aca="true" t="shared" si="0" ref="G17:G48">SUM(F17/E17)</f>
        <v>0.8</v>
      </c>
    </row>
    <row r="18" spans="1:7" ht="15" customHeight="1">
      <c r="A18" s="425"/>
      <c r="B18" s="324" t="s">
        <v>771</v>
      </c>
      <c r="C18" s="838"/>
      <c r="D18" s="838"/>
      <c r="E18" s="838"/>
      <c r="F18" s="838">
        <f>SUM(F19:F20)</f>
        <v>1010</v>
      </c>
      <c r="G18" s="856"/>
    </row>
    <row r="19" spans="1:7" ht="15" customHeight="1">
      <c r="A19" s="425"/>
      <c r="B19" s="330" t="s">
        <v>772</v>
      </c>
      <c r="C19" s="836"/>
      <c r="D19" s="836"/>
      <c r="E19" s="836"/>
      <c r="F19" s="836">
        <v>1010</v>
      </c>
      <c r="G19" s="856"/>
    </row>
    <row r="20" spans="1:7" ht="15" customHeight="1">
      <c r="A20" s="425"/>
      <c r="B20" s="330" t="s">
        <v>773</v>
      </c>
      <c r="C20" s="836"/>
      <c r="D20" s="836"/>
      <c r="E20" s="836"/>
      <c r="F20" s="836"/>
      <c r="G20" s="856"/>
    </row>
    <row r="21" spans="1:7" ht="15" customHeight="1">
      <c r="A21" s="425"/>
      <c r="B21" s="332" t="s">
        <v>774</v>
      </c>
      <c r="C21" s="836"/>
      <c r="D21" s="836"/>
      <c r="E21" s="836"/>
      <c r="F21" s="836">
        <v>274</v>
      </c>
      <c r="G21" s="856"/>
    </row>
    <row r="22" spans="1:7" ht="15" customHeight="1">
      <c r="A22" s="425"/>
      <c r="B22" s="332" t="s">
        <v>775</v>
      </c>
      <c r="C22" s="838"/>
      <c r="D22" s="838"/>
      <c r="E22" s="838"/>
      <c r="F22" s="838"/>
      <c r="G22" s="856"/>
    </row>
    <row r="23" spans="1:7" ht="15" customHeight="1">
      <c r="A23" s="425"/>
      <c r="B23" s="332" t="s">
        <v>776</v>
      </c>
      <c r="C23" s="836"/>
      <c r="D23" s="836"/>
      <c r="E23" s="836"/>
      <c r="F23" s="836">
        <v>331</v>
      </c>
      <c r="G23" s="856"/>
    </row>
    <row r="24" spans="1:7" ht="15" customHeight="1">
      <c r="A24" s="425"/>
      <c r="B24" s="333" t="s">
        <v>144</v>
      </c>
      <c r="C24" s="836"/>
      <c r="D24" s="836"/>
      <c r="E24" s="836"/>
      <c r="F24" s="836">
        <v>1</v>
      </c>
      <c r="G24" s="856"/>
    </row>
    <row r="25" spans="1:7" ht="15" customHeight="1" thickBot="1">
      <c r="A25" s="432"/>
      <c r="B25" s="334" t="s">
        <v>777</v>
      </c>
      <c r="C25" s="834"/>
      <c r="D25" s="834"/>
      <c r="E25" s="834"/>
      <c r="F25" s="834">
        <v>310</v>
      </c>
      <c r="G25" s="855"/>
    </row>
    <row r="26" spans="1:7" ht="15" customHeight="1" thickBot="1">
      <c r="A26" s="430"/>
      <c r="B26" s="336" t="s">
        <v>935</v>
      </c>
      <c r="C26" s="837"/>
      <c r="D26" s="837"/>
      <c r="E26" s="837"/>
      <c r="F26" s="837">
        <f>SUM(F18+F21+F23+F24+F25)</f>
        <v>1926</v>
      </c>
      <c r="G26" s="1025"/>
    </row>
    <row r="27" spans="1:7" ht="15" customHeight="1" thickBot="1">
      <c r="A27" s="430"/>
      <c r="B27" s="339" t="s">
        <v>637</v>
      </c>
      <c r="C27" s="837">
        <f>SUM(C17+C26)</f>
        <v>25000</v>
      </c>
      <c r="D27" s="837">
        <f>SUM(D17+D26)</f>
        <v>25000</v>
      </c>
      <c r="E27" s="837">
        <f>SUM(E17+E26)</f>
        <v>25000</v>
      </c>
      <c r="F27" s="837">
        <f>SUM(F17+F26)</f>
        <v>21926</v>
      </c>
      <c r="G27" s="1031">
        <f t="shared" si="0"/>
        <v>0.87704</v>
      </c>
    </row>
    <row r="28" spans="1:7" ht="15" customHeight="1" thickBot="1">
      <c r="A28" s="430"/>
      <c r="B28" s="341" t="s">
        <v>638</v>
      </c>
      <c r="C28" s="837"/>
      <c r="D28" s="837"/>
      <c r="E28" s="837"/>
      <c r="F28" s="837"/>
      <c r="G28" s="1025"/>
    </row>
    <row r="29" spans="1:7" ht="15" customHeight="1">
      <c r="A29" s="425"/>
      <c r="B29" s="343" t="s">
        <v>91</v>
      </c>
      <c r="C29" s="836"/>
      <c r="D29" s="836">
        <v>29361</v>
      </c>
      <c r="E29" s="836">
        <v>29361</v>
      </c>
      <c r="F29" s="836">
        <v>29361</v>
      </c>
      <c r="G29" s="856">
        <f t="shared" si="0"/>
        <v>1</v>
      </c>
    </row>
    <row r="30" spans="1:7" ht="15" customHeight="1">
      <c r="A30" s="425"/>
      <c r="B30" s="345" t="s">
        <v>123</v>
      </c>
      <c r="C30" s="836"/>
      <c r="D30" s="836">
        <v>362</v>
      </c>
      <c r="E30" s="836">
        <v>362</v>
      </c>
      <c r="F30" s="836">
        <v>362</v>
      </c>
      <c r="G30" s="856">
        <f t="shared" si="0"/>
        <v>1</v>
      </c>
    </row>
    <row r="31" spans="1:7" ht="15" customHeight="1" thickBot="1">
      <c r="A31" s="425"/>
      <c r="B31" s="346" t="s">
        <v>238</v>
      </c>
      <c r="C31" s="834">
        <v>616506</v>
      </c>
      <c r="D31" s="834">
        <v>629503</v>
      </c>
      <c r="E31" s="834">
        <v>614752</v>
      </c>
      <c r="F31" s="834">
        <v>619914</v>
      </c>
      <c r="G31" s="855">
        <f t="shared" si="0"/>
        <v>1.0083968819946905</v>
      </c>
    </row>
    <row r="32" spans="1:7" ht="15" customHeight="1" thickBot="1">
      <c r="A32" s="430"/>
      <c r="B32" s="347" t="s">
        <v>631</v>
      </c>
      <c r="C32" s="835">
        <f>SUM(C29:C31)</f>
        <v>616506</v>
      </c>
      <c r="D32" s="835">
        <f>SUM(D29:D31)</f>
        <v>659226</v>
      </c>
      <c r="E32" s="835">
        <f>SUM(E29:E31)</f>
        <v>644475</v>
      </c>
      <c r="F32" s="835">
        <f>SUM(F29:F31)</f>
        <v>649637</v>
      </c>
      <c r="G32" s="1031">
        <f t="shared" si="0"/>
        <v>1.0080096202335234</v>
      </c>
    </row>
    <row r="33" spans="1:7" ht="15" customHeight="1" thickBot="1">
      <c r="A33" s="425"/>
      <c r="B33" s="1127" t="s">
        <v>91</v>
      </c>
      <c r="C33" s="836"/>
      <c r="D33" s="836">
        <v>891</v>
      </c>
      <c r="E33" s="836">
        <v>891</v>
      </c>
      <c r="F33" s="836">
        <v>891</v>
      </c>
      <c r="G33" s="1025">
        <f t="shared" si="0"/>
        <v>1</v>
      </c>
    </row>
    <row r="34" spans="1:7" ht="15" customHeight="1" thickBot="1">
      <c r="A34" s="430"/>
      <c r="B34" s="347" t="s">
        <v>633</v>
      </c>
      <c r="C34" s="835"/>
      <c r="D34" s="835">
        <f>SUM(D33:D33)</f>
        <v>891</v>
      </c>
      <c r="E34" s="835">
        <f>SUM(E33:E33)</f>
        <v>891</v>
      </c>
      <c r="F34" s="835">
        <f>SUM(F33:F33)</f>
        <v>891</v>
      </c>
      <c r="G34" s="1031">
        <f t="shared" si="0"/>
        <v>1</v>
      </c>
    </row>
    <row r="35" spans="1:7" ht="15" customHeight="1" thickBot="1">
      <c r="A35" s="430"/>
      <c r="B35" s="350" t="s">
        <v>645</v>
      </c>
      <c r="C35" s="835">
        <f>SUM(C34+C32+C27+C28)</f>
        <v>641506</v>
      </c>
      <c r="D35" s="835">
        <f>SUM(D34+D32+D27+D28)</f>
        <v>685117</v>
      </c>
      <c r="E35" s="835">
        <f>SUM(E34+E32+E27+E28)</f>
        <v>670366</v>
      </c>
      <c r="F35" s="835">
        <f>SUM(F34+F32+F27+F28)</f>
        <v>672454</v>
      </c>
      <c r="G35" s="1227">
        <f t="shared" si="0"/>
        <v>1.0031147164384828</v>
      </c>
    </row>
    <row r="36" spans="1:7" ht="15" customHeight="1">
      <c r="A36" s="425"/>
      <c r="B36" s="352" t="s">
        <v>912</v>
      </c>
      <c r="C36" s="836">
        <v>320113</v>
      </c>
      <c r="D36" s="836">
        <v>326448</v>
      </c>
      <c r="E36" s="836">
        <v>326652</v>
      </c>
      <c r="F36" s="836">
        <v>334920</v>
      </c>
      <c r="G36" s="856">
        <f t="shared" si="0"/>
        <v>1.0253113405091656</v>
      </c>
    </row>
    <row r="37" spans="1:7" ht="15" customHeight="1">
      <c r="A37" s="425"/>
      <c r="B37" s="352" t="s">
        <v>913</v>
      </c>
      <c r="C37" s="836">
        <v>76918</v>
      </c>
      <c r="D37" s="836">
        <v>81626</v>
      </c>
      <c r="E37" s="836">
        <v>81671</v>
      </c>
      <c r="F37" s="836">
        <v>83491</v>
      </c>
      <c r="G37" s="856">
        <f t="shared" si="0"/>
        <v>1.0222845318411675</v>
      </c>
    </row>
    <row r="38" spans="1:7" ht="15" customHeight="1">
      <c r="A38" s="425"/>
      <c r="B38" s="352" t="s">
        <v>914</v>
      </c>
      <c r="C38" s="836">
        <v>231475</v>
      </c>
      <c r="D38" s="836">
        <v>263152</v>
      </c>
      <c r="E38" s="836">
        <v>248152</v>
      </c>
      <c r="F38" s="836">
        <v>240152</v>
      </c>
      <c r="G38" s="856">
        <f t="shared" si="0"/>
        <v>0.96776169444534</v>
      </c>
    </row>
    <row r="39" spans="1:7" ht="15" customHeight="1">
      <c r="A39" s="425"/>
      <c r="B39" s="353" t="s">
        <v>916</v>
      </c>
      <c r="C39" s="838"/>
      <c r="D39" s="838"/>
      <c r="E39" s="838"/>
      <c r="F39" s="838"/>
      <c r="G39" s="856"/>
    </row>
    <row r="40" spans="1:7" ht="15" customHeight="1" thickBot="1">
      <c r="A40" s="804"/>
      <c r="B40" s="354" t="s">
        <v>915</v>
      </c>
      <c r="C40" s="834"/>
      <c r="D40" s="834"/>
      <c r="E40" s="834"/>
      <c r="F40" s="834"/>
      <c r="G40" s="855"/>
    </row>
    <row r="41" spans="1:7" ht="15" customHeight="1">
      <c r="A41" s="802"/>
      <c r="B41" s="806" t="s">
        <v>630</v>
      </c>
      <c r="C41" s="838">
        <f>SUM(C36:C40)</f>
        <v>628506</v>
      </c>
      <c r="D41" s="838">
        <f>SUM(D36:D40)</f>
        <v>671226</v>
      </c>
      <c r="E41" s="838">
        <f>SUM(E36:E40)</f>
        <v>656475</v>
      </c>
      <c r="F41" s="838">
        <f>SUM(F36:F40)</f>
        <v>658563</v>
      </c>
      <c r="G41" s="1226">
        <f t="shared" si="0"/>
        <v>1.0031806237861305</v>
      </c>
    </row>
    <row r="42" spans="1:7" ht="15" customHeight="1">
      <c r="A42" s="805"/>
      <c r="B42" s="803" t="s">
        <v>535</v>
      </c>
      <c r="C42" s="839">
        <v>139000</v>
      </c>
      <c r="D42" s="839">
        <v>139000</v>
      </c>
      <c r="E42" s="839">
        <v>139000</v>
      </c>
      <c r="F42" s="839">
        <v>139000</v>
      </c>
      <c r="G42" s="1228">
        <f t="shared" si="0"/>
        <v>1</v>
      </c>
    </row>
    <row r="43" spans="1:7" ht="15" customHeight="1" thickBot="1">
      <c r="A43" s="432"/>
      <c r="B43" s="798" t="s">
        <v>1158</v>
      </c>
      <c r="C43" s="840">
        <v>115087</v>
      </c>
      <c r="D43" s="840">
        <v>135327</v>
      </c>
      <c r="E43" s="840">
        <v>120327</v>
      </c>
      <c r="F43" s="840">
        <v>120327</v>
      </c>
      <c r="G43" s="1229">
        <f t="shared" si="0"/>
        <v>1</v>
      </c>
    </row>
    <row r="44" spans="1:7" ht="15.75" customHeight="1">
      <c r="A44" s="425"/>
      <c r="B44" s="352" t="s">
        <v>826</v>
      </c>
      <c r="C44" s="841">
        <v>13000</v>
      </c>
      <c r="D44" s="841">
        <v>13891</v>
      </c>
      <c r="E44" s="841">
        <v>13891</v>
      </c>
      <c r="F44" s="841">
        <v>13891</v>
      </c>
      <c r="G44" s="856">
        <f t="shared" si="0"/>
        <v>1</v>
      </c>
    </row>
    <row r="45" spans="1:7" ht="15" customHeight="1">
      <c r="A45" s="425"/>
      <c r="B45" s="352" t="s">
        <v>827</v>
      </c>
      <c r="C45" s="838"/>
      <c r="D45" s="838"/>
      <c r="E45" s="838"/>
      <c r="F45" s="838"/>
      <c r="G45" s="856"/>
    </row>
    <row r="46" spans="1:7" ht="15" customHeight="1" thickBot="1">
      <c r="A46" s="425"/>
      <c r="B46" s="354" t="s">
        <v>101</v>
      </c>
      <c r="C46" s="837"/>
      <c r="D46" s="837"/>
      <c r="E46" s="837"/>
      <c r="F46" s="837"/>
      <c r="G46" s="855"/>
    </row>
    <row r="47" spans="1:7" ht="15" customHeight="1" thickBot="1">
      <c r="A47" s="430"/>
      <c r="B47" s="356" t="s">
        <v>636</v>
      </c>
      <c r="C47" s="835">
        <f>SUM(C44:C46)</f>
        <v>13000</v>
      </c>
      <c r="D47" s="835">
        <f>SUM(D44:D46)</f>
        <v>13891</v>
      </c>
      <c r="E47" s="835">
        <f>SUM(E44:E46)</f>
        <v>13891</v>
      </c>
      <c r="F47" s="835">
        <f>SUM(F44:F46)</f>
        <v>13891</v>
      </c>
      <c r="G47" s="1031">
        <f t="shared" si="0"/>
        <v>1</v>
      </c>
    </row>
    <row r="48" spans="1:7" ht="15" customHeight="1" thickBot="1">
      <c r="A48" s="432"/>
      <c r="B48" s="357" t="s">
        <v>684</v>
      </c>
      <c r="C48" s="835">
        <f>SUM(C47,C41)</f>
        <v>641506</v>
      </c>
      <c r="D48" s="1128">
        <f>SUM(D47,D41)</f>
        <v>685117</v>
      </c>
      <c r="E48" s="1128">
        <f>SUM(E47,E41)</f>
        <v>670366</v>
      </c>
      <c r="F48" s="1128">
        <f>SUM(F47,F41)</f>
        <v>672454</v>
      </c>
      <c r="G48" s="1227">
        <f t="shared" si="0"/>
        <v>1.0031147164384828</v>
      </c>
    </row>
    <row r="51" ht="16.5" customHeight="1">
      <c r="B51" s="607"/>
    </row>
    <row r="52" ht="15" customHeight="1">
      <c r="B52" s="607"/>
    </row>
  </sheetData>
  <sheetProtection/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08"/>
  <sheetViews>
    <sheetView showZeros="0" zoomScaleSheetLayoutView="100" zoomScalePageLayoutView="0" workbookViewId="0" topLeftCell="A298">
      <selection activeCell="F563" sqref="F563"/>
    </sheetView>
  </sheetViews>
  <sheetFormatPr defaultColWidth="9.125" defaultRowHeight="12.75"/>
  <cols>
    <col min="1" max="1" width="6.125" style="435" customWidth="1"/>
    <col min="2" max="2" width="50.875" style="369" customWidth="1"/>
    <col min="3" max="6" width="14.50390625" style="528" customWidth="1"/>
    <col min="7" max="7" width="9.50390625" style="528" customWidth="1"/>
    <col min="8" max="8" width="39.875" style="528" customWidth="1"/>
    <col min="9" max="16384" width="9.125" style="369" customWidth="1"/>
  </cols>
  <sheetData>
    <row r="1" spans="1:8" ht="12">
      <c r="A1" s="1299" t="s">
        <v>901</v>
      </c>
      <c r="B1" s="1300"/>
      <c r="C1" s="1300"/>
      <c r="D1" s="1300"/>
      <c r="E1" s="1300"/>
      <c r="F1" s="1300"/>
      <c r="G1" s="1300"/>
      <c r="H1" s="1300"/>
    </row>
    <row r="2" spans="1:8" ht="12">
      <c r="A2" s="1301" t="s">
        <v>23</v>
      </c>
      <c r="B2" s="1302"/>
      <c r="C2" s="1302"/>
      <c r="D2" s="1302"/>
      <c r="E2" s="1302"/>
      <c r="F2" s="1302"/>
      <c r="G2" s="1302"/>
      <c r="H2" s="1302"/>
    </row>
    <row r="3" spans="1:8" ht="12">
      <c r="A3" s="434"/>
      <c r="B3" s="434"/>
      <c r="C3" s="434"/>
      <c r="D3" s="434"/>
      <c r="E3" s="434"/>
      <c r="F3" s="434"/>
      <c r="G3" s="434"/>
      <c r="H3" s="434"/>
    </row>
    <row r="4" spans="3:8" ht="11.25">
      <c r="C4" s="436"/>
      <c r="D4" s="436"/>
      <c r="E4" s="436"/>
      <c r="F4" s="436"/>
      <c r="G4" s="436"/>
      <c r="H4" s="437" t="s">
        <v>758</v>
      </c>
    </row>
    <row r="5" spans="1:8" s="376" customFormat="1" ht="12" customHeight="1">
      <c r="A5" s="374"/>
      <c r="B5" s="375"/>
      <c r="C5" s="1284" t="s">
        <v>121</v>
      </c>
      <c r="D5" s="1284" t="s">
        <v>266</v>
      </c>
      <c r="E5" s="1284" t="s">
        <v>1216</v>
      </c>
      <c r="F5" s="1284" t="s">
        <v>1233</v>
      </c>
      <c r="G5" s="1303" t="s">
        <v>1226</v>
      </c>
      <c r="H5" s="439" t="s">
        <v>718</v>
      </c>
    </row>
    <row r="6" spans="1:8" s="376" customFormat="1" ht="12" customHeight="1">
      <c r="A6" s="377" t="s">
        <v>857</v>
      </c>
      <c r="B6" s="378" t="s">
        <v>871</v>
      </c>
      <c r="C6" s="1285"/>
      <c r="D6" s="1285"/>
      <c r="E6" s="1285"/>
      <c r="F6" s="1285"/>
      <c r="G6" s="1298"/>
      <c r="H6" s="76" t="s">
        <v>719</v>
      </c>
    </row>
    <row r="7" spans="1:8" s="376" customFormat="1" ht="12.75" customHeight="1" thickBot="1">
      <c r="A7" s="377"/>
      <c r="B7" s="380"/>
      <c r="C7" s="1292"/>
      <c r="D7" s="1292"/>
      <c r="E7" s="1292"/>
      <c r="F7" s="1292"/>
      <c r="G7" s="1304"/>
      <c r="H7" s="400"/>
    </row>
    <row r="8" spans="1:8" s="376" customFormat="1" ht="11.25">
      <c r="A8" s="381" t="s">
        <v>739</v>
      </c>
      <c r="B8" s="440" t="s">
        <v>740</v>
      </c>
      <c r="C8" s="383" t="s">
        <v>741</v>
      </c>
      <c r="D8" s="383" t="s">
        <v>742</v>
      </c>
      <c r="E8" s="383" t="s">
        <v>743</v>
      </c>
      <c r="F8" s="383" t="s">
        <v>611</v>
      </c>
      <c r="G8" s="383" t="s">
        <v>959</v>
      </c>
      <c r="H8" s="383" t="s">
        <v>1029</v>
      </c>
    </row>
    <row r="9" spans="1:8" s="376" customFormat="1" ht="12" customHeight="1">
      <c r="A9" s="377">
        <v>3050</v>
      </c>
      <c r="B9" s="441" t="s">
        <v>833</v>
      </c>
      <c r="C9" s="442">
        <f>SUM(C17+C25)</f>
        <v>5000</v>
      </c>
      <c r="D9" s="442">
        <f>SUM(D17+D25)</f>
        <v>9761</v>
      </c>
      <c r="E9" s="442">
        <f>SUM(E17+E25)</f>
        <v>9761</v>
      </c>
      <c r="F9" s="442">
        <f>SUM(F17+F25)</f>
        <v>9761</v>
      </c>
      <c r="G9" s="443">
        <f>SUM(F9/E9)</f>
        <v>1</v>
      </c>
      <c r="H9" s="444"/>
    </row>
    <row r="10" spans="1:8" ht="12" customHeight="1">
      <c r="A10" s="445">
        <v>3052</v>
      </c>
      <c r="B10" s="446" t="s">
        <v>585</v>
      </c>
      <c r="C10" s="447"/>
      <c r="D10" s="447"/>
      <c r="E10" s="447"/>
      <c r="F10" s="447"/>
      <c r="G10" s="443"/>
      <c r="H10" s="448"/>
    </row>
    <row r="11" spans="1:8" ht="12" customHeight="1">
      <c r="A11" s="449"/>
      <c r="B11" s="450" t="s">
        <v>687</v>
      </c>
      <c r="C11" s="464"/>
      <c r="D11" s="464"/>
      <c r="E11" s="464"/>
      <c r="F11" s="464"/>
      <c r="G11" s="443"/>
      <c r="H11" s="1003"/>
    </row>
    <row r="12" spans="1:8" ht="12" customHeight="1">
      <c r="A12" s="449"/>
      <c r="B12" s="452" t="s">
        <v>879</v>
      </c>
      <c r="C12" s="464"/>
      <c r="D12" s="464"/>
      <c r="E12" s="464"/>
      <c r="F12" s="464"/>
      <c r="G12" s="443"/>
      <c r="H12" s="1003"/>
    </row>
    <row r="13" spans="1:8" ht="12" customHeight="1">
      <c r="A13" s="449"/>
      <c r="B13" s="453" t="s">
        <v>863</v>
      </c>
      <c r="C13" s="955">
        <v>5000</v>
      </c>
      <c r="D13" s="955">
        <v>6762</v>
      </c>
      <c r="E13" s="955">
        <v>6762</v>
      </c>
      <c r="F13" s="955">
        <v>6762</v>
      </c>
      <c r="G13" s="1009">
        <f>SUM(F13/E13)</f>
        <v>1</v>
      </c>
      <c r="H13" s="1003"/>
    </row>
    <row r="14" spans="1:8" ht="12" customHeight="1">
      <c r="A14" s="449"/>
      <c r="B14" s="454" t="s">
        <v>692</v>
      </c>
      <c r="C14" s="955"/>
      <c r="D14" s="955"/>
      <c r="E14" s="955"/>
      <c r="F14" s="955"/>
      <c r="G14" s="443"/>
      <c r="H14" s="451"/>
    </row>
    <row r="15" spans="1:8" ht="12" customHeight="1">
      <c r="A15" s="449"/>
      <c r="B15" s="454" t="s">
        <v>873</v>
      </c>
      <c r="C15" s="447"/>
      <c r="D15" s="447"/>
      <c r="E15" s="447"/>
      <c r="F15" s="447"/>
      <c r="G15" s="443"/>
      <c r="H15" s="451"/>
    </row>
    <row r="16" spans="1:8" ht="12" customHeight="1" thickBot="1">
      <c r="A16" s="449"/>
      <c r="B16" s="455" t="s">
        <v>658</v>
      </c>
      <c r="C16" s="456"/>
      <c r="D16" s="456"/>
      <c r="E16" s="456"/>
      <c r="F16" s="456"/>
      <c r="G16" s="1088"/>
      <c r="H16" s="457"/>
    </row>
    <row r="17" spans="1:8" ht="13.5" customHeight="1" thickBot="1">
      <c r="A17" s="458"/>
      <c r="B17" s="459" t="s">
        <v>709</v>
      </c>
      <c r="C17" s="1049">
        <f>SUM(C11:C14)</f>
        <v>5000</v>
      </c>
      <c r="D17" s="1131">
        <f>SUM(D11:D14)</f>
        <v>6762</v>
      </c>
      <c r="E17" s="1131">
        <f>SUM(E11:E14)</f>
        <v>6762</v>
      </c>
      <c r="F17" s="1131">
        <f>SUM(F11:F14)</f>
        <v>6762</v>
      </c>
      <c r="G17" s="1090">
        <f>SUM(F17/E17)</f>
        <v>1</v>
      </c>
      <c r="H17" s="460"/>
    </row>
    <row r="18" spans="1:8" ht="13.5" customHeight="1">
      <c r="A18" s="445">
        <v>3053</v>
      </c>
      <c r="B18" s="446" t="s">
        <v>1107</v>
      </c>
      <c r="C18" s="447"/>
      <c r="D18" s="447"/>
      <c r="E18" s="447"/>
      <c r="F18" s="447"/>
      <c r="G18" s="443"/>
      <c r="H18" s="448"/>
    </row>
    <row r="19" spans="1:8" ht="13.5" customHeight="1">
      <c r="A19" s="449"/>
      <c r="B19" s="450" t="s">
        <v>687</v>
      </c>
      <c r="C19" s="464"/>
      <c r="D19" s="464"/>
      <c r="E19" s="464"/>
      <c r="F19" s="464"/>
      <c r="G19" s="443"/>
      <c r="H19" s="1003"/>
    </row>
    <row r="20" spans="1:8" ht="13.5" customHeight="1">
      <c r="A20" s="449"/>
      <c r="B20" s="452" t="s">
        <v>879</v>
      </c>
      <c r="C20" s="464"/>
      <c r="D20" s="464"/>
      <c r="E20" s="464"/>
      <c r="F20" s="464"/>
      <c r="G20" s="443"/>
      <c r="H20" s="1003"/>
    </row>
    <row r="21" spans="1:8" ht="13.5" customHeight="1">
      <c r="A21" s="449"/>
      <c r="B21" s="453" t="s">
        <v>863</v>
      </c>
      <c r="C21" s="464"/>
      <c r="D21" s="464">
        <v>2999</v>
      </c>
      <c r="E21" s="464">
        <v>2999</v>
      </c>
      <c r="F21" s="464">
        <v>2999</v>
      </c>
      <c r="G21" s="1009">
        <f>SUM(F21/E21)</f>
        <v>1</v>
      </c>
      <c r="H21" s="1003"/>
    </row>
    <row r="22" spans="1:8" ht="13.5" customHeight="1">
      <c r="A22" s="449"/>
      <c r="B22" s="454" t="s">
        <v>692</v>
      </c>
      <c r="C22" s="464"/>
      <c r="D22" s="464"/>
      <c r="E22" s="464"/>
      <c r="F22" s="464"/>
      <c r="G22" s="443"/>
      <c r="H22" s="451"/>
    </row>
    <row r="23" spans="1:8" ht="13.5" customHeight="1">
      <c r="A23" s="449"/>
      <c r="B23" s="454" t="s">
        <v>873</v>
      </c>
      <c r="C23" s="447"/>
      <c r="D23" s="447"/>
      <c r="E23" s="447"/>
      <c r="F23" s="447"/>
      <c r="G23" s="443"/>
      <c r="H23" s="451"/>
    </row>
    <row r="24" spans="1:8" ht="13.5" customHeight="1" thickBot="1">
      <c r="A24" s="449"/>
      <c r="B24" s="455" t="s">
        <v>658</v>
      </c>
      <c r="C24" s="456"/>
      <c r="D24" s="456"/>
      <c r="E24" s="456"/>
      <c r="F24" s="456"/>
      <c r="G24" s="1088"/>
      <c r="H24" s="457"/>
    </row>
    <row r="25" spans="1:8" ht="13.5" customHeight="1" thickBot="1">
      <c r="A25" s="458"/>
      <c r="B25" s="459" t="s">
        <v>709</v>
      </c>
      <c r="C25" s="1049"/>
      <c r="D25" s="1131">
        <f>SUM(D21:D24)</f>
        <v>2999</v>
      </c>
      <c r="E25" s="1131">
        <f>SUM(E21:E24)</f>
        <v>2999</v>
      </c>
      <c r="F25" s="1131">
        <f>SUM(F21:F24)</f>
        <v>2999</v>
      </c>
      <c r="G25" s="1089">
        <f>SUM(F25/E25)</f>
        <v>1</v>
      </c>
      <c r="H25" s="460"/>
    </row>
    <row r="26" spans="1:8" ht="12">
      <c r="A26" s="445">
        <v>3060</v>
      </c>
      <c r="B26" s="461" t="s">
        <v>656</v>
      </c>
      <c r="C26" s="1050">
        <f>SUM(C34+C42)</f>
        <v>7500</v>
      </c>
      <c r="D26" s="1050">
        <f>SUM(D34+D42)</f>
        <v>9419</v>
      </c>
      <c r="E26" s="1050">
        <f>SUM(E34+E42)</f>
        <v>9919</v>
      </c>
      <c r="F26" s="1050">
        <f>SUM(F34+F42)</f>
        <v>9919</v>
      </c>
      <c r="G26" s="443">
        <f>SUM(F26/E26)</f>
        <v>1</v>
      </c>
      <c r="H26" s="448"/>
    </row>
    <row r="27" spans="1:8" ht="12" customHeight="1">
      <c r="A27" s="445">
        <v>3061</v>
      </c>
      <c r="B27" s="462" t="s">
        <v>693</v>
      </c>
      <c r="C27" s="447"/>
      <c r="D27" s="447"/>
      <c r="E27" s="447"/>
      <c r="F27" s="447"/>
      <c r="G27" s="443"/>
      <c r="H27" s="1005"/>
    </row>
    <row r="28" spans="1:8" ht="12" customHeight="1">
      <c r="A28" s="449"/>
      <c r="B28" s="450" t="s">
        <v>687</v>
      </c>
      <c r="C28" s="464"/>
      <c r="D28" s="464"/>
      <c r="E28" s="464"/>
      <c r="F28" s="464"/>
      <c r="G28" s="443"/>
      <c r="H28" s="463"/>
    </row>
    <row r="29" spans="1:8" ht="12" customHeight="1">
      <c r="A29" s="449"/>
      <c r="B29" s="452" t="s">
        <v>879</v>
      </c>
      <c r="C29" s="464"/>
      <c r="D29" s="464"/>
      <c r="E29" s="464"/>
      <c r="F29" s="464"/>
      <c r="G29" s="443"/>
      <c r="H29" s="463"/>
    </row>
    <row r="30" spans="1:8" ht="12" customHeight="1">
      <c r="A30" s="465"/>
      <c r="B30" s="453" t="s">
        <v>863</v>
      </c>
      <c r="C30" s="464">
        <v>1500</v>
      </c>
      <c r="D30" s="464">
        <v>1682</v>
      </c>
      <c r="E30" s="464">
        <v>2182</v>
      </c>
      <c r="F30" s="464">
        <v>2182</v>
      </c>
      <c r="G30" s="1009">
        <f>SUM(F30/E30)</f>
        <v>1</v>
      </c>
      <c r="H30" s="463"/>
    </row>
    <row r="31" spans="1:8" ht="12" customHeight="1">
      <c r="A31" s="465"/>
      <c r="B31" s="454" t="s">
        <v>692</v>
      </c>
      <c r="C31" s="464"/>
      <c r="D31" s="464"/>
      <c r="E31" s="464"/>
      <c r="F31" s="464"/>
      <c r="G31" s="443"/>
      <c r="H31" s="463"/>
    </row>
    <row r="32" spans="1:8" ht="11.25">
      <c r="A32" s="465"/>
      <c r="B32" s="454" t="s">
        <v>873</v>
      </c>
      <c r="C32" s="464"/>
      <c r="D32" s="464"/>
      <c r="E32" s="464"/>
      <c r="F32" s="464"/>
      <c r="G32" s="443"/>
      <c r="H32" s="463"/>
    </row>
    <row r="33" spans="1:8" ht="12" thickBot="1">
      <c r="A33" s="465" t="s">
        <v>858</v>
      </c>
      <c r="B33" s="455" t="s">
        <v>658</v>
      </c>
      <c r="C33" s="1051"/>
      <c r="D33" s="1051"/>
      <c r="E33" s="1051"/>
      <c r="F33" s="1051"/>
      <c r="G33" s="1088"/>
      <c r="H33" s="466"/>
    </row>
    <row r="34" spans="1:8" ht="12" thickBot="1">
      <c r="A34" s="467"/>
      <c r="B34" s="459" t="s">
        <v>709</v>
      </c>
      <c r="C34" s="1052">
        <f>SUM(C28:C33)</f>
        <v>1500</v>
      </c>
      <c r="D34" s="1105">
        <f>SUM(D28:D33)</f>
        <v>1682</v>
      </c>
      <c r="E34" s="1105">
        <f>SUM(E28:E33)</f>
        <v>2182</v>
      </c>
      <c r="F34" s="1105">
        <f>SUM(F28:F33)</f>
        <v>2182</v>
      </c>
      <c r="G34" s="1089">
        <f>SUM(F34/E34)</f>
        <v>1</v>
      </c>
      <c r="H34" s="468"/>
    </row>
    <row r="35" spans="1:8" ht="11.25">
      <c r="A35" s="469">
        <v>3071</v>
      </c>
      <c r="B35" s="446" t="s">
        <v>712</v>
      </c>
      <c r="C35" s="1053"/>
      <c r="D35" s="1053"/>
      <c r="E35" s="1053"/>
      <c r="F35" s="1053"/>
      <c r="G35" s="443"/>
      <c r="H35" s="863" t="s">
        <v>734</v>
      </c>
    </row>
    <row r="36" spans="1:8" ht="12" customHeight="1">
      <c r="A36" s="465"/>
      <c r="B36" s="450" t="s">
        <v>687</v>
      </c>
      <c r="C36" s="1054"/>
      <c r="D36" s="1054"/>
      <c r="E36" s="1054"/>
      <c r="F36" s="1054"/>
      <c r="G36" s="443"/>
      <c r="H36" s="864" t="s">
        <v>735</v>
      </c>
    </row>
    <row r="37" spans="1:8" ht="12" customHeight="1">
      <c r="A37" s="449"/>
      <c r="B37" s="452" t="s">
        <v>879</v>
      </c>
      <c r="C37" s="1054"/>
      <c r="D37" s="1054"/>
      <c r="E37" s="1054"/>
      <c r="F37" s="1054"/>
      <c r="G37" s="443"/>
      <c r="H37" s="451"/>
    </row>
    <row r="38" spans="1:8" ht="12" customHeight="1">
      <c r="A38" s="449"/>
      <c r="B38" s="453" t="s">
        <v>863</v>
      </c>
      <c r="C38" s="1054">
        <v>6000</v>
      </c>
      <c r="D38" s="1054">
        <v>7737</v>
      </c>
      <c r="E38" s="1054">
        <v>7737</v>
      </c>
      <c r="F38" s="1054">
        <v>7737</v>
      </c>
      <c r="G38" s="1009">
        <f>SUM(F38/E38)</f>
        <v>1</v>
      </c>
      <c r="H38" s="865"/>
    </row>
    <row r="39" spans="1:8" ht="12" customHeight="1">
      <c r="A39" s="449"/>
      <c r="B39" s="454" t="s">
        <v>692</v>
      </c>
      <c r="C39" s="1054"/>
      <c r="D39" s="1054"/>
      <c r="E39" s="1054"/>
      <c r="F39" s="1054"/>
      <c r="G39" s="443"/>
      <c r="H39" s="865"/>
    </row>
    <row r="40" spans="1:8" ht="12" customHeight="1">
      <c r="A40" s="449"/>
      <c r="B40" s="454" t="s">
        <v>873</v>
      </c>
      <c r="C40" s="1054"/>
      <c r="D40" s="1054"/>
      <c r="E40" s="1054"/>
      <c r="F40" s="1054"/>
      <c r="G40" s="443"/>
      <c r="H40" s="1003"/>
    </row>
    <row r="41" spans="1:8" ht="12" customHeight="1" thickBot="1">
      <c r="A41" s="449"/>
      <c r="B41" s="455" t="s">
        <v>658</v>
      </c>
      <c r="C41" s="1055"/>
      <c r="D41" s="1055"/>
      <c r="E41" s="1055"/>
      <c r="F41" s="1055"/>
      <c r="G41" s="1088"/>
      <c r="H41" s="508"/>
    </row>
    <row r="42" spans="1:8" ht="12" customHeight="1" thickBot="1">
      <c r="A42" s="474"/>
      <c r="B42" s="459" t="s">
        <v>709</v>
      </c>
      <c r="C42" s="1056">
        <f>SUM(C36:C41)</f>
        <v>6000</v>
      </c>
      <c r="D42" s="1132">
        <f>SUM(D36:D41)</f>
        <v>7737</v>
      </c>
      <c r="E42" s="1132">
        <f>SUM(E36:E41)</f>
        <v>7737</v>
      </c>
      <c r="F42" s="1132">
        <f>SUM(F36:F41)</f>
        <v>7737</v>
      </c>
      <c r="G42" s="1089">
        <f>SUM(F42/E42)</f>
        <v>1</v>
      </c>
      <c r="H42" s="866"/>
    </row>
    <row r="43" spans="1:8" ht="12" customHeight="1">
      <c r="A43" s="469">
        <v>3080</v>
      </c>
      <c r="B43" s="476" t="s">
        <v>659</v>
      </c>
      <c r="C43" s="1053">
        <f>SUM(C51)</f>
        <v>30000</v>
      </c>
      <c r="D43" s="1053">
        <f>SUM(D51)</f>
        <v>30518</v>
      </c>
      <c r="E43" s="1053">
        <f>SUM(E51)</f>
        <v>30518</v>
      </c>
      <c r="F43" s="1053">
        <f>SUM(F51)</f>
        <v>30518</v>
      </c>
      <c r="G43" s="443">
        <f>SUM(F43/E43)</f>
        <v>1</v>
      </c>
      <c r="H43" s="863"/>
    </row>
    <row r="44" spans="1:8" ht="12" customHeight="1">
      <c r="A44" s="469">
        <v>3081</v>
      </c>
      <c r="B44" s="462" t="s">
        <v>716</v>
      </c>
      <c r="C44" s="1053"/>
      <c r="D44" s="1053"/>
      <c r="E44" s="1053"/>
      <c r="F44" s="1053"/>
      <c r="G44" s="443"/>
      <c r="H44" s="1006"/>
    </row>
    <row r="45" spans="1:8" ht="12" customHeight="1">
      <c r="A45" s="465"/>
      <c r="B45" s="450" t="s">
        <v>687</v>
      </c>
      <c r="C45" s="1054"/>
      <c r="D45" s="1054"/>
      <c r="E45" s="1054"/>
      <c r="F45" s="1054"/>
      <c r="G45" s="443"/>
      <c r="H45" s="1003"/>
    </row>
    <row r="46" spans="1:8" ht="12" customHeight="1">
      <c r="A46" s="465"/>
      <c r="B46" s="452" t="s">
        <v>879</v>
      </c>
      <c r="C46" s="1054"/>
      <c r="D46" s="1054"/>
      <c r="E46" s="1054"/>
      <c r="F46" s="1054"/>
      <c r="G46" s="443"/>
      <c r="H46" s="1004"/>
    </row>
    <row r="47" spans="1:8" ht="12" customHeight="1">
      <c r="A47" s="465"/>
      <c r="B47" s="453" t="s">
        <v>863</v>
      </c>
      <c r="C47" s="1054">
        <v>19117</v>
      </c>
      <c r="D47" s="1054">
        <v>19252</v>
      </c>
      <c r="E47" s="1054">
        <v>19252</v>
      </c>
      <c r="F47" s="1054">
        <v>19252</v>
      </c>
      <c r="G47" s="1009">
        <f>SUM(F47/E47)</f>
        <v>1</v>
      </c>
      <c r="H47" s="1003"/>
    </row>
    <row r="48" spans="1:8" ht="12" customHeight="1">
      <c r="A48" s="465"/>
      <c r="B48" s="453" t="s">
        <v>657</v>
      </c>
      <c r="C48" s="1054">
        <v>10883</v>
      </c>
      <c r="D48" s="1054">
        <v>11266</v>
      </c>
      <c r="E48" s="1054">
        <v>11266</v>
      </c>
      <c r="F48" s="1054">
        <v>11266</v>
      </c>
      <c r="G48" s="1009">
        <f>SUM(F48/E48)</f>
        <v>1</v>
      </c>
      <c r="H48" s="1004"/>
    </row>
    <row r="49" spans="1:8" ht="12" customHeight="1">
      <c r="A49" s="465"/>
      <c r="B49" s="454" t="s">
        <v>873</v>
      </c>
      <c r="C49" s="1054"/>
      <c r="D49" s="1054"/>
      <c r="E49" s="1054"/>
      <c r="F49" s="1054"/>
      <c r="G49" s="443"/>
      <c r="H49" s="864"/>
    </row>
    <row r="50" spans="1:8" ht="12" customHeight="1" thickBot="1">
      <c r="A50" s="449"/>
      <c r="B50" s="455" t="s">
        <v>658</v>
      </c>
      <c r="C50" s="1055"/>
      <c r="D50" s="1055"/>
      <c r="E50" s="1055"/>
      <c r="F50" s="1055"/>
      <c r="G50" s="1088"/>
      <c r="H50" s="508"/>
    </row>
    <row r="51" spans="1:8" ht="12" customHeight="1" thickBot="1">
      <c r="A51" s="474"/>
      <c r="B51" s="459" t="s">
        <v>709</v>
      </c>
      <c r="C51" s="1052">
        <f>SUM(C45:C50)</f>
        <v>30000</v>
      </c>
      <c r="D51" s="1105">
        <f>SUM(D45:D50)</f>
        <v>30518</v>
      </c>
      <c r="E51" s="1105">
        <f>SUM(E45:E50)</f>
        <v>30518</v>
      </c>
      <c r="F51" s="1105">
        <f>SUM(F45:F50)</f>
        <v>30518</v>
      </c>
      <c r="G51" s="1089">
        <f>SUM(F51/E51)</f>
        <v>1</v>
      </c>
      <c r="H51" s="475"/>
    </row>
    <row r="52" spans="1:8" ht="12" customHeight="1" thickBot="1">
      <c r="A52" s="478">
        <v>3130</v>
      </c>
      <c r="B52" s="479" t="s">
        <v>955</v>
      </c>
      <c r="C52" s="1052">
        <f>SUM(C53+C86)</f>
        <v>829000</v>
      </c>
      <c r="D52" s="1052">
        <f>SUM(D53+D86)</f>
        <v>1276212</v>
      </c>
      <c r="E52" s="1052">
        <f>SUM(E53+E86)</f>
        <v>1286212</v>
      </c>
      <c r="F52" s="1052">
        <f>SUM(F53+F86)</f>
        <v>1287738</v>
      </c>
      <c r="G52" s="1089">
        <f>SUM(F52/E52)</f>
        <v>1.0011864296088047</v>
      </c>
      <c r="H52" s="475"/>
    </row>
    <row r="53" spans="1:8" ht="12" customHeight="1" thickBot="1">
      <c r="A53" s="469">
        <v>3110</v>
      </c>
      <c r="B53" s="479" t="s">
        <v>952</v>
      </c>
      <c r="C53" s="1052">
        <f>SUM(C61+C77+C85+C69)</f>
        <v>769000</v>
      </c>
      <c r="D53" s="1052">
        <f>SUM(D61+D77+D85+D69)</f>
        <v>1176558</v>
      </c>
      <c r="E53" s="1052">
        <f>SUM(E61+E77+E85+E69)</f>
        <v>1186558</v>
      </c>
      <c r="F53" s="1052">
        <f>SUM(F61+F77+F85+F69)</f>
        <v>1188084</v>
      </c>
      <c r="G53" s="1089">
        <f>SUM(F53/E53)</f>
        <v>1.00128607282577</v>
      </c>
      <c r="H53" s="475"/>
    </row>
    <row r="54" spans="1:8" ht="12" customHeight="1">
      <c r="A54" s="480">
        <v>3111</v>
      </c>
      <c r="B54" s="481" t="s">
        <v>733</v>
      </c>
      <c r="C54" s="447"/>
      <c r="D54" s="447"/>
      <c r="E54" s="447"/>
      <c r="F54" s="447"/>
      <c r="G54" s="443"/>
      <c r="H54" s="383" t="s">
        <v>736</v>
      </c>
    </row>
    <row r="55" spans="1:8" ht="12" customHeight="1">
      <c r="A55" s="449"/>
      <c r="B55" s="450" t="s">
        <v>687</v>
      </c>
      <c r="C55" s="955"/>
      <c r="D55" s="955"/>
      <c r="E55" s="955"/>
      <c r="F55" s="955"/>
      <c r="G55" s="443"/>
      <c r="H55" s="471"/>
    </row>
    <row r="56" spans="1:8" ht="12" customHeight="1">
      <c r="A56" s="449"/>
      <c r="B56" s="452" t="s">
        <v>879</v>
      </c>
      <c r="C56" s="955"/>
      <c r="D56" s="955"/>
      <c r="E56" s="955"/>
      <c r="F56" s="955"/>
      <c r="G56" s="443"/>
      <c r="H56" s="471"/>
    </row>
    <row r="57" spans="1:8" ht="12" customHeight="1">
      <c r="A57" s="449"/>
      <c r="B57" s="453" t="s">
        <v>863</v>
      </c>
      <c r="C57" s="955"/>
      <c r="D57" s="955">
        <v>18994</v>
      </c>
      <c r="E57" s="955">
        <v>19415</v>
      </c>
      <c r="F57" s="955">
        <v>19415</v>
      </c>
      <c r="G57" s="1009">
        <f>SUM(F57/E57)</f>
        <v>1</v>
      </c>
      <c r="H57" s="471"/>
    </row>
    <row r="58" spans="1:8" ht="12" customHeight="1">
      <c r="A58" s="449"/>
      <c r="B58" s="454" t="s">
        <v>692</v>
      </c>
      <c r="C58" s="955"/>
      <c r="D58" s="955"/>
      <c r="E58" s="955"/>
      <c r="F58" s="955"/>
      <c r="G58" s="443"/>
      <c r="H58" s="608"/>
    </row>
    <row r="59" spans="1:8" ht="12" customHeight="1">
      <c r="A59" s="449"/>
      <c r="B59" s="454" t="s">
        <v>873</v>
      </c>
      <c r="C59" s="464"/>
      <c r="D59" s="464"/>
      <c r="E59" s="464"/>
      <c r="F59" s="464"/>
      <c r="G59" s="443"/>
      <c r="H59" s="471"/>
    </row>
    <row r="60" spans="1:8" ht="12" customHeight="1" thickBot="1">
      <c r="A60" s="449"/>
      <c r="B60" s="455" t="s">
        <v>850</v>
      </c>
      <c r="C60" s="1051">
        <v>600000</v>
      </c>
      <c r="D60" s="1051">
        <v>955335</v>
      </c>
      <c r="E60" s="1051">
        <v>954914</v>
      </c>
      <c r="F60" s="1051">
        <v>954914</v>
      </c>
      <c r="G60" s="1091">
        <f>SUM(F60/E60)</f>
        <v>1</v>
      </c>
      <c r="H60" s="471"/>
    </row>
    <row r="61" spans="1:8" ht="12" customHeight="1" thickBot="1">
      <c r="A61" s="474"/>
      <c r="B61" s="459" t="s">
        <v>709</v>
      </c>
      <c r="C61" s="1052">
        <f>SUM(C55:C60)</f>
        <v>600000</v>
      </c>
      <c r="D61" s="1105">
        <f>SUM(D55:D60)</f>
        <v>974329</v>
      </c>
      <c r="E61" s="1105">
        <f>SUM(E55:E60)</f>
        <v>974329</v>
      </c>
      <c r="F61" s="1105">
        <f>SUM(F55:F60)</f>
        <v>974329</v>
      </c>
      <c r="G61" s="1089">
        <f>SUM(F61/E61)</f>
        <v>1</v>
      </c>
      <c r="H61" s="475"/>
    </row>
    <row r="62" spans="1:8" ht="12" customHeight="1">
      <c r="A62" s="480">
        <v>3112</v>
      </c>
      <c r="B62" s="481" t="s">
        <v>16</v>
      </c>
      <c r="C62" s="447"/>
      <c r="D62" s="447"/>
      <c r="E62" s="447"/>
      <c r="F62" s="447"/>
      <c r="G62" s="443"/>
      <c r="H62" s="383"/>
    </row>
    <row r="63" spans="1:8" ht="12" customHeight="1">
      <c r="A63" s="449"/>
      <c r="B63" s="450" t="s">
        <v>687</v>
      </c>
      <c r="C63" s="464"/>
      <c r="D63" s="464"/>
      <c r="E63" s="464"/>
      <c r="F63" s="464"/>
      <c r="G63" s="443"/>
      <c r="H63" s="471"/>
    </row>
    <row r="64" spans="1:8" ht="12" customHeight="1">
      <c r="A64" s="449"/>
      <c r="B64" s="452" t="s">
        <v>879</v>
      </c>
      <c r="C64" s="464"/>
      <c r="D64" s="464"/>
      <c r="E64" s="464"/>
      <c r="F64" s="464"/>
      <c r="G64" s="443"/>
      <c r="H64" s="471"/>
    </row>
    <row r="65" spans="1:8" ht="12" customHeight="1">
      <c r="A65" s="449"/>
      <c r="B65" s="453" t="s">
        <v>863</v>
      </c>
      <c r="C65" s="464">
        <v>25000</v>
      </c>
      <c r="D65" s="464">
        <v>25000</v>
      </c>
      <c r="E65" s="464">
        <v>25000</v>
      </c>
      <c r="F65" s="464">
        <v>25000</v>
      </c>
      <c r="G65" s="1009">
        <f>SUM(F65/E65)</f>
        <v>1</v>
      </c>
      <c r="H65" s="471"/>
    </row>
    <row r="66" spans="1:8" ht="12" customHeight="1">
      <c r="A66" s="449"/>
      <c r="B66" s="454" t="s">
        <v>692</v>
      </c>
      <c r="C66" s="464"/>
      <c r="D66" s="464"/>
      <c r="E66" s="464"/>
      <c r="F66" s="464"/>
      <c r="G66" s="443"/>
      <c r="H66" s="608"/>
    </row>
    <row r="67" spans="1:8" ht="12" customHeight="1">
      <c r="A67" s="449"/>
      <c r="B67" s="454" t="s">
        <v>873</v>
      </c>
      <c r="C67" s="464"/>
      <c r="D67" s="464"/>
      <c r="E67" s="464"/>
      <c r="F67" s="464"/>
      <c r="G67" s="443"/>
      <c r="H67" s="471"/>
    </row>
    <row r="68" spans="1:8" ht="12" customHeight="1" thickBot="1">
      <c r="A68" s="449"/>
      <c r="B68" s="455" t="s">
        <v>658</v>
      </c>
      <c r="C68" s="1051"/>
      <c r="D68" s="1051"/>
      <c r="E68" s="1051"/>
      <c r="F68" s="1051"/>
      <c r="G68" s="1088"/>
      <c r="H68" s="471"/>
    </row>
    <row r="69" spans="1:8" ht="12" customHeight="1" thickBot="1">
      <c r="A69" s="474"/>
      <c r="B69" s="459" t="s">
        <v>709</v>
      </c>
      <c r="C69" s="1052">
        <f>SUM(C63:C68)</f>
        <v>25000</v>
      </c>
      <c r="D69" s="1105">
        <f>SUM(D63:D68)</f>
        <v>25000</v>
      </c>
      <c r="E69" s="1105">
        <f>SUM(E63:E68)</f>
        <v>25000</v>
      </c>
      <c r="F69" s="1105">
        <f>SUM(F63:F68)</f>
        <v>25000</v>
      </c>
      <c r="G69" s="1089">
        <f>SUM(F69/E69)</f>
        <v>1</v>
      </c>
      <c r="H69" s="475"/>
    </row>
    <row r="70" spans="1:8" ht="12" customHeight="1">
      <c r="A70" s="377">
        <v>3114</v>
      </c>
      <c r="B70" s="482" t="s">
        <v>695</v>
      </c>
      <c r="C70" s="385"/>
      <c r="D70" s="385"/>
      <c r="E70" s="385"/>
      <c r="F70" s="385"/>
      <c r="G70" s="443"/>
      <c r="H70" s="483"/>
    </row>
    <row r="71" spans="1:8" ht="12" customHeight="1">
      <c r="A71" s="300"/>
      <c r="B71" s="389" t="s">
        <v>687</v>
      </c>
      <c r="C71" s="306">
        <v>50</v>
      </c>
      <c r="D71" s="306">
        <v>50</v>
      </c>
      <c r="E71" s="306">
        <v>1792</v>
      </c>
      <c r="F71" s="306">
        <v>1792</v>
      </c>
      <c r="G71" s="1009">
        <f>SUM(F71/E71)</f>
        <v>1</v>
      </c>
      <c r="H71" s="471"/>
    </row>
    <row r="72" spans="1:8" ht="12" customHeight="1">
      <c r="A72" s="300"/>
      <c r="B72" s="188" t="s">
        <v>879</v>
      </c>
      <c r="C72" s="306">
        <v>15</v>
      </c>
      <c r="D72" s="306">
        <v>15</v>
      </c>
      <c r="E72" s="306">
        <v>398</v>
      </c>
      <c r="F72" s="306">
        <v>398</v>
      </c>
      <c r="G72" s="1009">
        <f>SUM(F72/E72)</f>
        <v>1</v>
      </c>
      <c r="H72" s="471"/>
    </row>
    <row r="73" spans="1:8" ht="12" customHeight="1">
      <c r="A73" s="300"/>
      <c r="B73" s="390" t="s">
        <v>863</v>
      </c>
      <c r="C73" s="306">
        <v>113935</v>
      </c>
      <c r="D73" s="306">
        <v>133117</v>
      </c>
      <c r="E73" s="306">
        <v>127482</v>
      </c>
      <c r="F73" s="306">
        <v>127482</v>
      </c>
      <c r="G73" s="1009">
        <f>SUM(F73/E73)</f>
        <v>1</v>
      </c>
      <c r="H73" s="463"/>
    </row>
    <row r="74" spans="1:8" ht="12" customHeight="1">
      <c r="A74" s="300"/>
      <c r="B74" s="307" t="s">
        <v>692</v>
      </c>
      <c r="C74" s="306"/>
      <c r="D74" s="306"/>
      <c r="E74" s="306"/>
      <c r="F74" s="306"/>
      <c r="G74" s="1009"/>
      <c r="H74" s="463"/>
    </row>
    <row r="75" spans="1:8" ht="12" customHeight="1">
      <c r="A75" s="300"/>
      <c r="B75" s="307" t="s">
        <v>873</v>
      </c>
      <c r="C75" s="306"/>
      <c r="D75" s="306"/>
      <c r="E75" s="306"/>
      <c r="F75" s="306"/>
      <c r="G75" s="1009"/>
      <c r="H75" s="471"/>
    </row>
    <row r="76" spans="1:8" ht="12" customHeight="1" thickBot="1">
      <c r="A76" s="300"/>
      <c r="B76" s="455" t="s">
        <v>829</v>
      </c>
      <c r="C76" s="391"/>
      <c r="D76" s="391"/>
      <c r="E76" s="391">
        <v>3510</v>
      </c>
      <c r="F76" s="391">
        <v>3510</v>
      </c>
      <c r="G76" s="1091">
        <f>SUM(F76/E76)</f>
        <v>1</v>
      </c>
      <c r="H76" s="472"/>
    </row>
    <row r="77" spans="1:8" ht="12" customHeight="1" thickBot="1">
      <c r="A77" s="400"/>
      <c r="B77" s="459" t="s">
        <v>709</v>
      </c>
      <c r="C77" s="395">
        <f>SUM(C71:C76)</f>
        <v>114000</v>
      </c>
      <c r="D77" s="1129">
        <f>SUM(D71:D76)</f>
        <v>133182</v>
      </c>
      <c r="E77" s="1129">
        <f>SUM(E71:E76)</f>
        <v>133182</v>
      </c>
      <c r="F77" s="1129">
        <f>SUM(F71:F76)</f>
        <v>133182</v>
      </c>
      <c r="G77" s="1090">
        <f>SUM(F77/E77)</f>
        <v>1</v>
      </c>
      <c r="H77" s="475"/>
    </row>
    <row r="78" spans="1:8" ht="12" customHeight="1">
      <c r="A78" s="377">
        <v>3115</v>
      </c>
      <c r="B78" s="482" t="s">
        <v>1115</v>
      </c>
      <c r="C78" s="385"/>
      <c r="D78" s="385"/>
      <c r="E78" s="385"/>
      <c r="F78" s="385"/>
      <c r="G78" s="443"/>
      <c r="H78" s="483"/>
    </row>
    <row r="79" spans="1:8" ht="12" customHeight="1">
      <c r="A79" s="300"/>
      <c r="B79" s="389" t="s">
        <v>687</v>
      </c>
      <c r="C79" s="306"/>
      <c r="D79" s="306"/>
      <c r="E79" s="306"/>
      <c r="F79" s="306"/>
      <c r="G79" s="443"/>
      <c r="H79" s="471"/>
    </row>
    <row r="80" spans="1:8" ht="12" customHeight="1">
      <c r="A80" s="300"/>
      <c r="B80" s="188" t="s">
        <v>879</v>
      </c>
      <c r="C80" s="306"/>
      <c r="D80" s="306"/>
      <c r="E80" s="306"/>
      <c r="F80" s="306"/>
      <c r="G80" s="443"/>
      <c r="H80" s="471"/>
    </row>
    <row r="81" spans="1:8" ht="12" customHeight="1">
      <c r="A81" s="300"/>
      <c r="B81" s="390" t="s">
        <v>863</v>
      </c>
      <c r="C81" s="306">
        <v>30000</v>
      </c>
      <c r="D81" s="306">
        <v>44047</v>
      </c>
      <c r="E81" s="306">
        <v>54047</v>
      </c>
      <c r="F81" s="306">
        <v>55573</v>
      </c>
      <c r="G81" s="1009">
        <f>SUM(F81/E81)</f>
        <v>1.0282346846263437</v>
      </c>
      <c r="H81" s="463"/>
    </row>
    <row r="82" spans="1:8" ht="12" customHeight="1">
      <c r="A82" s="300"/>
      <c r="B82" s="307" t="s">
        <v>692</v>
      </c>
      <c r="C82" s="306"/>
      <c r="D82" s="306"/>
      <c r="E82" s="306"/>
      <c r="F82" s="306"/>
      <c r="G82" s="1009"/>
      <c r="H82" s="463"/>
    </row>
    <row r="83" spans="1:8" ht="12" customHeight="1">
      <c r="A83" s="300"/>
      <c r="B83" s="307" t="s">
        <v>873</v>
      </c>
      <c r="C83" s="306"/>
      <c r="D83" s="306"/>
      <c r="E83" s="306"/>
      <c r="F83" s="306"/>
      <c r="G83" s="443"/>
      <c r="H83" s="471"/>
    </row>
    <row r="84" spans="1:8" ht="12" customHeight="1" thickBot="1">
      <c r="A84" s="388"/>
      <c r="B84" s="498" t="s">
        <v>658</v>
      </c>
      <c r="C84" s="306"/>
      <c r="D84" s="306"/>
      <c r="E84" s="306"/>
      <c r="F84" s="306"/>
      <c r="G84" s="1088"/>
      <c r="H84" s="472"/>
    </row>
    <row r="85" spans="1:8" ht="12" customHeight="1" thickBot="1">
      <c r="A85" s="400"/>
      <c r="B85" s="459" t="s">
        <v>709</v>
      </c>
      <c r="C85" s="395">
        <f>SUM(C80:C84)</f>
        <v>30000</v>
      </c>
      <c r="D85" s="1129">
        <f>SUM(D80:D84)</f>
        <v>44047</v>
      </c>
      <c r="E85" s="1129">
        <f>SUM(E80:E84)</f>
        <v>54047</v>
      </c>
      <c r="F85" s="1129">
        <f>SUM(F80:F84)</f>
        <v>55573</v>
      </c>
      <c r="G85" s="1089">
        <f>SUM(F85/E85)</f>
        <v>1.0282346846263437</v>
      </c>
      <c r="H85" s="475"/>
    </row>
    <row r="86" spans="1:8" ht="12" customHeight="1" thickBot="1">
      <c r="A86" s="484">
        <v>3120</v>
      </c>
      <c r="B86" s="479" t="s">
        <v>956</v>
      </c>
      <c r="C86" s="395">
        <f>SUM(C94+C102+C110+C118+C126)</f>
        <v>60000</v>
      </c>
      <c r="D86" s="395">
        <f>SUM(D94+D102+D110+D118+D126)</f>
        <v>99654</v>
      </c>
      <c r="E86" s="395">
        <f>SUM(E94+E102+E110+E118+E126)</f>
        <v>99654</v>
      </c>
      <c r="F86" s="395">
        <f>SUM(F94+F102+F110+F118+F126)</f>
        <v>99654</v>
      </c>
      <c r="G86" s="1089">
        <f>SUM(F86/E86)</f>
        <v>1</v>
      </c>
      <c r="H86" s="475"/>
    </row>
    <row r="87" spans="1:8" ht="12" customHeight="1">
      <c r="A87" s="76">
        <v>3121</v>
      </c>
      <c r="B87" s="485" t="s">
        <v>762</v>
      </c>
      <c r="C87" s="385"/>
      <c r="D87" s="385"/>
      <c r="E87" s="385"/>
      <c r="F87" s="385"/>
      <c r="G87" s="443"/>
      <c r="H87" s="470"/>
    </row>
    <row r="88" spans="1:8" ht="12" customHeight="1">
      <c r="A88" s="76"/>
      <c r="B88" s="389" t="s">
        <v>687</v>
      </c>
      <c r="C88" s="385"/>
      <c r="D88" s="385"/>
      <c r="E88" s="385"/>
      <c r="F88" s="385"/>
      <c r="G88" s="443"/>
      <c r="H88" s="444"/>
    </row>
    <row r="89" spans="1:8" ht="12" customHeight="1">
      <c r="A89" s="76"/>
      <c r="B89" s="188" t="s">
        <v>879</v>
      </c>
      <c r="C89" s="385"/>
      <c r="D89" s="385"/>
      <c r="E89" s="385"/>
      <c r="F89" s="385"/>
      <c r="G89" s="443"/>
      <c r="H89" s="444"/>
    </row>
    <row r="90" spans="1:8" ht="12" customHeight="1">
      <c r="A90" s="377"/>
      <c r="B90" s="390" t="s">
        <v>863</v>
      </c>
      <c r="C90" s="1058">
        <v>15000</v>
      </c>
      <c r="D90" s="1058">
        <v>16182</v>
      </c>
      <c r="E90" s="1058">
        <v>16182</v>
      </c>
      <c r="F90" s="1058">
        <v>16182</v>
      </c>
      <c r="G90" s="1009">
        <f>SUM(F90/E90)</f>
        <v>1</v>
      </c>
      <c r="H90" s="463"/>
    </row>
    <row r="91" spans="1:8" ht="12" customHeight="1">
      <c r="A91" s="377"/>
      <c r="B91" s="307" t="s">
        <v>873</v>
      </c>
      <c r="C91" s="1058"/>
      <c r="D91" s="1058"/>
      <c r="E91" s="1058"/>
      <c r="F91" s="1058"/>
      <c r="G91" s="443"/>
      <c r="H91" s="486"/>
    </row>
    <row r="92" spans="1:8" ht="12" customHeight="1">
      <c r="A92" s="76"/>
      <c r="B92" s="307" t="s">
        <v>873</v>
      </c>
      <c r="C92" s="385"/>
      <c r="D92" s="385"/>
      <c r="E92" s="385"/>
      <c r="F92" s="385"/>
      <c r="G92" s="443"/>
      <c r="H92" s="444"/>
    </row>
    <row r="93" spans="1:8" ht="12" customHeight="1" thickBot="1">
      <c r="A93" s="76"/>
      <c r="B93" s="455" t="s">
        <v>658</v>
      </c>
      <c r="C93" s="1059"/>
      <c r="D93" s="1059"/>
      <c r="E93" s="1059"/>
      <c r="F93" s="1059"/>
      <c r="G93" s="1088"/>
      <c r="H93" s="439"/>
    </row>
    <row r="94" spans="1:8" ht="12" customHeight="1" thickBot="1">
      <c r="A94" s="400"/>
      <c r="B94" s="459" t="s">
        <v>709</v>
      </c>
      <c r="C94" s="395">
        <f>SUM(C90:C93)</f>
        <v>15000</v>
      </c>
      <c r="D94" s="1129">
        <f>SUM(D90:D93)</f>
        <v>16182</v>
      </c>
      <c r="E94" s="1129">
        <f>SUM(E90:E93)</f>
        <v>16182</v>
      </c>
      <c r="F94" s="1129">
        <f>SUM(F90:F93)</f>
        <v>16182</v>
      </c>
      <c r="G94" s="1089">
        <f>SUM(F94/E94)</f>
        <v>1</v>
      </c>
      <c r="H94" s="475"/>
    </row>
    <row r="95" spans="1:8" ht="12" customHeight="1">
      <c r="A95" s="377">
        <v>3122</v>
      </c>
      <c r="B95" s="482" t="s">
        <v>755</v>
      </c>
      <c r="C95" s="385"/>
      <c r="D95" s="385"/>
      <c r="E95" s="385"/>
      <c r="F95" s="385"/>
      <c r="G95" s="443"/>
      <c r="H95" s="487"/>
    </row>
    <row r="96" spans="1:8" ht="12" customHeight="1">
      <c r="A96" s="300"/>
      <c r="B96" s="389" t="s">
        <v>687</v>
      </c>
      <c r="C96" s="306"/>
      <c r="D96" s="306"/>
      <c r="E96" s="306"/>
      <c r="F96" s="306"/>
      <c r="G96" s="443"/>
      <c r="H96" s="471"/>
    </row>
    <row r="97" spans="1:8" ht="12" customHeight="1">
      <c r="A97" s="300"/>
      <c r="B97" s="188" t="s">
        <v>879</v>
      </c>
      <c r="C97" s="306"/>
      <c r="D97" s="306"/>
      <c r="E97" s="306"/>
      <c r="F97" s="306"/>
      <c r="G97" s="443"/>
      <c r="H97" s="471"/>
    </row>
    <row r="98" spans="1:8" ht="12" customHeight="1">
      <c r="A98" s="300"/>
      <c r="B98" s="390" t="s">
        <v>863</v>
      </c>
      <c r="C98" s="306">
        <v>20000</v>
      </c>
      <c r="D98" s="306">
        <v>21415</v>
      </c>
      <c r="E98" s="306">
        <v>21415</v>
      </c>
      <c r="F98" s="306">
        <v>21415</v>
      </c>
      <c r="G98" s="1009">
        <f>SUM(F98/E98)</f>
        <v>1</v>
      </c>
      <c r="H98" s="463"/>
    </row>
    <row r="99" spans="1:8" ht="12" customHeight="1">
      <c r="A99" s="300"/>
      <c r="B99" s="307" t="s">
        <v>692</v>
      </c>
      <c r="C99" s="306"/>
      <c r="D99" s="306"/>
      <c r="E99" s="306"/>
      <c r="F99" s="306"/>
      <c r="G99" s="443"/>
      <c r="H99" s="471"/>
    </row>
    <row r="100" spans="1:8" ht="12" customHeight="1">
      <c r="A100" s="300"/>
      <c r="B100" s="307" t="s">
        <v>873</v>
      </c>
      <c r="C100" s="306"/>
      <c r="D100" s="306"/>
      <c r="E100" s="306"/>
      <c r="F100" s="306"/>
      <c r="G100" s="443"/>
      <c r="H100" s="471"/>
    </row>
    <row r="101" spans="1:8" ht="12" customHeight="1" thickBot="1">
      <c r="A101" s="300"/>
      <c r="B101" s="455" t="s">
        <v>658</v>
      </c>
      <c r="C101" s="1060"/>
      <c r="D101" s="1060"/>
      <c r="E101" s="1060"/>
      <c r="F101" s="1060"/>
      <c r="G101" s="1088"/>
      <c r="H101" s="471"/>
    </row>
    <row r="102" spans="1:8" ht="12" customHeight="1" thickBot="1">
      <c r="A102" s="379"/>
      <c r="B102" s="459" t="s">
        <v>709</v>
      </c>
      <c r="C102" s="395">
        <f>SUM(C96:C101)</f>
        <v>20000</v>
      </c>
      <c r="D102" s="1129">
        <f>SUM(D96:D101)</f>
        <v>21415</v>
      </c>
      <c r="E102" s="1129">
        <f>SUM(E96:E101)</f>
        <v>21415</v>
      </c>
      <c r="F102" s="1129">
        <f>SUM(F96:F101)</f>
        <v>21415</v>
      </c>
      <c r="G102" s="1089">
        <f>SUM(F102/E102)</f>
        <v>1</v>
      </c>
      <c r="H102" s="475"/>
    </row>
    <row r="103" spans="1:8" ht="12" customHeight="1">
      <c r="A103" s="377">
        <v>3123</v>
      </c>
      <c r="B103" s="219" t="s">
        <v>694</v>
      </c>
      <c r="C103" s="385"/>
      <c r="D103" s="385"/>
      <c r="E103" s="385"/>
      <c r="F103" s="385"/>
      <c r="G103" s="443"/>
      <c r="H103" s="383"/>
    </row>
    <row r="104" spans="1:8" ht="12" customHeight="1">
      <c r="A104" s="300"/>
      <c r="B104" s="389" t="s">
        <v>687</v>
      </c>
      <c r="C104" s="306"/>
      <c r="D104" s="306"/>
      <c r="E104" s="306"/>
      <c r="F104" s="306"/>
      <c r="G104" s="443"/>
      <c r="H104" s="471"/>
    </row>
    <row r="105" spans="1:8" ht="12" customHeight="1">
      <c r="A105" s="300"/>
      <c r="B105" s="188" t="s">
        <v>879</v>
      </c>
      <c r="C105" s="306"/>
      <c r="D105" s="306"/>
      <c r="E105" s="306"/>
      <c r="F105" s="306"/>
      <c r="G105" s="443"/>
      <c r="H105" s="471"/>
    </row>
    <row r="106" spans="1:8" ht="12" customHeight="1">
      <c r="A106" s="300"/>
      <c r="B106" s="390" t="s">
        <v>863</v>
      </c>
      <c r="C106" s="306">
        <v>15000</v>
      </c>
      <c r="D106" s="306">
        <v>18024</v>
      </c>
      <c r="E106" s="306">
        <v>18024</v>
      </c>
      <c r="F106" s="306">
        <v>18024</v>
      </c>
      <c r="G106" s="1009">
        <f>SUM(F106/E106)</f>
        <v>1</v>
      </c>
      <c r="H106" s="463"/>
    </row>
    <row r="107" spans="1:8" ht="12" customHeight="1">
      <c r="A107" s="300"/>
      <c r="B107" s="307" t="s">
        <v>692</v>
      </c>
      <c r="C107" s="306"/>
      <c r="D107" s="306"/>
      <c r="E107" s="306"/>
      <c r="F107" s="306"/>
      <c r="G107" s="443"/>
      <c r="H107" s="471"/>
    </row>
    <row r="108" spans="1:8" ht="12" customHeight="1">
      <c r="A108" s="300"/>
      <c r="B108" s="307" t="s">
        <v>873</v>
      </c>
      <c r="C108" s="306"/>
      <c r="D108" s="306"/>
      <c r="E108" s="306"/>
      <c r="F108" s="306"/>
      <c r="G108" s="443"/>
      <c r="H108" s="471"/>
    </row>
    <row r="109" spans="1:8" ht="12" customHeight="1" thickBot="1">
      <c r="A109" s="300"/>
      <c r="B109" s="455" t="s">
        <v>658</v>
      </c>
      <c r="C109" s="1060"/>
      <c r="D109" s="1060"/>
      <c r="E109" s="1060"/>
      <c r="F109" s="1060"/>
      <c r="G109" s="1088"/>
      <c r="H109" s="471"/>
    </row>
    <row r="110" spans="1:8" ht="12" customHeight="1" thickBot="1">
      <c r="A110" s="379"/>
      <c r="B110" s="459" t="s">
        <v>709</v>
      </c>
      <c r="C110" s="395">
        <f>SUM(C104:C109)</f>
        <v>15000</v>
      </c>
      <c r="D110" s="1129">
        <f>SUM(D104:D109)</f>
        <v>18024</v>
      </c>
      <c r="E110" s="1129">
        <f>SUM(E104:E109)</f>
        <v>18024</v>
      </c>
      <c r="F110" s="1129">
        <f>SUM(F104:F109)</f>
        <v>18024</v>
      </c>
      <c r="G110" s="1090">
        <f>SUM(F110/E110)</f>
        <v>1</v>
      </c>
      <c r="H110" s="475"/>
    </row>
    <row r="111" spans="1:8" ht="12" customHeight="1">
      <c r="A111" s="377">
        <v>3124</v>
      </c>
      <c r="B111" s="219" t="s">
        <v>697</v>
      </c>
      <c r="C111" s="385"/>
      <c r="D111" s="385"/>
      <c r="E111" s="385"/>
      <c r="F111" s="385"/>
      <c r="G111" s="443"/>
      <c r="H111" s="383" t="s">
        <v>736</v>
      </c>
    </row>
    <row r="112" spans="1:8" ht="12" customHeight="1">
      <c r="A112" s="300"/>
      <c r="B112" s="389" t="s">
        <v>687</v>
      </c>
      <c r="C112" s="306"/>
      <c r="D112" s="306"/>
      <c r="E112" s="306"/>
      <c r="F112" s="306"/>
      <c r="G112" s="443"/>
      <c r="H112" s="471"/>
    </row>
    <row r="113" spans="1:8" ht="12" customHeight="1">
      <c r="A113" s="300"/>
      <c r="B113" s="188" t="s">
        <v>879</v>
      </c>
      <c r="C113" s="306"/>
      <c r="D113" s="306"/>
      <c r="E113" s="306"/>
      <c r="F113" s="306"/>
      <c r="G113" s="443"/>
      <c r="H113" s="471"/>
    </row>
    <row r="114" spans="1:8" ht="12" customHeight="1">
      <c r="A114" s="300"/>
      <c r="B114" s="390" t="s">
        <v>863</v>
      </c>
      <c r="C114" s="306">
        <v>10000</v>
      </c>
      <c r="D114" s="306">
        <v>12533</v>
      </c>
      <c r="E114" s="306">
        <v>12533</v>
      </c>
      <c r="F114" s="306">
        <v>12533</v>
      </c>
      <c r="G114" s="1009">
        <f>SUM(F114/E114)</f>
        <v>1</v>
      </c>
      <c r="H114" s="463"/>
    </row>
    <row r="115" spans="1:8" ht="12" customHeight="1">
      <c r="A115" s="300"/>
      <c r="B115" s="307" t="s">
        <v>873</v>
      </c>
      <c r="C115" s="306"/>
      <c r="D115" s="306"/>
      <c r="E115" s="306"/>
      <c r="F115" s="306"/>
      <c r="G115" s="443"/>
      <c r="H115" s="471"/>
    </row>
    <row r="116" spans="1:8" ht="12" customHeight="1">
      <c r="A116" s="300"/>
      <c r="B116" s="307" t="s">
        <v>873</v>
      </c>
      <c r="C116" s="306"/>
      <c r="D116" s="306"/>
      <c r="E116" s="306"/>
      <c r="F116" s="306"/>
      <c r="G116" s="443"/>
      <c r="H116" s="471"/>
    </row>
    <row r="117" spans="1:8" ht="12" customHeight="1" thickBot="1">
      <c r="A117" s="300"/>
      <c r="B117" s="455" t="s">
        <v>658</v>
      </c>
      <c r="C117" s="1060"/>
      <c r="D117" s="1060"/>
      <c r="E117" s="1060"/>
      <c r="F117" s="1060"/>
      <c r="G117" s="1088"/>
      <c r="H117" s="471"/>
    </row>
    <row r="118" spans="1:8" ht="12" customHeight="1" thickBot="1">
      <c r="A118" s="379"/>
      <c r="B118" s="459" t="s">
        <v>709</v>
      </c>
      <c r="C118" s="395">
        <f>SUM(C112:C117)</f>
        <v>10000</v>
      </c>
      <c r="D118" s="1129">
        <f>SUM(D112:D117)</f>
        <v>12533</v>
      </c>
      <c r="E118" s="1129">
        <f>SUM(E112:E117)</f>
        <v>12533</v>
      </c>
      <c r="F118" s="1129">
        <f>SUM(F112:F117)</f>
        <v>12533</v>
      </c>
      <c r="G118" s="1089">
        <f>SUM(F118/E118)</f>
        <v>1</v>
      </c>
      <c r="H118" s="475"/>
    </row>
    <row r="119" spans="1:8" ht="12" customHeight="1">
      <c r="A119" s="377">
        <v>3125</v>
      </c>
      <c r="B119" s="219" t="s">
        <v>602</v>
      </c>
      <c r="C119" s="385"/>
      <c r="D119" s="385"/>
      <c r="E119" s="385"/>
      <c r="F119" s="385"/>
      <c r="G119" s="443"/>
      <c r="H119" s="383"/>
    </row>
    <row r="120" spans="1:8" ht="12" customHeight="1">
      <c r="A120" s="300"/>
      <c r="B120" s="389" t="s">
        <v>687</v>
      </c>
      <c r="C120" s="306"/>
      <c r="D120" s="306"/>
      <c r="E120" s="306"/>
      <c r="F120" s="306"/>
      <c r="G120" s="443"/>
      <c r="H120" s="471"/>
    </row>
    <row r="121" spans="1:8" ht="12" customHeight="1">
      <c r="A121" s="300"/>
      <c r="B121" s="188" t="s">
        <v>879</v>
      </c>
      <c r="C121" s="306"/>
      <c r="D121" s="306"/>
      <c r="E121" s="306"/>
      <c r="F121" s="306"/>
      <c r="G121" s="443"/>
      <c r="H121" s="471"/>
    </row>
    <row r="122" spans="1:8" ht="12" customHeight="1">
      <c r="A122" s="300"/>
      <c r="B122" s="390" t="s">
        <v>863</v>
      </c>
      <c r="C122" s="306"/>
      <c r="D122" s="306">
        <v>31500</v>
      </c>
      <c r="E122" s="306">
        <v>31500</v>
      </c>
      <c r="F122" s="306">
        <v>31500</v>
      </c>
      <c r="G122" s="1009">
        <f>SUM(F122/E122)</f>
        <v>1</v>
      </c>
      <c r="H122" s="463"/>
    </row>
    <row r="123" spans="1:8" ht="12" customHeight="1">
      <c r="A123" s="300"/>
      <c r="B123" s="307" t="s">
        <v>692</v>
      </c>
      <c r="C123" s="306"/>
      <c r="D123" s="306"/>
      <c r="E123" s="306"/>
      <c r="F123" s="306"/>
      <c r="G123" s="443"/>
      <c r="H123" s="608"/>
    </row>
    <row r="124" spans="1:8" ht="12" customHeight="1">
      <c r="A124" s="300"/>
      <c r="B124" s="307" t="s">
        <v>873</v>
      </c>
      <c r="C124" s="306"/>
      <c r="D124" s="306"/>
      <c r="E124" s="306"/>
      <c r="F124" s="306"/>
      <c r="G124" s="443"/>
      <c r="H124" s="471"/>
    </row>
    <row r="125" spans="1:8" ht="12" customHeight="1" thickBot="1">
      <c r="A125" s="300"/>
      <c r="B125" s="455" t="s">
        <v>658</v>
      </c>
      <c r="C125" s="1060"/>
      <c r="D125" s="1060"/>
      <c r="E125" s="1060"/>
      <c r="F125" s="1060"/>
      <c r="G125" s="1088"/>
      <c r="H125" s="471"/>
    </row>
    <row r="126" spans="1:8" ht="12" customHeight="1" thickBot="1">
      <c r="A126" s="379"/>
      <c r="B126" s="459" t="s">
        <v>709</v>
      </c>
      <c r="C126" s="395">
        <f>SUM(C120:C125)</f>
        <v>0</v>
      </c>
      <c r="D126" s="1129">
        <f>SUM(D120:D125)</f>
        <v>31500</v>
      </c>
      <c r="E126" s="1129">
        <f>SUM(E120:E125)</f>
        <v>31500</v>
      </c>
      <c r="F126" s="1129">
        <f>SUM(F120:F125)</f>
        <v>31500</v>
      </c>
      <c r="G126" s="1089">
        <f>SUM(F126/E126)</f>
        <v>1</v>
      </c>
      <c r="H126" s="475"/>
    </row>
    <row r="127" spans="1:8" ht="12" customHeight="1" thickBot="1">
      <c r="A127" s="484">
        <v>3140</v>
      </c>
      <c r="B127" s="488" t="s">
        <v>698</v>
      </c>
      <c r="C127" s="395">
        <f>SUM(C135+C144+C152+C160+C168+C177)</f>
        <v>45500</v>
      </c>
      <c r="D127" s="395">
        <f>SUM(D135+D144+D152+D160+D168+D177)</f>
        <v>56493</v>
      </c>
      <c r="E127" s="395">
        <f>SUM(E135+E144+E152+E160+E168+E177)</f>
        <v>56493</v>
      </c>
      <c r="F127" s="395">
        <f>SUM(F135+F144+F152+F160+F168+F177)</f>
        <v>56493</v>
      </c>
      <c r="G127" s="1089">
        <f>SUM(F127/E127)</f>
        <v>1</v>
      </c>
      <c r="H127" s="475"/>
    </row>
    <row r="128" spans="1:8" ht="12" customHeight="1">
      <c r="A128" s="377">
        <v>3141</v>
      </c>
      <c r="B128" s="219" t="s">
        <v>708</v>
      </c>
      <c r="C128" s="385"/>
      <c r="D128" s="385"/>
      <c r="E128" s="385"/>
      <c r="F128" s="385"/>
      <c r="G128" s="443"/>
      <c r="H128" s="471"/>
    </row>
    <row r="129" spans="1:8" ht="12" customHeight="1">
      <c r="A129" s="300"/>
      <c r="B129" s="389" t="s">
        <v>687</v>
      </c>
      <c r="C129" s="306"/>
      <c r="D129" s="306"/>
      <c r="E129" s="306"/>
      <c r="F129" s="306"/>
      <c r="G129" s="443"/>
      <c r="H129" s="609"/>
    </row>
    <row r="130" spans="1:8" ht="12" customHeight="1">
      <c r="A130" s="300"/>
      <c r="B130" s="188" t="s">
        <v>879</v>
      </c>
      <c r="C130" s="306"/>
      <c r="D130" s="306"/>
      <c r="E130" s="306"/>
      <c r="F130" s="306"/>
      <c r="G130" s="443"/>
      <c r="H130" s="608"/>
    </row>
    <row r="131" spans="1:8" ht="12" customHeight="1">
      <c r="A131" s="300"/>
      <c r="B131" s="390" t="s">
        <v>863</v>
      </c>
      <c r="C131" s="306"/>
      <c r="D131" s="306"/>
      <c r="E131" s="306"/>
      <c r="F131" s="306">
        <v>5963</v>
      </c>
      <c r="G131" s="443"/>
      <c r="H131" s="608"/>
    </row>
    <row r="132" spans="1:8" ht="12" customHeight="1">
      <c r="A132" s="300"/>
      <c r="B132" s="307" t="s">
        <v>692</v>
      </c>
      <c r="C132" s="306">
        <v>11450</v>
      </c>
      <c r="D132" s="306">
        <v>11472</v>
      </c>
      <c r="E132" s="306">
        <v>11472</v>
      </c>
      <c r="F132" s="306">
        <v>5509</v>
      </c>
      <c r="G132" s="1009">
        <f>SUM(F132/E132)</f>
        <v>0.4802126917712692</v>
      </c>
      <c r="H132" s="608"/>
    </row>
    <row r="133" spans="1:8" ht="12" customHeight="1">
      <c r="A133" s="300"/>
      <c r="B133" s="307" t="s">
        <v>873</v>
      </c>
      <c r="C133" s="1058">
        <v>550</v>
      </c>
      <c r="D133" s="1058">
        <v>550</v>
      </c>
      <c r="E133" s="1058">
        <v>550</v>
      </c>
      <c r="F133" s="1058">
        <v>550</v>
      </c>
      <c r="G133" s="1009">
        <f>SUM(F133/E133)</f>
        <v>1</v>
      </c>
      <c r="H133" s="608"/>
    </row>
    <row r="134" spans="1:8" ht="12" customHeight="1" thickBot="1">
      <c r="A134" s="300"/>
      <c r="B134" s="455" t="s">
        <v>658</v>
      </c>
      <c r="C134" s="1060"/>
      <c r="D134" s="1060"/>
      <c r="E134" s="1060"/>
      <c r="F134" s="1060"/>
      <c r="G134" s="1088"/>
      <c r="H134" s="610"/>
    </row>
    <row r="135" spans="1:8" ht="12" customHeight="1" thickBot="1">
      <c r="A135" s="379"/>
      <c r="B135" s="459" t="s">
        <v>709</v>
      </c>
      <c r="C135" s="395">
        <f>SUM(C129:C134)</f>
        <v>12000</v>
      </c>
      <c r="D135" s="1129">
        <f>SUM(D129:D134)</f>
        <v>12022</v>
      </c>
      <c r="E135" s="1129">
        <f>SUM(E129:E134)</f>
        <v>12022</v>
      </c>
      <c r="F135" s="1129">
        <f>SUM(F129:F134)</f>
        <v>12022</v>
      </c>
      <c r="G135" s="1089">
        <f>SUM(F135/E135)</f>
        <v>1</v>
      </c>
      <c r="H135" s="475"/>
    </row>
    <row r="136" spans="1:8" ht="12" customHeight="1">
      <c r="A136" s="377">
        <v>3142</v>
      </c>
      <c r="B136" s="399" t="s">
        <v>593</v>
      </c>
      <c r="C136" s="385"/>
      <c r="D136" s="385"/>
      <c r="E136" s="385"/>
      <c r="F136" s="385"/>
      <c r="G136" s="443"/>
      <c r="H136" s="470"/>
    </row>
    <row r="137" spans="1:8" ht="12" customHeight="1">
      <c r="A137" s="377"/>
      <c r="B137" s="389" t="s">
        <v>687</v>
      </c>
      <c r="C137" s="306">
        <v>3500</v>
      </c>
      <c r="D137" s="306">
        <v>4187</v>
      </c>
      <c r="E137" s="306">
        <v>4187</v>
      </c>
      <c r="F137" s="306">
        <v>2787</v>
      </c>
      <c r="G137" s="1009">
        <f>SUM(F137/E137)</f>
        <v>0.6656317172199666</v>
      </c>
      <c r="H137" s="609"/>
    </row>
    <row r="138" spans="1:8" ht="12" customHeight="1">
      <c r="A138" s="377"/>
      <c r="B138" s="188" t="s">
        <v>879</v>
      </c>
      <c r="C138" s="306">
        <v>2500</v>
      </c>
      <c r="D138" s="306">
        <v>3587</v>
      </c>
      <c r="E138" s="306">
        <v>3587</v>
      </c>
      <c r="F138" s="306">
        <v>2504</v>
      </c>
      <c r="G138" s="1009">
        <f aca="true" t="shared" si="0" ref="G138:G200">SUM(F138/E138)</f>
        <v>0.6980763869528854</v>
      </c>
      <c r="H138" s="486"/>
    </row>
    <row r="139" spans="1:8" ht="12" customHeight="1">
      <c r="A139" s="377"/>
      <c r="B139" s="390" t="s">
        <v>863</v>
      </c>
      <c r="C139" s="1058">
        <v>4000</v>
      </c>
      <c r="D139" s="1058">
        <v>4199</v>
      </c>
      <c r="E139" s="1058">
        <v>4167</v>
      </c>
      <c r="F139" s="1058">
        <v>6140</v>
      </c>
      <c r="G139" s="1009">
        <f t="shared" si="0"/>
        <v>1.4734821214302856</v>
      </c>
      <c r="H139" s="608"/>
    </row>
    <row r="140" spans="1:8" ht="12" customHeight="1">
      <c r="A140" s="377"/>
      <c r="B140" s="307" t="s">
        <v>692</v>
      </c>
      <c r="C140" s="1058"/>
      <c r="D140" s="1058"/>
      <c r="E140" s="1058"/>
      <c r="F140" s="1058"/>
      <c r="G140" s="1009"/>
      <c r="H140" s="471"/>
    </row>
    <row r="141" spans="1:8" ht="12" customHeight="1">
      <c r="A141" s="377"/>
      <c r="B141" s="307" t="s">
        <v>873</v>
      </c>
      <c r="C141" s="1058"/>
      <c r="D141" s="1058"/>
      <c r="E141" s="1058"/>
      <c r="F141" s="1058">
        <v>510</v>
      </c>
      <c r="G141" s="1009"/>
      <c r="H141" s="486"/>
    </row>
    <row r="142" spans="1:8" ht="12" customHeight="1">
      <c r="A142" s="377"/>
      <c r="B142" s="307" t="s">
        <v>828</v>
      </c>
      <c r="C142" s="543"/>
      <c r="D142" s="543"/>
      <c r="E142" s="543">
        <v>32</v>
      </c>
      <c r="F142" s="543">
        <v>32</v>
      </c>
      <c r="G142" s="1009">
        <f t="shared" si="0"/>
        <v>1</v>
      </c>
      <c r="H142" s="486"/>
    </row>
    <row r="143" spans="1:8" ht="12" thickBot="1">
      <c r="A143" s="377"/>
      <c r="B143" s="455" t="s">
        <v>850</v>
      </c>
      <c r="C143" s="406"/>
      <c r="D143" s="406">
        <v>6000</v>
      </c>
      <c r="E143" s="406">
        <v>6000</v>
      </c>
      <c r="F143" s="406">
        <v>6000</v>
      </c>
      <c r="G143" s="1091">
        <f t="shared" si="0"/>
        <v>1</v>
      </c>
      <c r="H143" s="489"/>
    </row>
    <row r="144" spans="1:8" ht="12" customHeight="1" thickBot="1">
      <c r="A144" s="379"/>
      <c r="B144" s="459" t="s">
        <v>709</v>
      </c>
      <c r="C144" s="395">
        <f>SUM(C137:C143)</f>
        <v>10000</v>
      </c>
      <c r="D144" s="1129">
        <f>SUM(D137:D143)</f>
        <v>17973</v>
      </c>
      <c r="E144" s="1129">
        <f>SUM(E137:E143)</f>
        <v>17973</v>
      </c>
      <c r="F144" s="1129">
        <f>SUM(F137:F143)</f>
        <v>17973</v>
      </c>
      <c r="G144" s="1090">
        <f t="shared" si="0"/>
        <v>1</v>
      </c>
      <c r="H144" s="475"/>
    </row>
    <row r="145" spans="1:8" ht="12" customHeight="1">
      <c r="A145" s="396">
        <v>3143</v>
      </c>
      <c r="B145" s="219" t="s">
        <v>604</v>
      </c>
      <c r="C145" s="385"/>
      <c r="D145" s="385"/>
      <c r="E145" s="385"/>
      <c r="F145" s="385"/>
      <c r="G145" s="443"/>
      <c r="H145" s="440" t="s">
        <v>587</v>
      </c>
    </row>
    <row r="146" spans="1:8" ht="12" customHeight="1">
      <c r="A146" s="300"/>
      <c r="B146" s="389" t="s">
        <v>687</v>
      </c>
      <c r="C146" s="306"/>
      <c r="D146" s="306"/>
      <c r="E146" s="306"/>
      <c r="F146" s="306"/>
      <c r="G146" s="443"/>
      <c r="H146" s="471"/>
    </row>
    <row r="147" spans="1:8" ht="12" customHeight="1">
      <c r="A147" s="300"/>
      <c r="B147" s="188" t="s">
        <v>879</v>
      </c>
      <c r="C147" s="306"/>
      <c r="D147" s="306"/>
      <c r="E147" s="306"/>
      <c r="F147" s="306"/>
      <c r="G147" s="443"/>
      <c r="H147" s="609"/>
    </row>
    <row r="148" spans="1:8" ht="12" customHeight="1">
      <c r="A148" s="300"/>
      <c r="B148" s="390" t="s">
        <v>863</v>
      </c>
      <c r="C148" s="1058"/>
      <c r="D148" s="1058"/>
      <c r="E148" s="1058"/>
      <c r="F148" s="1058"/>
      <c r="G148" s="443"/>
      <c r="H148" s="609"/>
    </row>
    <row r="149" spans="1:8" ht="12" customHeight="1">
      <c r="A149" s="300"/>
      <c r="B149" s="307" t="s">
        <v>692</v>
      </c>
      <c r="C149" s="1058"/>
      <c r="D149" s="1058"/>
      <c r="E149" s="1058"/>
      <c r="F149" s="1058"/>
      <c r="G149" s="443"/>
      <c r="H149" s="608"/>
    </row>
    <row r="150" spans="1:8" ht="12" customHeight="1">
      <c r="A150" s="300"/>
      <c r="B150" s="307" t="s">
        <v>873</v>
      </c>
      <c r="C150" s="306">
        <v>10000</v>
      </c>
      <c r="D150" s="306">
        <v>11837</v>
      </c>
      <c r="E150" s="306">
        <v>11037</v>
      </c>
      <c r="F150" s="306">
        <v>10537</v>
      </c>
      <c r="G150" s="1009">
        <f t="shared" si="0"/>
        <v>0.9546978345564918</v>
      </c>
      <c r="H150" s="471"/>
    </row>
    <row r="151" spans="1:8" ht="12" customHeight="1" thickBot="1">
      <c r="A151" s="300"/>
      <c r="B151" s="455" t="s">
        <v>850</v>
      </c>
      <c r="C151" s="1057"/>
      <c r="D151" s="1057">
        <v>663</v>
      </c>
      <c r="E151" s="1057">
        <v>1463</v>
      </c>
      <c r="F151" s="1057">
        <v>1963</v>
      </c>
      <c r="G151" s="1091">
        <f t="shared" si="0"/>
        <v>1.3417634996582366</v>
      </c>
      <c r="H151" s="444"/>
    </row>
    <row r="152" spans="1:8" ht="12" customHeight="1" thickBot="1">
      <c r="A152" s="379"/>
      <c r="B152" s="459" t="s">
        <v>709</v>
      </c>
      <c r="C152" s="395">
        <f>SUM(C146:C151)</f>
        <v>10000</v>
      </c>
      <c r="D152" s="1129">
        <f>SUM(D146:D151)</f>
        <v>12500</v>
      </c>
      <c r="E152" s="1129">
        <f>SUM(E146:E151)</f>
        <v>12500</v>
      </c>
      <c r="F152" s="1129">
        <f>SUM(F146:F151)</f>
        <v>12500</v>
      </c>
      <c r="G152" s="1089">
        <f t="shared" si="0"/>
        <v>1</v>
      </c>
      <c r="H152" s="475"/>
    </row>
    <row r="153" spans="1:8" ht="12" customHeight="1">
      <c r="A153" s="377">
        <v>3144</v>
      </c>
      <c r="B153" s="219" t="s">
        <v>1108</v>
      </c>
      <c r="C153" s="385"/>
      <c r="D153" s="385"/>
      <c r="E153" s="385"/>
      <c r="F153" s="385"/>
      <c r="G153" s="443"/>
      <c r="H153" s="471"/>
    </row>
    <row r="154" spans="1:8" ht="12" customHeight="1">
      <c r="A154" s="300"/>
      <c r="B154" s="389" t="s">
        <v>687</v>
      </c>
      <c r="C154" s="306"/>
      <c r="D154" s="306"/>
      <c r="E154" s="306"/>
      <c r="F154" s="306"/>
      <c r="G154" s="443"/>
      <c r="H154" s="471"/>
    </row>
    <row r="155" spans="1:8" ht="12" customHeight="1">
      <c r="A155" s="300"/>
      <c r="B155" s="188" t="s">
        <v>879</v>
      </c>
      <c r="C155" s="306"/>
      <c r="D155" s="306"/>
      <c r="E155" s="306"/>
      <c r="F155" s="306"/>
      <c r="G155" s="443"/>
      <c r="H155" s="486"/>
    </row>
    <row r="156" spans="1:8" ht="12" customHeight="1">
      <c r="A156" s="300"/>
      <c r="B156" s="390" t="s">
        <v>863</v>
      </c>
      <c r="C156" s="306">
        <v>10</v>
      </c>
      <c r="D156" s="306">
        <v>10</v>
      </c>
      <c r="E156" s="306">
        <v>10</v>
      </c>
      <c r="F156" s="306">
        <v>10</v>
      </c>
      <c r="G156" s="1009">
        <f t="shared" si="0"/>
        <v>1</v>
      </c>
      <c r="H156" s="609"/>
    </row>
    <row r="157" spans="1:8" ht="12" customHeight="1">
      <c r="A157" s="300"/>
      <c r="B157" s="307" t="s">
        <v>692</v>
      </c>
      <c r="C157" s="306">
        <v>1490</v>
      </c>
      <c r="D157" s="306">
        <v>1490</v>
      </c>
      <c r="E157" s="306">
        <v>1490</v>
      </c>
      <c r="F157" s="306">
        <v>1490</v>
      </c>
      <c r="G157" s="1009">
        <f t="shared" si="0"/>
        <v>1</v>
      </c>
      <c r="H157" s="608"/>
    </row>
    <row r="158" spans="1:8" ht="12" customHeight="1">
      <c r="A158" s="300"/>
      <c r="B158" s="307" t="s">
        <v>873</v>
      </c>
      <c r="C158" s="306"/>
      <c r="D158" s="306"/>
      <c r="E158" s="306"/>
      <c r="F158" s="306"/>
      <c r="G158" s="443"/>
      <c r="H158" s="471"/>
    </row>
    <row r="159" spans="1:8" ht="12" customHeight="1" thickBot="1">
      <c r="A159" s="300"/>
      <c r="B159" s="455" t="s">
        <v>658</v>
      </c>
      <c r="C159" s="1060"/>
      <c r="D159" s="1060"/>
      <c r="E159" s="1060"/>
      <c r="F159" s="1060"/>
      <c r="G159" s="1088"/>
      <c r="H159" s="489"/>
    </row>
    <row r="160" spans="1:8" ht="12" customHeight="1" thickBot="1">
      <c r="A160" s="379"/>
      <c r="B160" s="459" t="s">
        <v>709</v>
      </c>
      <c r="C160" s="395">
        <f>SUM(C154:C159)</f>
        <v>1500</v>
      </c>
      <c r="D160" s="1129">
        <f>SUM(D154:D159)</f>
        <v>1500</v>
      </c>
      <c r="E160" s="1129">
        <f>SUM(E154:E159)</f>
        <v>1500</v>
      </c>
      <c r="F160" s="1129">
        <f>SUM(F154:F159)</f>
        <v>1500</v>
      </c>
      <c r="G160" s="1089">
        <f t="shared" si="0"/>
        <v>1</v>
      </c>
      <c r="H160" s="475"/>
    </row>
    <row r="161" spans="1:8" ht="12" customHeight="1">
      <c r="A161" s="469">
        <v>3145</v>
      </c>
      <c r="B161" s="446" t="s">
        <v>1109</v>
      </c>
      <c r="C161" s="447"/>
      <c r="D161" s="447"/>
      <c r="E161" s="447"/>
      <c r="F161" s="447"/>
      <c r="G161" s="443"/>
      <c r="H161" s="491"/>
    </row>
    <row r="162" spans="1:8" ht="12" customHeight="1">
      <c r="A162" s="465"/>
      <c r="B162" s="450" t="s">
        <v>687</v>
      </c>
      <c r="C162" s="464">
        <v>300</v>
      </c>
      <c r="D162" s="464">
        <v>300</v>
      </c>
      <c r="E162" s="464">
        <v>300</v>
      </c>
      <c r="F162" s="464">
        <v>300</v>
      </c>
      <c r="G162" s="1009">
        <f t="shared" si="0"/>
        <v>1</v>
      </c>
      <c r="H162" s="491"/>
    </row>
    <row r="163" spans="1:8" ht="12" customHeight="1">
      <c r="A163" s="465"/>
      <c r="B163" s="452" t="s">
        <v>879</v>
      </c>
      <c r="C163" s="464">
        <v>350</v>
      </c>
      <c r="D163" s="464">
        <v>635</v>
      </c>
      <c r="E163" s="464">
        <v>635</v>
      </c>
      <c r="F163" s="464">
        <v>461</v>
      </c>
      <c r="G163" s="1009">
        <f t="shared" si="0"/>
        <v>0.7259842519685039</v>
      </c>
      <c r="H163" s="609"/>
    </row>
    <row r="164" spans="1:8" ht="12" customHeight="1">
      <c r="A164" s="465"/>
      <c r="B164" s="453" t="s">
        <v>863</v>
      </c>
      <c r="C164" s="464">
        <v>3350</v>
      </c>
      <c r="D164" s="464">
        <v>3350</v>
      </c>
      <c r="E164" s="464">
        <v>3350</v>
      </c>
      <c r="F164" s="464">
        <v>3524</v>
      </c>
      <c r="G164" s="1009">
        <f t="shared" si="0"/>
        <v>1.0519402985074626</v>
      </c>
      <c r="H164" s="491"/>
    </row>
    <row r="165" spans="1:8" ht="12" customHeight="1">
      <c r="A165" s="465"/>
      <c r="B165" s="454" t="s">
        <v>692</v>
      </c>
      <c r="C165" s="464"/>
      <c r="D165" s="464"/>
      <c r="E165" s="464"/>
      <c r="F165" s="464"/>
      <c r="G165" s="443"/>
      <c r="H165" s="492"/>
    </row>
    <row r="166" spans="1:8" ht="12" customHeight="1">
      <c r="A166" s="465"/>
      <c r="B166" s="454" t="s">
        <v>873</v>
      </c>
      <c r="C166" s="464"/>
      <c r="D166" s="464"/>
      <c r="E166" s="464"/>
      <c r="F166" s="464"/>
      <c r="G166" s="443"/>
      <c r="H166" s="491"/>
    </row>
    <row r="167" spans="1:8" ht="12" customHeight="1" thickBot="1">
      <c r="A167" s="465"/>
      <c r="B167" s="455" t="s">
        <v>658</v>
      </c>
      <c r="C167" s="1051"/>
      <c r="D167" s="1051"/>
      <c r="E167" s="1051"/>
      <c r="F167" s="1051"/>
      <c r="G167" s="1088"/>
      <c r="H167" s="493"/>
    </row>
    <row r="168" spans="1:8" ht="12" customHeight="1" thickBot="1">
      <c r="A168" s="467"/>
      <c r="B168" s="459" t="s">
        <v>709</v>
      </c>
      <c r="C168" s="1052">
        <f>SUM(C162:C167)</f>
        <v>4000</v>
      </c>
      <c r="D168" s="1105">
        <f>SUM(D162:D167)</f>
        <v>4285</v>
      </c>
      <c r="E168" s="1105">
        <f>SUM(E162:E167)</f>
        <v>4285</v>
      </c>
      <c r="F168" s="1105">
        <f>SUM(F162:F167)</f>
        <v>4285</v>
      </c>
      <c r="G168" s="1089">
        <f t="shared" si="0"/>
        <v>1</v>
      </c>
      <c r="H168" s="494"/>
    </row>
    <row r="169" spans="1:8" ht="12" customHeight="1">
      <c r="A169" s="469">
        <v>3146</v>
      </c>
      <c r="B169" s="446" t="s">
        <v>374</v>
      </c>
      <c r="C169" s="447"/>
      <c r="D169" s="447"/>
      <c r="E169" s="447"/>
      <c r="F169" s="447"/>
      <c r="G169" s="443"/>
      <c r="H169" s="606" t="s">
        <v>588</v>
      </c>
    </row>
    <row r="170" spans="1:8" ht="12" customHeight="1">
      <c r="A170" s="465"/>
      <c r="B170" s="450" t="s">
        <v>687</v>
      </c>
      <c r="C170" s="464">
        <v>2500</v>
      </c>
      <c r="D170" s="464">
        <v>2654</v>
      </c>
      <c r="E170" s="464">
        <v>1754</v>
      </c>
      <c r="F170" s="464">
        <v>1754</v>
      </c>
      <c r="G170" s="1195">
        <f t="shared" si="0"/>
        <v>1</v>
      </c>
      <c r="H170" s="491"/>
    </row>
    <row r="171" spans="1:8" ht="12" customHeight="1">
      <c r="A171" s="465"/>
      <c r="B171" s="452" t="s">
        <v>879</v>
      </c>
      <c r="C171" s="464">
        <v>1500</v>
      </c>
      <c r="D171" s="464">
        <v>1559</v>
      </c>
      <c r="E171" s="464">
        <v>559</v>
      </c>
      <c r="F171" s="464">
        <v>559</v>
      </c>
      <c r="G171" s="1009">
        <f t="shared" si="0"/>
        <v>1</v>
      </c>
      <c r="H171" s="491"/>
    </row>
    <row r="172" spans="1:8" ht="12" customHeight="1">
      <c r="A172" s="465"/>
      <c r="B172" s="453" t="s">
        <v>863</v>
      </c>
      <c r="C172" s="955">
        <v>1500</v>
      </c>
      <c r="D172" s="955">
        <v>1021</v>
      </c>
      <c r="E172" s="955">
        <v>899</v>
      </c>
      <c r="F172" s="955">
        <v>899</v>
      </c>
      <c r="G172" s="1009">
        <f t="shared" si="0"/>
        <v>1</v>
      </c>
      <c r="H172" s="609"/>
    </row>
    <row r="173" spans="1:8" ht="12" customHeight="1">
      <c r="A173" s="465"/>
      <c r="B173" s="454" t="s">
        <v>692</v>
      </c>
      <c r="C173" s="955"/>
      <c r="D173" s="955"/>
      <c r="E173" s="955"/>
      <c r="F173" s="955"/>
      <c r="G173" s="1009"/>
      <c r="H173" s="491"/>
    </row>
    <row r="174" spans="1:8" ht="12" customHeight="1">
      <c r="A174" s="465"/>
      <c r="B174" s="454" t="s">
        <v>873</v>
      </c>
      <c r="C174" s="464">
        <v>2500</v>
      </c>
      <c r="D174" s="464">
        <v>2500</v>
      </c>
      <c r="E174" s="464">
        <v>2500</v>
      </c>
      <c r="F174" s="464">
        <v>2500</v>
      </c>
      <c r="G174" s="1009">
        <f t="shared" si="0"/>
        <v>1</v>
      </c>
      <c r="H174" s="491"/>
    </row>
    <row r="175" spans="1:8" ht="12" customHeight="1">
      <c r="A175" s="465"/>
      <c r="B175" s="455" t="s">
        <v>828</v>
      </c>
      <c r="C175" s="1083"/>
      <c r="D175" s="1083">
        <v>479</v>
      </c>
      <c r="E175" s="1083">
        <v>601</v>
      </c>
      <c r="F175" s="1083">
        <v>601</v>
      </c>
      <c r="G175" s="1009">
        <f t="shared" si="0"/>
        <v>1</v>
      </c>
      <c r="H175" s="502"/>
    </row>
    <row r="176" spans="1:8" ht="12" customHeight="1" thickBot="1">
      <c r="A176" s="465"/>
      <c r="B176" s="455" t="s">
        <v>850</v>
      </c>
      <c r="C176" s="1061"/>
      <c r="D176" s="1061"/>
      <c r="E176" s="1061">
        <v>1900</v>
      </c>
      <c r="F176" s="1061">
        <v>1900</v>
      </c>
      <c r="G176" s="1196">
        <f t="shared" si="0"/>
        <v>1</v>
      </c>
      <c r="H176" s="493"/>
    </row>
    <row r="177" spans="1:8" ht="12" customHeight="1" thickBot="1">
      <c r="A177" s="467"/>
      <c r="B177" s="459" t="s">
        <v>709</v>
      </c>
      <c r="C177" s="1052">
        <f>SUM(C170:C175)</f>
        <v>8000</v>
      </c>
      <c r="D177" s="1105">
        <f>SUM(D170:D175)</f>
        <v>8213</v>
      </c>
      <c r="E177" s="1105">
        <f>SUM(E170:E176)</f>
        <v>8213</v>
      </c>
      <c r="F177" s="1105">
        <f>SUM(F170:F176)</f>
        <v>8213</v>
      </c>
      <c r="G177" s="1089">
        <f t="shared" si="0"/>
        <v>1</v>
      </c>
      <c r="H177" s="494"/>
    </row>
    <row r="178" spans="1:8" ht="12" thickBot="1">
      <c r="A178" s="484"/>
      <c r="B178" s="495" t="s">
        <v>621</v>
      </c>
      <c r="C178" s="395">
        <f>SUM(C202+C211+C228+C236+C269+C244+C252+C277+C194+C285+C293+C260+C186+C219+C301)</f>
        <v>2828425</v>
      </c>
      <c r="D178" s="395">
        <f>SUM(D202+D211+D228+D236+D269+D244+D252+D277+D194+D285+D293+D260+D186+D219+D301)</f>
        <v>2997824</v>
      </c>
      <c r="E178" s="395">
        <f>SUM(E202+E211+E228+E236+E269+E244+E252+E277+E194+E285+E293+E260+E186+E219+E301)</f>
        <v>3031918</v>
      </c>
      <c r="F178" s="395">
        <f>SUM(F202+F211+F228+F236+F269+F244+F252+F277+F194+F285+F293+F260+F186+F219+F301)</f>
        <v>3031918</v>
      </c>
      <c r="G178" s="1089">
        <f t="shared" si="0"/>
        <v>1</v>
      </c>
      <c r="H178" s="475"/>
    </row>
    <row r="179" spans="1:8" ht="11.25">
      <c r="A179" s="377">
        <v>3200</v>
      </c>
      <c r="B179" s="496" t="s">
        <v>70</v>
      </c>
      <c r="C179" s="385"/>
      <c r="D179" s="385"/>
      <c r="E179" s="385"/>
      <c r="F179" s="385"/>
      <c r="G179" s="443"/>
      <c r="H179" s="440"/>
    </row>
    <row r="180" spans="1:8" ht="11.25">
      <c r="A180" s="388"/>
      <c r="B180" s="389" t="s">
        <v>687</v>
      </c>
      <c r="C180" s="306">
        <v>99921</v>
      </c>
      <c r="D180" s="306">
        <v>99921</v>
      </c>
      <c r="E180" s="306">
        <v>99921</v>
      </c>
      <c r="F180" s="306">
        <v>99921</v>
      </c>
      <c r="G180" s="1009">
        <f t="shared" si="0"/>
        <v>1</v>
      </c>
      <c r="H180" s="75"/>
    </row>
    <row r="181" spans="1:8" ht="12">
      <c r="A181" s="388"/>
      <c r="B181" s="188" t="s">
        <v>879</v>
      </c>
      <c r="C181" s="306">
        <v>21753</v>
      </c>
      <c r="D181" s="306">
        <v>22612</v>
      </c>
      <c r="E181" s="306">
        <v>22612</v>
      </c>
      <c r="F181" s="306">
        <v>22612</v>
      </c>
      <c r="G181" s="1009">
        <f t="shared" si="0"/>
        <v>1</v>
      </c>
      <c r="H181" s="609"/>
    </row>
    <row r="182" spans="1:8" ht="12">
      <c r="A182" s="300"/>
      <c r="B182" s="390" t="s">
        <v>863</v>
      </c>
      <c r="C182" s="306"/>
      <c r="D182" s="306"/>
      <c r="E182" s="306"/>
      <c r="F182" s="306"/>
      <c r="G182" s="443"/>
      <c r="H182" s="609"/>
    </row>
    <row r="183" spans="1:8" ht="12">
      <c r="A183" s="300"/>
      <c r="B183" s="307" t="s">
        <v>692</v>
      </c>
      <c r="C183" s="306"/>
      <c r="D183" s="306"/>
      <c r="E183" s="306"/>
      <c r="F183" s="306"/>
      <c r="G183" s="443"/>
      <c r="H183" s="609"/>
    </row>
    <row r="184" spans="1:8" ht="12">
      <c r="A184" s="388"/>
      <c r="B184" s="307" t="s">
        <v>873</v>
      </c>
      <c r="C184" s="306"/>
      <c r="D184" s="306"/>
      <c r="E184" s="306"/>
      <c r="F184" s="306"/>
      <c r="G184" s="443"/>
      <c r="H184" s="611"/>
    </row>
    <row r="185" spans="1:8" ht="12" thickBot="1">
      <c r="A185" s="300"/>
      <c r="B185" s="455" t="s">
        <v>658</v>
      </c>
      <c r="C185" s="1060"/>
      <c r="D185" s="1060"/>
      <c r="E185" s="1060"/>
      <c r="F185" s="1060"/>
      <c r="G185" s="1088"/>
      <c r="H185" s="473"/>
    </row>
    <row r="186" spans="1:8" ht="12" thickBot="1">
      <c r="A186" s="379"/>
      <c r="B186" s="459" t="s">
        <v>709</v>
      </c>
      <c r="C186" s="395">
        <f>SUM(C180:C185)</f>
        <v>121674</v>
      </c>
      <c r="D186" s="1129">
        <f>SUM(D180:D185)</f>
        <v>122533</v>
      </c>
      <c r="E186" s="1129">
        <f>SUM(E180:E185)</f>
        <v>122533</v>
      </c>
      <c r="F186" s="1129">
        <f>SUM(F180:F185)</f>
        <v>122533</v>
      </c>
      <c r="G186" s="1089">
        <f t="shared" si="0"/>
        <v>1</v>
      </c>
      <c r="H186" s="475"/>
    </row>
    <row r="187" spans="1:8" ht="11.25">
      <c r="A187" s="377">
        <v>3201</v>
      </c>
      <c r="B187" s="479" t="s">
        <v>944</v>
      </c>
      <c r="C187" s="385"/>
      <c r="D187" s="385"/>
      <c r="E187" s="385"/>
      <c r="F187" s="385"/>
      <c r="G187" s="443"/>
      <c r="H187" s="440"/>
    </row>
    <row r="188" spans="1:8" ht="12">
      <c r="A188" s="377"/>
      <c r="B188" s="390" t="s">
        <v>687</v>
      </c>
      <c r="C188" s="1058">
        <v>25640</v>
      </c>
      <c r="D188" s="1058">
        <v>27809</v>
      </c>
      <c r="E188" s="1058">
        <v>27809</v>
      </c>
      <c r="F188" s="1058">
        <v>27809</v>
      </c>
      <c r="G188" s="1195">
        <f t="shared" si="0"/>
        <v>1</v>
      </c>
      <c r="H188" s="609"/>
    </row>
    <row r="189" spans="1:8" ht="12">
      <c r="A189" s="377"/>
      <c r="B189" s="188" t="s">
        <v>879</v>
      </c>
      <c r="C189" s="1058">
        <v>6625</v>
      </c>
      <c r="D189" s="1058">
        <v>7881</v>
      </c>
      <c r="E189" s="1058">
        <v>7881</v>
      </c>
      <c r="F189" s="1058">
        <v>7881</v>
      </c>
      <c r="G189" s="1009">
        <f t="shared" si="0"/>
        <v>1</v>
      </c>
      <c r="H189" s="609"/>
    </row>
    <row r="190" spans="1:8" ht="12">
      <c r="A190" s="377"/>
      <c r="B190" s="390" t="s">
        <v>863</v>
      </c>
      <c r="C190" s="1058">
        <v>79197</v>
      </c>
      <c r="D190" s="1058">
        <v>89271</v>
      </c>
      <c r="E190" s="1058">
        <v>109271</v>
      </c>
      <c r="F190" s="1058">
        <v>109271</v>
      </c>
      <c r="G190" s="1009">
        <f t="shared" si="0"/>
        <v>1</v>
      </c>
      <c r="H190" s="609"/>
    </row>
    <row r="191" spans="1:8" ht="11.25">
      <c r="A191" s="377"/>
      <c r="B191" s="497" t="s">
        <v>692</v>
      </c>
      <c r="C191" s="1058"/>
      <c r="D191" s="1058"/>
      <c r="E191" s="1058"/>
      <c r="F191" s="1058"/>
      <c r="G191" s="1009"/>
      <c r="H191" s="486"/>
    </row>
    <row r="192" spans="1:8" ht="11.25">
      <c r="A192" s="377"/>
      <c r="B192" s="497" t="s">
        <v>873</v>
      </c>
      <c r="C192" s="1058"/>
      <c r="D192" s="1058"/>
      <c r="E192" s="1058"/>
      <c r="F192" s="1058"/>
      <c r="G192" s="1009"/>
      <c r="H192" s="444"/>
    </row>
    <row r="193" spans="1:8" ht="12" thickBot="1">
      <c r="A193" s="377"/>
      <c r="B193" s="455" t="s">
        <v>828</v>
      </c>
      <c r="C193" s="406"/>
      <c r="D193" s="406">
        <v>3210</v>
      </c>
      <c r="E193" s="406">
        <v>3210</v>
      </c>
      <c r="F193" s="406">
        <v>3210</v>
      </c>
      <c r="G193" s="1196">
        <f t="shared" si="0"/>
        <v>1</v>
      </c>
      <c r="H193" s="444"/>
    </row>
    <row r="194" spans="1:8" ht="12" thickBot="1">
      <c r="A194" s="400"/>
      <c r="B194" s="459" t="s">
        <v>709</v>
      </c>
      <c r="C194" s="395">
        <f>SUM(C188:C193)</f>
        <v>111462</v>
      </c>
      <c r="D194" s="1129">
        <f>SUM(D188:D193)</f>
        <v>128171</v>
      </c>
      <c r="E194" s="1129">
        <f>SUM(E188:E193)</f>
        <v>148171</v>
      </c>
      <c r="F194" s="1129">
        <f>SUM(F188:F193)</f>
        <v>148171</v>
      </c>
      <c r="G194" s="1089">
        <f t="shared" si="0"/>
        <v>1</v>
      </c>
      <c r="H194" s="475"/>
    </row>
    <row r="195" spans="1:8" ht="11.25">
      <c r="A195" s="76">
        <v>3202</v>
      </c>
      <c r="B195" s="399" t="s">
        <v>864</v>
      </c>
      <c r="C195" s="385"/>
      <c r="D195" s="385"/>
      <c r="E195" s="385"/>
      <c r="F195" s="385"/>
      <c r="G195" s="443"/>
      <c r="H195" s="606" t="s">
        <v>588</v>
      </c>
    </row>
    <row r="196" spans="1:8" ht="11.25">
      <c r="A196" s="76"/>
      <c r="B196" s="389" t="s">
        <v>687</v>
      </c>
      <c r="C196" s="1058">
        <v>2200</v>
      </c>
      <c r="D196" s="1058">
        <v>2435</v>
      </c>
      <c r="E196" s="1058">
        <v>2435</v>
      </c>
      <c r="F196" s="1058">
        <v>2435</v>
      </c>
      <c r="G196" s="1195">
        <f t="shared" si="0"/>
        <v>1</v>
      </c>
      <c r="H196" s="444"/>
    </row>
    <row r="197" spans="1:8" ht="11.25">
      <c r="A197" s="76"/>
      <c r="B197" s="188" t="s">
        <v>879</v>
      </c>
      <c r="C197" s="1058">
        <v>1100</v>
      </c>
      <c r="D197" s="1058">
        <v>1247</v>
      </c>
      <c r="E197" s="1058">
        <v>1247</v>
      </c>
      <c r="F197" s="1058">
        <v>1247</v>
      </c>
      <c r="G197" s="1009">
        <f t="shared" si="0"/>
        <v>1</v>
      </c>
      <c r="H197" s="486"/>
    </row>
    <row r="198" spans="1:8" ht="12">
      <c r="A198" s="76"/>
      <c r="B198" s="390" t="s">
        <v>863</v>
      </c>
      <c r="C198" s="1058">
        <v>1700</v>
      </c>
      <c r="D198" s="1058">
        <v>2204</v>
      </c>
      <c r="E198" s="1058">
        <v>2204</v>
      </c>
      <c r="F198" s="1058">
        <v>2204</v>
      </c>
      <c r="G198" s="1009">
        <f t="shared" si="0"/>
        <v>1</v>
      </c>
      <c r="H198" s="609"/>
    </row>
    <row r="199" spans="1:8" ht="11.25">
      <c r="A199" s="76"/>
      <c r="B199" s="307" t="s">
        <v>692</v>
      </c>
      <c r="C199" s="1058"/>
      <c r="D199" s="1058"/>
      <c r="E199" s="1058"/>
      <c r="F199" s="1058"/>
      <c r="G199" s="1009"/>
      <c r="H199" s="486"/>
    </row>
    <row r="200" spans="1:8" ht="11.25">
      <c r="A200" s="76"/>
      <c r="B200" s="307" t="s">
        <v>873</v>
      </c>
      <c r="C200" s="1058">
        <v>3000</v>
      </c>
      <c r="D200" s="1058">
        <v>3000</v>
      </c>
      <c r="E200" s="1058">
        <v>5000</v>
      </c>
      <c r="F200" s="1058">
        <v>5000</v>
      </c>
      <c r="G200" s="1009">
        <f t="shared" si="0"/>
        <v>1</v>
      </c>
      <c r="H200" s="486"/>
    </row>
    <row r="201" spans="1:8" ht="12" thickBot="1">
      <c r="A201" s="76"/>
      <c r="B201" s="455" t="s">
        <v>850</v>
      </c>
      <c r="C201" s="1062">
        <v>2000</v>
      </c>
      <c r="D201" s="1062">
        <v>2000</v>
      </c>
      <c r="E201" s="1062">
        <v>0</v>
      </c>
      <c r="F201" s="1062">
        <v>0</v>
      </c>
      <c r="G201" s="1196"/>
      <c r="H201" s="473"/>
    </row>
    <row r="202" spans="1:8" ht="12" thickBot="1">
      <c r="A202" s="400"/>
      <c r="B202" s="459" t="s">
        <v>709</v>
      </c>
      <c r="C202" s="395">
        <f>SUM(C196:C201)</f>
        <v>10000</v>
      </c>
      <c r="D202" s="1129">
        <f>SUM(D196:D201)</f>
        <v>10886</v>
      </c>
      <c r="E202" s="1129">
        <f>SUM(E196:E201)</f>
        <v>10886</v>
      </c>
      <c r="F202" s="1129">
        <f>SUM(F196:F201)</f>
        <v>10886</v>
      </c>
      <c r="G202" s="1089">
        <f>SUM(F202/E202)</f>
        <v>1</v>
      </c>
      <c r="H202" s="475"/>
    </row>
    <row r="203" spans="1:8" ht="11.25">
      <c r="A203" s="76">
        <v>3203</v>
      </c>
      <c r="B203" s="482" t="s">
        <v>744</v>
      </c>
      <c r="C203" s="385"/>
      <c r="D203" s="385"/>
      <c r="E203" s="385"/>
      <c r="F203" s="385"/>
      <c r="G203" s="443"/>
      <c r="H203" s="470" t="s">
        <v>734</v>
      </c>
    </row>
    <row r="204" spans="1:8" ht="12" customHeight="1">
      <c r="A204" s="388"/>
      <c r="B204" s="389" t="s">
        <v>687</v>
      </c>
      <c r="C204" s="306"/>
      <c r="D204" s="306"/>
      <c r="E204" s="306"/>
      <c r="F204" s="306"/>
      <c r="G204" s="443"/>
      <c r="H204" s="444" t="s">
        <v>735</v>
      </c>
    </row>
    <row r="205" spans="1:8" ht="12" customHeight="1">
      <c r="A205" s="388"/>
      <c r="B205" s="188" t="s">
        <v>879</v>
      </c>
      <c r="C205" s="306"/>
      <c r="D205" s="306"/>
      <c r="E205" s="306"/>
      <c r="F205" s="306"/>
      <c r="G205" s="443"/>
      <c r="H205" s="470"/>
    </row>
    <row r="206" spans="1:8" ht="12" customHeight="1">
      <c r="A206" s="388"/>
      <c r="B206" s="390" t="s">
        <v>863</v>
      </c>
      <c r="C206" s="306">
        <v>1500</v>
      </c>
      <c r="D206" s="306">
        <v>1500</v>
      </c>
      <c r="E206" s="306">
        <v>1500</v>
      </c>
      <c r="F206" s="306">
        <v>1500</v>
      </c>
      <c r="G206" s="1195">
        <f>SUM(F206/E206)</f>
        <v>1</v>
      </c>
      <c r="H206" s="608"/>
    </row>
    <row r="207" spans="1:8" ht="12" customHeight="1">
      <c r="A207" s="388"/>
      <c r="B207" s="307" t="s">
        <v>692</v>
      </c>
      <c r="C207" s="306"/>
      <c r="D207" s="306"/>
      <c r="E207" s="306"/>
      <c r="F207" s="306"/>
      <c r="G207" s="1009"/>
      <c r="H207" s="608"/>
    </row>
    <row r="208" spans="1:8" ht="12" customHeight="1">
      <c r="A208" s="388"/>
      <c r="B208" s="307" t="s">
        <v>873</v>
      </c>
      <c r="C208" s="306">
        <v>3500</v>
      </c>
      <c r="D208" s="306">
        <v>3500</v>
      </c>
      <c r="E208" s="306">
        <v>3500</v>
      </c>
      <c r="F208" s="306">
        <v>3500</v>
      </c>
      <c r="G208" s="1009">
        <f>SUM(F208/E208)</f>
        <v>1</v>
      </c>
      <c r="H208" s="490"/>
    </row>
    <row r="209" spans="1:8" ht="11.25">
      <c r="A209" s="388"/>
      <c r="B209" s="498" t="s">
        <v>828</v>
      </c>
      <c r="C209" s="306">
        <v>3000</v>
      </c>
      <c r="D209" s="306">
        <v>3450</v>
      </c>
      <c r="E209" s="306">
        <v>3450</v>
      </c>
      <c r="F209" s="306">
        <v>3450</v>
      </c>
      <c r="G209" s="1009">
        <f>SUM(F209/E209)</f>
        <v>1</v>
      </c>
      <c r="H209" s="486"/>
    </row>
    <row r="210" spans="1:8" ht="12" thickBot="1">
      <c r="A210" s="388"/>
      <c r="B210" s="455" t="s">
        <v>850</v>
      </c>
      <c r="C210" s="1057"/>
      <c r="D210" s="1057">
        <v>3000</v>
      </c>
      <c r="E210" s="1057">
        <v>3000</v>
      </c>
      <c r="F210" s="1057">
        <v>3000</v>
      </c>
      <c r="G210" s="1196">
        <f>SUM(F210/E210)</f>
        <v>1</v>
      </c>
      <c r="H210" s="439"/>
    </row>
    <row r="211" spans="1:8" ht="12" customHeight="1" thickBot="1">
      <c r="A211" s="400"/>
      <c r="B211" s="459" t="s">
        <v>709</v>
      </c>
      <c r="C211" s="395">
        <f>SUM(C204:C210)</f>
        <v>8000</v>
      </c>
      <c r="D211" s="1129">
        <f>SUM(D204:D210)</f>
        <v>11450</v>
      </c>
      <c r="E211" s="1129">
        <f>SUM(E204:E210)</f>
        <v>11450</v>
      </c>
      <c r="F211" s="1129">
        <f>SUM(F204:F210)</f>
        <v>11450</v>
      </c>
      <c r="G211" s="1089">
        <f>SUM(F211/E211)</f>
        <v>1</v>
      </c>
      <c r="H211" s="475"/>
    </row>
    <row r="212" spans="1:8" ht="12" customHeight="1">
      <c r="A212" s="76">
        <v>3204</v>
      </c>
      <c r="B212" s="482" t="s">
        <v>1114</v>
      </c>
      <c r="C212" s="385"/>
      <c r="D212" s="385"/>
      <c r="E212" s="385"/>
      <c r="F212" s="385"/>
      <c r="G212" s="443"/>
      <c r="H212" s="470"/>
    </row>
    <row r="213" spans="1:8" ht="12" customHeight="1">
      <c r="A213" s="388"/>
      <c r="B213" s="389" t="s">
        <v>687</v>
      </c>
      <c r="C213" s="306"/>
      <c r="D213" s="306"/>
      <c r="E213" s="306"/>
      <c r="F213" s="306"/>
      <c r="G213" s="443"/>
      <c r="H213" s="444"/>
    </row>
    <row r="214" spans="1:8" ht="12" customHeight="1">
      <c r="A214" s="388"/>
      <c r="B214" s="188" t="s">
        <v>879</v>
      </c>
      <c r="C214" s="306"/>
      <c r="D214" s="306"/>
      <c r="E214" s="306"/>
      <c r="F214" s="306"/>
      <c r="G214" s="443"/>
      <c r="H214" s="608"/>
    </row>
    <row r="215" spans="1:8" ht="12" customHeight="1">
      <c r="A215" s="388"/>
      <c r="B215" s="390" t="s">
        <v>863</v>
      </c>
      <c r="C215" s="306">
        <v>6000</v>
      </c>
      <c r="D215" s="306">
        <v>6626</v>
      </c>
      <c r="E215" s="306">
        <v>6626</v>
      </c>
      <c r="F215" s="306">
        <v>6626</v>
      </c>
      <c r="G215" s="1009">
        <f>SUM(F215/E215)</f>
        <v>1</v>
      </c>
      <c r="H215" s="608"/>
    </row>
    <row r="216" spans="1:8" ht="12" customHeight="1">
      <c r="A216" s="388"/>
      <c r="B216" s="307" t="s">
        <v>873</v>
      </c>
      <c r="C216" s="306"/>
      <c r="D216" s="306"/>
      <c r="E216" s="306"/>
      <c r="F216" s="306"/>
      <c r="G216" s="443"/>
      <c r="H216" s="490"/>
    </row>
    <row r="217" spans="1:8" ht="12" customHeight="1">
      <c r="A217" s="388"/>
      <c r="B217" s="307" t="s">
        <v>692</v>
      </c>
      <c r="C217" s="306"/>
      <c r="D217" s="306"/>
      <c r="E217" s="306"/>
      <c r="F217" s="306"/>
      <c r="G217" s="443"/>
      <c r="H217" s="444"/>
    </row>
    <row r="218" spans="1:8" ht="12" customHeight="1" thickBot="1">
      <c r="A218" s="388"/>
      <c r="B218" s="455" t="s">
        <v>658</v>
      </c>
      <c r="C218" s="1060"/>
      <c r="D218" s="1060"/>
      <c r="E218" s="1060"/>
      <c r="F218" s="1060"/>
      <c r="G218" s="1088"/>
      <c r="H218" s="439"/>
    </row>
    <row r="219" spans="1:8" ht="12" customHeight="1" thickBot="1">
      <c r="A219" s="400"/>
      <c r="B219" s="459" t="s">
        <v>709</v>
      </c>
      <c r="C219" s="395">
        <f>SUM(C213:C218)</f>
        <v>6000</v>
      </c>
      <c r="D219" s="1129">
        <f>SUM(D213:D218)</f>
        <v>6626</v>
      </c>
      <c r="E219" s="1129">
        <f>SUM(E213:E218)</f>
        <v>6626</v>
      </c>
      <c r="F219" s="1129">
        <f>SUM(F213:F218)</f>
        <v>6626</v>
      </c>
      <c r="G219" s="1089">
        <f>SUM(F219/E219)</f>
        <v>1</v>
      </c>
      <c r="H219" s="475"/>
    </row>
    <row r="220" spans="1:8" ht="12" customHeight="1">
      <c r="A220" s="76">
        <v>3205</v>
      </c>
      <c r="B220" s="482" t="s">
        <v>946</v>
      </c>
      <c r="C220" s="385"/>
      <c r="D220" s="385"/>
      <c r="E220" s="385"/>
      <c r="F220" s="385"/>
      <c r="G220" s="443"/>
      <c r="H220" s="470" t="s">
        <v>734</v>
      </c>
    </row>
    <row r="221" spans="1:8" ht="12" customHeight="1">
      <c r="A221" s="388"/>
      <c r="B221" s="389" t="s">
        <v>687</v>
      </c>
      <c r="C221" s="306">
        <v>3100</v>
      </c>
      <c r="D221" s="306">
        <v>4387</v>
      </c>
      <c r="E221" s="306">
        <v>4387</v>
      </c>
      <c r="F221" s="306">
        <v>4387</v>
      </c>
      <c r="G221" s="1009">
        <f>SUM(F221/E221)</f>
        <v>1</v>
      </c>
      <c r="H221" s="444" t="s">
        <v>735</v>
      </c>
    </row>
    <row r="222" spans="1:8" ht="12" customHeight="1">
      <c r="A222" s="388"/>
      <c r="B222" s="188" t="s">
        <v>879</v>
      </c>
      <c r="C222" s="306">
        <v>850</v>
      </c>
      <c r="D222" s="306">
        <v>1175</v>
      </c>
      <c r="E222" s="306">
        <v>1175</v>
      </c>
      <c r="F222" s="306">
        <v>1175</v>
      </c>
      <c r="G222" s="1009">
        <f>SUM(F222/E222)</f>
        <v>1</v>
      </c>
      <c r="H222" s="471"/>
    </row>
    <row r="223" spans="1:8" ht="12" customHeight="1">
      <c r="A223" s="300"/>
      <c r="B223" s="390" t="s">
        <v>863</v>
      </c>
      <c r="C223" s="306">
        <v>13550</v>
      </c>
      <c r="D223" s="306">
        <v>20089</v>
      </c>
      <c r="E223" s="306">
        <v>20106</v>
      </c>
      <c r="F223" s="306">
        <v>20106</v>
      </c>
      <c r="G223" s="1009">
        <f>SUM(F223/E223)</f>
        <v>1</v>
      </c>
      <c r="H223" s="608"/>
    </row>
    <row r="224" spans="1:8" ht="12" customHeight="1">
      <c r="A224" s="300"/>
      <c r="B224" s="307" t="s">
        <v>692</v>
      </c>
      <c r="C224" s="306"/>
      <c r="D224" s="306"/>
      <c r="E224" s="306"/>
      <c r="F224" s="306"/>
      <c r="G224" s="1009"/>
      <c r="H224" s="608"/>
    </row>
    <row r="225" spans="1:8" ht="12" customHeight="1">
      <c r="A225" s="300"/>
      <c r="B225" s="307" t="s">
        <v>873</v>
      </c>
      <c r="C225" s="306">
        <v>7000</v>
      </c>
      <c r="D225" s="306">
        <v>7000</v>
      </c>
      <c r="E225" s="306">
        <v>7000</v>
      </c>
      <c r="F225" s="306">
        <v>7000</v>
      </c>
      <c r="G225" s="1009">
        <f>SUM(F225/E225)</f>
        <v>1</v>
      </c>
      <c r="H225" s="472"/>
    </row>
    <row r="226" spans="1:8" ht="12" customHeight="1">
      <c r="A226" s="300"/>
      <c r="B226" s="307" t="s">
        <v>692</v>
      </c>
      <c r="C226" s="306"/>
      <c r="D226" s="306"/>
      <c r="E226" s="306"/>
      <c r="F226" s="306"/>
      <c r="G226" s="1009"/>
      <c r="H226" s="472"/>
    </row>
    <row r="227" spans="1:8" ht="12" customHeight="1" thickBot="1">
      <c r="A227" s="300"/>
      <c r="B227" s="455" t="s">
        <v>850</v>
      </c>
      <c r="C227" s="1057">
        <v>7000</v>
      </c>
      <c r="D227" s="1057">
        <v>10572</v>
      </c>
      <c r="E227" s="1057">
        <v>10649</v>
      </c>
      <c r="F227" s="1057">
        <v>10649</v>
      </c>
      <c r="G227" s="1091">
        <f>SUM(F227/E227)</f>
        <v>1</v>
      </c>
      <c r="H227" s="499"/>
    </row>
    <row r="228" spans="1:8" ht="12" customHeight="1" thickBot="1">
      <c r="A228" s="400"/>
      <c r="B228" s="459" t="s">
        <v>709</v>
      </c>
      <c r="C228" s="395">
        <f>SUM(C221:C227)</f>
        <v>31500</v>
      </c>
      <c r="D228" s="1129">
        <f>SUM(D221:D227)</f>
        <v>43223</v>
      </c>
      <c r="E228" s="1129">
        <f>SUM(E221:E227)</f>
        <v>43317</v>
      </c>
      <c r="F228" s="1129">
        <f>SUM(F221:F227)</f>
        <v>43317</v>
      </c>
      <c r="G228" s="1089">
        <f>SUM(F228/E228)</f>
        <v>1</v>
      </c>
      <c r="H228" s="500"/>
    </row>
    <row r="229" spans="1:8" ht="12" customHeight="1">
      <c r="A229" s="377">
        <v>3207</v>
      </c>
      <c r="B229" s="482" t="s">
        <v>870</v>
      </c>
      <c r="C229" s="385"/>
      <c r="D229" s="385"/>
      <c r="E229" s="385"/>
      <c r="F229" s="385"/>
      <c r="G229" s="443"/>
      <c r="H229" s="471"/>
    </row>
    <row r="230" spans="1:8" ht="12" customHeight="1">
      <c r="A230" s="300"/>
      <c r="B230" s="389" t="s">
        <v>687</v>
      </c>
      <c r="C230" s="306"/>
      <c r="D230" s="306"/>
      <c r="E230" s="306"/>
      <c r="F230" s="306"/>
      <c r="G230" s="443"/>
      <c r="H230" s="471"/>
    </row>
    <row r="231" spans="1:8" ht="12" customHeight="1">
      <c r="A231" s="300"/>
      <c r="B231" s="188" t="s">
        <v>879</v>
      </c>
      <c r="C231" s="306"/>
      <c r="D231" s="306"/>
      <c r="E231" s="306"/>
      <c r="F231" s="306"/>
      <c r="G231" s="443"/>
      <c r="H231" s="463"/>
    </row>
    <row r="232" spans="1:8" ht="12" customHeight="1">
      <c r="A232" s="300"/>
      <c r="B232" s="390" t="s">
        <v>863</v>
      </c>
      <c r="C232" s="306">
        <v>26500</v>
      </c>
      <c r="D232" s="306">
        <v>26500</v>
      </c>
      <c r="E232" s="306">
        <v>26500</v>
      </c>
      <c r="F232" s="306">
        <v>26500</v>
      </c>
      <c r="G232" s="1009">
        <f>SUM(F232/E232)</f>
        <v>1</v>
      </c>
      <c r="H232" s="608"/>
    </row>
    <row r="233" spans="1:8" ht="12" customHeight="1">
      <c r="A233" s="300"/>
      <c r="B233" s="307" t="s">
        <v>692</v>
      </c>
      <c r="C233" s="306"/>
      <c r="D233" s="306"/>
      <c r="E233" s="306"/>
      <c r="F233" s="306"/>
      <c r="G233" s="443"/>
      <c r="H233" s="608"/>
    </row>
    <row r="234" spans="1:8" ht="12" customHeight="1">
      <c r="A234" s="300"/>
      <c r="B234" s="307" t="s">
        <v>873</v>
      </c>
      <c r="C234" s="306"/>
      <c r="D234" s="306"/>
      <c r="E234" s="306"/>
      <c r="F234" s="306"/>
      <c r="G234" s="443"/>
      <c r="H234" s="471"/>
    </row>
    <row r="235" spans="1:8" ht="12" customHeight="1" thickBot="1">
      <c r="A235" s="300"/>
      <c r="B235" s="455" t="s">
        <v>658</v>
      </c>
      <c r="C235" s="1060"/>
      <c r="D235" s="1060"/>
      <c r="E235" s="1060"/>
      <c r="F235" s="1060"/>
      <c r="G235" s="1088"/>
      <c r="H235" s="439"/>
    </row>
    <row r="236" spans="1:8" ht="12" thickBot="1">
      <c r="A236" s="379"/>
      <c r="B236" s="459" t="s">
        <v>709</v>
      </c>
      <c r="C236" s="395">
        <f>SUM(C230:C235)</f>
        <v>26500</v>
      </c>
      <c r="D236" s="1129">
        <f>SUM(D230:D235)</f>
        <v>26500</v>
      </c>
      <c r="E236" s="1129">
        <f>SUM(E230:E235)</f>
        <v>26500</v>
      </c>
      <c r="F236" s="1129">
        <f>SUM(F230:F235)</f>
        <v>26500</v>
      </c>
      <c r="G236" s="1089">
        <f>SUM(F236/E236)</f>
        <v>1</v>
      </c>
      <c r="H236" s="475"/>
    </row>
    <row r="237" spans="1:8" ht="11.25">
      <c r="A237" s="377">
        <v>3208</v>
      </c>
      <c r="B237" s="482" t="s">
        <v>767</v>
      </c>
      <c r="C237" s="385"/>
      <c r="D237" s="385"/>
      <c r="E237" s="385"/>
      <c r="F237" s="385"/>
      <c r="G237" s="443"/>
      <c r="H237" s="471"/>
    </row>
    <row r="238" spans="1:8" ht="11.25">
      <c r="A238" s="300"/>
      <c r="B238" s="389" t="s">
        <v>687</v>
      </c>
      <c r="C238" s="306"/>
      <c r="D238" s="306"/>
      <c r="E238" s="306"/>
      <c r="F238" s="306"/>
      <c r="G238" s="443"/>
      <c r="H238" s="471"/>
    </row>
    <row r="239" spans="1:8" ht="12">
      <c r="A239" s="300"/>
      <c r="B239" s="188" t="s">
        <v>879</v>
      </c>
      <c r="C239" s="306"/>
      <c r="D239" s="306"/>
      <c r="E239" s="306"/>
      <c r="F239" s="306"/>
      <c r="G239" s="443"/>
      <c r="H239" s="608"/>
    </row>
    <row r="240" spans="1:8" ht="12">
      <c r="A240" s="300"/>
      <c r="B240" s="390" t="s">
        <v>863</v>
      </c>
      <c r="C240" s="306">
        <v>40000</v>
      </c>
      <c r="D240" s="306">
        <v>58326</v>
      </c>
      <c r="E240" s="306">
        <v>58326</v>
      </c>
      <c r="F240" s="306">
        <v>58326</v>
      </c>
      <c r="G240" s="1009">
        <f>SUM(F240/E240)</f>
        <v>1</v>
      </c>
      <c r="H240" s="608"/>
    </row>
    <row r="241" spans="1:8" ht="11.25">
      <c r="A241" s="300"/>
      <c r="B241" s="307" t="s">
        <v>692</v>
      </c>
      <c r="C241" s="306"/>
      <c r="D241" s="306"/>
      <c r="E241" s="306"/>
      <c r="F241" s="306"/>
      <c r="G241" s="443"/>
      <c r="H241" s="471"/>
    </row>
    <row r="242" spans="1:8" ht="11.25">
      <c r="A242" s="300"/>
      <c r="B242" s="307" t="s">
        <v>873</v>
      </c>
      <c r="C242" s="306"/>
      <c r="D242" s="306"/>
      <c r="E242" s="306"/>
      <c r="F242" s="306"/>
      <c r="G242" s="443"/>
      <c r="H242" s="471"/>
    </row>
    <row r="243" spans="1:8" ht="12" thickBot="1">
      <c r="A243" s="300"/>
      <c r="B243" s="455" t="s">
        <v>658</v>
      </c>
      <c r="C243" s="1060"/>
      <c r="D243" s="1060"/>
      <c r="E243" s="1060"/>
      <c r="F243" s="1060"/>
      <c r="G243" s="1088"/>
      <c r="H243" s="439"/>
    </row>
    <row r="244" spans="1:8" ht="12" thickBot="1">
      <c r="A244" s="379"/>
      <c r="B244" s="459" t="s">
        <v>709</v>
      </c>
      <c r="C244" s="395">
        <f>SUM(C238:C243)</f>
        <v>40000</v>
      </c>
      <c r="D244" s="1129">
        <f>SUM(D238:D243)</f>
        <v>58326</v>
      </c>
      <c r="E244" s="1129">
        <f>SUM(E238:E243)</f>
        <v>58326</v>
      </c>
      <c r="F244" s="1129">
        <f>SUM(F238:F243)</f>
        <v>58326</v>
      </c>
      <c r="G244" s="1089">
        <f>SUM(F244/E244)</f>
        <v>1</v>
      </c>
      <c r="H244" s="475"/>
    </row>
    <row r="245" spans="1:8" ht="11.25">
      <c r="A245" s="76">
        <v>3209</v>
      </c>
      <c r="B245" s="402" t="s">
        <v>648</v>
      </c>
      <c r="C245" s="385"/>
      <c r="D245" s="385"/>
      <c r="E245" s="385"/>
      <c r="F245" s="385"/>
      <c r="G245" s="443"/>
      <c r="H245" s="470"/>
    </row>
    <row r="246" spans="1:8" ht="11.25">
      <c r="A246" s="76"/>
      <c r="B246" s="390" t="s">
        <v>687</v>
      </c>
      <c r="C246" s="1058">
        <v>3000</v>
      </c>
      <c r="D246" s="1058">
        <v>3047</v>
      </c>
      <c r="E246" s="1058">
        <v>3047</v>
      </c>
      <c r="F246" s="1058">
        <v>3047</v>
      </c>
      <c r="G246" s="1009">
        <f>SUM(F246/E246)</f>
        <v>1</v>
      </c>
      <c r="H246" s="444"/>
    </row>
    <row r="247" spans="1:8" ht="12">
      <c r="A247" s="76"/>
      <c r="B247" s="188" t="s">
        <v>879</v>
      </c>
      <c r="C247" s="1058">
        <v>1000</v>
      </c>
      <c r="D247" s="1058">
        <v>1013</v>
      </c>
      <c r="E247" s="1058">
        <v>1013</v>
      </c>
      <c r="F247" s="1058">
        <v>1013</v>
      </c>
      <c r="G247" s="1009">
        <f>SUM(F247/E247)</f>
        <v>1</v>
      </c>
      <c r="H247" s="608"/>
    </row>
    <row r="248" spans="1:8" ht="12">
      <c r="A248" s="76"/>
      <c r="B248" s="390" t="s">
        <v>863</v>
      </c>
      <c r="C248" s="1058">
        <v>900</v>
      </c>
      <c r="D248" s="1058">
        <v>900</v>
      </c>
      <c r="E248" s="1058">
        <v>900</v>
      </c>
      <c r="F248" s="1058">
        <v>900</v>
      </c>
      <c r="G248" s="1009">
        <f>SUM(F248/E248)</f>
        <v>1</v>
      </c>
      <c r="H248" s="608"/>
    </row>
    <row r="249" spans="1:8" ht="11.25">
      <c r="A249" s="76"/>
      <c r="B249" s="497" t="s">
        <v>692</v>
      </c>
      <c r="C249" s="1058"/>
      <c r="D249" s="1058"/>
      <c r="E249" s="1058"/>
      <c r="F249" s="1058"/>
      <c r="G249" s="1009"/>
      <c r="H249" s="486"/>
    </row>
    <row r="250" spans="1:8" ht="11.25">
      <c r="A250" s="76"/>
      <c r="B250" s="497" t="s">
        <v>873</v>
      </c>
      <c r="C250" s="1058">
        <v>5100</v>
      </c>
      <c r="D250" s="1058">
        <v>5200</v>
      </c>
      <c r="E250" s="1058">
        <v>5200</v>
      </c>
      <c r="F250" s="1058">
        <v>5200</v>
      </c>
      <c r="G250" s="1009">
        <f>SUM(F250/E250)</f>
        <v>1</v>
      </c>
      <c r="H250" s="444"/>
    </row>
    <row r="251" spans="1:8" ht="12" thickBot="1">
      <c r="A251" s="76"/>
      <c r="B251" s="455" t="s">
        <v>658</v>
      </c>
      <c r="C251" s="1062"/>
      <c r="D251" s="1062"/>
      <c r="E251" s="1062"/>
      <c r="F251" s="1062"/>
      <c r="G251" s="1088"/>
      <c r="H251" s="473"/>
    </row>
    <row r="252" spans="1:8" ht="12" thickBot="1">
      <c r="A252" s="400"/>
      <c r="B252" s="459" t="s">
        <v>709</v>
      </c>
      <c r="C252" s="395">
        <f>SUM(C246:C251)</f>
        <v>10000</v>
      </c>
      <c r="D252" s="1129">
        <f>SUM(D246:D251)</f>
        <v>10160</v>
      </c>
      <c r="E252" s="1129">
        <f>SUM(E246:E251)</f>
        <v>10160</v>
      </c>
      <c r="F252" s="1129">
        <f>SUM(F246:F251)</f>
        <v>10160</v>
      </c>
      <c r="G252" s="1089">
        <f>SUM(F252/E252)</f>
        <v>1</v>
      </c>
      <c r="H252" s="475"/>
    </row>
    <row r="253" spans="1:8" ht="11.25">
      <c r="A253" s="76">
        <v>3210</v>
      </c>
      <c r="B253" s="402" t="s">
        <v>607</v>
      </c>
      <c r="C253" s="385"/>
      <c r="D253" s="385"/>
      <c r="E253" s="385"/>
      <c r="F253" s="385"/>
      <c r="G253" s="443"/>
      <c r="H253" s="470"/>
    </row>
    <row r="254" spans="1:8" ht="11.25">
      <c r="A254" s="76"/>
      <c r="B254" s="390" t="s">
        <v>687</v>
      </c>
      <c r="C254" s="385"/>
      <c r="D254" s="385"/>
      <c r="E254" s="385"/>
      <c r="F254" s="385"/>
      <c r="G254" s="443"/>
      <c r="H254" s="444"/>
    </row>
    <row r="255" spans="1:8" ht="12">
      <c r="A255" s="76"/>
      <c r="B255" s="188" t="s">
        <v>879</v>
      </c>
      <c r="C255" s="385"/>
      <c r="D255" s="385"/>
      <c r="E255" s="385"/>
      <c r="F255" s="385"/>
      <c r="G255" s="443"/>
      <c r="H255" s="608"/>
    </row>
    <row r="256" spans="1:8" ht="12">
      <c r="A256" s="76"/>
      <c r="B256" s="390" t="s">
        <v>863</v>
      </c>
      <c r="C256" s="1058">
        <v>2000</v>
      </c>
      <c r="D256" s="1058">
        <v>2000</v>
      </c>
      <c r="E256" s="1058">
        <v>2000</v>
      </c>
      <c r="F256" s="1058">
        <v>2000</v>
      </c>
      <c r="G256" s="1009">
        <f>SUM(F256/E256)</f>
        <v>1</v>
      </c>
      <c r="H256" s="608"/>
    </row>
    <row r="257" spans="1:8" ht="12">
      <c r="A257" s="76"/>
      <c r="B257" s="497" t="s">
        <v>692</v>
      </c>
      <c r="C257" s="1058"/>
      <c r="D257" s="1058"/>
      <c r="E257" s="1058"/>
      <c r="F257" s="1058"/>
      <c r="G257" s="443"/>
      <c r="H257" s="609"/>
    </row>
    <row r="258" spans="1:8" ht="11.25">
      <c r="A258" s="76"/>
      <c r="B258" s="497" t="s">
        <v>873</v>
      </c>
      <c r="C258" s="1058"/>
      <c r="D258" s="1058"/>
      <c r="E258" s="1058"/>
      <c r="F258" s="1058"/>
      <c r="G258" s="443"/>
      <c r="H258" s="444"/>
    </row>
    <row r="259" spans="1:8" ht="12" thickBot="1">
      <c r="A259" s="76"/>
      <c r="B259" s="455" t="s">
        <v>658</v>
      </c>
      <c r="C259" s="406"/>
      <c r="D259" s="406"/>
      <c r="E259" s="406"/>
      <c r="F259" s="406"/>
      <c r="G259" s="1088"/>
      <c r="H259" s="473"/>
    </row>
    <row r="260" spans="1:8" ht="12" thickBot="1">
      <c r="A260" s="400"/>
      <c r="B260" s="459" t="s">
        <v>709</v>
      </c>
      <c r="C260" s="395">
        <f>SUM(C256:C259)</f>
        <v>2000</v>
      </c>
      <c r="D260" s="1129">
        <f>SUM(D256:D259)</f>
        <v>2000</v>
      </c>
      <c r="E260" s="1129">
        <f>SUM(E256:E259)</f>
        <v>2000</v>
      </c>
      <c r="F260" s="1129">
        <f>SUM(F256:F259)</f>
        <v>2000</v>
      </c>
      <c r="G260" s="1089">
        <f>SUM(F260/E260)</f>
        <v>1</v>
      </c>
      <c r="H260" s="475"/>
    </row>
    <row r="261" spans="1:8" ht="11.25">
      <c r="A261" s="377"/>
      <c r="B261" s="399" t="s">
        <v>662</v>
      </c>
      <c r="C261" s="397">
        <f>SUM(C269+C277+C285+C293+C301)</f>
        <v>2461289</v>
      </c>
      <c r="D261" s="397">
        <f>SUM(D269+D277+D285+D293+D301)</f>
        <v>2577949</v>
      </c>
      <c r="E261" s="397">
        <f>SUM(E269+E277+E285+E293+E301)</f>
        <v>2591949</v>
      </c>
      <c r="F261" s="397">
        <f>SUM(F269+F277+F285+F293+F301)</f>
        <v>2591949</v>
      </c>
      <c r="G261" s="443">
        <f>SUM(F261/E261)</f>
        <v>1</v>
      </c>
      <c r="H261" s="440"/>
    </row>
    <row r="262" spans="1:8" ht="11.25">
      <c r="A262" s="377">
        <v>3211</v>
      </c>
      <c r="B262" s="483" t="s">
        <v>590</v>
      </c>
      <c r="C262" s="385"/>
      <c r="D262" s="385"/>
      <c r="E262" s="385"/>
      <c r="F262" s="385"/>
      <c r="G262" s="443"/>
      <c r="H262" s="470"/>
    </row>
    <row r="263" spans="1:8" ht="11.25">
      <c r="A263" s="377"/>
      <c r="B263" s="390" t="s">
        <v>687</v>
      </c>
      <c r="C263" s="385"/>
      <c r="D263" s="385"/>
      <c r="E263" s="385"/>
      <c r="F263" s="385"/>
      <c r="G263" s="443"/>
      <c r="H263" s="444"/>
    </row>
    <row r="264" spans="1:8" ht="11.25">
      <c r="A264" s="377"/>
      <c r="B264" s="188" t="s">
        <v>879</v>
      </c>
      <c r="C264" s="385"/>
      <c r="D264" s="385"/>
      <c r="E264" s="385"/>
      <c r="F264" s="385"/>
      <c r="G264" s="443"/>
      <c r="H264" s="444"/>
    </row>
    <row r="265" spans="1:8" ht="12">
      <c r="A265" s="377"/>
      <c r="B265" s="390" t="s">
        <v>863</v>
      </c>
      <c r="C265" s="1058">
        <v>285115</v>
      </c>
      <c r="D265" s="1058">
        <v>285115</v>
      </c>
      <c r="E265" s="1058">
        <v>290115</v>
      </c>
      <c r="F265" s="1058">
        <v>290115</v>
      </c>
      <c r="G265" s="1009">
        <f>SUM(F265/E265)</f>
        <v>1</v>
      </c>
      <c r="H265" s="609"/>
    </row>
    <row r="266" spans="1:8" ht="12">
      <c r="A266" s="377"/>
      <c r="B266" s="497" t="s">
        <v>692</v>
      </c>
      <c r="C266" s="1058"/>
      <c r="D266" s="1058"/>
      <c r="E266" s="1058"/>
      <c r="F266" s="1058"/>
      <c r="G266" s="443"/>
      <c r="H266" s="609"/>
    </row>
    <row r="267" spans="1:8" ht="12">
      <c r="A267" s="377"/>
      <c r="B267" s="497" t="s">
        <v>873</v>
      </c>
      <c r="C267" s="385"/>
      <c r="D267" s="385"/>
      <c r="E267" s="385"/>
      <c r="F267" s="385"/>
      <c r="G267" s="443"/>
      <c r="H267" s="609"/>
    </row>
    <row r="268" spans="1:8" ht="12" thickBot="1">
      <c r="A268" s="377"/>
      <c r="B268" s="455" t="s">
        <v>658</v>
      </c>
      <c r="C268" s="1059"/>
      <c r="D268" s="1059"/>
      <c r="E268" s="1059"/>
      <c r="F268" s="1059"/>
      <c r="G268" s="1088"/>
      <c r="H268" s="609"/>
    </row>
    <row r="269" spans="1:8" ht="12" thickBot="1">
      <c r="A269" s="400"/>
      <c r="B269" s="459" t="s">
        <v>709</v>
      </c>
      <c r="C269" s="395">
        <f>SUM(C265:C268)</f>
        <v>285115</v>
      </c>
      <c r="D269" s="1129">
        <f>SUM(D265:D268)</f>
        <v>285115</v>
      </c>
      <c r="E269" s="1129">
        <f>SUM(E265:E268)</f>
        <v>290115</v>
      </c>
      <c r="F269" s="1129">
        <f>SUM(F265:F268)</f>
        <v>290115</v>
      </c>
      <c r="G269" s="1089">
        <f>SUM(F269/E269)</f>
        <v>1</v>
      </c>
      <c r="H269" s="475"/>
    </row>
    <row r="270" spans="1:8" ht="11.25">
      <c r="A270" s="377">
        <v>3212</v>
      </c>
      <c r="B270" s="483" t="s">
        <v>71</v>
      </c>
      <c r="C270" s="385"/>
      <c r="D270" s="385"/>
      <c r="E270" s="385"/>
      <c r="F270" s="385"/>
      <c r="G270" s="443"/>
      <c r="H270" s="470"/>
    </row>
    <row r="271" spans="1:8" ht="11.25">
      <c r="A271" s="377"/>
      <c r="B271" s="390" t="s">
        <v>687</v>
      </c>
      <c r="C271" s="1058"/>
      <c r="D271" s="1058"/>
      <c r="E271" s="1058"/>
      <c r="F271" s="1058"/>
      <c r="G271" s="443"/>
      <c r="H271" s="444"/>
    </row>
    <row r="272" spans="1:8" ht="11.25">
      <c r="A272" s="377"/>
      <c r="B272" s="188" t="s">
        <v>879</v>
      </c>
      <c r="C272" s="1058"/>
      <c r="D272" s="1058"/>
      <c r="E272" s="1058"/>
      <c r="F272" s="1058"/>
      <c r="G272" s="443"/>
      <c r="H272" s="486"/>
    </row>
    <row r="273" spans="1:8" ht="12">
      <c r="A273" s="377"/>
      <c r="B273" s="390" t="s">
        <v>863</v>
      </c>
      <c r="C273" s="1058">
        <v>1209397</v>
      </c>
      <c r="D273" s="1058">
        <v>1260960</v>
      </c>
      <c r="E273" s="1058">
        <v>1260960</v>
      </c>
      <c r="F273" s="1058">
        <v>1260960</v>
      </c>
      <c r="G273" s="1009">
        <f>SUM(F273/E273)</f>
        <v>1</v>
      </c>
      <c r="H273" s="609"/>
    </row>
    <row r="274" spans="1:8" ht="11.25">
      <c r="A274" s="377"/>
      <c r="B274" s="497" t="s">
        <v>692</v>
      </c>
      <c r="C274" s="1058"/>
      <c r="D274" s="1058"/>
      <c r="E274" s="1058"/>
      <c r="F274" s="1058"/>
      <c r="G274" s="443"/>
      <c r="H274" s="486"/>
    </row>
    <row r="275" spans="1:8" ht="11.25">
      <c r="A275" s="377"/>
      <c r="B275" s="497" t="s">
        <v>873</v>
      </c>
      <c r="C275" s="385"/>
      <c r="D275" s="385"/>
      <c r="E275" s="385"/>
      <c r="F275" s="385"/>
      <c r="G275" s="443"/>
      <c r="H275" s="486"/>
    </row>
    <row r="276" spans="1:8" ht="12" thickBot="1">
      <c r="A276" s="377"/>
      <c r="B276" s="455" t="s">
        <v>658</v>
      </c>
      <c r="C276" s="1059"/>
      <c r="D276" s="1059"/>
      <c r="E276" s="1059"/>
      <c r="F276" s="1059"/>
      <c r="G276" s="1088"/>
      <c r="H276" s="473"/>
    </row>
    <row r="277" spans="1:8" ht="12" thickBot="1">
      <c r="A277" s="400"/>
      <c r="B277" s="459" t="s">
        <v>709</v>
      </c>
      <c r="C277" s="395">
        <f>SUM(C271:C276)</f>
        <v>1209397</v>
      </c>
      <c r="D277" s="1129">
        <f>SUM(D271:D276)</f>
        <v>1260960</v>
      </c>
      <c r="E277" s="1129">
        <f>SUM(E271:E276)</f>
        <v>1260960</v>
      </c>
      <c r="F277" s="1129">
        <f>SUM(F271:F276)</f>
        <v>1260960</v>
      </c>
      <c r="G277" s="1089">
        <f>SUM(F277/E277)</f>
        <v>1</v>
      </c>
      <c r="H277" s="475"/>
    </row>
    <row r="278" spans="1:8" ht="11.25">
      <c r="A278" s="377">
        <v>3213</v>
      </c>
      <c r="B278" s="402" t="s">
        <v>934</v>
      </c>
      <c r="C278" s="385"/>
      <c r="D278" s="385"/>
      <c r="E278" s="385"/>
      <c r="F278" s="385"/>
      <c r="G278" s="443"/>
      <c r="H278" s="440"/>
    </row>
    <row r="279" spans="1:8" ht="11.25">
      <c r="A279" s="377"/>
      <c r="B279" s="390" t="s">
        <v>687</v>
      </c>
      <c r="C279" s="385"/>
      <c r="D279" s="385"/>
      <c r="E279" s="385"/>
      <c r="F279" s="385"/>
      <c r="G279" s="443"/>
      <c r="H279" s="444"/>
    </row>
    <row r="280" spans="1:8" ht="12">
      <c r="A280" s="377"/>
      <c r="B280" s="188" t="s">
        <v>879</v>
      </c>
      <c r="C280" s="385"/>
      <c r="D280" s="385"/>
      <c r="E280" s="385"/>
      <c r="F280" s="385"/>
      <c r="G280" s="443"/>
      <c r="H280" s="609"/>
    </row>
    <row r="281" spans="1:8" ht="11.25">
      <c r="A281" s="377"/>
      <c r="B281" s="390" t="s">
        <v>863</v>
      </c>
      <c r="C281" s="1058">
        <v>562000</v>
      </c>
      <c r="D281" s="1058">
        <v>589993</v>
      </c>
      <c r="E281" s="1058">
        <v>589993</v>
      </c>
      <c r="F281" s="1058">
        <v>589993</v>
      </c>
      <c r="G281" s="1009">
        <f>SUM(F281/E281)</f>
        <v>1</v>
      </c>
      <c r="H281" s="486"/>
    </row>
    <row r="282" spans="1:8" ht="11.25">
      <c r="A282" s="377"/>
      <c r="B282" s="497" t="s">
        <v>692</v>
      </c>
      <c r="C282" s="1058"/>
      <c r="D282" s="1058"/>
      <c r="E282" s="1058"/>
      <c r="F282" s="1058"/>
      <c r="G282" s="443"/>
      <c r="H282" s="486"/>
    </row>
    <row r="283" spans="1:8" ht="11.25">
      <c r="A283" s="377"/>
      <c r="B283" s="497" t="s">
        <v>873</v>
      </c>
      <c r="C283" s="385"/>
      <c r="D283" s="385"/>
      <c r="E283" s="385"/>
      <c r="F283" s="385"/>
      <c r="G283" s="443"/>
      <c r="H283" s="444"/>
    </row>
    <row r="284" spans="1:8" ht="12" thickBot="1">
      <c r="A284" s="377"/>
      <c r="B284" s="455" t="s">
        <v>658</v>
      </c>
      <c r="C284" s="1059"/>
      <c r="D284" s="1059"/>
      <c r="E284" s="1059"/>
      <c r="F284" s="1059"/>
      <c r="G284" s="1088"/>
      <c r="H284" s="473"/>
    </row>
    <row r="285" spans="1:8" ht="12" thickBot="1">
      <c r="A285" s="400"/>
      <c r="B285" s="459" t="s">
        <v>709</v>
      </c>
      <c r="C285" s="395">
        <f>SUM(C281:C284)</f>
        <v>562000</v>
      </c>
      <c r="D285" s="1129">
        <f>SUM(D281:D284)</f>
        <v>589993</v>
      </c>
      <c r="E285" s="1129">
        <f>SUM(E281:E284)</f>
        <v>589993</v>
      </c>
      <c r="F285" s="1129">
        <f>SUM(F281:F284)</f>
        <v>589993</v>
      </c>
      <c r="G285" s="1089">
        <f>SUM(F285/E285)</f>
        <v>1</v>
      </c>
      <c r="H285" s="489"/>
    </row>
    <row r="286" spans="1:8" ht="11.25">
      <c r="A286" s="377">
        <v>3214</v>
      </c>
      <c r="B286" s="402" t="s">
        <v>951</v>
      </c>
      <c r="C286" s="385"/>
      <c r="D286" s="385"/>
      <c r="E286" s="385"/>
      <c r="F286" s="385"/>
      <c r="G286" s="443"/>
      <c r="H286" s="440"/>
    </row>
    <row r="287" spans="1:8" ht="11.25">
      <c r="A287" s="377"/>
      <c r="B287" s="390" t="s">
        <v>687</v>
      </c>
      <c r="C287" s="385"/>
      <c r="D287" s="385"/>
      <c r="E287" s="385"/>
      <c r="F287" s="385"/>
      <c r="G287" s="443"/>
      <c r="H287" s="444"/>
    </row>
    <row r="288" spans="1:8" ht="11.25">
      <c r="A288" s="377"/>
      <c r="B288" s="188" t="s">
        <v>879</v>
      </c>
      <c r="C288" s="385"/>
      <c r="D288" s="385"/>
      <c r="E288" s="385"/>
      <c r="F288" s="385"/>
      <c r="G288" s="443"/>
      <c r="H288" s="444"/>
    </row>
    <row r="289" spans="1:8" ht="12">
      <c r="A289" s="377"/>
      <c r="B289" s="390" t="s">
        <v>863</v>
      </c>
      <c r="C289" s="1058"/>
      <c r="D289" s="1058"/>
      <c r="E289" s="1058"/>
      <c r="F289" s="1058"/>
      <c r="G289" s="443"/>
      <c r="H289" s="609"/>
    </row>
    <row r="290" spans="1:8" ht="11.25">
      <c r="A290" s="377"/>
      <c r="B290" s="497" t="s">
        <v>692</v>
      </c>
      <c r="C290" s="1058"/>
      <c r="D290" s="1058"/>
      <c r="E290" s="1058"/>
      <c r="F290" s="1058"/>
      <c r="G290" s="443"/>
      <c r="H290" s="486"/>
    </row>
    <row r="291" spans="1:8" ht="11.25">
      <c r="A291" s="377"/>
      <c r="B291" s="498" t="s">
        <v>828</v>
      </c>
      <c r="C291" s="1058">
        <v>32857</v>
      </c>
      <c r="D291" s="1058">
        <v>49047</v>
      </c>
      <c r="E291" s="1058">
        <v>49047</v>
      </c>
      <c r="F291" s="1058">
        <v>49047</v>
      </c>
      <c r="G291" s="1009">
        <f>SUM(F291/E291)</f>
        <v>1</v>
      </c>
      <c r="H291" s="444"/>
    </row>
    <row r="292" spans="1:8" ht="12" thickBot="1">
      <c r="A292" s="377"/>
      <c r="B292" s="968" t="s">
        <v>1144</v>
      </c>
      <c r="C292" s="1063">
        <v>6187</v>
      </c>
      <c r="D292" s="1063">
        <v>6187</v>
      </c>
      <c r="E292" s="1063">
        <v>6187</v>
      </c>
      <c r="F292" s="1063">
        <v>6187</v>
      </c>
      <c r="G292" s="1234">
        <f>SUM(F292/E292)</f>
        <v>1</v>
      </c>
      <c r="H292" s="473"/>
    </row>
    <row r="293" spans="1:8" ht="12" thickBot="1">
      <c r="A293" s="400"/>
      <c r="B293" s="459" t="s">
        <v>709</v>
      </c>
      <c r="C293" s="395">
        <f>SUM(C289:C291)</f>
        <v>32857</v>
      </c>
      <c r="D293" s="1129">
        <f>SUM(D289:D291)</f>
        <v>49047</v>
      </c>
      <c r="E293" s="1129">
        <f>SUM(E289:E291)</f>
        <v>49047</v>
      </c>
      <c r="F293" s="1129">
        <f>SUM(F289:F291)</f>
        <v>49047</v>
      </c>
      <c r="G293" s="1089">
        <f>SUM(F293/E293)</f>
        <v>1</v>
      </c>
      <c r="H293" s="475"/>
    </row>
    <row r="294" spans="1:8" ht="11.25">
      <c r="A294" s="445">
        <v>3216</v>
      </c>
      <c r="B294" s="479" t="s">
        <v>603</v>
      </c>
      <c r="C294" s="447"/>
      <c r="D294" s="447"/>
      <c r="E294" s="447"/>
      <c r="F294" s="447"/>
      <c r="G294" s="443"/>
      <c r="H294" s="501"/>
    </row>
    <row r="295" spans="1:8" ht="11.25">
      <c r="A295" s="445"/>
      <c r="B295" s="453" t="s">
        <v>687</v>
      </c>
      <c r="C295" s="447"/>
      <c r="D295" s="447"/>
      <c r="E295" s="447"/>
      <c r="F295" s="447"/>
      <c r="G295" s="443"/>
      <c r="H295" s="502"/>
    </row>
    <row r="296" spans="1:8" ht="11.25">
      <c r="A296" s="445"/>
      <c r="B296" s="452" t="s">
        <v>879</v>
      </c>
      <c r="C296" s="447"/>
      <c r="D296" s="447"/>
      <c r="E296" s="447"/>
      <c r="F296" s="447"/>
      <c r="G296" s="443"/>
      <c r="H296" s="502"/>
    </row>
    <row r="297" spans="1:8" ht="12">
      <c r="A297" s="445"/>
      <c r="B297" s="453" t="s">
        <v>863</v>
      </c>
      <c r="C297" s="464">
        <v>371920</v>
      </c>
      <c r="D297" s="464">
        <v>389481</v>
      </c>
      <c r="E297" s="464">
        <v>398481</v>
      </c>
      <c r="F297" s="464">
        <v>398481</v>
      </c>
      <c r="G297" s="1195">
        <f>SUM(F297/E297)</f>
        <v>1</v>
      </c>
      <c r="H297" s="612"/>
    </row>
    <row r="298" spans="1:8" ht="12">
      <c r="A298" s="445"/>
      <c r="B298" s="504" t="s">
        <v>692</v>
      </c>
      <c r="C298" s="464"/>
      <c r="D298" s="464"/>
      <c r="E298" s="464"/>
      <c r="F298" s="464"/>
      <c r="G298" s="1009"/>
      <c r="H298" s="612"/>
    </row>
    <row r="299" spans="1:8" ht="12">
      <c r="A299" s="445"/>
      <c r="B299" s="497" t="s">
        <v>873</v>
      </c>
      <c r="C299" s="1083"/>
      <c r="D299" s="1083"/>
      <c r="E299" s="1083"/>
      <c r="F299" s="1083"/>
      <c r="G299" s="1009"/>
      <c r="H299" s="1082"/>
    </row>
    <row r="300" spans="1:8" ht="12" thickBot="1">
      <c r="A300" s="445"/>
      <c r="B300" s="455" t="s">
        <v>828</v>
      </c>
      <c r="C300" s="1051"/>
      <c r="D300" s="1051">
        <v>3353</v>
      </c>
      <c r="E300" s="1051">
        <v>3353</v>
      </c>
      <c r="F300" s="1051">
        <v>3353</v>
      </c>
      <c r="G300" s="1196">
        <f>SUM(F300/E300)</f>
        <v>1</v>
      </c>
      <c r="H300" s="505"/>
    </row>
    <row r="301" spans="1:8" ht="12" thickBot="1">
      <c r="A301" s="467"/>
      <c r="B301" s="459" t="s">
        <v>709</v>
      </c>
      <c r="C301" s="1049">
        <f>SUM(C297:C300)</f>
        <v>371920</v>
      </c>
      <c r="D301" s="1131">
        <f>SUM(D297:D300)</f>
        <v>392834</v>
      </c>
      <c r="E301" s="1131">
        <f>SUM(E297:E300)</f>
        <v>401834</v>
      </c>
      <c r="F301" s="1131">
        <f>SUM(F297:F300)</f>
        <v>401834</v>
      </c>
      <c r="G301" s="1089">
        <f>SUM(F301/E301)</f>
        <v>1</v>
      </c>
      <c r="H301" s="506"/>
    </row>
    <row r="302" spans="1:8" ht="12" thickBot="1">
      <c r="A302" s="377">
        <v>3220</v>
      </c>
      <c r="B302" s="394" t="s">
        <v>961</v>
      </c>
      <c r="C302" s="395">
        <f>SUM(C306+C318)</f>
        <v>27000</v>
      </c>
      <c r="D302" s="395">
        <f>SUM(D306+D318)</f>
        <v>20340</v>
      </c>
      <c r="E302" s="395">
        <f>SUM(E306+E318)</f>
        <v>20340</v>
      </c>
      <c r="F302" s="395">
        <f>SUM(F306+F318)</f>
        <v>20340</v>
      </c>
      <c r="G302" s="1089">
        <f>SUM(F302/E302)</f>
        <v>1</v>
      </c>
      <c r="H302" s="475"/>
    </row>
    <row r="303" spans="1:8" ht="11.25">
      <c r="A303" s="377">
        <v>3223</v>
      </c>
      <c r="B303" s="402" t="s">
        <v>651</v>
      </c>
      <c r="C303" s="385"/>
      <c r="D303" s="385"/>
      <c r="E303" s="385"/>
      <c r="F303" s="385"/>
      <c r="G303" s="443"/>
      <c r="H303" s="440"/>
    </row>
    <row r="304" spans="1:8" ht="11.25">
      <c r="A304" s="377"/>
      <c r="B304" s="389" t="s">
        <v>687</v>
      </c>
      <c r="C304" s="1058"/>
      <c r="D304" s="1058"/>
      <c r="E304" s="1058"/>
      <c r="F304" s="1058"/>
      <c r="G304" s="443"/>
      <c r="H304" s="470"/>
    </row>
    <row r="305" spans="1:8" ht="12">
      <c r="A305" s="377"/>
      <c r="B305" s="188" t="s">
        <v>879</v>
      </c>
      <c r="C305" s="1058"/>
      <c r="D305" s="1058"/>
      <c r="E305" s="1058"/>
      <c r="F305" s="1058"/>
      <c r="G305" s="443"/>
      <c r="H305" s="608"/>
    </row>
    <row r="306" spans="1:8" ht="11.25">
      <c r="A306" s="377"/>
      <c r="B306" s="390" t="s">
        <v>863</v>
      </c>
      <c r="C306" s="1058">
        <v>15000</v>
      </c>
      <c r="D306" s="1058">
        <v>8340</v>
      </c>
      <c r="E306" s="1058">
        <v>8340</v>
      </c>
      <c r="F306" s="1058">
        <v>8340</v>
      </c>
      <c r="G306" s="1195">
        <f>SUM(F306/E306)</f>
        <v>1</v>
      </c>
      <c r="H306" s="486"/>
    </row>
    <row r="307" spans="1:8" ht="11.25">
      <c r="A307" s="377"/>
      <c r="B307" s="307" t="s">
        <v>692</v>
      </c>
      <c r="C307" s="1058"/>
      <c r="D307" s="1058"/>
      <c r="E307" s="1058"/>
      <c r="F307" s="1058"/>
      <c r="G307" s="1009"/>
      <c r="H307" s="486"/>
    </row>
    <row r="308" spans="1:8" ht="11.25">
      <c r="A308" s="377"/>
      <c r="B308" s="307" t="s">
        <v>873</v>
      </c>
      <c r="C308" s="385"/>
      <c r="D308" s="385"/>
      <c r="E308" s="385"/>
      <c r="F308" s="385"/>
      <c r="G308" s="1009"/>
      <c r="H308" s="444"/>
    </row>
    <row r="309" spans="1:8" ht="12" thickBot="1">
      <c r="A309" s="377"/>
      <c r="B309" s="455" t="s">
        <v>850</v>
      </c>
      <c r="C309" s="406"/>
      <c r="D309" s="406">
        <v>2850</v>
      </c>
      <c r="E309" s="406">
        <v>2850</v>
      </c>
      <c r="F309" s="406">
        <v>2850</v>
      </c>
      <c r="G309" s="1196">
        <f>SUM(F309/E309)</f>
        <v>1</v>
      </c>
      <c r="H309" s="473"/>
    </row>
    <row r="310" spans="1:8" ht="12" thickBot="1">
      <c r="A310" s="400"/>
      <c r="B310" s="459" t="s">
        <v>709</v>
      </c>
      <c r="C310" s="395">
        <f>SUM(C304:C309)</f>
        <v>15000</v>
      </c>
      <c r="D310" s="1129">
        <f>SUM(D304:D309)</f>
        <v>11190</v>
      </c>
      <c r="E310" s="1129">
        <f>SUM(E304:E309)</f>
        <v>11190</v>
      </c>
      <c r="F310" s="1129">
        <f>SUM(F304:F309)</f>
        <v>11190</v>
      </c>
      <c r="G310" s="1089">
        <f>SUM(F310/E310)</f>
        <v>1</v>
      </c>
      <c r="H310" s="475"/>
    </row>
    <row r="311" spans="1:8" ht="11.25">
      <c r="A311" s="377">
        <v>3224</v>
      </c>
      <c r="B311" s="402" t="s">
        <v>73</v>
      </c>
      <c r="C311" s="385"/>
      <c r="D311" s="385"/>
      <c r="E311" s="385"/>
      <c r="F311" s="385"/>
      <c r="G311" s="443"/>
      <c r="H311" s="440" t="s">
        <v>736</v>
      </c>
    </row>
    <row r="312" spans="1:8" ht="11.25">
      <c r="A312" s="377"/>
      <c r="B312" s="389" t="s">
        <v>687</v>
      </c>
      <c r="C312" s="1058"/>
      <c r="D312" s="1058"/>
      <c r="E312" s="1058"/>
      <c r="F312" s="1058"/>
      <c r="G312" s="443"/>
      <c r="H312" s="470"/>
    </row>
    <row r="313" spans="1:8" ht="12">
      <c r="A313" s="377"/>
      <c r="B313" s="188" t="s">
        <v>879</v>
      </c>
      <c r="C313" s="1058"/>
      <c r="D313" s="1058"/>
      <c r="E313" s="1058"/>
      <c r="F313" s="1058"/>
      <c r="G313" s="443"/>
      <c r="H313" s="608"/>
    </row>
    <row r="314" spans="1:8" ht="11.25">
      <c r="A314" s="377"/>
      <c r="B314" s="390" t="s">
        <v>863</v>
      </c>
      <c r="C314" s="1058">
        <v>12000</v>
      </c>
      <c r="D314" s="1058">
        <v>12000</v>
      </c>
      <c r="E314" s="1058">
        <v>12000</v>
      </c>
      <c r="F314" s="1058">
        <v>12000</v>
      </c>
      <c r="G314" s="1009">
        <f>SUM(F314/E314)</f>
        <v>1</v>
      </c>
      <c r="H314" s="486"/>
    </row>
    <row r="315" spans="1:8" ht="11.25">
      <c r="A315" s="377"/>
      <c r="B315" s="307" t="s">
        <v>692</v>
      </c>
      <c r="C315" s="1058"/>
      <c r="D315" s="1058"/>
      <c r="E315" s="1058"/>
      <c r="F315" s="1058"/>
      <c r="G315" s="443"/>
      <c r="H315" s="486"/>
    </row>
    <row r="316" spans="1:8" ht="11.25">
      <c r="A316" s="377"/>
      <c r="B316" s="307" t="s">
        <v>873</v>
      </c>
      <c r="C316" s="385"/>
      <c r="D316" s="385"/>
      <c r="E316" s="385"/>
      <c r="F316" s="385"/>
      <c r="G316" s="443"/>
      <c r="H316" s="444"/>
    </row>
    <row r="317" spans="1:8" ht="12" thickBot="1">
      <c r="A317" s="377"/>
      <c r="B317" s="455" t="s">
        <v>658</v>
      </c>
      <c r="C317" s="406"/>
      <c r="D317" s="406"/>
      <c r="E317" s="406"/>
      <c r="F317" s="406"/>
      <c r="G317" s="1088"/>
      <c r="H317" s="473"/>
    </row>
    <row r="318" spans="1:8" ht="12" thickBot="1">
      <c r="A318" s="400"/>
      <c r="B318" s="459" t="s">
        <v>709</v>
      </c>
      <c r="C318" s="395">
        <f>SUM(C312:C317)</f>
        <v>12000</v>
      </c>
      <c r="D318" s="1129">
        <f>SUM(D312:D317)</f>
        <v>12000</v>
      </c>
      <c r="E318" s="1129">
        <f>SUM(E312:E317)</f>
        <v>12000</v>
      </c>
      <c r="F318" s="1129">
        <f>SUM(F312:F317)</f>
        <v>12000</v>
      </c>
      <c r="G318" s="1089">
        <f>SUM(F318/E318)</f>
        <v>1</v>
      </c>
      <c r="H318" s="475"/>
    </row>
    <row r="319" spans="1:8" ht="12" customHeight="1" thickBot="1">
      <c r="A319" s="377">
        <v>3300</v>
      </c>
      <c r="B319" s="495" t="s">
        <v>622</v>
      </c>
      <c r="C319" s="395">
        <f>SUM(C327+C335+C344+C353+C362+C370+C378+C386+C402+C436+C444+C452+C468+C476+C485+C493+C501+C509+C517+C525+C533+C541+C549+C557+C566+C574+C582+C590+C598+C606+C614+C394+C410+C418+C427)</f>
        <v>557720</v>
      </c>
      <c r="D319" s="395">
        <f>SUM(D327+D335+D344+D353+D362+D370+D378+D386+D402+D436+D444+D452+D468+D476+D485+D493+D501+D509+D517+D525+D533+D541+D549+D557+D566+D574+D582+D590+D598+D606+D614+D394+D410+D418+D427)</f>
        <v>571773</v>
      </c>
      <c r="E319" s="395">
        <f>SUM(E327+E335+E344+E353+E362+E370+E378+E386+E402+E436+E444+E452+E468+E476+E485+E493+E501+E509+E517+E525+E533+E541+E549+E557+E566+E574+E582+E590+E598+E606+E614+E394+E410+E418+E427)</f>
        <v>576174</v>
      </c>
      <c r="F319" s="395">
        <f>SUM(F327+F335+F344+F353+F362+F370+F378+F386+F402+F436+F444+F452+F468+F476+F485+F493+F501+F509+F517+F525+F533+F541+F549+F557+F566+F574+F582+F590+F598+F606+F614+F394+F410+F418+F427)</f>
        <v>575180</v>
      </c>
      <c r="G319" s="1089">
        <f>SUM(F319/E319)</f>
        <v>0.9982748267016561</v>
      </c>
      <c r="H319" s="507"/>
    </row>
    <row r="320" spans="1:8" ht="12" customHeight="1">
      <c r="A320" s="377">
        <v>3301</v>
      </c>
      <c r="B320" s="407" t="s">
        <v>724</v>
      </c>
      <c r="C320" s="385"/>
      <c r="D320" s="385"/>
      <c r="E320" s="385"/>
      <c r="F320" s="385"/>
      <c r="G320" s="443"/>
      <c r="H320" s="440" t="s">
        <v>587</v>
      </c>
    </row>
    <row r="321" spans="1:8" ht="12" customHeight="1">
      <c r="A321" s="76"/>
      <c r="B321" s="389" t="s">
        <v>687</v>
      </c>
      <c r="C321" s="1058">
        <v>670</v>
      </c>
      <c r="D321" s="1058">
        <v>934</v>
      </c>
      <c r="E321" s="1058">
        <v>934</v>
      </c>
      <c r="F321" s="1058">
        <v>934</v>
      </c>
      <c r="G321" s="1009">
        <f>SUM(F321/E321)</f>
        <v>1</v>
      </c>
      <c r="H321" s="471"/>
    </row>
    <row r="322" spans="1:8" ht="12" customHeight="1">
      <c r="A322" s="76"/>
      <c r="B322" s="188" t="s">
        <v>879</v>
      </c>
      <c r="C322" s="1058">
        <v>200</v>
      </c>
      <c r="D322" s="1058">
        <v>273</v>
      </c>
      <c r="E322" s="1058">
        <v>273</v>
      </c>
      <c r="F322" s="1058">
        <v>273</v>
      </c>
      <c r="G322" s="1009">
        <f>SUM(F322/E322)</f>
        <v>1</v>
      </c>
      <c r="H322" s="486"/>
    </row>
    <row r="323" spans="1:8" ht="12" customHeight="1">
      <c r="A323" s="377"/>
      <c r="B323" s="390" t="s">
        <v>863</v>
      </c>
      <c r="C323" s="306">
        <v>5230</v>
      </c>
      <c r="D323" s="306">
        <v>5230</v>
      </c>
      <c r="E323" s="306">
        <v>6643</v>
      </c>
      <c r="F323" s="306">
        <v>6643</v>
      </c>
      <c r="G323" s="1009">
        <f>SUM(F323/E323)</f>
        <v>1</v>
      </c>
      <c r="H323" s="486"/>
    </row>
    <row r="324" spans="1:8" ht="12" customHeight="1">
      <c r="A324" s="377"/>
      <c r="B324" s="307" t="s">
        <v>692</v>
      </c>
      <c r="C324" s="306"/>
      <c r="D324" s="306"/>
      <c r="E324" s="306"/>
      <c r="F324" s="306"/>
      <c r="G324" s="1009"/>
      <c r="H324" s="486"/>
    </row>
    <row r="325" spans="1:8" ht="12" customHeight="1">
      <c r="A325" s="76"/>
      <c r="B325" s="307" t="s">
        <v>873</v>
      </c>
      <c r="C325" s="1058">
        <v>1900</v>
      </c>
      <c r="D325" s="1058">
        <v>3390</v>
      </c>
      <c r="E325" s="1058">
        <v>1977</v>
      </c>
      <c r="F325" s="1058">
        <v>1977</v>
      </c>
      <c r="G325" s="1009">
        <f>SUM(F325/E325)</f>
        <v>1</v>
      </c>
      <c r="H325" s="472"/>
    </row>
    <row r="326" spans="1:8" ht="12" customHeight="1" thickBot="1">
      <c r="A326" s="76"/>
      <c r="B326" s="455" t="s">
        <v>658</v>
      </c>
      <c r="C326" s="406"/>
      <c r="D326" s="406"/>
      <c r="E326" s="406"/>
      <c r="F326" s="406"/>
      <c r="G326" s="1088"/>
      <c r="H326" s="508"/>
    </row>
    <row r="327" spans="1:8" ht="13.5" customHeight="1" thickBot="1">
      <c r="A327" s="400"/>
      <c r="B327" s="459" t="s">
        <v>709</v>
      </c>
      <c r="C327" s="395">
        <f>SUM(C321:C326)</f>
        <v>8000</v>
      </c>
      <c r="D327" s="1129">
        <f>SUM(D321:D326)</f>
        <v>9827</v>
      </c>
      <c r="E327" s="1129">
        <f>SUM(E321:E326)</f>
        <v>9827</v>
      </c>
      <c r="F327" s="1129">
        <f>SUM(F321:F326)</f>
        <v>9827</v>
      </c>
      <c r="G327" s="1089">
        <f>SUM(F327/E327)</f>
        <v>1</v>
      </c>
      <c r="H327" s="475"/>
    </row>
    <row r="328" spans="1:8" ht="11.25">
      <c r="A328" s="377">
        <v>3302</v>
      </c>
      <c r="B328" s="407" t="s">
        <v>1102</v>
      </c>
      <c r="C328" s="385"/>
      <c r="D328" s="385"/>
      <c r="E328" s="385"/>
      <c r="F328" s="385"/>
      <c r="G328" s="443"/>
      <c r="H328" s="470"/>
    </row>
    <row r="329" spans="1:8" ht="11.25">
      <c r="A329" s="76"/>
      <c r="B329" s="389" t="s">
        <v>687</v>
      </c>
      <c r="C329" s="385"/>
      <c r="D329" s="385"/>
      <c r="E329" s="385"/>
      <c r="F329" s="385"/>
      <c r="G329" s="443"/>
      <c r="H329" s="471"/>
    </row>
    <row r="330" spans="1:8" ht="12">
      <c r="A330" s="76"/>
      <c r="B330" s="188" t="s">
        <v>879</v>
      </c>
      <c r="C330" s="1058"/>
      <c r="D330" s="1058"/>
      <c r="E330" s="1058"/>
      <c r="F330" s="1058"/>
      <c r="G330" s="443"/>
      <c r="H330" s="609"/>
    </row>
    <row r="331" spans="1:8" ht="12">
      <c r="A331" s="377"/>
      <c r="B331" s="390" t="s">
        <v>863</v>
      </c>
      <c r="C331" s="306">
        <v>197000</v>
      </c>
      <c r="D331" s="306">
        <v>197000</v>
      </c>
      <c r="E331" s="306">
        <v>197000</v>
      </c>
      <c r="F331" s="306">
        <v>197000</v>
      </c>
      <c r="G331" s="1009">
        <f>SUM(F331/E331)</f>
        <v>1</v>
      </c>
      <c r="H331" s="609"/>
    </row>
    <row r="332" spans="1:8" ht="11.25">
      <c r="A332" s="377"/>
      <c r="B332" s="307" t="s">
        <v>692</v>
      </c>
      <c r="C332" s="306"/>
      <c r="D332" s="306"/>
      <c r="E332" s="306"/>
      <c r="F332" s="306"/>
      <c r="G332" s="443"/>
      <c r="H332" s="486"/>
    </row>
    <row r="333" spans="1:8" ht="11.25">
      <c r="A333" s="76"/>
      <c r="B333" s="307" t="s">
        <v>873</v>
      </c>
      <c r="C333" s="1058"/>
      <c r="D333" s="1058"/>
      <c r="E333" s="1058"/>
      <c r="F333" s="1058"/>
      <c r="G333" s="443"/>
      <c r="H333" s="472"/>
    </row>
    <row r="334" spans="1:8" ht="12" thickBot="1">
      <c r="A334" s="76"/>
      <c r="B334" s="455" t="s">
        <v>658</v>
      </c>
      <c r="C334" s="1059"/>
      <c r="D334" s="1059"/>
      <c r="E334" s="1059"/>
      <c r="F334" s="1059"/>
      <c r="G334" s="1088"/>
      <c r="H334" s="508"/>
    </row>
    <row r="335" spans="1:8" ht="12" thickBot="1">
      <c r="A335" s="400"/>
      <c r="B335" s="459" t="s">
        <v>709</v>
      </c>
      <c r="C335" s="395">
        <f>SUM(C329:C334)</f>
        <v>197000</v>
      </c>
      <c r="D335" s="1129">
        <f>SUM(D329:D334)</f>
        <v>197000</v>
      </c>
      <c r="E335" s="1129">
        <f>SUM(E329:E334)</f>
        <v>197000</v>
      </c>
      <c r="F335" s="1129">
        <f>SUM(F329:F334)</f>
        <v>197000</v>
      </c>
      <c r="G335" s="1089">
        <f>SUM(F335/E335)</f>
        <v>1</v>
      </c>
      <c r="H335" s="475"/>
    </row>
    <row r="336" spans="1:8" ht="12" customHeight="1">
      <c r="A336" s="76">
        <v>3305</v>
      </c>
      <c r="B336" s="482" t="s">
        <v>778</v>
      </c>
      <c r="C336" s="385"/>
      <c r="D336" s="385"/>
      <c r="E336" s="385"/>
      <c r="F336" s="385"/>
      <c r="G336" s="443"/>
      <c r="H336" s="509"/>
    </row>
    <row r="337" spans="1:8" ht="12" customHeight="1">
      <c r="A337" s="388"/>
      <c r="B337" s="389" t="s">
        <v>687</v>
      </c>
      <c r="C337" s="306"/>
      <c r="D337" s="306"/>
      <c r="E337" s="306"/>
      <c r="F337" s="306"/>
      <c r="G337" s="443"/>
      <c r="H337" s="510"/>
    </row>
    <row r="338" spans="1:8" ht="12" customHeight="1">
      <c r="A338" s="388"/>
      <c r="B338" s="188" t="s">
        <v>879</v>
      </c>
      <c r="C338" s="306"/>
      <c r="D338" s="306"/>
      <c r="E338" s="306"/>
      <c r="F338" s="306"/>
      <c r="G338" s="443"/>
      <c r="H338" s="513"/>
    </row>
    <row r="339" spans="1:8" ht="12" customHeight="1">
      <c r="A339" s="388"/>
      <c r="B339" s="390" t="s">
        <v>863</v>
      </c>
      <c r="C339" s="306"/>
      <c r="D339" s="306"/>
      <c r="E339" s="306"/>
      <c r="F339" s="306"/>
      <c r="G339" s="443"/>
      <c r="H339" s="609"/>
    </row>
    <row r="340" spans="1:8" ht="12" customHeight="1">
      <c r="A340" s="388"/>
      <c r="B340" s="307" t="s">
        <v>692</v>
      </c>
      <c r="C340" s="306">
        <v>11000</v>
      </c>
      <c r="D340" s="306">
        <v>11000</v>
      </c>
      <c r="E340" s="306">
        <v>11000</v>
      </c>
      <c r="F340" s="306">
        <v>11000</v>
      </c>
      <c r="G340" s="1009">
        <f>SUM(F340/E340)</f>
        <v>1</v>
      </c>
      <c r="H340" s="854"/>
    </row>
    <row r="341" spans="1:8" ht="12" customHeight="1">
      <c r="A341" s="388"/>
      <c r="B341" s="307" t="s">
        <v>873</v>
      </c>
      <c r="C341" s="1058"/>
      <c r="D341" s="1058"/>
      <c r="E341" s="1058"/>
      <c r="F341" s="1058"/>
      <c r="G341" s="443"/>
      <c r="H341" s="510"/>
    </row>
    <row r="342" spans="1:8" ht="12" customHeight="1">
      <c r="A342" s="388"/>
      <c r="B342" s="307" t="s">
        <v>692</v>
      </c>
      <c r="C342" s="306"/>
      <c r="D342" s="306"/>
      <c r="E342" s="306"/>
      <c r="F342" s="306"/>
      <c r="G342" s="443"/>
      <c r="H342" s="514"/>
    </row>
    <row r="343" spans="1:8" ht="12" customHeight="1" thickBot="1">
      <c r="A343" s="388"/>
      <c r="B343" s="455" t="s">
        <v>658</v>
      </c>
      <c r="C343" s="1060"/>
      <c r="D343" s="1126"/>
      <c r="E343" s="1126"/>
      <c r="F343" s="1126"/>
      <c r="G343" s="1088"/>
      <c r="H343" s="489"/>
    </row>
    <row r="344" spans="1:8" ht="12" customHeight="1" thickBot="1">
      <c r="A344" s="400"/>
      <c r="B344" s="459" t="s">
        <v>709</v>
      </c>
      <c r="C344" s="395">
        <f>SUM(C337:C343)</f>
        <v>11000</v>
      </c>
      <c r="D344" s="1129">
        <f>SUM(D337:D343)</f>
        <v>11000</v>
      </c>
      <c r="E344" s="1129">
        <f>SUM(E337:E343)</f>
        <v>11000</v>
      </c>
      <c r="F344" s="1129">
        <f>SUM(F337:F343)</f>
        <v>11000</v>
      </c>
      <c r="G344" s="1089">
        <f>SUM(F344/E344)</f>
        <v>1</v>
      </c>
      <c r="H344" s="512"/>
    </row>
    <row r="345" spans="1:8" ht="12" customHeight="1">
      <c r="A345" s="76">
        <v>3306</v>
      </c>
      <c r="B345" s="482" t="s">
        <v>779</v>
      </c>
      <c r="C345" s="385"/>
      <c r="D345" s="385"/>
      <c r="E345" s="385"/>
      <c r="F345" s="385"/>
      <c r="G345" s="443"/>
      <c r="H345" s="509"/>
    </row>
    <row r="346" spans="1:8" ht="12" customHeight="1">
      <c r="A346" s="388"/>
      <c r="B346" s="389" t="s">
        <v>687</v>
      </c>
      <c r="C346" s="306"/>
      <c r="D346" s="306"/>
      <c r="E346" s="306"/>
      <c r="F346" s="306"/>
      <c r="G346" s="443"/>
      <c r="H346" s="510"/>
    </row>
    <row r="347" spans="1:8" ht="12" customHeight="1">
      <c r="A347" s="388"/>
      <c r="B347" s="188" t="s">
        <v>879</v>
      </c>
      <c r="C347" s="306"/>
      <c r="D347" s="306"/>
      <c r="E347" s="306"/>
      <c r="F347" s="306"/>
      <c r="G347" s="443"/>
      <c r="H347" s="513"/>
    </row>
    <row r="348" spans="1:8" ht="12" customHeight="1">
      <c r="A348" s="388"/>
      <c r="B348" s="390" t="s">
        <v>863</v>
      </c>
      <c r="C348" s="306">
        <v>150</v>
      </c>
      <c r="D348" s="306">
        <v>150</v>
      </c>
      <c r="E348" s="306">
        <v>150</v>
      </c>
      <c r="F348" s="306">
        <v>150</v>
      </c>
      <c r="G348" s="1009">
        <f>SUM(F348/E348)</f>
        <v>1</v>
      </c>
      <c r="H348" s="511"/>
    </row>
    <row r="349" spans="1:8" ht="12" customHeight="1">
      <c r="A349" s="388"/>
      <c r="B349" s="307" t="s">
        <v>692</v>
      </c>
      <c r="C349" s="306">
        <v>7850</v>
      </c>
      <c r="D349" s="306">
        <v>7853</v>
      </c>
      <c r="E349" s="306">
        <v>7853</v>
      </c>
      <c r="F349" s="306">
        <v>7853</v>
      </c>
      <c r="G349" s="1009">
        <f>SUM(F349/E349)</f>
        <v>1</v>
      </c>
      <c r="H349" s="609"/>
    </row>
    <row r="350" spans="1:8" ht="12" customHeight="1">
      <c r="A350" s="388"/>
      <c r="B350" s="307" t="s">
        <v>873</v>
      </c>
      <c r="C350" s="1058"/>
      <c r="D350" s="1058"/>
      <c r="E350" s="1058"/>
      <c r="F350" s="1058"/>
      <c r="G350" s="443"/>
      <c r="H350" s="510"/>
    </row>
    <row r="351" spans="1:8" ht="12" customHeight="1">
      <c r="A351" s="388"/>
      <c r="B351" s="307" t="s">
        <v>692</v>
      </c>
      <c r="C351" s="306"/>
      <c r="D351" s="306"/>
      <c r="E351" s="306"/>
      <c r="F351" s="306"/>
      <c r="G351" s="443"/>
      <c r="H351" s="514"/>
    </row>
    <row r="352" spans="1:8" ht="12" customHeight="1" thickBot="1">
      <c r="A352" s="388"/>
      <c r="B352" s="455" t="s">
        <v>658</v>
      </c>
      <c r="C352" s="1060"/>
      <c r="D352" s="1060"/>
      <c r="E352" s="1060"/>
      <c r="F352" s="1060"/>
      <c r="G352" s="1088"/>
      <c r="H352" s="489"/>
    </row>
    <row r="353" spans="1:8" ht="12" customHeight="1" thickBot="1">
      <c r="A353" s="400"/>
      <c r="B353" s="459" t="s">
        <v>709</v>
      </c>
      <c r="C353" s="395">
        <f>SUM(C346:C352)</f>
        <v>8000</v>
      </c>
      <c r="D353" s="1129">
        <f>SUM(D346:D352)</f>
        <v>8003</v>
      </c>
      <c r="E353" s="1129">
        <f>SUM(E346:E352)</f>
        <v>8003</v>
      </c>
      <c r="F353" s="1129">
        <f>SUM(F346:F352)</f>
        <v>8003</v>
      </c>
      <c r="G353" s="1089">
        <f>SUM(F353/E353)</f>
        <v>1</v>
      </c>
      <c r="H353" s="512"/>
    </row>
    <row r="354" spans="1:8" ht="12" customHeight="1">
      <c r="A354" s="76">
        <v>3307</v>
      </c>
      <c r="B354" s="482" t="s">
        <v>780</v>
      </c>
      <c r="C354" s="385"/>
      <c r="D354" s="385"/>
      <c r="E354" s="385"/>
      <c r="F354" s="385"/>
      <c r="G354" s="443"/>
      <c r="H354" s="509"/>
    </row>
    <row r="355" spans="1:8" ht="12" customHeight="1">
      <c r="A355" s="388"/>
      <c r="B355" s="389" t="s">
        <v>687</v>
      </c>
      <c r="C355" s="306"/>
      <c r="D355" s="306"/>
      <c r="E355" s="306"/>
      <c r="F355" s="306"/>
      <c r="G355" s="443"/>
      <c r="H355" s="510"/>
    </row>
    <row r="356" spans="1:8" ht="12" customHeight="1">
      <c r="A356" s="388"/>
      <c r="B356" s="188" t="s">
        <v>879</v>
      </c>
      <c r="C356" s="306"/>
      <c r="D356" s="306"/>
      <c r="E356" s="306"/>
      <c r="F356" s="306"/>
      <c r="G356" s="443"/>
      <c r="H356" s="513"/>
    </row>
    <row r="357" spans="1:8" ht="12" customHeight="1">
      <c r="A357" s="388"/>
      <c r="B357" s="390" t="s">
        <v>863</v>
      </c>
      <c r="C357" s="306"/>
      <c r="D357" s="306"/>
      <c r="E357" s="306"/>
      <c r="F357" s="306"/>
      <c r="G357" s="443"/>
      <c r="H357" s="511"/>
    </row>
    <row r="358" spans="1:8" ht="12" customHeight="1">
      <c r="A358" s="388"/>
      <c r="B358" s="307" t="s">
        <v>692</v>
      </c>
      <c r="C358" s="306"/>
      <c r="D358" s="306"/>
      <c r="E358" s="306"/>
      <c r="F358" s="306"/>
      <c r="G358" s="443"/>
      <c r="H358" s="854"/>
    </row>
    <row r="359" spans="1:8" ht="12" customHeight="1">
      <c r="A359" s="388"/>
      <c r="B359" s="307" t="s">
        <v>873</v>
      </c>
      <c r="C359" s="1058">
        <v>4000</v>
      </c>
      <c r="D359" s="1058">
        <v>4000</v>
      </c>
      <c r="E359" s="1058">
        <v>4000</v>
      </c>
      <c r="F359" s="1058">
        <v>4000</v>
      </c>
      <c r="G359" s="1009">
        <f>SUM(F359/E359)</f>
        <v>1</v>
      </c>
      <c r="H359" s="609"/>
    </row>
    <row r="360" spans="1:8" ht="12" customHeight="1">
      <c r="A360" s="388"/>
      <c r="B360" s="307" t="s">
        <v>692</v>
      </c>
      <c r="C360" s="306"/>
      <c r="D360" s="306"/>
      <c r="E360" s="306"/>
      <c r="F360" s="306"/>
      <c r="G360" s="443"/>
      <c r="H360" s="514"/>
    </row>
    <row r="361" spans="1:8" ht="12" customHeight="1" thickBot="1">
      <c r="A361" s="388"/>
      <c r="B361" s="455" t="s">
        <v>658</v>
      </c>
      <c r="C361" s="1060"/>
      <c r="D361" s="1060"/>
      <c r="E361" s="1060"/>
      <c r="F361" s="1060"/>
      <c r="G361" s="1088"/>
      <c r="H361" s="489"/>
    </row>
    <row r="362" spans="1:8" ht="12" customHeight="1" thickBot="1">
      <c r="A362" s="400"/>
      <c r="B362" s="459" t="s">
        <v>709</v>
      </c>
      <c r="C362" s="395">
        <f>SUM(C355:C361)</f>
        <v>4000</v>
      </c>
      <c r="D362" s="1129">
        <f>SUM(D355:D361)</f>
        <v>4000</v>
      </c>
      <c r="E362" s="1129">
        <f>SUM(E355:E361)</f>
        <v>4000</v>
      </c>
      <c r="F362" s="1129">
        <f>SUM(F355:F361)</f>
        <v>4000</v>
      </c>
      <c r="G362" s="1089">
        <f>SUM(F362/E362)</f>
        <v>1</v>
      </c>
      <c r="H362" s="512"/>
    </row>
    <row r="363" spans="1:8" ht="12.75" customHeight="1">
      <c r="A363" s="76">
        <v>3310</v>
      </c>
      <c r="B363" s="219" t="s">
        <v>1157</v>
      </c>
      <c r="C363" s="385"/>
      <c r="D363" s="385"/>
      <c r="E363" s="385"/>
      <c r="F363" s="385"/>
      <c r="G363" s="443"/>
      <c r="H363" s="471"/>
    </row>
    <row r="364" spans="1:8" ht="12.75" customHeight="1">
      <c r="A364" s="388"/>
      <c r="B364" s="389" t="s">
        <v>687</v>
      </c>
      <c r="C364" s="306"/>
      <c r="D364" s="306"/>
      <c r="E364" s="306"/>
      <c r="F364" s="306"/>
      <c r="G364" s="443"/>
      <c r="H364" s="471"/>
    </row>
    <row r="365" spans="1:8" ht="12.75" customHeight="1">
      <c r="A365" s="388"/>
      <c r="B365" s="188" t="s">
        <v>879</v>
      </c>
      <c r="C365" s="306"/>
      <c r="D365" s="306"/>
      <c r="E365" s="306"/>
      <c r="F365" s="306"/>
      <c r="G365" s="443"/>
      <c r="H365" s="471"/>
    </row>
    <row r="366" spans="1:8" ht="12.75" customHeight="1">
      <c r="A366" s="388"/>
      <c r="B366" s="390" t="s">
        <v>863</v>
      </c>
      <c r="C366" s="306"/>
      <c r="D366" s="306"/>
      <c r="E366" s="306"/>
      <c r="F366" s="306"/>
      <c r="G366" s="443"/>
      <c r="H366" s="609"/>
    </row>
    <row r="367" spans="1:8" ht="12.75" customHeight="1">
      <c r="A367" s="388"/>
      <c r="B367" s="307" t="s">
        <v>692</v>
      </c>
      <c r="C367" s="306">
        <v>7000</v>
      </c>
      <c r="D367" s="306">
        <v>6006</v>
      </c>
      <c r="E367" s="306">
        <v>6006</v>
      </c>
      <c r="F367" s="306">
        <v>6006</v>
      </c>
      <c r="G367" s="1195">
        <f>SUM(F367/E367)</f>
        <v>1</v>
      </c>
      <c r="H367" s="613"/>
    </row>
    <row r="368" spans="1:8" ht="12.75" customHeight="1">
      <c r="A368" s="388"/>
      <c r="B368" s="307" t="s">
        <v>873</v>
      </c>
      <c r="C368" s="1058"/>
      <c r="D368" s="1058"/>
      <c r="E368" s="1058"/>
      <c r="F368" s="1058"/>
      <c r="G368" s="443"/>
      <c r="H368" s="511"/>
    </row>
    <row r="369" spans="1:8" ht="12.75" customHeight="1" thickBot="1">
      <c r="A369" s="388"/>
      <c r="B369" s="455" t="s">
        <v>658</v>
      </c>
      <c r="C369" s="1060"/>
      <c r="D369" s="1060"/>
      <c r="E369" s="1060"/>
      <c r="F369" s="1060"/>
      <c r="G369" s="1088"/>
      <c r="H369" s="489"/>
    </row>
    <row r="370" spans="1:8" ht="12.75" customHeight="1" thickBot="1">
      <c r="A370" s="400"/>
      <c r="B370" s="459" t="s">
        <v>709</v>
      </c>
      <c r="C370" s="395">
        <f>SUM(C364:C369)</f>
        <v>7000</v>
      </c>
      <c r="D370" s="1129">
        <f>SUM(D364:D369)</f>
        <v>6006</v>
      </c>
      <c r="E370" s="1129">
        <f>SUM(E364:E369)</f>
        <v>6006</v>
      </c>
      <c r="F370" s="1129">
        <f>SUM(F364:F369)</f>
        <v>6006</v>
      </c>
      <c r="G370" s="1090">
        <f>SUM(F370/E370)</f>
        <v>1</v>
      </c>
      <c r="H370" s="475"/>
    </row>
    <row r="371" spans="1:8" ht="12" customHeight="1">
      <c r="A371" s="76">
        <v>3311</v>
      </c>
      <c r="B371" s="219" t="s">
        <v>710</v>
      </c>
      <c r="C371" s="385"/>
      <c r="D371" s="385"/>
      <c r="E371" s="385"/>
      <c r="F371" s="385"/>
      <c r="G371" s="443"/>
      <c r="H371" s="471"/>
    </row>
    <row r="372" spans="1:8" ht="12" customHeight="1">
      <c r="A372" s="388"/>
      <c r="B372" s="389" t="s">
        <v>687</v>
      </c>
      <c r="C372" s="306"/>
      <c r="D372" s="306"/>
      <c r="E372" s="306"/>
      <c r="F372" s="306"/>
      <c r="G372" s="443"/>
      <c r="H372" s="471"/>
    </row>
    <row r="373" spans="1:8" ht="12" customHeight="1">
      <c r="A373" s="388"/>
      <c r="B373" s="188" t="s">
        <v>879</v>
      </c>
      <c r="C373" s="306"/>
      <c r="D373" s="306"/>
      <c r="E373" s="306"/>
      <c r="F373" s="306"/>
      <c r="G373" s="443"/>
      <c r="H373" s="471"/>
    </row>
    <row r="374" spans="1:8" ht="12" customHeight="1">
      <c r="A374" s="388"/>
      <c r="B374" s="390" t="s">
        <v>863</v>
      </c>
      <c r="C374" s="306"/>
      <c r="D374" s="306"/>
      <c r="E374" s="306"/>
      <c r="F374" s="306"/>
      <c r="G374" s="443"/>
      <c r="H374" s="609"/>
    </row>
    <row r="375" spans="1:8" ht="12" customHeight="1">
      <c r="A375" s="388"/>
      <c r="B375" s="307" t="s">
        <v>692</v>
      </c>
      <c r="C375" s="306">
        <v>12000</v>
      </c>
      <c r="D375" s="306">
        <v>12000</v>
      </c>
      <c r="E375" s="306">
        <v>12000</v>
      </c>
      <c r="F375" s="306">
        <v>12000</v>
      </c>
      <c r="G375" s="1009">
        <f>SUM(F375/E375)</f>
        <v>1</v>
      </c>
      <c r="H375" s="854"/>
    </row>
    <row r="376" spans="1:8" ht="12" customHeight="1">
      <c r="A376" s="388"/>
      <c r="B376" s="307" t="s">
        <v>873</v>
      </c>
      <c r="C376" s="1058"/>
      <c r="D376" s="1058"/>
      <c r="E376" s="1058"/>
      <c r="F376" s="1058"/>
      <c r="G376" s="443"/>
      <c r="H376" s="511"/>
    </row>
    <row r="377" spans="1:8" ht="12" customHeight="1" thickBot="1">
      <c r="A377" s="388"/>
      <c r="B377" s="455" t="s">
        <v>658</v>
      </c>
      <c r="C377" s="1060"/>
      <c r="D377" s="1060"/>
      <c r="E377" s="1060"/>
      <c r="F377" s="1060"/>
      <c r="G377" s="1088"/>
      <c r="H377" s="489"/>
    </row>
    <row r="378" spans="1:8" ht="12" thickBot="1">
      <c r="A378" s="400"/>
      <c r="B378" s="459" t="s">
        <v>709</v>
      </c>
      <c r="C378" s="395">
        <f>SUM(C372:C377)</f>
        <v>12000</v>
      </c>
      <c r="D378" s="1129">
        <f>SUM(D372:D377)</f>
        <v>12000</v>
      </c>
      <c r="E378" s="1129">
        <f>SUM(E372:E377)</f>
        <v>12000</v>
      </c>
      <c r="F378" s="1129">
        <f>SUM(F372:F377)</f>
        <v>12000</v>
      </c>
      <c r="G378" s="1089">
        <f>SUM(F378/E378)</f>
        <v>1</v>
      </c>
      <c r="H378" s="475"/>
    </row>
    <row r="379" spans="1:8" ht="11.25">
      <c r="A379" s="401">
        <v>3312</v>
      </c>
      <c r="B379" s="219" t="s">
        <v>1105</v>
      </c>
      <c r="C379" s="385"/>
      <c r="D379" s="385"/>
      <c r="E379" s="385"/>
      <c r="F379" s="385"/>
      <c r="G379" s="443"/>
      <c r="H379" s="471"/>
    </row>
    <row r="380" spans="1:8" ht="11.25">
      <c r="A380" s="388"/>
      <c r="B380" s="389" t="s">
        <v>687</v>
      </c>
      <c r="C380" s="306"/>
      <c r="D380" s="306"/>
      <c r="E380" s="306"/>
      <c r="F380" s="306"/>
      <c r="G380" s="443"/>
      <c r="H380" s="471"/>
    </row>
    <row r="381" spans="1:8" ht="12">
      <c r="A381" s="388"/>
      <c r="B381" s="188" t="s">
        <v>879</v>
      </c>
      <c r="C381" s="306"/>
      <c r="D381" s="306"/>
      <c r="E381" s="306"/>
      <c r="F381" s="306"/>
      <c r="G381" s="443"/>
      <c r="H381" s="511"/>
    </row>
    <row r="382" spans="1:8" ht="12">
      <c r="A382" s="388"/>
      <c r="B382" s="390" t="s">
        <v>863</v>
      </c>
      <c r="C382" s="306">
        <v>900</v>
      </c>
      <c r="D382" s="306">
        <v>900</v>
      </c>
      <c r="E382" s="306">
        <v>900</v>
      </c>
      <c r="F382" s="306">
        <v>900</v>
      </c>
      <c r="G382" s="1009">
        <f>SUM(F382/E382)</f>
        <v>1</v>
      </c>
      <c r="H382" s="609"/>
    </row>
    <row r="383" spans="1:8" ht="11.25">
      <c r="A383" s="388"/>
      <c r="B383" s="307" t="s">
        <v>692</v>
      </c>
      <c r="C383" s="306">
        <v>29100</v>
      </c>
      <c r="D383" s="306">
        <v>29111</v>
      </c>
      <c r="E383" s="306">
        <v>29111</v>
      </c>
      <c r="F383" s="306">
        <v>29111</v>
      </c>
      <c r="G383" s="1009">
        <f>SUM(F383/E383)</f>
        <v>1</v>
      </c>
      <c r="H383" s="471"/>
    </row>
    <row r="384" spans="1:8" ht="11.25">
      <c r="A384" s="388"/>
      <c r="B384" s="307" t="s">
        <v>873</v>
      </c>
      <c r="C384" s="1058"/>
      <c r="D384" s="1058"/>
      <c r="E384" s="1058"/>
      <c r="F384" s="1058"/>
      <c r="G384" s="443"/>
      <c r="H384" s="471"/>
    </row>
    <row r="385" spans="1:8" ht="12" thickBot="1">
      <c r="A385" s="388"/>
      <c r="B385" s="455" t="s">
        <v>658</v>
      </c>
      <c r="C385" s="1060"/>
      <c r="D385" s="1060"/>
      <c r="E385" s="1060"/>
      <c r="F385" s="1060"/>
      <c r="G385" s="1088"/>
      <c r="H385" s="489"/>
    </row>
    <row r="386" spans="1:8" ht="12" thickBot="1">
      <c r="A386" s="400"/>
      <c r="B386" s="459" t="s">
        <v>709</v>
      </c>
      <c r="C386" s="395">
        <f>SUM(C380:C385)</f>
        <v>30000</v>
      </c>
      <c r="D386" s="1129">
        <f>SUM(D380:D385)</f>
        <v>30011</v>
      </c>
      <c r="E386" s="1129">
        <f>SUM(E380:E385)</f>
        <v>30011</v>
      </c>
      <c r="F386" s="1129">
        <f>SUM(F380:F385)</f>
        <v>30011</v>
      </c>
      <c r="G386" s="1089">
        <f>SUM(F386/E386)</f>
        <v>1</v>
      </c>
      <c r="H386" s="475"/>
    </row>
    <row r="387" spans="1:8" ht="11.25">
      <c r="A387" s="401">
        <v>3313</v>
      </c>
      <c r="B387" s="219" t="s">
        <v>527</v>
      </c>
      <c r="C387" s="385"/>
      <c r="D387" s="385"/>
      <c r="E387" s="385"/>
      <c r="F387" s="385"/>
      <c r="G387" s="443"/>
      <c r="H387" s="471"/>
    </row>
    <row r="388" spans="1:8" ht="11.25">
      <c r="A388" s="388"/>
      <c r="B388" s="389" t="s">
        <v>687</v>
      </c>
      <c r="C388" s="306"/>
      <c r="D388" s="306"/>
      <c r="E388" s="306"/>
      <c r="F388" s="306"/>
      <c r="G388" s="443"/>
      <c r="H388" s="471"/>
    </row>
    <row r="389" spans="1:8" ht="12">
      <c r="A389" s="388"/>
      <c r="B389" s="188" t="s">
        <v>879</v>
      </c>
      <c r="C389" s="306"/>
      <c r="D389" s="306"/>
      <c r="E389" s="306"/>
      <c r="F389" s="306"/>
      <c r="G389" s="443"/>
      <c r="H389" s="511"/>
    </row>
    <row r="390" spans="1:8" ht="12">
      <c r="A390" s="388"/>
      <c r="B390" s="390" t="s">
        <v>863</v>
      </c>
      <c r="C390" s="306">
        <v>230</v>
      </c>
      <c r="D390" s="306">
        <v>230</v>
      </c>
      <c r="E390" s="306">
        <v>230</v>
      </c>
      <c r="F390" s="306">
        <v>230</v>
      </c>
      <c r="G390" s="1009">
        <f>SUM(F390/E390)</f>
        <v>1</v>
      </c>
      <c r="H390" s="609"/>
    </row>
    <row r="391" spans="1:8" ht="11.25">
      <c r="A391" s="388"/>
      <c r="B391" s="307" t="s">
        <v>692</v>
      </c>
      <c r="C391" s="306">
        <v>8270</v>
      </c>
      <c r="D391" s="306">
        <v>9270</v>
      </c>
      <c r="E391" s="306">
        <v>9270</v>
      </c>
      <c r="F391" s="306">
        <v>9270</v>
      </c>
      <c r="G391" s="1009">
        <f>SUM(F391/E391)</f>
        <v>1</v>
      </c>
      <c r="H391" s="471"/>
    </row>
    <row r="392" spans="1:8" ht="11.25">
      <c r="A392" s="388"/>
      <c r="B392" s="307" t="s">
        <v>873</v>
      </c>
      <c r="C392" s="1058"/>
      <c r="D392" s="1058"/>
      <c r="E392" s="1058"/>
      <c r="F392" s="1058"/>
      <c r="G392" s="443"/>
      <c r="H392" s="471"/>
    </row>
    <row r="393" spans="1:8" ht="12" thickBot="1">
      <c r="A393" s="388"/>
      <c r="B393" s="455" t="s">
        <v>658</v>
      </c>
      <c r="C393" s="1060"/>
      <c r="D393" s="1060"/>
      <c r="E393" s="1060"/>
      <c r="F393" s="1060"/>
      <c r="G393" s="1088"/>
      <c r="H393" s="489"/>
    </row>
    <row r="394" spans="1:8" ht="12" thickBot="1">
      <c r="A394" s="400"/>
      <c r="B394" s="459" t="s">
        <v>709</v>
      </c>
      <c r="C394" s="395">
        <f>SUM(C388:C393)</f>
        <v>8500</v>
      </c>
      <c r="D394" s="1129">
        <f>SUM(D388:D393)</f>
        <v>9500</v>
      </c>
      <c r="E394" s="1129">
        <f>SUM(E388:E393)</f>
        <v>9500</v>
      </c>
      <c r="F394" s="1129">
        <f>SUM(F388:F393)</f>
        <v>9500</v>
      </c>
      <c r="G394" s="1089">
        <f>SUM(F394/E394)</f>
        <v>1</v>
      </c>
      <c r="H394" s="475"/>
    </row>
    <row r="395" spans="1:8" ht="11.25">
      <c r="A395" s="401">
        <v>3315</v>
      </c>
      <c r="B395" s="219" t="s">
        <v>528</v>
      </c>
      <c r="C395" s="385"/>
      <c r="D395" s="385"/>
      <c r="E395" s="385"/>
      <c r="F395" s="385"/>
      <c r="G395" s="443"/>
      <c r="H395" s="471"/>
    </row>
    <row r="396" spans="1:8" ht="11.25">
      <c r="A396" s="388"/>
      <c r="B396" s="389" t="s">
        <v>687</v>
      </c>
      <c r="C396" s="306"/>
      <c r="D396" s="306"/>
      <c r="E396" s="306"/>
      <c r="F396" s="306"/>
      <c r="G396" s="443"/>
      <c r="H396" s="471"/>
    </row>
    <row r="397" spans="1:8" ht="12">
      <c r="A397" s="388"/>
      <c r="B397" s="188" t="s">
        <v>879</v>
      </c>
      <c r="C397" s="306"/>
      <c r="D397" s="306"/>
      <c r="E397" s="306"/>
      <c r="F397" s="306"/>
      <c r="G397" s="443"/>
      <c r="H397" s="511"/>
    </row>
    <row r="398" spans="1:8" ht="12">
      <c r="A398" s="388"/>
      <c r="B398" s="390" t="s">
        <v>863</v>
      </c>
      <c r="C398" s="306"/>
      <c r="D398" s="306"/>
      <c r="E398" s="306"/>
      <c r="F398" s="306"/>
      <c r="G398" s="443"/>
      <c r="H398" s="609"/>
    </row>
    <row r="399" spans="1:8" ht="11.25">
      <c r="A399" s="388"/>
      <c r="B399" s="307" t="s">
        <v>692</v>
      </c>
      <c r="C399" s="306">
        <v>12000</v>
      </c>
      <c r="D399" s="306">
        <v>12003</v>
      </c>
      <c r="E399" s="306">
        <v>12003</v>
      </c>
      <c r="F399" s="306">
        <v>12003</v>
      </c>
      <c r="G399" s="1009">
        <f>SUM(F399/E399)</f>
        <v>1</v>
      </c>
      <c r="H399" s="471"/>
    </row>
    <row r="400" spans="1:8" ht="11.25">
      <c r="A400" s="388"/>
      <c r="B400" s="307" t="s">
        <v>873</v>
      </c>
      <c r="C400" s="1058"/>
      <c r="D400" s="1058"/>
      <c r="E400" s="1058"/>
      <c r="F400" s="1058"/>
      <c r="G400" s="443"/>
      <c r="H400" s="471"/>
    </row>
    <row r="401" spans="1:8" ht="12" thickBot="1">
      <c r="A401" s="388"/>
      <c r="B401" s="455" t="s">
        <v>658</v>
      </c>
      <c r="C401" s="1060"/>
      <c r="D401" s="1060"/>
      <c r="E401" s="1060"/>
      <c r="F401" s="1060"/>
      <c r="G401" s="1088"/>
      <c r="H401" s="489"/>
    </row>
    <row r="402" spans="1:8" ht="12" thickBot="1">
      <c r="A402" s="400"/>
      <c r="B402" s="459" t="s">
        <v>709</v>
      </c>
      <c r="C402" s="395">
        <f>SUM(C396:C401)</f>
        <v>12000</v>
      </c>
      <c r="D402" s="1129">
        <f>SUM(D396:D401)</f>
        <v>12003</v>
      </c>
      <c r="E402" s="1129">
        <f>SUM(E396:E401)</f>
        <v>12003</v>
      </c>
      <c r="F402" s="1129">
        <f>SUM(F396:F401)</f>
        <v>12003</v>
      </c>
      <c r="G402" s="1089">
        <f>SUM(F402/E402)</f>
        <v>1</v>
      </c>
      <c r="H402" s="475"/>
    </row>
    <row r="403" spans="1:8" ht="11.25">
      <c r="A403" s="401">
        <v>3316</v>
      </c>
      <c r="B403" s="219" t="s">
        <v>711</v>
      </c>
      <c r="C403" s="385"/>
      <c r="D403" s="385"/>
      <c r="E403" s="385"/>
      <c r="F403" s="385"/>
      <c r="G403" s="443"/>
      <c r="H403" s="471"/>
    </row>
    <row r="404" spans="1:8" ht="11.25">
      <c r="A404" s="388"/>
      <c r="B404" s="389" t="s">
        <v>687</v>
      </c>
      <c r="C404" s="306"/>
      <c r="D404" s="306"/>
      <c r="E404" s="306"/>
      <c r="F404" s="306"/>
      <c r="G404" s="443"/>
      <c r="H404" s="471"/>
    </row>
    <row r="405" spans="1:8" ht="12">
      <c r="A405" s="388"/>
      <c r="B405" s="188" t="s">
        <v>879</v>
      </c>
      <c r="C405" s="306"/>
      <c r="D405" s="306"/>
      <c r="E405" s="306"/>
      <c r="F405" s="306"/>
      <c r="G405" s="443"/>
      <c r="H405" s="511"/>
    </row>
    <row r="406" spans="1:8" ht="12">
      <c r="A406" s="388"/>
      <c r="B406" s="390" t="s">
        <v>863</v>
      </c>
      <c r="C406" s="306"/>
      <c r="D406" s="306"/>
      <c r="E406" s="306"/>
      <c r="F406" s="306"/>
      <c r="G406" s="443"/>
      <c r="H406" s="609"/>
    </row>
    <row r="407" spans="1:8" ht="11.25">
      <c r="A407" s="388"/>
      <c r="B407" s="307" t="s">
        <v>692</v>
      </c>
      <c r="C407" s="306">
        <v>5000</v>
      </c>
      <c r="D407" s="306">
        <v>5000</v>
      </c>
      <c r="E407" s="306">
        <v>5000</v>
      </c>
      <c r="F407" s="306">
        <v>5000</v>
      </c>
      <c r="G407" s="1009">
        <f>SUM(F407/E407)</f>
        <v>1</v>
      </c>
      <c r="H407" s="471"/>
    </row>
    <row r="408" spans="1:8" ht="11.25">
      <c r="A408" s="388"/>
      <c r="B408" s="307" t="s">
        <v>873</v>
      </c>
      <c r="C408" s="1058"/>
      <c r="D408" s="1058"/>
      <c r="E408" s="1058"/>
      <c r="F408" s="1058"/>
      <c r="G408" s="443"/>
      <c r="H408" s="471"/>
    </row>
    <row r="409" spans="1:8" ht="12" thickBot="1">
      <c r="A409" s="388"/>
      <c r="B409" s="455" t="s">
        <v>658</v>
      </c>
      <c r="C409" s="1060"/>
      <c r="D409" s="1060"/>
      <c r="E409" s="1060"/>
      <c r="F409" s="1060"/>
      <c r="G409" s="1088"/>
      <c r="H409" s="489"/>
    </row>
    <row r="410" spans="1:8" ht="12" thickBot="1">
      <c r="A410" s="400"/>
      <c r="B410" s="459" t="s">
        <v>709</v>
      </c>
      <c r="C410" s="395">
        <f>SUM(C404:C409)</f>
        <v>5000</v>
      </c>
      <c r="D410" s="395">
        <f>SUM(D404:D409)</f>
        <v>5000</v>
      </c>
      <c r="E410" s="395">
        <f>SUM(E404:E409)</f>
        <v>5000</v>
      </c>
      <c r="F410" s="395">
        <f>SUM(F404:F409)</f>
        <v>5000</v>
      </c>
      <c r="G410" s="1089">
        <f>SUM(F410/E410)</f>
        <v>1</v>
      </c>
      <c r="H410" s="475"/>
    </row>
    <row r="411" spans="1:8" ht="11.25">
      <c r="A411" s="401">
        <v>3317</v>
      </c>
      <c r="B411" s="219" t="s">
        <v>1106</v>
      </c>
      <c r="C411" s="385"/>
      <c r="D411" s="385"/>
      <c r="E411" s="385"/>
      <c r="F411" s="385"/>
      <c r="G411" s="443"/>
      <c r="H411" s="471"/>
    </row>
    <row r="412" spans="1:8" ht="11.25">
      <c r="A412" s="388"/>
      <c r="B412" s="389" t="s">
        <v>687</v>
      </c>
      <c r="C412" s="306"/>
      <c r="D412" s="306"/>
      <c r="E412" s="306"/>
      <c r="F412" s="306"/>
      <c r="G412" s="443"/>
      <c r="H412" s="471"/>
    </row>
    <row r="413" spans="1:8" ht="12">
      <c r="A413" s="388"/>
      <c r="B413" s="188" t="s">
        <v>879</v>
      </c>
      <c r="C413" s="306"/>
      <c r="D413" s="306"/>
      <c r="E413" s="306"/>
      <c r="F413" s="306"/>
      <c r="G413" s="443"/>
      <c r="H413" s="511"/>
    </row>
    <row r="414" spans="1:8" ht="12">
      <c r="A414" s="388"/>
      <c r="B414" s="390" t="s">
        <v>863</v>
      </c>
      <c r="C414" s="306">
        <v>2200</v>
      </c>
      <c r="D414" s="306">
        <v>2200</v>
      </c>
      <c r="E414" s="306">
        <v>2200</v>
      </c>
      <c r="F414" s="306">
        <v>2200</v>
      </c>
      <c r="G414" s="1009">
        <f>SUM(F414/E414)</f>
        <v>1</v>
      </c>
      <c r="H414" s="609"/>
    </row>
    <row r="415" spans="1:8" ht="11.25">
      <c r="A415" s="388"/>
      <c r="B415" s="307" t="s">
        <v>692</v>
      </c>
      <c r="C415" s="306">
        <v>127800</v>
      </c>
      <c r="D415" s="306">
        <v>127801</v>
      </c>
      <c r="E415" s="306">
        <v>127801</v>
      </c>
      <c r="F415" s="306">
        <v>127801</v>
      </c>
      <c r="G415" s="1009">
        <f>SUM(F415/E415)</f>
        <v>1</v>
      </c>
      <c r="H415" s="471"/>
    </row>
    <row r="416" spans="1:8" ht="11.25">
      <c r="A416" s="388"/>
      <c r="B416" s="307" t="s">
        <v>873</v>
      </c>
      <c r="C416" s="1058"/>
      <c r="D416" s="1058"/>
      <c r="E416" s="1058"/>
      <c r="F416" s="1058"/>
      <c r="G416" s="443"/>
      <c r="H416" s="471"/>
    </row>
    <row r="417" spans="1:8" ht="12" thickBot="1">
      <c r="A417" s="388"/>
      <c r="B417" s="455" t="s">
        <v>658</v>
      </c>
      <c r="C417" s="1060"/>
      <c r="D417" s="1060"/>
      <c r="E417" s="1060"/>
      <c r="F417" s="1060"/>
      <c r="G417" s="1088"/>
      <c r="H417" s="489"/>
    </row>
    <row r="418" spans="1:8" ht="12" thickBot="1">
      <c r="A418" s="400"/>
      <c r="B418" s="459" t="s">
        <v>709</v>
      </c>
      <c r="C418" s="395">
        <f>SUM(C412:C417)</f>
        <v>130000</v>
      </c>
      <c r="D418" s="1129">
        <f>SUM(D412:D417)</f>
        <v>130001</v>
      </c>
      <c r="E418" s="1129">
        <f>SUM(E412:E417)</f>
        <v>130001</v>
      </c>
      <c r="F418" s="1129">
        <f>SUM(F412:F417)</f>
        <v>130001</v>
      </c>
      <c r="G418" s="1089">
        <f>SUM(F418/E418)</f>
        <v>1</v>
      </c>
      <c r="H418" s="475"/>
    </row>
    <row r="419" spans="1:8" ht="12" customHeight="1">
      <c r="A419" s="76">
        <v>3319</v>
      </c>
      <c r="B419" s="482" t="s">
        <v>568</v>
      </c>
      <c r="C419" s="385"/>
      <c r="D419" s="385"/>
      <c r="E419" s="385"/>
      <c r="F419" s="385"/>
      <c r="G419" s="443"/>
      <c r="H419" s="471"/>
    </row>
    <row r="420" spans="1:8" ht="12" customHeight="1">
      <c r="A420" s="388"/>
      <c r="B420" s="389" t="s">
        <v>687</v>
      </c>
      <c r="C420" s="306"/>
      <c r="D420" s="306"/>
      <c r="E420" s="306"/>
      <c r="F420" s="306"/>
      <c r="G420" s="443"/>
      <c r="H420" s="471"/>
    </row>
    <row r="421" spans="1:8" ht="12" customHeight="1">
      <c r="A421" s="388"/>
      <c r="B421" s="188" t="s">
        <v>879</v>
      </c>
      <c r="C421" s="306"/>
      <c r="D421" s="306"/>
      <c r="E421" s="306"/>
      <c r="F421" s="306"/>
      <c r="G421" s="443"/>
      <c r="H421" s="471"/>
    </row>
    <row r="422" spans="1:8" ht="12" customHeight="1">
      <c r="A422" s="388"/>
      <c r="B422" s="390" t="s">
        <v>863</v>
      </c>
      <c r="C422" s="306">
        <v>800</v>
      </c>
      <c r="D422" s="306">
        <v>800</v>
      </c>
      <c r="E422" s="306">
        <v>800</v>
      </c>
      <c r="F422" s="306">
        <v>800</v>
      </c>
      <c r="G422" s="1009">
        <f>SUM(F422/E422)</f>
        <v>1</v>
      </c>
      <c r="H422" s="609"/>
    </row>
    <row r="423" spans="1:8" ht="12" customHeight="1">
      <c r="A423" s="388"/>
      <c r="B423" s="307" t="s">
        <v>692</v>
      </c>
      <c r="C423" s="306"/>
      <c r="D423" s="306">
        <v>31</v>
      </c>
      <c r="E423" s="306">
        <v>3533</v>
      </c>
      <c r="F423" s="306">
        <v>3539</v>
      </c>
      <c r="G423" s="1009">
        <f>SUM(F423/E423)</f>
        <v>1.001698273422021</v>
      </c>
      <c r="H423" s="613"/>
    </row>
    <row r="424" spans="1:8" ht="12" customHeight="1">
      <c r="A424" s="388"/>
      <c r="B424" s="307" t="s">
        <v>873</v>
      </c>
      <c r="C424" s="1058"/>
      <c r="D424" s="1058"/>
      <c r="E424" s="1058"/>
      <c r="F424" s="1058"/>
      <c r="G424" s="443"/>
      <c r="H424" s="608"/>
    </row>
    <row r="425" spans="1:8" ht="12" customHeight="1">
      <c r="A425" s="388"/>
      <c r="B425" s="307" t="s">
        <v>692</v>
      </c>
      <c r="C425" s="306"/>
      <c r="D425" s="306"/>
      <c r="E425" s="306"/>
      <c r="F425" s="306"/>
      <c r="G425" s="443"/>
      <c r="H425" s="609"/>
    </row>
    <row r="426" spans="1:8" ht="12" customHeight="1" thickBot="1">
      <c r="A426" s="388"/>
      <c r="B426" s="455" t="s">
        <v>658</v>
      </c>
      <c r="C426" s="1060"/>
      <c r="D426" s="1060"/>
      <c r="E426" s="1060"/>
      <c r="F426" s="1060"/>
      <c r="G426" s="1088"/>
      <c r="H426" s="489"/>
    </row>
    <row r="427" spans="1:8" ht="12" customHeight="1" thickBot="1">
      <c r="A427" s="400"/>
      <c r="B427" s="459" t="s">
        <v>709</v>
      </c>
      <c r="C427" s="395">
        <f>SUM(C420:C426)</f>
        <v>800</v>
      </c>
      <c r="D427" s="1129">
        <f>SUM(D420:D426)</f>
        <v>831</v>
      </c>
      <c r="E427" s="1129">
        <f>SUM(E420:E426)</f>
        <v>4333</v>
      </c>
      <c r="F427" s="1129">
        <f>SUM(F420:F426)</f>
        <v>4339</v>
      </c>
      <c r="G427" s="1089">
        <f>SUM(F427/E427)</f>
        <v>1.0013847219016847</v>
      </c>
      <c r="H427" s="475"/>
    </row>
    <row r="428" spans="1:8" ht="12" customHeight="1">
      <c r="A428" s="76">
        <v>3320</v>
      </c>
      <c r="B428" s="219" t="s">
        <v>434</v>
      </c>
      <c r="C428" s="385"/>
      <c r="D428" s="385"/>
      <c r="E428" s="385"/>
      <c r="F428" s="385"/>
      <c r="G428" s="443"/>
      <c r="H428" s="471"/>
    </row>
    <row r="429" spans="1:8" ht="12" customHeight="1">
      <c r="A429" s="388"/>
      <c r="B429" s="389" t="s">
        <v>687</v>
      </c>
      <c r="C429" s="306"/>
      <c r="D429" s="306"/>
      <c r="E429" s="306"/>
      <c r="F429" s="306"/>
      <c r="G429" s="443"/>
      <c r="H429" s="471"/>
    </row>
    <row r="430" spans="1:8" ht="12" customHeight="1">
      <c r="A430" s="388"/>
      <c r="B430" s="188" t="s">
        <v>879</v>
      </c>
      <c r="C430" s="306"/>
      <c r="D430" s="306"/>
      <c r="E430" s="306"/>
      <c r="F430" s="306"/>
      <c r="G430" s="443"/>
      <c r="H430" s="471"/>
    </row>
    <row r="431" spans="1:8" ht="12" customHeight="1">
      <c r="A431" s="388"/>
      <c r="B431" s="390" t="s">
        <v>863</v>
      </c>
      <c r="C431" s="306"/>
      <c r="D431" s="306"/>
      <c r="E431" s="306"/>
      <c r="F431" s="306"/>
      <c r="G431" s="443"/>
      <c r="H431" s="609"/>
    </row>
    <row r="432" spans="1:8" ht="12" customHeight="1">
      <c r="A432" s="388"/>
      <c r="B432" s="307" t="s">
        <v>692</v>
      </c>
      <c r="C432" s="306">
        <v>1000</v>
      </c>
      <c r="D432" s="306">
        <v>1016</v>
      </c>
      <c r="E432" s="306">
        <v>1016</v>
      </c>
      <c r="F432" s="306">
        <v>1016</v>
      </c>
      <c r="G432" s="1009">
        <f>SUM(F432/E432)</f>
        <v>1</v>
      </c>
      <c r="H432" s="614"/>
    </row>
    <row r="433" spans="1:8" ht="12" customHeight="1">
      <c r="A433" s="388"/>
      <c r="B433" s="307" t="s">
        <v>873</v>
      </c>
      <c r="C433" s="1058"/>
      <c r="D433" s="1058"/>
      <c r="E433" s="1058"/>
      <c r="F433" s="1058"/>
      <c r="G433" s="443"/>
      <c r="H433" s="608"/>
    </row>
    <row r="434" spans="1:8" ht="12" customHeight="1">
      <c r="A434" s="388"/>
      <c r="B434" s="307" t="s">
        <v>692</v>
      </c>
      <c r="C434" s="306"/>
      <c r="D434" s="306"/>
      <c r="E434" s="306"/>
      <c r="F434" s="306"/>
      <c r="G434" s="443"/>
      <c r="H434" s="511"/>
    </row>
    <row r="435" spans="1:8" ht="12" customHeight="1" thickBot="1">
      <c r="A435" s="388"/>
      <c r="B435" s="455" t="s">
        <v>658</v>
      </c>
      <c r="C435" s="1060"/>
      <c r="D435" s="1060"/>
      <c r="E435" s="1060"/>
      <c r="F435" s="1060"/>
      <c r="G435" s="1088"/>
      <c r="H435" s="489"/>
    </row>
    <row r="436" spans="1:8" ht="12" customHeight="1" thickBot="1">
      <c r="A436" s="400"/>
      <c r="B436" s="459" t="s">
        <v>709</v>
      </c>
      <c r="C436" s="1064">
        <f>SUM(C429:C435)</f>
        <v>1000</v>
      </c>
      <c r="D436" s="1130">
        <f>SUM(D429:D435)</f>
        <v>1016</v>
      </c>
      <c r="E436" s="1130">
        <f>SUM(E429:E435)</f>
        <v>1016</v>
      </c>
      <c r="F436" s="1130">
        <f>SUM(F429:F435)</f>
        <v>1016</v>
      </c>
      <c r="G436" s="1089">
        <f>SUM(F436/E436)</f>
        <v>1</v>
      </c>
      <c r="H436" s="475"/>
    </row>
    <row r="437" spans="1:8" ht="12" customHeight="1">
      <c r="A437" s="76">
        <v>3322</v>
      </c>
      <c r="B437" s="219" t="s">
        <v>1146</v>
      </c>
      <c r="C437" s="385"/>
      <c r="D437" s="385"/>
      <c r="E437" s="385"/>
      <c r="F437" s="385"/>
      <c r="G437" s="443"/>
      <c r="H437" s="471"/>
    </row>
    <row r="438" spans="1:8" ht="12" customHeight="1">
      <c r="A438" s="388"/>
      <c r="B438" s="389" t="s">
        <v>687</v>
      </c>
      <c r="C438" s="306"/>
      <c r="D438" s="306"/>
      <c r="E438" s="306"/>
      <c r="F438" s="306"/>
      <c r="G438" s="443"/>
      <c r="H438" s="471"/>
    </row>
    <row r="439" spans="1:8" ht="12" customHeight="1">
      <c r="A439" s="388"/>
      <c r="B439" s="188" t="s">
        <v>879</v>
      </c>
      <c r="C439" s="306"/>
      <c r="D439" s="306"/>
      <c r="E439" s="306"/>
      <c r="F439" s="306"/>
      <c r="G439" s="443"/>
      <c r="H439" s="609"/>
    </row>
    <row r="440" spans="1:8" ht="12" customHeight="1">
      <c r="A440" s="388"/>
      <c r="B440" s="390" t="s">
        <v>863</v>
      </c>
      <c r="C440" s="306">
        <v>300</v>
      </c>
      <c r="D440" s="306">
        <v>300</v>
      </c>
      <c r="E440" s="306">
        <v>300</v>
      </c>
      <c r="F440" s="306">
        <v>300</v>
      </c>
      <c r="G440" s="1009">
        <f>SUM(F440/E440)</f>
        <v>1</v>
      </c>
      <c r="H440" s="471"/>
    </row>
    <row r="441" spans="1:8" ht="12" customHeight="1">
      <c r="A441" s="388"/>
      <c r="B441" s="307" t="s">
        <v>692</v>
      </c>
      <c r="C441" s="306">
        <v>9200</v>
      </c>
      <c r="D441" s="306">
        <v>9208</v>
      </c>
      <c r="E441" s="306">
        <v>9208</v>
      </c>
      <c r="F441" s="306">
        <v>9208</v>
      </c>
      <c r="G441" s="1009">
        <f>SUM(F441/E441)</f>
        <v>1</v>
      </c>
      <c r="H441" s="517"/>
    </row>
    <row r="442" spans="1:8" ht="12" customHeight="1">
      <c r="A442" s="388"/>
      <c r="B442" s="307" t="s">
        <v>873</v>
      </c>
      <c r="C442" s="1058"/>
      <c r="D442" s="1058"/>
      <c r="E442" s="1058"/>
      <c r="F442" s="1058"/>
      <c r="G442" s="443"/>
      <c r="H442" s="511"/>
    </row>
    <row r="443" spans="1:8" ht="12" customHeight="1" thickBot="1">
      <c r="A443" s="388"/>
      <c r="B443" s="455" t="s">
        <v>658</v>
      </c>
      <c r="C443" s="1060"/>
      <c r="D443" s="1060"/>
      <c r="E443" s="1060"/>
      <c r="F443" s="1060"/>
      <c r="G443" s="1088"/>
      <c r="H443" s="518"/>
    </row>
    <row r="444" spans="1:8" ht="12" customHeight="1" thickBot="1">
      <c r="A444" s="400"/>
      <c r="B444" s="459" t="s">
        <v>709</v>
      </c>
      <c r="C444" s="1064">
        <f>SUM(C438:C443)</f>
        <v>9500</v>
      </c>
      <c r="D444" s="1130">
        <f>SUM(D438:D443)</f>
        <v>9508</v>
      </c>
      <c r="E444" s="1130">
        <f>SUM(E438:E443)</f>
        <v>9508</v>
      </c>
      <c r="F444" s="1130">
        <f>SUM(F438:F443)</f>
        <v>9508</v>
      </c>
      <c r="G444" s="1090">
        <f>SUM(F444/E444)</f>
        <v>1</v>
      </c>
      <c r="H444" s="475"/>
    </row>
    <row r="445" spans="1:8" ht="12" customHeight="1">
      <c r="A445" s="76">
        <v>3323</v>
      </c>
      <c r="B445" s="219" t="s">
        <v>949</v>
      </c>
      <c r="C445" s="385"/>
      <c r="D445" s="385"/>
      <c r="E445" s="385"/>
      <c r="F445" s="385"/>
      <c r="G445" s="443"/>
      <c r="H445" s="471"/>
    </row>
    <row r="446" spans="1:8" ht="12" customHeight="1">
      <c r="A446" s="388"/>
      <c r="B446" s="389" t="s">
        <v>687</v>
      </c>
      <c r="C446" s="306"/>
      <c r="D446" s="306"/>
      <c r="E446" s="306"/>
      <c r="F446" s="306"/>
      <c r="G446" s="443"/>
      <c r="H446" s="471"/>
    </row>
    <row r="447" spans="1:8" ht="12" customHeight="1">
      <c r="A447" s="388"/>
      <c r="B447" s="188" t="s">
        <v>879</v>
      </c>
      <c r="C447" s="306"/>
      <c r="D447" s="306"/>
      <c r="E447" s="306"/>
      <c r="F447" s="306"/>
      <c r="G447" s="443"/>
      <c r="H447" s="511"/>
    </row>
    <row r="448" spans="1:8" ht="12" customHeight="1">
      <c r="A448" s="388"/>
      <c r="B448" s="390" t="s">
        <v>863</v>
      </c>
      <c r="C448" s="306">
        <v>50</v>
      </c>
      <c r="D448" s="306">
        <v>50</v>
      </c>
      <c r="E448" s="306">
        <v>50</v>
      </c>
      <c r="F448" s="306">
        <v>50</v>
      </c>
      <c r="G448" s="1009">
        <f>SUM(F448/E448)</f>
        <v>1</v>
      </c>
      <c r="H448" s="609"/>
    </row>
    <row r="449" spans="1:8" ht="12" customHeight="1">
      <c r="A449" s="388"/>
      <c r="B449" s="307" t="s">
        <v>692</v>
      </c>
      <c r="C449" s="306">
        <v>7450</v>
      </c>
      <c r="D449" s="306">
        <v>7450</v>
      </c>
      <c r="E449" s="306">
        <v>7450</v>
      </c>
      <c r="F449" s="306">
        <v>7450</v>
      </c>
      <c r="G449" s="1009">
        <f>SUM(F449/E449)</f>
        <v>1</v>
      </c>
      <c r="H449" s="517"/>
    </row>
    <row r="450" spans="1:8" ht="12" customHeight="1">
      <c r="A450" s="388"/>
      <c r="B450" s="307" t="s">
        <v>873</v>
      </c>
      <c r="C450" s="1058"/>
      <c r="D450" s="1058"/>
      <c r="E450" s="1058"/>
      <c r="F450" s="1058"/>
      <c r="G450" s="443"/>
      <c r="H450" s="511"/>
    </row>
    <row r="451" spans="1:8" ht="12" customHeight="1" thickBot="1">
      <c r="A451" s="388"/>
      <c r="B451" s="455" t="s">
        <v>658</v>
      </c>
      <c r="C451" s="1060"/>
      <c r="D451" s="1126"/>
      <c r="E451" s="1126"/>
      <c r="F451" s="1126"/>
      <c r="G451" s="1088"/>
      <c r="H451" s="518"/>
    </row>
    <row r="452" spans="1:8" ht="12" customHeight="1" thickBot="1">
      <c r="A452" s="400"/>
      <c r="B452" s="459" t="s">
        <v>709</v>
      </c>
      <c r="C452" s="395">
        <f>SUM(C446:C451)</f>
        <v>7500</v>
      </c>
      <c r="D452" s="1129">
        <f>SUM(D446:D451)</f>
        <v>7500</v>
      </c>
      <c r="E452" s="1129">
        <f>SUM(E446:E451)</f>
        <v>7500</v>
      </c>
      <c r="F452" s="1129">
        <f>SUM(F446:F451)</f>
        <v>7500</v>
      </c>
      <c r="G452" s="1089">
        <f>SUM(F452/E452)</f>
        <v>1</v>
      </c>
      <c r="H452" s="475"/>
    </row>
    <row r="453" spans="1:8" ht="12" customHeight="1">
      <c r="A453" s="76">
        <v>3324</v>
      </c>
      <c r="B453" s="219" t="s">
        <v>114</v>
      </c>
      <c r="C453" s="385"/>
      <c r="D453" s="385"/>
      <c r="E453" s="385"/>
      <c r="F453" s="385"/>
      <c r="G453" s="443"/>
      <c r="H453" s="471"/>
    </row>
    <row r="454" spans="1:8" ht="12" customHeight="1">
      <c r="A454" s="388"/>
      <c r="B454" s="389" t="s">
        <v>687</v>
      </c>
      <c r="C454" s="306"/>
      <c r="D454" s="306"/>
      <c r="E454" s="306"/>
      <c r="F454" s="306"/>
      <c r="G454" s="443"/>
      <c r="H454" s="471"/>
    </row>
    <row r="455" spans="1:8" ht="12" customHeight="1">
      <c r="A455" s="388"/>
      <c r="B455" s="188" t="s">
        <v>879</v>
      </c>
      <c r="C455" s="306"/>
      <c r="D455" s="306"/>
      <c r="E455" s="306"/>
      <c r="F455" s="306"/>
      <c r="G455" s="443"/>
      <c r="H455" s="511"/>
    </row>
    <row r="456" spans="1:8" ht="12" customHeight="1">
      <c r="A456" s="388"/>
      <c r="B456" s="390" t="s">
        <v>863</v>
      </c>
      <c r="C456" s="306">
        <v>2000</v>
      </c>
      <c r="D456" s="306">
        <v>2000</v>
      </c>
      <c r="E456" s="306">
        <v>2000</v>
      </c>
      <c r="F456" s="306">
        <v>2000</v>
      </c>
      <c r="G456" s="1009">
        <f>SUM(F456/E456)</f>
        <v>1</v>
      </c>
      <c r="H456" s="609"/>
    </row>
    <row r="457" spans="1:8" ht="12" customHeight="1">
      <c r="A457" s="388"/>
      <c r="B457" s="307" t="s">
        <v>692</v>
      </c>
      <c r="C457" s="306"/>
      <c r="D457" s="306"/>
      <c r="E457" s="306"/>
      <c r="F457" s="306"/>
      <c r="G457" s="443"/>
      <c r="H457" s="517"/>
    </row>
    <row r="458" spans="1:8" ht="12" customHeight="1">
      <c r="A458" s="388"/>
      <c r="B458" s="307" t="s">
        <v>873</v>
      </c>
      <c r="C458" s="1058"/>
      <c r="D458" s="1058"/>
      <c r="E458" s="1058"/>
      <c r="F458" s="1058"/>
      <c r="G458" s="443"/>
      <c r="H458" s="511"/>
    </row>
    <row r="459" spans="1:8" ht="12" customHeight="1" thickBot="1">
      <c r="A459" s="388"/>
      <c r="B459" s="455" t="s">
        <v>658</v>
      </c>
      <c r="C459" s="1060"/>
      <c r="D459" s="1060"/>
      <c r="E459" s="1060"/>
      <c r="F459" s="1060"/>
      <c r="G459" s="1088"/>
      <c r="H459" s="518"/>
    </row>
    <row r="460" spans="1:8" ht="12" customHeight="1" thickBot="1">
      <c r="A460" s="400"/>
      <c r="B460" s="459" t="s">
        <v>709</v>
      </c>
      <c r="C460" s="395">
        <f>SUM(C454:C459)</f>
        <v>2000</v>
      </c>
      <c r="D460" s="1129">
        <f>SUM(D454:D459)</f>
        <v>2000</v>
      </c>
      <c r="E460" s="1129">
        <f>SUM(E454:E459)</f>
        <v>2000</v>
      </c>
      <c r="F460" s="1129">
        <f>SUM(F454:F459)</f>
        <v>2000</v>
      </c>
      <c r="G460" s="1089">
        <f>SUM(F460/E460)</f>
        <v>1</v>
      </c>
      <c r="H460" s="475"/>
    </row>
    <row r="461" spans="1:8" ht="12" customHeight="1">
      <c r="A461" s="519">
        <v>3340</v>
      </c>
      <c r="B461" s="483" t="s">
        <v>376</v>
      </c>
      <c r="C461" s="385"/>
      <c r="D461" s="385"/>
      <c r="E461" s="385"/>
      <c r="F461" s="385"/>
      <c r="G461" s="443"/>
      <c r="H461" s="471"/>
    </row>
    <row r="462" spans="1:8" ht="12" customHeight="1">
      <c r="A462" s="76"/>
      <c r="B462" s="389" t="s">
        <v>687</v>
      </c>
      <c r="C462" s="385"/>
      <c r="D462" s="385"/>
      <c r="E462" s="385"/>
      <c r="F462" s="385"/>
      <c r="G462" s="443"/>
      <c r="H462" s="471"/>
    </row>
    <row r="463" spans="1:8" ht="12" customHeight="1">
      <c r="A463" s="76"/>
      <c r="B463" s="188" t="s">
        <v>879</v>
      </c>
      <c r="C463" s="385"/>
      <c r="D463" s="385"/>
      <c r="E463" s="385"/>
      <c r="F463" s="385"/>
      <c r="G463" s="443"/>
      <c r="H463" s="609"/>
    </row>
    <row r="464" spans="1:8" ht="12" customHeight="1">
      <c r="A464" s="377"/>
      <c r="B464" s="390" t="s">
        <v>863</v>
      </c>
      <c r="C464" s="1058">
        <v>7000</v>
      </c>
      <c r="D464" s="1058">
        <v>11272</v>
      </c>
      <c r="E464" s="1058">
        <v>11272</v>
      </c>
      <c r="F464" s="1058">
        <v>11272</v>
      </c>
      <c r="G464" s="1009">
        <f>SUM(F464/E464)</f>
        <v>1</v>
      </c>
      <c r="H464" s="854"/>
    </row>
    <row r="465" spans="1:8" ht="12" customHeight="1">
      <c r="A465" s="377"/>
      <c r="B465" s="307" t="s">
        <v>692</v>
      </c>
      <c r="C465" s="1058"/>
      <c r="D465" s="1058"/>
      <c r="E465" s="1058"/>
      <c r="F465" s="1058"/>
      <c r="G465" s="443"/>
      <c r="H465" s="516"/>
    </row>
    <row r="466" spans="1:8" ht="12" customHeight="1">
      <c r="A466" s="76"/>
      <c r="B466" s="307" t="s">
        <v>873</v>
      </c>
      <c r="C466" s="1058"/>
      <c r="D466" s="1058"/>
      <c r="E466" s="1058"/>
      <c r="F466" s="1058"/>
      <c r="G466" s="443"/>
      <c r="H466" s="471"/>
    </row>
    <row r="467" spans="1:8" ht="12" customHeight="1" thickBot="1">
      <c r="A467" s="76"/>
      <c r="B467" s="455" t="s">
        <v>658</v>
      </c>
      <c r="C467" s="1059"/>
      <c r="D467" s="1059"/>
      <c r="E467" s="1059"/>
      <c r="F467" s="1059"/>
      <c r="G467" s="1088"/>
      <c r="H467" s="489"/>
    </row>
    <row r="468" spans="1:8" ht="12" customHeight="1" thickBot="1">
      <c r="A468" s="379"/>
      <c r="B468" s="459" t="s">
        <v>709</v>
      </c>
      <c r="C468" s="395">
        <f>SUM(C462:C467)</f>
        <v>7000</v>
      </c>
      <c r="D468" s="1129">
        <f>SUM(D462:D467)</f>
        <v>11272</v>
      </c>
      <c r="E468" s="1129">
        <f>SUM(E462:E467)</f>
        <v>11272</v>
      </c>
      <c r="F468" s="1129">
        <f>SUM(F462:F467)</f>
        <v>11272</v>
      </c>
      <c r="G468" s="1089">
        <f>SUM(F468/E468)</f>
        <v>1</v>
      </c>
      <c r="H468" s="475"/>
    </row>
    <row r="469" spans="1:8" ht="12" customHeight="1">
      <c r="A469" s="519">
        <v>3341</v>
      </c>
      <c r="B469" s="483" t="s">
        <v>1110</v>
      </c>
      <c r="C469" s="385"/>
      <c r="D469" s="385"/>
      <c r="E469" s="385"/>
      <c r="F469" s="385"/>
      <c r="G469" s="443"/>
      <c r="H469" s="471"/>
    </row>
    <row r="470" spans="1:8" ht="12" customHeight="1">
      <c r="A470" s="76"/>
      <c r="B470" s="389" t="s">
        <v>687</v>
      </c>
      <c r="C470" s="385"/>
      <c r="D470" s="385"/>
      <c r="E470" s="385"/>
      <c r="F470" s="385"/>
      <c r="G470" s="443"/>
      <c r="H470" s="471"/>
    </row>
    <row r="471" spans="1:8" ht="12" customHeight="1">
      <c r="A471" s="76"/>
      <c r="B471" s="188" t="s">
        <v>879</v>
      </c>
      <c r="C471" s="385"/>
      <c r="D471" s="385"/>
      <c r="E471" s="385"/>
      <c r="F471" s="385"/>
      <c r="G471" s="443"/>
      <c r="H471" s="609"/>
    </row>
    <row r="472" spans="1:8" ht="12" customHeight="1">
      <c r="A472" s="377"/>
      <c r="B472" s="390" t="s">
        <v>863</v>
      </c>
      <c r="C472" s="1058">
        <v>1700</v>
      </c>
      <c r="D472" s="1058">
        <v>1700</v>
      </c>
      <c r="E472" s="1058">
        <v>1700</v>
      </c>
      <c r="F472" s="1058">
        <v>1700</v>
      </c>
      <c r="G472" s="1009">
        <f>SUM(F472/E472)</f>
        <v>1</v>
      </c>
      <c r="H472" s="613"/>
    </row>
    <row r="473" spans="1:8" ht="12" customHeight="1">
      <c r="A473" s="377"/>
      <c r="B473" s="307" t="s">
        <v>692</v>
      </c>
      <c r="C473" s="1058"/>
      <c r="D473" s="1058"/>
      <c r="E473" s="1058"/>
      <c r="F473" s="1058"/>
      <c r="G473" s="443"/>
      <c r="H473" s="516"/>
    </row>
    <row r="474" spans="1:8" ht="12" customHeight="1">
      <c r="A474" s="76"/>
      <c r="B474" s="307" t="s">
        <v>873</v>
      </c>
      <c r="C474" s="385"/>
      <c r="D474" s="385"/>
      <c r="E474" s="385"/>
      <c r="F474" s="385"/>
      <c r="G474" s="443"/>
      <c r="H474" s="471"/>
    </row>
    <row r="475" spans="1:8" ht="12" customHeight="1" thickBot="1">
      <c r="A475" s="76"/>
      <c r="B475" s="455" t="s">
        <v>658</v>
      </c>
      <c r="C475" s="1059"/>
      <c r="D475" s="1059"/>
      <c r="E475" s="1059"/>
      <c r="F475" s="1059"/>
      <c r="G475" s="1091"/>
      <c r="H475" s="489"/>
    </row>
    <row r="476" spans="1:8" ht="12" customHeight="1" thickBot="1">
      <c r="A476" s="379"/>
      <c r="B476" s="459" t="s">
        <v>709</v>
      </c>
      <c r="C476" s="395">
        <f>SUM(C470:C475)</f>
        <v>1700</v>
      </c>
      <c r="D476" s="1129">
        <f>SUM(D470:D475)</f>
        <v>1700</v>
      </c>
      <c r="E476" s="1129">
        <f>SUM(E470:E475)</f>
        <v>1700</v>
      </c>
      <c r="F476" s="1129">
        <f>SUM(F470:F475)</f>
        <v>1700</v>
      </c>
      <c r="G476" s="1090">
        <f>SUM(F476/E476)</f>
        <v>1</v>
      </c>
      <c r="H476" s="475"/>
    </row>
    <row r="477" spans="1:8" ht="12" customHeight="1">
      <c r="A477" s="519">
        <v>3342</v>
      </c>
      <c r="B477" s="483" t="s">
        <v>164</v>
      </c>
      <c r="C477" s="385"/>
      <c r="D477" s="385"/>
      <c r="E477" s="385"/>
      <c r="F477" s="385"/>
      <c r="G477" s="443"/>
      <c r="H477" s="471"/>
    </row>
    <row r="478" spans="1:8" ht="12" customHeight="1">
      <c r="A478" s="76"/>
      <c r="B478" s="389" t="s">
        <v>687</v>
      </c>
      <c r="C478" s="385"/>
      <c r="D478" s="385"/>
      <c r="E478" s="385"/>
      <c r="F478" s="385"/>
      <c r="G478" s="443"/>
      <c r="H478" s="471"/>
    </row>
    <row r="479" spans="1:8" ht="12" customHeight="1">
      <c r="A479" s="76"/>
      <c r="B479" s="188" t="s">
        <v>879</v>
      </c>
      <c r="C479" s="385"/>
      <c r="D479" s="385"/>
      <c r="E479" s="385"/>
      <c r="F479" s="385"/>
      <c r="G479" s="443"/>
      <c r="H479" s="471"/>
    </row>
    <row r="480" spans="1:8" ht="12" customHeight="1">
      <c r="A480" s="377"/>
      <c r="B480" s="390" t="s">
        <v>863</v>
      </c>
      <c r="C480" s="1058">
        <v>880</v>
      </c>
      <c r="D480" s="1058">
        <v>880</v>
      </c>
      <c r="E480" s="1058">
        <v>880</v>
      </c>
      <c r="F480" s="1058">
        <v>880</v>
      </c>
      <c r="G480" s="1009">
        <f>SUM(F480/E480)</f>
        <v>1</v>
      </c>
      <c r="H480" s="609"/>
    </row>
    <row r="481" spans="1:8" ht="12" customHeight="1">
      <c r="A481" s="377"/>
      <c r="B481" s="307" t="s">
        <v>692</v>
      </c>
      <c r="C481" s="1058"/>
      <c r="D481" s="1058"/>
      <c r="E481" s="1058"/>
      <c r="F481" s="1058"/>
      <c r="G481" s="443"/>
      <c r="H481" s="516"/>
    </row>
    <row r="482" spans="1:8" ht="12" customHeight="1">
      <c r="A482" s="76"/>
      <c r="B482" s="307" t="s">
        <v>873</v>
      </c>
      <c r="C482" s="385"/>
      <c r="D482" s="385"/>
      <c r="E482" s="385"/>
      <c r="F482" s="385"/>
      <c r="G482" s="443"/>
      <c r="H482" s="471"/>
    </row>
    <row r="483" spans="1:8" ht="12" customHeight="1">
      <c r="A483" s="76"/>
      <c r="B483" s="307" t="s">
        <v>692</v>
      </c>
      <c r="C483" s="385"/>
      <c r="D483" s="385"/>
      <c r="E483" s="385"/>
      <c r="F483" s="385"/>
      <c r="G483" s="443"/>
      <c r="H483" s="472"/>
    </row>
    <row r="484" spans="1:8" ht="12" customHeight="1" thickBot="1">
      <c r="A484" s="76"/>
      <c r="B484" s="455" t="s">
        <v>658</v>
      </c>
      <c r="C484" s="1059"/>
      <c r="D484" s="1059"/>
      <c r="E484" s="1059"/>
      <c r="F484" s="1059"/>
      <c r="G484" s="1088"/>
      <c r="H484" s="489"/>
    </row>
    <row r="485" spans="1:8" ht="12" customHeight="1" thickBot="1">
      <c r="A485" s="379"/>
      <c r="B485" s="459" t="s">
        <v>709</v>
      </c>
      <c r="C485" s="395">
        <f>SUM(C478:C484)</f>
        <v>880</v>
      </c>
      <c r="D485" s="1129">
        <f>SUM(D478:D484)</f>
        <v>880</v>
      </c>
      <c r="E485" s="1129">
        <f>SUM(E478:E484)</f>
        <v>880</v>
      </c>
      <c r="F485" s="1129">
        <f>SUM(F478:F484)</f>
        <v>880</v>
      </c>
      <c r="G485" s="1089">
        <f>SUM(F485/E485)</f>
        <v>1</v>
      </c>
      <c r="H485" s="475"/>
    </row>
    <row r="486" spans="1:8" ht="12" customHeight="1">
      <c r="A486" s="519">
        <v>3343</v>
      </c>
      <c r="B486" s="483" t="s">
        <v>729</v>
      </c>
      <c r="C486" s="385"/>
      <c r="D486" s="385"/>
      <c r="E486" s="385"/>
      <c r="F486" s="385"/>
      <c r="G486" s="443"/>
      <c r="H486" s="471"/>
    </row>
    <row r="487" spans="1:8" ht="12" customHeight="1">
      <c r="A487" s="76"/>
      <c r="B487" s="389" t="s">
        <v>687</v>
      </c>
      <c r="C487" s="385"/>
      <c r="D487" s="385"/>
      <c r="E487" s="385"/>
      <c r="F487" s="385"/>
      <c r="G487" s="443"/>
      <c r="H487" s="471"/>
    </row>
    <row r="488" spans="1:8" ht="12" customHeight="1">
      <c r="A488" s="76"/>
      <c r="B488" s="188" t="s">
        <v>879</v>
      </c>
      <c r="C488" s="385"/>
      <c r="D488" s="385"/>
      <c r="E488" s="385"/>
      <c r="F488" s="385"/>
      <c r="G488" s="443"/>
      <c r="H488" s="609"/>
    </row>
    <row r="489" spans="1:8" ht="12" customHeight="1">
      <c r="A489" s="377"/>
      <c r="B489" s="390" t="s">
        <v>863</v>
      </c>
      <c r="C489" s="1058">
        <v>1000</v>
      </c>
      <c r="D489" s="1058">
        <v>1000</v>
      </c>
      <c r="E489" s="1058">
        <v>1000</v>
      </c>
      <c r="F489" s="1058">
        <v>1000</v>
      </c>
      <c r="G489" s="1009">
        <f>SUM(F489/E489)</f>
        <v>1</v>
      </c>
      <c r="H489" s="854"/>
    </row>
    <row r="490" spans="1:8" ht="12" customHeight="1">
      <c r="A490" s="377"/>
      <c r="B490" s="307" t="s">
        <v>692</v>
      </c>
      <c r="C490" s="1058"/>
      <c r="D490" s="1058"/>
      <c r="E490" s="1058"/>
      <c r="F490" s="1058"/>
      <c r="G490" s="443"/>
      <c r="H490" s="516"/>
    </row>
    <row r="491" spans="1:8" ht="12.75" customHeight="1">
      <c r="A491" s="76"/>
      <c r="B491" s="307" t="s">
        <v>873</v>
      </c>
      <c r="C491" s="385"/>
      <c r="D491" s="385"/>
      <c r="E491" s="385"/>
      <c r="F491" s="385"/>
      <c r="G491" s="443"/>
      <c r="H491" s="471"/>
    </row>
    <row r="492" spans="1:8" ht="12" customHeight="1" thickBot="1">
      <c r="A492" s="76"/>
      <c r="B492" s="455" t="s">
        <v>658</v>
      </c>
      <c r="C492" s="1059"/>
      <c r="D492" s="1059"/>
      <c r="E492" s="1059"/>
      <c r="F492" s="1059"/>
      <c r="G492" s="1088"/>
      <c r="H492" s="489"/>
    </row>
    <row r="493" spans="1:8" ht="12" customHeight="1" thickBot="1">
      <c r="A493" s="379"/>
      <c r="B493" s="459" t="s">
        <v>709</v>
      </c>
      <c r="C493" s="395">
        <f>SUM(C487:C492)</f>
        <v>1000</v>
      </c>
      <c r="D493" s="1129">
        <f>SUM(D487:D492)</f>
        <v>1000</v>
      </c>
      <c r="E493" s="1129">
        <f>SUM(E487:E492)</f>
        <v>1000</v>
      </c>
      <c r="F493" s="1129">
        <f>SUM(F487:F492)</f>
        <v>1000</v>
      </c>
      <c r="G493" s="1090">
        <f>SUM(F493/E493)</f>
        <v>1</v>
      </c>
      <c r="H493" s="475"/>
    </row>
    <row r="494" spans="1:8" ht="12" customHeight="1">
      <c r="A494" s="76">
        <v>3344</v>
      </c>
      <c r="B494" s="387" t="s">
        <v>851</v>
      </c>
      <c r="C494" s="385"/>
      <c r="D494" s="385"/>
      <c r="E494" s="385"/>
      <c r="F494" s="385"/>
      <c r="G494" s="443"/>
      <c r="H494" s="471"/>
    </row>
    <row r="495" spans="1:8" ht="12" customHeight="1">
      <c r="A495" s="76"/>
      <c r="B495" s="75" t="s">
        <v>687</v>
      </c>
      <c r="C495" s="385"/>
      <c r="D495" s="385"/>
      <c r="E495" s="385"/>
      <c r="F495" s="385"/>
      <c r="G495" s="443"/>
      <c r="H495" s="471"/>
    </row>
    <row r="496" spans="1:8" ht="12" customHeight="1">
      <c r="A496" s="76"/>
      <c r="B496" s="188" t="s">
        <v>879</v>
      </c>
      <c r="C496" s="385"/>
      <c r="D496" s="385"/>
      <c r="E496" s="385"/>
      <c r="F496" s="385"/>
      <c r="G496" s="443"/>
      <c r="H496" s="609"/>
    </row>
    <row r="497" spans="1:8" ht="12" customHeight="1">
      <c r="A497" s="76"/>
      <c r="B497" s="75" t="s">
        <v>863</v>
      </c>
      <c r="C497" s="1058">
        <v>1027</v>
      </c>
      <c r="D497" s="1058">
        <v>1027</v>
      </c>
      <c r="E497" s="1058">
        <v>1027</v>
      </c>
      <c r="F497" s="1058">
        <v>1027</v>
      </c>
      <c r="G497" s="1009">
        <f>SUM(F497/E497)</f>
        <v>1</v>
      </c>
      <c r="H497" s="613"/>
    </row>
    <row r="498" spans="1:8" ht="12" customHeight="1">
      <c r="A498" s="76"/>
      <c r="B498" s="188" t="s">
        <v>692</v>
      </c>
      <c r="C498" s="1058"/>
      <c r="D498" s="1058"/>
      <c r="E498" s="1058"/>
      <c r="F498" s="1058"/>
      <c r="G498" s="443"/>
      <c r="H498" s="516"/>
    </row>
    <row r="499" spans="1:8" ht="12" customHeight="1">
      <c r="A499" s="76"/>
      <c r="B499" s="307" t="s">
        <v>873</v>
      </c>
      <c r="C499" s="385"/>
      <c r="D499" s="385"/>
      <c r="E499" s="385"/>
      <c r="F499" s="385"/>
      <c r="G499" s="443"/>
      <c r="H499" s="471"/>
    </row>
    <row r="500" spans="1:8" ht="12" customHeight="1" thickBot="1">
      <c r="A500" s="76"/>
      <c r="B500" s="455" t="s">
        <v>658</v>
      </c>
      <c r="C500" s="1059"/>
      <c r="D500" s="1059"/>
      <c r="E500" s="1059"/>
      <c r="F500" s="1059"/>
      <c r="G500" s="1088"/>
      <c r="H500" s="473"/>
    </row>
    <row r="501" spans="1:8" ht="12" customHeight="1" thickBot="1">
      <c r="A501" s="400"/>
      <c r="B501" s="459" t="s">
        <v>709</v>
      </c>
      <c r="C501" s="1064">
        <f>SUM(C495:C500)</f>
        <v>1027</v>
      </c>
      <c r="D501" s="1130">
        <f>SUM(D495:D500)</f>
        <v>1027</v>
      </c>
      <c r="E501" s="1130">
        <f>SUM(E495:E500)</f>
        <v>1027</v>
      </c>
      <c r="F501" s="1130">
        <f>SUM(F495:F500)</f>
        <v>1027</v>
      </c>
      <c r="G501" s="1089">
        <f>SUM(F501/E501)</f>
        <v>1</v>
      </c>
      <c r="H501" s="489"/>
    </row>
    <row r="502" spans="1:8" ht="12" customHeight="1">
      <c r="A502" s="76">
        <v>3345</v>
      </c>
      <c r="B502" s="399" t="s">
        <v>730</v>
      </c>
      <c r="C502" s="385"/>
      <c r="D502" s="385"/>
      <c r="E502" s="385"/>
      <c r="F502" s="385"/>
      <c r="G502" s="443"/>
      <c r="H502" s="470"/>
    </row>
    <row r="503" spans="1:8" ht="12" customHeight="1">
      <c r="A503" s="76"/>
      <c r="B503" s="389" t="s">
        <v>687</v>
      </c>
      <c r="C503" s="385"/>
      <c r="D503" s="385"/>
      <c r="E503" s="385"/>
      <c r="F503" s="385"/>
      <c r="G503" s="443"/>
      <c r="H503" s="444"/>
    </row>
    <row r="504" spans="1:8" ht="12" customHeight="1">
      <c r="A504" s="76"/>
      <c r="B504" s="188" t="s">
        <v>879</v>
      </c>
      <c r="C504" s="385"/>
      <c r="D504" s="385"/>
      <c r="E504" s="385"/>
      <c r="F504" s="385"/>
      <c r="G504" s="443"/>
      <c r="H504" s="444"/>
    </row>
    <row r="505" spans="1:8" ht="12" customHeight="1">
      <c r="A505" s="76"/>
      <c r="B505" s="390" t="s">
        <v>863</v>
      </c>
      <c r="C505" s="1058">
        <v>300</v>
      </c>
      <c r="D505" s="1058">
        <v>300</v>
      </c>
      <c r="E505" s="1058">
        <v>300</v>
      </c>
      <c r="F505" s="1058">
        <v>300</v>
      </c>
      <c r="G505" s="1009">
        <f>SUM(F505/E505)</f>
        <v>1</v>
      </c>
      <c r="H505" s="609"/>
    </row>
    <row r="506" spans="1:8" ht="12" customHeight="1">
      <c r="A506" s="76"/>
      <c r="B506" s="307" t="s">
        <v>692</v>
      </c>
      <c r="C506" s="1058"/>
      <c r="D506" s="1058"/>
      <c r="E506" s="1058"/>
      <c r="F506" s="1058"/>
      <c r="G506" s="443"/>
      <c r="H506" s="511"/>
    </row>
    <row r="507" spans="1:8" ht="12" customHeight="1">
      <c r="A507" s="76"/>
      <c r="B507" s="307" t="s">
        <v>873</v>
      </c>
      <c r="C507" s="385"/>
      <c r="D507" s="385"/>
      <c r="E507" s="385"/>
      <c r="F507" s="385"/>
      <c r="G507" s="443"/>
      <c r="H507" s="444"/>
    </row>
    <row r="508" spans="1:8" ht="12" customHeight="1" thickBot="1">
      <c r="A508" s="76"/>
      <c r="B508" s="455" t="s">
        <v>658</v>
      </c>
      <c r="C508" s="1059"/>
      <c r="D508" s="1059"/>
      <c r="E508" s="1059"/>
      <c r="F508" s="1059"/>
      <c r="G508" s="1088"/>
      <c r="H508" s="489"/>
    </row>
    <row r="509" spans="1:8" ht="13.5" customHeight="1" thickBot="1">
      <c r="A509" s="400"/>
      <c r="B509" s="459" t="s">
        <v>709</v>
      </c>
      <c r="C509" s="1064">
        <f>SUM(C505:C508)</f>
        <v>300</v>
      </c>
      <c r="D509" s="1130">
        <f>SUM(D505:D508)</f>
        <v>300</v>
      </c>
      <c r="E509" s="1130">
        <f>SUM(E505:E508)</f>
        <v>300</v>
      </c>
      <c r="F509" s="1130">
        <f>SUM(F505:F508)</f>
        <v>300</v>
      </c>
      <c r="G509" s="1089">
        <f>SUM(F509/E509)</f>
        <v>1</v>
      </c>
      <c r="H509" s="475"/>
    </row>
    <row r="510" spans="1:8" ht="12" customHeight="1">
      <c r="A510" s="76">
        <v>3346</v>
      </c>
      <c r="B510" s="482" t="s">
        <v>689</v>
      </c>
      <c r="C510" s="385"/>
      <c r="D510" s="385"/>
      <c r="E510" s="385"/>
      <c r="F510" s="385"/>
      <c r="G510" s="443"/>
      <c r="H510" s="471"/>
    </row>
    <row r="511" spans="1:8" ht="12" customHeight="1">
      <c r="A511" s="388"/>
      <c r="B511" s="389" t="s">
        <v>687</v>
      </c>
      <c r="C511" s="385"/>
      <c r="D511" s="385"/>
      <c r="E511" s="385"/>
      <c r="F511" s="385"/>
      <c r="G511" s="443"/>
      <c r="H511" s="471"/>
    </row>
    <row r="512" spans="1:8" ht="12" customHeight="1">
      <c r="A512" s="388"/>
      <c r="B512" s="188" t="s">
        <v>879</v>
      </c>
      <c r="C512" s="385"/>
      <c r="D512" s="385"/>
      <c r="E512" s="385"/>
      <c r="F512" s="385"/>
      <c r="G512" s="443"/>
      <c r="H512" s="471"/>
    </row>
    <row r="513" spans="1:8" ht="12" customHeight="1">
      <c r="A513" s="388"/>
      <c r="B513" s="390" t="s">
        <v>863</v>
      </c>
      <c r="C513" s="1058">
        <v>3733</v>
      </c>
      <c r="D513" s="1058">
        <v>3733</v>
      </c>
      <c r="E513" s="1058">
        <v>3733</v>
      </c>
      <c r="F513" s="1058">
        <v>3733</v>
      </c>
      <c r="G513" s="1009">
        <f>SUM(F513/E513)</f>
        <v>1</v>
      </c>
      <c r="H513" s="609"/>
    </row>
    <row r="514" spans="1:8" ht="12" customHeight="1">
      <c r="A514" s="388"/>
      <c r="B514" s="307" t="s">
        <v>692</v>
      </c>
      <c r="C514" s="1058"/>
      <c r="D514" s="1058"/>
      <c r="E514" s="1058"/>
      <c r="F514" s="1058"/>
      <c r="G514" s="443"/>
      <c r="H514" s="516"/>
    </row>
    <row r="515" spans="1:8" ht="12" customHeight="1">
      <c r="A515" s="388"/>
      <c r="B515" s="307" t="s">
        <v>873</v>
      </c>
      <c r="C515" s="385"/>
      <c r="D515" s="385"/>
      <c r="E515" s="385"/>
      <c r="F515" s="385"/>
      <c r="G515" s="443"/>
      <c r="H515" s="471"/>
    </row>
    <row r="516" spans="1:8" ht="12" customHeight="1" thickBot="1">
      <c r="A516" s="388"/>
      <c r="B516" s="455" t="s">
        <v>658</v>
      </c>
      <c r="C516" s="1059"/>
      <c r="D516" s="1059"/>
      <c r="E516" s="1059"/>
      <c r="F516" s="1059"/>
      <c r="G516" s="1088"/>
      <c r="H516" s="489"/>
    </row>
    <row r="517" spans="1:8" ht="12" customHeight="1" thickBot="1">
      <c r="A517" s="400"/>
      <c r="B517" s="459" t="s">
        <v>709</v>
      </c>
      <c r="C517" s="395">
        <f>SUM(C513:C516)</f>
        <v>3733</v>
      </c>
      <c r="D517" s="1129">
        <f>SUM(D513:D516)</f>
        <v>3733</v>
      </c>
      <c r="E517" s="1129">
        <f>SUM(E513:E516)</f>
        <v>3733</v>
      </c>
      <c r="F517" s="1129">
        <f>SUM(F513:F516)</f>
        <v>3733</v>
      </c>
      <c r="G517" s="1089">
        <f>SUM(F517/E517)</f>
        <v>1</v>
      </c>
      <c r="H517" s="475"/>
    </row>
    <row r="518" spans="1:8" ht="12" customHeight="1">
      <c r="A518" s="76">
        <v>3347</v>
      </c>
      <c r="B518" s="482" t="s">
        <v>690</v>
      </c>
      <c r="C518" s="385"/>
      <c r="D518" s="385"/>
      <c r="E518" s="385"/>
      <c r="F518" s="385"/>
      <c r="G518" s="443"/>
      <c r="H518" s="471"/>
    </row>
    <row r="519" spans="1:8" ht="12" customHeight="1">
      <c r="A519" s="388"/>
      <c r="B519" s="389" t="s">
        <v>687</v>
      </c>
      <c r="C519" s="385"/>
      <c r="D519" s="385"/>
      <c r="E519" s="385"/>
      <c r="F519" s="385"/>
      <c r="G519" s="443"/>
      <c r="H519" s="471"/>
    </row>
    <row r="520" spans="1:8" ht="12" customHeight="1">
      <c r="A520" s="388"/>
      <c r="B520" s="188" t="s">
        <v>879</v>
      </c>
      <c r="C520" s="385"/>
      <c r="D520" s="385"/>
      <c r="E520" s="385"/>
      <c r="F520" s="385"/>
      <c r="G520" s="443"/>
      <c r="H520" s="471"/>
    </row>
    <row r="521" spans="1:8" ht="12" customHeight="1">
      <c r="A521" s="388"/>
      <c r="B521" s="390" t="s">
        <v>863</v>
      </c>
      <c r="C521" s="1058">
        <v>2000</v>
      </c>
      <c r="D521" s="1058">
        <v>2000</v>
      </c>
      <c r="E521" s="1058">
        <v>2000</v>
      </c>
      <c r="F521" s="1058">
        <v>2000</v>
      </c>
      <c r="G521" s="1009">
        <f>SUM(F521/E521)</f>
        <v>1</v>
      </c>
      <c r="H521" s="609"/>
    </row>
    <row r="522" spans="1:8" ht="12" customHeight="1">
      <c r="A522" s="388"/>
      <c r="B522" s="307" t="s">
        <v>692</v>
      </c>
      <c r="C522" s="1058"/>
      <c r="D522" s="1058"/>
      <c r="E522" s="1058"/>
      <c r="F522" s="1058"/>
      <c r="G522" s="443"/>
      <c r="H522" s="516"/>
    </row>
    <row r="523" spans="1:8" ht="12" customHeight="1">
      <c r="A523" s="388"/>
      <c r="B523" s="307" t="s">
        <v>873</v>
      </c>
      <c r="C523" s="385"/>
      <c r="D523" s="385"/>
      <c r="E523" s="385"/>
      <c r="F523" s="385"/>
      <c r="G523" s="443"/>
      <c r="H523" s="471"/>
    </row>
    <row r="524" spans="1:8" ht="12" customHeight="1" thickBot="1">
      <c r="A524" s="388"/>
      <c r="B524" s="455" t="s">
        <v>658</v>
      </c>
      <c r="C524" s="404"/>
      <c r="D524" s="404"/>
      <c r="E524" s="404"/>
      <c r="F524" s="404"/>
      <c r="G524" s="1088"/>
      <c r="H524" s="489"/>
    </row>
    <row r="525" spans="1:8" ht="12" customHeight="1" thickBot="1">
      <c r="A525" s="400"/>
      <c r="B525" s="459" t="s">
        <v>709</v>
      </c>
      <c r="C525" s="395">
        <f>SUM(C521:C524)</f>
        <v>2000</v>
      </c>
      <c r="D525" s="1129">
        <f>SUM(D521:D524)</f>
        <v>2000</v>
      </c>
      <c r="E525" s="1129">
        <f>SUM(E521:E524)</f>
        <v>2000</v>
      </c>
      <c r="F525" s="1129">
        <f>SUM(F521:F524)</f>
        <v>2000</v>
      </c>
      <c r="G525" s="1089">
        <f>SUM(F525/E525)</f>
        <v>1</v>
      </c>
      <c r="H525" s="475"/>
    </row>
    <row r="526" spans="1:8" ht="12" customHeight="1">
      <c r="A526" s="76">
        <v>3348</v>
      </c>
      <c r="B526" s="482" t="s">
        <v>750</v>
      </c>
      <c r="C526" s="385"/>
      <c r="D526" s="385"/>
      <c r="E526" s="385"/>
      <c r="F526" s="385"/>
      <c r="G526" s="443"/>
      <c r="H526" s="471"/>
    </row>
    <row r="527" spans="1:8" ht="12" customHeight="1">
      <c r="A527" s="388"/>
      <c r="B527" s="389" t="s">
        <v>687</v>
      </c>
      <c r="C527" s="385"/>
      <c r="D527" s="385"/>
      <c r="E527" s="385"/>
      <c r="F527" s="385"/>
      <c r="G527" s="443"/>
      <c r="H527" s="471"/>
    </row>
    <row r="528" spans="1:8" ht="12" customHeight="1">
      <c r="A528" s="388"/>
      <c r="B528" s="188" t="s">
        <v>879</v>
      </c>
      <c r="C528" s="385"/>
      <c r="D528" s="385"/>
      <c r="E528" s="385"/>
      <c r="F528" s="385"/>
      <c r="G528" s="443"/>
      <c r="H528" s="471"/>
    </row>
    <row r="529" spans="1:8" ht="12" customHeight="1">
      <c r="A529" s="388"/>
      <c r="B529" s="390" t="s">
        <v>863</v>
      </c>
      <c r="C529" s="1058">
        <v>400</v>
      </c>
      <c r="D529" s="1058">
        <v>800</v>
      </c>
      <c r="E529" s="1058">
        <v>800</v>
      </c>
      <c r="F529" s="1058">
        <v>800</v>
      </c>
      <c r="G529" s="1009">
        <f>SUM(F529/E529)</f>
        <v>1</v>
      </c>
      <c r="H529" s="609"/>
    </row>
    <row r="530" spans="1:8" ht="12" customHeight="1">
      <c r="A530" s="388"/>
      <c r="B530" s="307" t="s">
        <v>692</v>
      </c>
      <c r="C530" s="1058"/>
      <c r="D530" s="1058"/>
      <c r="E530" s="1058"/>
      <c r="F530" s="1058"/>
      <c r="G530" s="443"/>
      <c r="H530" s="516"/>
    </row>
    <row r="531" spans="1:8" ht="12" customHeight="1">
      <c r="A531" s="388"/>
      <c r="B531" s="307" t="s">
        <v>873</v>
      </c>
      <c r="C531" s="385"/>
      <c r="D531" s="385"/>
      <c r="E531" s="385"/>
      <c r="F531" s="385"/>
      <c r="G531" s="443"/>
      <c r="H531" s="471"/>
    </row>
    <row r="532" spans="1:8" ht="12" customHeight="1" thickBot="1">
      <c r="A532" s="388"/>
      <c r="B532" s="455" t="s">
        <v>658</v>
      </c>
      <c r="C532" s="1059"/>
      <c r="D532" s="1059"/>
      <c r="E532" s="1059"/>
      <c r="F532" s="1059"/>
      <c r="G532" s="1088"/>
      <c r="H532" s="489"/>
    </row>
    <row r="533" spans="1:8" ht="12" customHeight="1" thickBot="1">
      <c r="A533" s="400"/>
      <c r="B533" s="459" t="s">
        <v>709</v>
      </c>
      <c r="C533" s="395">
        <f>SUM(C529:C532)</f>
        <v>400</v>
      </c>
      <c r="D533" s="1129">
        <f>SUM(D529:D532)</f>
        <v>800</v>
      </c>
      <c r="E533" s="1129">
        <f>SUM(E529:E532)</f>
        <v>800</v>
      </c>
      <c r="F533" s="1129">
        <f>SUM(F529:F532)</f>
        <v>800</v>
      </c>
      <c r="G533" s="1089">
        <f>SUM(F533/E533)</f>
        <v>1</v>
      </c>
      <c r="H533" s="475"/>
    </row>
    <row r="534" spans="1:8" ht="12" customHeight="1">
      <c r="A534" s="76">
        <v>3349</v>
      </c>
      <c r="B534" s="482" t="s">
        <v>967</v>
      </c>
      <c r="C534" s="385"/>
      <c r="D534" s="385"/>
      <c r="E534" s="385"/>
      <c r="F534" s="385"/>
      <c r="G534" s="443"/>
      <c r="H534" s="471"/>
    </row>
    <row r="535" spans="1:8" ht="12" customHeight="1">
      <c r="A535" s="388"/>
      <c r="B535" s="389" t="s">
        <v>687</v>
      </c>
      <c r="C535" s="385"/>
      <c r="D535" s="385"/>
      <c r="E535" s="385"/>
      <c r="F535" s="385"/>
      <c r="G535" s="443"/>
      <c r="H535" s="471"/>
    </row>
    <row r="536" spans="1:8" ht="12" customHeight="1">
      <c r="A536" s="388"/>
      <c r="B536" s="188" t="s">
        <v>879</v>
      </c>
      <c r="C536" s="385"/>
      <c r="D536" s="385"/>
      <c r="E536" s="385"/>
      <c r="F536" s="385"/>
      <c r="G536" s="443"/>
      <c r="H536" s="471"/>
    </row>
    <row r="537" spans="1:8" ht="12" customHeight="1">
      <c r="A537" s="388"/>
      <c r="B537" s="390" t="s">
        <v>863</v>
      </c>
      <c r="C537" s="1058">
        <v>2880</v>
      </c>
      <c r="D537" s="1058">
        <v>3120</v>
      </c>
      <c r="E537" s="1058">
        <v>3120</v>
      </c>
      <c r="F537" s="1058">
        <v>3120</v>
      </c>
      <c r="G537" s="1009">
        <f>SUM(F537/E537)</f>
        <v>1</v>
      </c>
      <c r="H537" s="609"/>
    </row>
    <row r="538" spans="1:8" ht="12" customHeight="1">
      <c r="A538" s="388"/>
      <c r="B538" s="307" t="s">
        <v>692</v>
      </c>
      <c r="C538" s="1058"/>
      <c r="D538" s="1058"/>
      <c r="E538" s="1058"/>
      <c r="F538" s="1058"/>
      <c r="G538" s="443"/>
      <c r="H538" s="516"/>
    </row>
    <row r="539" spans="1:8" ht="12" customHeight="1">
      <c r="A539" s="388"/>
      <c r="B539" s="307" t="s">
        <v>873</v>
      </c>
      <c r="C539" s="385"/>
      <c r="D539" s="385"/>
      <c r="E539" s="385"/>
      <c r="F539" s="385"/>
      <c r="G539" s="443"/>
      <c r="H539" s="471"/>
    </row>
    <row r="540" spans="1:8" ht="12" customHeight="1" thickBot="1">
      <c r="A540" s="388"/>
      <c r="B540" s="455" t="s">
        <v>658</v>
      </c>
      <c r="C540" s="1059"/>
      <c r="D540" s="1059"/>
      <c r="E540" s="1059"/>
      <c r="F540" s="1059"/>
      <c r="G540" s="1088"/>
      <c r="H540" s="489"/>
    </row>
    <row r="541" spans="1:8" ht="12" customHeight="1" thickBot="1">
      <c r="A541" s="400"/>
      <c r="B541" s="459" t="s">
        <v>709</v>
      </c>
      <c r="C541" s="395">
        <f>SUM(C537:C540)</f>
        <v>2880</v>
      </c>
      <c r="D541" s="1129">
        <f>SUM(D537:D540)</f>
        <v>3120</v>
      </c>
      <c r="E541" s="1129">
        <f>SUM(E537:E540)</f>
        <v>3120</v>
      </c>
      <c r="F541" s="1129">
        <f>SUM(F537:F540)</f>
        <v>3120</v>
      </c>
      <c r="G541" s="1089">
        <f>SUM(F541/E541)</f>
        <v>1</v>
      </c>
      <c r="H541" s="475"/>
    </row>
    <row r="542" spans="1:8" ht="12" customHeight="1">
      <c r="A542" s="401">
        <v>3350</v>
      </c>
      <c r="B542" s="219" t="s">
        <v>874</v>
      </c>
      <c r="C542" s="385"/>
      <c r="D542" s="385"/>
      <c r="E542" s="385"/>
      <c r="F542" s="385"/>
      <c r="G542" s="443"/>
      <c r="H542" s="471"/>
    </row>
    <row r="543" spans="1:8" ht="12" customHeight="1">
      <c r="A543" s="388"/>
      <c r="B543" s="389" t="s">
        <v>687</v>
      </c>
      <c r="C543" s="306"/>
      <c r="D543" s="306"/>
      <c r="E543" s="306"/>
      <c r="F543" s="306"/>
      <c r="G543" s="443"/>
      <c r="H543" s="471"/>
    </row>
    <row r="544" spans="1:8" ht="12" customHeight="1">
      <c r="A544" s="388"/>
      <c r="B544" s="188" t="s">
        <v>879</v>
      </c>
      <c r="C544" s="306"/>
      <c r="D544" s="306"/>
      <c r="E544" s="306"/>
      <c r="F544" s="306"/>
      <c r="G544" s="443"/>
      <c r="H544" s="609"/>
    </row>
    <row r="545" spans="1:8" ht="12" customHeight="1">
      <c r="A545" s="388"/>
      <c r="B545" s="390" t="s">
        <v>863</v>
      </c>
      <c r="C545" s="1058">
        <v>1000</v>
      </c>
      <c r="D545" s="1058">
        <v>1000</v>
      </c>
      <c r="E545" s="1058">
        <v>1000</v>
      </c>
      <c r="F545" s="1058">
        <v>1000</v>
      </c>
      <c r="G545" s="1009">
        <f>SUM(F545/E545)</f>
        <v>1</v>
      </c>
      <c r="H545" s="609"/>
    </row>
    <row r="546" spans="1:8" ht="12" customHeight="1">
      <c r="A546" s="388"/>
      <c r="B546" s="307" t="s">
        <v>692</v>
      </c>
      <c r="C546" s="1058"/>
      <c r="D546" s="1058"/>
      <c r="E546" s="1058"/>
      <c r="F546" s="1058"/>
      <c r="G546" s="443"/>
      <c r="H546" s="608"/>
    </row>
    <row r="547" spans="1:8" ht="12" customHeight="1">
      <c r="A547" s="388"/>
      <c r="B547" s="307" t="s">
        <v>873</v>
      </c>
      <c r="C547" s="306"/>
      <c r="D547" s="306"/>
      <c r="E547" s="306"/>
      <c r="F547" s="306"/>
      <c r="G547" s="443"/>
      <c r="H547" s="471"/>
    </row>
    <row r="548" spans="1:8" ht="12" customHeight="1" thickBot="1">
      <c r="A548" s="388"/>
      <c r="B548" s="455" t="s">
        <v>658</v>
      </c>
      <c r="C548" s="1060"/>
      <c r="D548" s="1060"/>
      <c r="E548" s="1060"/>
      <c r="F548" s="1060"/>
      <c r="G548" s="1088"/>
      <c r="H548" s="489"/>
    </row>
    <row r="549" spans="1:8" ht="12" thickBot="1">
      <c r="A549" s="400"/>
      <c r="B549" s="459" t="s">
        <v>709</v>
      </c>
      <c r="C549" s="395">
        <f>SUM(C543:C548)</f>
        <v>1000</v>
      </c>
      <c r="D549" s="1129">
        <f>SUM(D543:D548)</f>
        <v>1000</v>
      </c>
      <c r="E549" s="1129">
        <f>SUM(E543:E548)</f>
        <v>1000</v>
      </c>
      <c r="F549" s="1129">
        <f>SUM(F543:F548)</f>
        <v>1000</v>
      </c>
      <c r="G549" s="1089">
        <f>SUM(F549/E549)</f>
        <v>1</v>
      </c>
      <c r="H549" s="475"/>
    </row>
    <row r="550" spans="1:8" ht="11.25">
      <c r="A550" s="401">
        <v>3351</v>
      </c>
      <c r="B550" s="219" t="s">
        <v>1156</v>
      </c>
      <c r="C550" s="385"/>
      <c r="D550" s="385"/>
      <c r="E550" s="385"/>
      <c r="F550" s="385"/>
      <c r="G550" s="443"/>
      <c r="H550" s="440"/>
    </row>
    <row r="551" spans="1:8" ht="11.25">
      <c r="A551" s="388"/>
      <c r="B551" s="389" t="s">
        <v>687</v>
      </c>
      <c r="C551" s="306"/>
      <c r="D551" s="306"/>
      <c r="E551" s="306"/>
      <c r="F551" s="306"/>
      <c r="G551" s="443"/>
      <c r="H551" s="444"/>
    </row>
    <row r="552" spans="1:8" ht="11.25">
      <c r="A552" s="388"/>
      <c r="B552" s="188" t="s">
        <v>879</v>
      </c>
      <c r="C552" s="306"/>
      <c r="D552" s="306"/>
      <c r="E552" s="306"/>
      <c r="F552" s="306"/>
      <c r="G552" s="443"/>
      <c r="H552" s="444"/>
    </row>
    <row r="553" spans="1:8" ht="12">
      <c r="A553" s="388"/>
      <c r="B553" s="390" t="s">
        <v>863</v>
      </c>
      <c r="C553" s="1058">
        <v>1150</v>
      </c>
      <c r="D553" s="1058">
        <v>1150</v>
      </c>
      <c r="E553" s="1058">
        <v>1150</v>
      </c>
      <c r="F553" s="1058">
        <v>1150</v>
      </c>
      <c r="G553" s="1009">
        <f>SUM(F553/E553)</f>
        <v>1</v>
      </c>
      <c r="H553" s="609"/>
    </row>
    <row r="554" spans="1:8" ht="11.25">
      <c r="A554" s="388"/>
      <c r="B554" s="307" t="s">
        <v>692</v>
      </c>
      <c r="C554" s="1058">
        <v>18850</v>
      </c>
      <c r="D554" s="1058">
        <v>18850</v>
      </c>
      <c r="E554" s="1058">
        <v>18850</v>
      </c>
      <c r="F554" s="1058">
        <v>18850</v>
      </c>
      <c r="G554" s="1009">
        <f>SUM(F554/E554)</f>
        <v>1</v>
      </c>
      <c r="H554" s="444"/>
    </row>
    <row r="555" spans="1:8" ht="11.25">
      <c r="A555" s="388"/>
      <c r="B555" s="307" t="s">
        <v>873</v>
      </c>
      <c r="C555" s="306"/>
      <c r="D555" s="306"/>
      <c r="E555" s="306"/>
      <c r="F555" s="306"/>
      <c r="G555" s="443"/>
      <c r="H555" s="444"/>
    </row>
    <row r="556" spans="1:8" ht="12" thickBot="1">
      <c r="A556" s="388"/>
      <c r="B556" s="455" t="s">
        <v>658</v>
      </c>
      <c r="C556" s="1060"/>
      <c r="D556" s="1060"/>
      <c r="E556" s="1060"/>
      <c r="F556" s="1060"/>
      <c r="G556" s="1088"/>
      <c r="H556" s="473"/>
    </row>
    <row r="557" spans="1:8" ht="12" thickBot="1">
      <c r="A557" s="400"/>
      <c r="B557" s="459" t="s">
        <v>709</v>
      </c>
      <c r="C557" s="395">
        <f>SUM(C551:C556)</f>
        <v>20000</v>
      </c>
      <c r="D557" s="1129">
        <f>SUM(D551:D556)</f>
        <v>20000</v>
      </c>
      <c r="E557" s="1129">
        <f>SUM(E551:E556)</f>
        <v>20000</v>
      </c>
      <c r="F557" s="1129">
        <f>SUM(F551:F556)</f>
        <v>20000</v>
      </c>
      <c r="G557" s="1089">
        <f>SUM(F557/E557)</f>
        <v>1</v>
      </c>
      <c r="H557" s="489"/>
    </row>
    <row r="558" spans="1:8" ht="11.25">
      <c r="A558" s="76">
        <v>3352</v>
      </c>
      <c r="B558" s="482" t="s">
        <v>198</v>
      </c>
      <c r="C558" s="385"/>
      <c r="D558" s="385"/>
      <c r="E558" s="385"/>
      <c r="F558" s="385"/>
      <c r="G558" s="443"/>
      <c r="H558" s="471"/>
    </row>
    <row r="559" spans="1:8" ht="11.25">
      <c r="A559" s="388"/>
      <c r="B559" s="389" t="s">
        <v>687</v>
      </c>
      <c r="C559" s="306"/>
      <c r="D559" s="306"/>
      <c r="E559" s="306"/>
      <c r="F559" s="306"/>
      <c r="G559" s="443"/>
      <c r="H559" s="471"/>
    </row>
    <row r="560" spans="1:8" ht="11.25">
      <c r="A560" s="388"/>
      <c r="B560" s="188" t="s">
        <v>879</v>
      </c>
      <c r="C560" s="306"/>
      <c r="D560" s="306"/>
      <c r="E560" s="306"/>
      <c r="F560" s="306"/>
      <c r="G560" s="443"/>
      <c r="H560" s="471"/>
    </row>
    <row r="561" spans="1:8" ht="12">
      <c r="A561" s="388"/>
      <c r="B561" s="390" t="s">
        <v>863</v>
      </c>
      <c r="C561" s="1058"/>
      <c r="D561" s="1058"/>
      <c r="E561" s="1058"/>
      <c r="F561" s="1058">
        <v>19581</v>
      </c>
      <c r="G561" s="443"/>
      <c r="H561" s="609"/>
    </row>
    <row r="562" spans="1:8" ht="12">
      <c r="A562" s="388"/>
      <c r="B562" s="307" t="s">
        <v>692</v>
      </c>
      <c r="C562" s="1058">
        <v>18000</v>
      </c>
      <c r="D562" s="1058">
        <v>19581</v>
      </c>
      <c r="E562" s="1058">
        <v>19581</v>
      </c>
      <c r="F562" s="1058"/>
      <c r="G562" s="1009">
        <f>SUM(F562/E562)</f>
        <v>0</v>
      </c>
      <c r="H562" s="609"/>
    </row>
    <row r="563" spans="1:8" ht="11.25">
      <c r="A563" s="388"/>
      <c r="B563" s="307" t="s">
        <v>873</v>
      </c>
      <c r="C563" s="1058"/>
      <c r="D563" s="1058"/>
      <c r="E563" s="1058"/>
      <c r="F563" s="1058"/>
      <c r="G563" s="443"/>
      <c r="H563" s="471"/>
    </row>
    <row r="564" spans="1:8" ht="11.25">
      <c r="A564" s="388"/>
      <c r="B564" s="307" t="s">
        <v>692</v>
      </c>
      <c r="C564" s="306"/>
      <c r="D564" s="306"/>
      <c r="E564" s="306"/>
      <c r="F564" s="391"/>
      <c r="G564" s="1230"/>
      <c r="H564" s="472"/>
    </row>
    <row r="565" spans="1:8" ht="12" thickBot="1">
      <c r="A565" s="388"/>
      <c r="B565" s="455" t="s">
        <v>658</v>
      </c>
      <c r="C565" s="1060"/>
      <c r="D565" s="1060"/>
      <c r="E565" s="1060"/>
      <c r="F565" s="1060"/>
      <c r="G565" s="1090"/>
      <c r="H565" s="489"/>
    </row>
    <row r="566" spans="1:8" ht="12" thickBot="1">
      <c r="A566" s="400"/>
      <c r="B566" s="459" t="s">
        <v>709</v>
      </c>
      <c r="C566" s="395">
        <f>SUM(C559:C565)</f>
        <v>18000</v>
      </c>
      <c r="D566" s="1129">
        <f>SUM(D559:D565)</f>
        <v>19581</v>
      </c>
      <c r="E566" s="1129">
        <f>SUM(E559:E565)</f>
        <v>19581</v>
      </c>
      <c r="F566" s="1130">
        <f>SUM(F559:F565)</f>
        <v>19581</v>
      </c>
      <c r="G566" s="1089">
        <f>SUM(F566/E566)</f>
        <v>1</v>
      </c>
      <c r="H566" s="475"/>
    </row>
    <row r="567" spans="1:8" ht="12" customHeight="1">
      <c r="A567" s="76">
        <v>3355</v>
      </c>
      <c r="B567" s="219" t="s">
        <v>605</v>
      </c>
      <c r="C567" s="385"/>
      <c r="D567" s="385"/>
      <c r="E567" s="385"/>
      <c r="F567" s="385"/>
      <c r="G567" s="443"/>
      <c r="H567" s="471"/>
    </row>
    <row r="568" spans="1:8" ht="12" customHeight="1">
      <c r="A568" s="388"/>
      <c r="B568" s="389" t="s">
        <v>687</v>
      </c>
      <c r="C568" s="1058">
        <v>2200</v>
      </c>
      <c r="D568" s="1058">
        <v>2588</v>
      </c>
      <c r="E568" s="1058">
        <v>2588</v>
      </c>
      <c r="F568" s="1058">
        <v>2288</v>
      </c>
      <c r="G568" s="1009">
        <f>SUM(F568/E568)</f>
        <v>0.884080370942813</v>
      </c>
      <c r="H568" s="471"/>
    </row>
    <row r="569" spans="1:8" ht="12" customHeight="1">
      <c r="A569" s="388"/>
      <c r="B569" s="188" t="s">
        <v>879</v>
      </c>
      <c r="C569" s="1058">
        <v>800</v>
      </c>
      <c r="D569" s="1058">
        <v>996</v>
      </c>
      <c r="E569" s="1058">
        <v>996</v>
      </c>
      <c r="F569" s="1058">
        <v>895</v>
      </c>
      <c r="G569" s="1009">
        <f>SUM(F569/E569)</f>
        <v>0.8985943775100401</v>
      </c>
      <c r="H569" s="609"/>
    </row>
    <row r="570" spans="1:8" ht="12" customHeight="1">
      <c r="A570" s="388"/>
      <c r="B570" s="390" t="s">
        <v>863</v>
      </c>
      <c r="C570" s="1058">
        <v>6000</v>
      </c>
      <c r="D570" s="1058">
        <v>8279</v>
      </c>
      <c r="E570" s="1058">
        <v>8279</v>
      </c>
      <c r="F570" s="1058">
        <v>8680</v>
      </c>
      <c r="G570" s="1009">
        <f>SUM(F570/E570)</f>
        <v>1.0484358014252928</v>
      </c>
      <c r="H570" s="471"/>
    </row>
    <row r="571" spans="1:8" ht="12" customHeight="1">
      <c r="A571" s="388"/>
      <c r="B571" s="307" t="s">
        <v>692</v>
      </c>
      <c r="C571" s="1058"/>
      <c r="D571" s="1058"/>
      <c r="E571" s="1058"/>
      <c r="F571" s="1058"/>
      <c r="G571" s="1009"/>
      <c r="H571" s="471"/>
    </row>
    <row r="572" spans="1:8" ht="12" customHeight="1">
      <c r="A572" s="388"/>
      <c r="B572" s="307" t="s">
        <v>873</v>
      </c>
      <c r="C572" s="385"/>
      <c r="D572" s="1058">
        <v>80</v>
      </c>
      <c r="E572" s="1058">
        <v>80</v>
      </c>
      <c r="F572" s="1058">
        <v>80</v>
      </c>
      <c r="G572" s="1009">
        <f>SUM(F572/E572)</f>
        <v>1</v>
      </c>
      <c r="H572" s="471"/>
    </row>
    <row r="573" spans="1:8" ht="12" customHeight="1" thickBot="1">
      <c r="A573" s="388"/>
      <c r="B573" s="455" t="s">
        <v>658</v>
      </c>
      <c r="C573" s="1062"/>
      <c r="D573" s="1062"/>
      <c r="E573" s="1062"/>
      <c r="F573" s="1062"/>
      <c r="G573" s="1088"/>
      <c r="H573" s="489"/>
    </row>
    <row r="574" spans="1:8" ht="12" customHeight="1" thickBot="1">
      <c r="A574" s="400"/>
      <c r="B574" s="459" t="s">
        <v>709</v>
      </c>
      <c r="C574" s="395">
        <f>SUM(C568:C573)</f>
        <v>9000</v>
      </c>
      <c r="D574" s="1129">
        <f>SUM(D568:D573)</f>
        <v>11943</v>
      </c>
      <c r="E574" s="1129">
        <f>SUM(E568:E573)</f>
        <v>11943</v>
      </c>
      <c r="F574" s="1129">
        <f>SUM(F568:F573)</f>
        <v>11943</v>
      </c>
      <c r="G574" s="1089">
        <f>SUM(F574/E574)</f>
        <v>1</v>
      </c>
      <c r="H574" s="475"/>
    </row>
    <row r="575" spans="1:8" ht="12" customHeight="1">
      <c r="A575" s="76">
        <v>3356</v>
      </c>
      <c r="B575" s="219" t="s">
        <v>584</v>
      </c>
      <c r="C575" s="385"/>
      <c r="D575" s="385"/>
      <c r="E575" s="385"/>
      <c r="F575" s="385"/>
      <c r="G575" s="443"/>
      <c r="H575" s="471"/>
    </row>
    <row r="576" spans="1:8" ht="12" customHeight="1">
      <c r="A576" s="388"/>
      <c r="B576" s="389" t="s">
        <v>687</v>
      </c>
      <c r="C576" s="1058"/>
      <c r="D576" s="1058"/>
      <c r="E576" s="1058"/>
      <c r="F576" s="1058"/>
      <c r="G576" s="443"/>
      <c r="H576" s="471"/>
    </row>
    <row r="577" spans="1:8" ht="12" customHeight="1">
      <c r="A577" s="388"/>
      <c r="B577" s="188" t="s">
        <v>879</v>
      </c>
      <c r="C577" s="1058"/>
      <c r="D577" s="1058"/>
      <c r="E577" s="1058"/>
      <c r="F577" s="1058"/>
      <c r="G577" s="443"/>
      <c r="H577" s="471"/>
    </row>
    <row r="578" spans="1:8" ht="12" customHeight="1">
      <c r="A578" s="388"/>
      <c r="B578" s="390" t="s">
        <v>863</v>
      </c>
      <c r="C578" s="1058"/>
      <c r="D578" s="1058"/>
      <c r="E578" s="1058"/>
      <c r="F578" s="1058"/>
      <c r="G578" s="443"/>
      <c r="H578" s="608"/>
    </row>
    <row r="579" spans="1:8" ht="12" customHeight="1">
      <c r="A579" s="388"/>
      <c r="B579" s="307" t="s">
        <v>692</v>
      </c>
      <c r="C579" s="1058"/>
      <c r="D579" s="1058"/>
      <c r="E579" s="1058"/>
      <c r="F579" s="1058"/>
      <c r="G579" s="443"/>
      <c r="H579" s="471"/>
    </row>
    <row r="580" spans="1:8" ht="12" customHeight="1">
      <c r="A580" s="388"/>
      <c r="B580" s="307" t="s">
        <v>873</v>
      </c>
      <c r="C580" s="1058">
        <v>25000</v>
      </c>
      <c r="D580" s="1058">
        <v>25000</v>
      </c>
      <c r="E580" s="1058">
        <v>25000</v>
      </c>
      <c r="F580" s="1058">
        <v>25000</v>
      </c>
      <c r="G580" s="1009">
        <f>SUM(F580/E580)</f>
        <v>1</v>
      </c>
      <c r="H580" s="471"/>
    </row>
    <row r="581" spans="1:8" ht="12" customHeight="1" thickBot="1">
      <c r="A581" s="388"/>
      <c r="B581" s="455" t="s">
        <v>658</v>
      </c>
      <c r="C581" s="1059"/>
      <c r="D581" s="1059"/>
      <c r="E581" s="1059"/>
      <c r="F581" s="1059"/>
      <c r="G581" s="1088"/>
      <c r="H581" s="489"/>
    </row>
    <row r="582" spans="1:8" ht="12" customHeight="1" thickBot="1">
      <c r="A582" s="400"/>
      <c r="B582" s="459" t="s">
        <v>709</v>
      </c>
      <c r="C582" s="395">
        <f>SUM(C576:C581)</f>
        <v>25000</v>
      </c>
      <c r="D582" s="1129">
        <f>SUM(D576:D581)</f>
        <v>25000</v>
      </c>
      <c r="E582" s="1129">
        <f>SUM(E576:E581)</f>
        <v>25000</v>
      </c>
      <c r="F582" s="1129">
        <f>SUM(F576:F581)</f>
        <v>25000</v>
      </c>
      <c r="G582" s="1089">
        <f>SUM(F582/E582)</f>
        <v>1</v>
      </c>
      <c r="H582" s="475"/>
    </row>
    <row r="583" spans="1:8" ht="12" customHeight="1">
      <c r="A583" s="76">
        <v>3357</v>
      </c>
      <c r="B583" s="219" t="s">
        <v>606</v>
      </c>
      <c r="C583" s="385"/>
      <c r="D583" s="385"/>
      <c r="E583" s="385"/>
      <c r="F583" s="385"/>
      <c r="G583" s="443"/>
      <c r="H583" s="471"/>
    </row>
    <row r="584" spans="1:8" ht="12" customHeight="1">
      <c r="A584" s="388"/>
      <c r="B584" s="389" t="s">
        <v>687</v>
      </c>
      <c r="C584" s="1058">
        <v>800</v>
      </c>
      <c r="D584" s="1058">
        <v>894</v>
      </c>
      <c r="E584" s="1058">
        <v>894</v>
      </c>
      <c r="F584" s="1058">
        <v>894</v>
      </c>
      <c r="G584" s="1195">
        <f>SUM(F584/E584)</f>
        <v>1</v>
      </c>
      <c r="H584" s="471"/>
    </row>
    <row r="585" spans="1:8" ht="12" customHeight="1">
      <c r="A585" s="388"/>
      <c r="B585" s="188" t="s">
        <v>879</v>
      </c>
      <c r="C585" s="1058">
        <v>450</v>
      </c>
      <c r="D585" s="1058">
        <v>557</v>
      </c>
      <c r="E585" s="1058">
        <v>557</v>
      </c>
      <c r="F585" s="1058">
        <v>557</v>
      </c>
      <c r="G585" s="1009">
        <f>SUM(F585/E585)</f>
        <v>1</v>
      </c>
      <c r="H585" s="471"/>
    </row>
    <row r="586" spans="1:8" ht="12" customHeight="1">
      <c r="A586" s="388"/>
      <c r="B586" s="390" t="s">
        <v>863</v>
      </c>
      <c r="C586" s="1058">
        <v>3750</v>
      </c>
      <c r="D586" s="1058">
        <v>5552</v>
      </c>
      <c r="E586" s="1058">
        <v>6320</v>
      </c>
      <c r="F586" s="1058">
        <v>6320</v>
      </c>
      <c r="G586" s="1009">
        <f>SUM(F586/E586)</f>
        <v>1</v>
      </c>
      <c r="H586" s="609"/>
    </row>
    <row r="587" spans="1:8" ht="12" customHeight="1">
      <c r="A587" s="388"/>
      <c r="B587" s="307" t="s">
        <v>692</v>
      </c>
      <c r="C587" s="1058"/>
      <c r="D587" s="1058"/>
      <c r="E587" s="1058"/>
      <c r="F587" s="1058"/>
      <c r="G587" s="1009"/>
      <c r="H587" s="471"/>
    </row>
    <row r="588" spans="1:8" ht="12" customHeight="1">
      <c r="A588" s="388"/>
      <c r="B588" s="307" t="s">
        <v>873</v>
      </c>
      <c r="C588" s="385"/>
      <c r="D588" s="385"/>
      <c r="E588" s="385"/>
      <c r="F588" s="385"/>
      <c r="G588" s="1009"/>
      <c r="H588" s="471"/>
    </row>
    <row r="589" spans="1:8" ht="12" customHeight="1" thickBot="1">
      <c r="A589" s="388"/>
      <c r="B589" s="455" t="s">
        <v>828</v>
      </c>
      <c r="C589" s="1059"/>
      <c r="D589" s="1059"/>
      <c r="E589" s="406">
        <v>131</v>
      </c>
      <c r="F589" s="406">
        <v>131</v>
      </c>
      <c r="G589" s="1196">
        <f>SUM(F589/E589)</f>
        <v>1</v>
      </c>
      <c r="H589" s="489"/>
    </row>
    <row r="590" spans="1:8" ht="12" customHeight="1" thickBot="1">
      <c r="A590" s="400"/>
      <c r="B590" s="459" t="s">
        <v>709</v>
      </c>
      <c r="C590" s="395">
        <f>SUM(C584:C589)</f>
        <v>5000</v>
      </c>
      <c r="D590" s="1129">
        <f>SUM(D584:D589)</f>
        <v>7003</v>
      </c>
      <c r="E590" s="1129">
        <f>SUM(E584:E589)</f>
        <v>7902</v>
      </c>
      <c r="F590" s="1129">
        <f>SUM(F584:F589)</f>
        <v>7902</v>
      </c>
      <c r="G590" s="1089">
        <f>SUM(F590/E590)</f>
        <v>1</v>
      </c>
      <c r="H590" s="475"/>
    </row>
    <row r="591" spans="1:8" ht="12" customHeight="1">
      <c r="A591" s="76">
        <v>3358</v>
      </c>
      <c r="B591" s="219" t="s">
        <v>942</v>
      </c>
      <c r="C591" s="385"/>
      <c r="D591" s="385"/>
      <c r="E591" s="385"/>
      <c r="F591" s="385"/>
      <c r="G591" s="443"/>
      <c r="H591" s="471"/>
    </row>
    <row r="592" spans="1:8" ht="12" customHeight="1">
      <c r="A592" s="388"/>
      <c r="B592" s="389" t="s">
        <v>687</v>
      </c>
      <c r="C592" s="1058"/>
      <c r="D592" s="1058"/>
      <c r="E592" s="1058"/>
      <c r="F592" s="1058"/>
      <c r="G592" s="443"/>
      <c r="H592" s="471"/>
    </row>
    <row r="593" spans="1:8" ht="12" customHeight="1">
      <c r="A593" s="388"/>
      <c r="B593" s="188" t="s">
        <v>879</v>
      </c>
      <c r="C593" s="1058"/>
      <c r="D593" s="1058"/>
      <c r="E593" s="1058"/>
      <c r="F593" s="1058"/>
      <c r="G593" s="443"/>
      <c r="H593" s="471"/>
    </row>
    <row r="594" spans="1:8" ht="12" customHeight="1">
      <c r="A594" s="388"/>
      <c r="B594" s="390" t="s">
        <v>863</v>
      </c>
      <c r="C594" s="1058">
        <v>500</v>
      </c>
      <c r="D594" s="1058">
        <v>500</v>
      </c>
      <c r="E594" s="1058">
        <v>500</v>
      </c>
      <c r="F594" s="1058">
        <v>500</v>
      </c>
      <c r="G594" s="1009">
        <f>SUM(F594/E594)</f>
        <v>1</v>
      </c>
      <c r="H594" s="609"/>
    </row>
    <row r="595" spans="1:8" ht="12" customHeight="1">
      <c r="A595" s="388"/>
      <c r="B595" s="307" t="s">
        <v>692</v>
      </c>
      <c r="C595" s="1058"/>
      <c r="D595" s="1058"/>
      <c r="E595" s="1058"/>
      <c r="F595" s="1058"/>
      <c r="G595" s="443"/>
      <c r="H595" s="471"/>
    </row>
    <row r="596" spans="1:8" ht="12" customHeight="1">
      <c r="A596" s="388"/>
      <c r="B596" s="307" t="s">
        <v>873</v>
      </c>
      <c r="C596" s="385"/>
      <c r="D596" s="385"/>
      <c r="E596" s="385"/>
      <c r="F596" s="385"/>
      <c r="G596" s="443"/>
      <c r="H596" s="471"/>
    </row>
    <row r="597" spans="1:8" ht="12" customHeight="1" thickBot="1">
      <c r="A597" s="388"/>
      <c r="B597" s="455" t="s">
        <v>658</v>
      </c>
      <c r="C597" s="1059"/>
      <c r="D597" s="1059"/>
      <c r="E597" s="1059"/>
      <c r="F597" s="1059"/>
      <c r="G597" s="1088"/>
      <c r="H597" s="489"/>
    </row>
    <row r="598" spans="1:8" ht="12" customHeight="1" thickBot="1">
      <c r="A598" s="400"/>
      <c r="B598" s="459" t="s">
        <v>709</v>
      </c>
      <c r="C598" s="395">
        <f>SUM(C592:C597)</f>
        <v>500</v>
      </c>
      <c r="D598" s="1129">
        <f>SUM(D592:D597)</f>
        <v>500</v>
      </c>
      <c r="E598" s="1129">
        <f>SUM(E592:E597)</f>
        <v>500</v>
      </c>
      <c r="F598" s="1129">
        <f>SUM(F592:F597)</f>
        <v>500</v>
      </c>
      <c r="G598" s="1089">
        <f>SUM(F598/E598)</f>
        <v>1</v>
      </c>
      <c r="H598" s="475"/>
    </row>
    <row r="599" spans="1:8" ht="12" customHeight="1">
      <c r="A599" s="76">
        <v>3360</v>
      </c>
      <c r="B599" s="219" t="s">
        <v>1111</v>
      </c>
      <c r="C599" s="385"/>
      <c r="D599" s="385"/>
      <c r="E599" s="385"/>
      <c r="F599" s="385"/>
      <c r="G599" s="443"/>
      <c r="H599" s="471"/>
    </row>
    <row r="600" spans="1:8" ht="12" customHeight="1">
      <c r="A600" s="388"/>
      <c r="B600" s="389" t="s">
        <v>687</v>
      </c>
      <c r="C600" s="1058"/>
      <c r="D600" s="1058"/>
      <c r="E600" s="1058"/>
      <c r="F600" s="1058"/>
      <c r="G600" s="443"/>
      <c r="H600" s="471"/>
    </row>
    <row r="601" spans="1:8" ht="12" customHeight="1">
      <c r="A601" s="388"/>
      <c r="B601" s="188" t="s">
        <v>879</v>
      </c>
      <c r="C601" s="1058"/>
      <c r="D601" s="1058"/>
      <c r="E601" s="1058"/>
      <c r="F601" s="1058"/>
      <c r="G601" s="443"/>
      <c r="H601" s="609"/>
    </row>
    <row r="602" spans="1:8" ht="12" customHeight="1">
      <c r="A602" s="388"/>
      <c r="B602" s="390" t="s">
        <v>863</v>
      </c>
      <c r="C602" s="1058">
        <v>2000</v>
      </c>
      <c r="D602" s="1058">
        <v>2472</v>
      </c>
      <c r="E602" s="1058">
        <v>2472</v>
      </c>
      <c r="F602" s="1058">
        <v>2472</v>
      </c>
      <c r="G602" s="1009">
        <f>SUM(F602/E602)</f>
        <v>1</v>
      </c>
      <c r="H602" s="609"/>
    </row>
    <row r="603" spans="1:8" ht="12" customHeight="1">
      <c r="A603" s="388"/>
      <c r="B603" s="307" t="s">
        <v>692</v>
      </c>
      <c r="C603" s="1058"/>
      <c r="D603" s="1058"/>
      <c r="E603" s="1058"/>
      <c r="F603" s="1058"/>
      <c r="G603" s="443"/>
      <c r="H603" s="471"/>
    </row>
    <row r="604" spans="1:8" ht="12" customHeight="1">
      <c r="A604" s="388"/>
      <c r="B604" s="307" t="s">
        <v>873</v>
      </c>
      <c r="C604" s="1058"/>
      <c r="D604" s="1058"/>
      <c r="E604" s="1058"/>
      <c r="F604" s="1058"/>
      <c r="G604" s="443"/>
      <c r="H604" s="471"/>
    </row>
    <row r="605" spans="1:8" ht="12" customHeight="1" thickBot="1">
      <c r="A605" s="388"/>
      <c r="B605" s="455" t="s">
        <v>658</v>
      </c>
      <c r="C605" s="406"/>
      <c r="D605" s="406"/>
      <c r="E605" s="406"/>
      <c r="F605" s="406"/>
      <c r="G605" s="1088"/>
      <c r="H605" s="489"/>
    </row>
    <row r="606" spans="1:8" ht="12" customHeight="1" thickBot="1">
      <c r="A606" s="400"/>
      <c r="B606" s="459" t="s">
        <v>709</v>
      </c>
      <c r="C606" s="395">
        <f>SUM(C602:C605)</f>
        <v>2000</v>
      </c>
      <c r="D606" s="1129">
        <f>SUM(D602:D605)</f>
        <v>2472</v>
      </c>
      <c r="E606" s="1129">
        <f>SUM(E602:E605)</f>
        <v>2472</v>
      </c>
      <c r="F606" s="1129">
        <f>SUM(F602:F605)</f>
        <v>2472</v>
      </c>
      <c r="G606" s="1089">
        <f>SUM(F606/E606)</f>
        <v>1</v>
      </c>
      <c r="H606" s="475"/>
    </row>
    <row r="607" spans="1:8" ht="12" customHeight="1">
      <c r="A607" s="76">
        <v>3362</v>
      </c>
      <c r="B607" s="219" t="s">
        <v>375</v>
      </c>
      <c r="C607" s="385"/>
      <c r="D607" s="385"/>
      <c r="E607" s="385"/>
      <c r="F607" s="385"/>
      <c r="G607" s="443"/>
      <c r="H607" s="471"/>
    </row>
    <row r="608" spans="1:8" ht="12" customHeight="1">
      <c r="A608" s="388"/>
      <c r="B608" s="876" t="s">
        <v>687</v>
      </c>
      <c r="C608" s="1058">
        <v>100</v>
      </c>
      <c r="D608" s="1058">
        <v>138</v>
      </c>
      <c r="E608" s="1058">
        <v>138</v>
      </c>
      <c r="F608" s="1058">
        <v>138</v>
      </c>
      <c r="G608" s="1009">
        <f>SUM(F608/E608)</f>
        <v>1</v>
      </c>
      <c r="H608" s="471"/>
    </row>
    <row r="609" spans="1:8" ht="12" customHeight="1">
      <c r="A609" s="388"/>
      <c r="B609" s="188" t="s">
        <v>879</v>
      </c>
      <c r="C609" s="1058">
        <v>70</v>
      </c>
      <c r="D609" s="1058">
        <v>112</v>
      </c>
      <c r="E609" s="1058">
        <v>112</v>
      </c>
      <c r="F609" s="1058">
        <v>112</v>
      </c>
      <c r="G609" s="1009">
        <f>SUM(F609/E609)</f>
        <v>1</v>
      </c>
      <c r="H609" s="471"/>
    </row>
    <row r="610" spans="1:8" ht="12" customHeight="1">
      <c r="A610" s="388"/>
      <c r="B610" s="390" t="s">
        <v>863</v>
      </c>
      <c r="C610" s="1058">
        <v>3830</v>
      </c>
      <c r="D610" s="1058">
        <v>3986</v>
      </c>
      <c r="E610" s="1058">
        <v>3986</v>
      </c>
      <c r="F610" s="1058">
        <v>3986</v>
      </c>
      <c r="G610" s="1009">
        <f>SUM(F610/E610)</f>
        <v>1</v>
      </c>
      <c r="H610" s="609"/>
    </row>
    <row r="611" spans="1:8" ht="12" customHeight="1">
      <c r="A611" s="388"/>
      <c r="B611" s="307" t="s">
        <v>692</v>
      </c>
      <c r="C611" s="1058"/>
      <c r="D611" s="1058"/>
      <c r="E611" s="1058"/>
      <c r="F611" s="1058"/>
      <c r="G611" s="1009"/>
      <c r="H611" s="471"/>
    </row>
    <row r="612" spans="1:8" ht="12" customHeight="1">
      <c r="A612" s="388"/>
      <c r="B612" s="307" t="s">
        <v>873</v>
      </c>
      <c r="C612" s="1058"/>
      <c r="D612" s="1058"/>
      <c r="E612" s="1058"/>
      <c r="F612" s="1058"/>
      <c r="G612" s="1009"/>
      <c r="H612" s="471"/>
    </row>
    <row r="613" spans="1:8" ht="12" customHeight="1" thickBot="1">
      <c r="A613" s="388"/>
      <c r="B613" s="455" t="s">
        <v>850</v>
      </c>
      <c r="C613" s="1062">
        <v>1000</v>
      </c>
      <c r="D613" s="1062">
        <v>1000</v>
      </c>
      <c r="E613" s="1062">
        <v>1000</v>
      </c>
      <c r="F613" s="1062"/>
      <c r="G613" s="1091">
        <f>SUM(F613/E613)</f>
        <v>0</v>
      </c>
      <c r="H613" s="489"/>
    </row>
    <row r="614" spans="1:8" ht="12" customHeight="1" thickBot="1">
      <c r="A614" s="400"/>
      <c r="B614" s="459" t="s">
        <v>709</v>
      </c>
      <c r="C614" s="395">
        <f>SUM(C608:C613)</f>
        <v>5000</v>
      </c>
      <c r="D614" s="1129">
        <f>SUM(D608:D613)</f>
        <v>5236</v>
      </c>
      <c r="E614" s="1129">
        <f>SUM(E608:E613)</f>
        <v>5236</v>
      </c>
      <c r="F614" s="1129">
        <f>SUM(F608:F613)</f>
        <v>4236</v>
      </c>
      <c r="G614" s="1089">
        <f>SUM(F614/E614)</f>
        <v>0.8090145148968678</v>
      </c>
      <c r="H614" s="475"/>
    </row>
    <row r="615" spans="1:8" ht="12" customHeight="1" thickBot="1">
      <c r="A615" s="484">
        <v>3400</v>
      </c>
      <c r="B615" s="495" t="s">
        <v>663</v>
      </c>
      <c r="C615" s="395">
        <f>SUM(C616+C657)</f>
        <v>235000</v>
      </c>
      <c r="D615" s="395">
        <f>SUM(D616+D657)</f>
        <v>280804</v>
      </c>
      <c r="E615" s="395">
        <f>SUM(E616+E657)</f>
        <v>282804</v>
      </c>
      <c r="F615" s="395">
        <f>SUM(F616+F657)</f>
        <v>282804</v>
      </c>
      <c r="G615" s="1089">
        <f>SUM(F615/E615)</f>
        <v>1</v>
      </c>
      <c r="H615" s="475"/>
    </row>
    <row r="616" spans="1:8" ht="12" customHeight="1" thickBot="1">
      <c r="A616" s="76">
        <v>3410</v>
      </c>
      <c r="B616" s="407" t="s">
        <v>664</v>
      </c>
      <c r="C616" s="395">
        <f>SUM(C624+C632+C640+C648+C656)</f>
        <v>50000</v>
      </c>
      <c r="D616" s="395">
        <f>SUM(D624+D632+D640+D648+D656)</f>
        <v>54522</v>
      </c>
      <c r="E616" s="395">
        <f>SUM(E624+E632+E640+E648+E656)</f>
        <v>54522</v>
      </c>
      <c r="F616" s="395">
        <f>SUM(F624+F632+F640+F648+F656)</f>
        <v>54522</v>
      </c>
      <c r="G616" s="1089">
        <f>SUM(F616/E616)</f>
        <v>1</v>
      </c>
      <c r="H616" s="475"/>
    </row>
    <row r="617" spans="1:8" s="438" customFormat="1" ht="12" customHeight="1">
      <c r="A617" s="76">
        <v>3412</v>
      </c>
      <c r="B617" s="219" t="s">
        <v>1112</v>
      </c>
      <c r="C617" s="385"/>
      <c r="D617" s="385"/>
      <c r="E617" s="385"/>
      <c r="F617" s="385"/>
      <c r="G617" s="443"/>
      <c r="H617" s="470"/>
    </row>
    <row r="618" spans="1:8" ht="12" customHeight="1">
      <c r="A618" s="388"/>
      <c r="B618" s="389" t="s">
        <v>687</v>
      </c>
      <c r="C618" s="306">
        <v>2000</v>
      </c>
      <c r="D618" s="306">
        <v>3300</v>
      </c>
      <c r="E618" s="306">
        <v>3300</v>
      </c>
      <c r="F618" s="306">
        <v>3209</v>
      </c>
      <c r="G618" s="1195">
        <f>SUM(F618/E618)</f>
        <v>0.9724242424242424</v>
      </c>
      <c r="H618" s="471"/>
    </row>
    <row r="619" spans="1:8" ht="12" customHeight="1">
      <c r="A619" s="388"/>
      <c r="B619" s="188" t="s">
        <v>879</v>
      </c>
      <c r="C619" s="306">
        <v>1000</v>
      </c>
      <c r="D619" s="306">
        <v>1492</v>
      </c>
      <c r="E619" s="306">
        <v>1492</v>
      </c>
      <c r="F619" s="306">
        <v>1492</v>
      </c>
      <c r="G619" s="1009">
        <f>SUM(F619/E619)</f>
        <v>1</v>
      </c>
      <c r="H619" s="609"/>
    </row>
    <row r="620" spans="1:8" ht="12" customHeight="1">
      <c r="A620" s="388"/>
      <c r="B620" s="390" t="s">
        <v>863</v>
      </c>
      <c r="C620" s="1058">
        <v>5700</v>
      </c>
      <c r="D620" s="1058">
        <v>8174</v>
      </c>
      <c r="E620" s="1058">
        <v>8174</v>
      </c>
      <c r="F620" s="1058">
        <v>10463</v>
      </c>
      <c r="G620" s="1009">
        <f>SUM(F620/E620)</f>
        <v>1.2800342549547346</v>
      </c>
      <c r="H620" s="471"/>
    </row>
    <row r="621" spans="1:8" ht="12" customHeight="1">
      <c r="A621" s="388"/>
      <c r="B621" s="307" t="s">
        <v>692</v>
      </c>
      <c r="C621" s="1058"/>
      <c r="D621" s="1058"/>
      <c r="E621" s="1058"/>
      <c r="F621" s="1058"/>
      <c r="G621" s="1009"/>
      <c r="H621" s="471"/>
    </row>
    <row r="622" spans="1:8" ht="11.25">
      <c r="A622" s="388"/>
      <c r="B622" s="307" t="s">
        <v>873</v>
      </c>
      <c r="C622" s="306">
        <v>2300</v>
      </c>
      <c r="D622" s="306">
        <v>2300</v>
      </c>
      <c r="E622" s="306">
        <v>2198</v>
      </c>
      <c r="F622" s="306"/>
      <c r="G622" s="1009">
        <f>SUM(F622/E622)</f>
        <v>0</v>
      </c>
      <c r="H622" s="472"/>
    </row>
    <row r="623" spans="1:8" ht="12" thickBot="1">
      <c r="A623" s="388"/>
      <c r="B623" s="455" t="s">
        <v>828</v>
      </c>
      <c r="C623" s="1057"/>
      <c r="D623" s="1057"/>
      <c r="E623" s="1057">
        <v>102</v>
      </c>
      <c r="F623" s="1057">
        <v>102</v>
      </c>
      <c r="G623" s="1196">
        <f>SUM(F623/E623)</f>
        <v>1</v>
      </c>
      <c r="H623" s="473"/>
    </row>
    <row r="624" spans="1:8" ht="12" customHeight="1" thickBot="1">
      <c r="A624" s="400"/>
      <c r="B624" s="459" t="s">
        <v>709</v>
      </c>
      <c r="C624" s="1064">
        <f>SUM(C618:C623)</f>
        <v>11000</v>
      </c>
      <c r="D624" s="1130">
        <f>SUM(D618:D623)</f>
        <v>15266</v>
      </c>
      <c r="E624" s="1130">
        <f>SUM(E618:E623)</f>
        <v>15266</v>
      </c>
      <c r="F624" s="1130">
        <f>SUM(F618:F623)</f>
        <v>15266</v>
      </c>
      <c r="G624" s="1089">
        <f>SUM(F624/E624)</f>
        <v>1</v>
      </c>
      <c r="H624" s="512"/>
    </row>
    <row r="625" spans="1:8" ht="12" customHeight="1">
      <c r="A625" s="76">
        <v>3413</v>
      </c>
      <c r="B625" s="482" t="s">
        <v>713</v>
      </c>
      <c r="C625" s="385"/>
      <c r="D625" s="385"/>
      <c r="E625" s="385"/>
      <c r="F625" s="385"/>
      <c r="G625" s="443"/>
      <c r="H625" s="440"/>
    </row>
    <row r="626" spans="1:8" ht="12" customHeight="1">
      <c r="A626" s="388"/>
      <c r="B626" s="389" t="s">
        <v>687</v>
      </c>
      <c r="C626" s="306">
        <v>1200</v>
      </c>
      <c r="D626" s="306">
        <v>1239</v>
      </c>
      <c r="E626" s="306">
        <v>1239</v>
      </c>
      <c r="F626" s="306">
        <v>1239</v>
      </c>
      <c r="G626" s="1009">
        <f>SUM(F626/E626)</f>
        <v>1</v>
      </c>
      <c r="H626" s="471"/>
    </row>
    <row r="627" spans="1:8" ht="12" customHeight="1">
      <c r="A627" s="388"/>
      <c r="B627" s="188" t="s">
        <v>879</v>
      </c>
      <c r="C627" s="306">
        <v>750</v>
      </c>
      <c r="D627" s="306">
        <v>787</v>
      </c>
      <c r="E627" s="306">
        <v>787</v>
      </c>
      <c r="F627" s="306">
        <v>1057</v>
      </c>
      <c r="G627" s="1009">
        <f>SUM(F627/E627)</f>
        <v>1.3430749682337992</v>
      </c>
      <c r="H627" s="609"/>
    </row>
    <row r="628" spans="1:8" ht="12" customHeight="1">
      <c r="A628" s="388"/>
      <c r="B628" s="390" t="s">
        <v>863</v>
      </c>
      <c r="C628" s="1058">
        <v>3050</v>
      </c>
      <c r="D628" s="1058">
        <v>6730</v>
      </c>
      <c r="E628" s="1058">
        <v>6730</v>
      </c>
      <c r="F628" s="1058">
        <v>6460</v>
      </c>
      <c r="G628" s="1009">
        <f>SUM(F628/E628)</f>
        <v>0.9598811292719168</v>
      </c>
      <c r="H628" s="609"/>
    </row>
    <row r="629" spans="1:8" ht="12" customHeight="1">
      <c r="A629" s="388"/>
      <c r="B629" s="307" t="s">
        <v>692</v>
      </c>
      <c r="C629" s="1058"/>
      <c r="D629" s="1058"/>
      <c r="E629" s="1058"/>
      <c r="F629" s="1058"/>
      <c r="G629" s="1009"/>
      <c r="H629" s="471"/>
    </row>
    <row r="630" spans="1:8" ht="12" customHeight="1">
      <c r="A630" s="388"/>
      <c r="B630" s="307" t="s">
        <v>873</v>
      </c>
      <c r="C630" s="306">
        <v>7000</v>
      </c>
      <c r="D630" s="306">
        <v>3500</v>
      </c>
      <c r="E630" s="306">
        <v>3500</v>
      </c>
      <c r="F630" s="306">
        <v>3500</v>
      </c>
      <c r="G630" s="1009">
        <f>SUM(F630/E630)</f>
        <v>1</v>
      </c>
      <c r="H630" s="471"/>
    </row>
    <row r="631" spans="1:8" ht="12" customHeight="1" thickBot="1">
      <c r="A631" s="388"/>
      <c r="B631" s="455" t="s">
        <v>658</v>
      </c>
      <c r="C631" s="1060"/>
      <c r="D631" s="1060"/>
      <c r="E631" s="1060"/>
      <c r="F631" s="1060"/>
      <c r="G631" s="1088"/>
      <c r="H631" s="489"/>
    </row>
    <row r="632" spans="1:8" ht="12" customHeight="1" thickBot="1">
      <c r="A632" s="400"/>
      <c r="B632" s="459" t="s">
        <v>709</v>
      </c>
      <c r="C632" s="1064">
        <f>SUM(C626:C631)</f>
        <v>12000</v>
      </c>
      <c r="D632" s="1130">
        <f>SUM(D626:D631)</f>
        <v>12256</v>
      </c>
      <c r="E632" s="1130">
        <f>SUM(E626:E631)</f>
        <v>12256</v>
      </c>
      <c r="F632" s="1130">
        <f>SUM(F626:F631)</f>
        <v>12256</v>
      </c>
      <c r="G632" s="1089">
        <f>SUM(F632/E632)</f>
        <v>1</v>
      </c>
      <c r="H632" s="512"/>
    </row>
    <row r="633" spans="1:8" ht="12" customHeight="1">
      <c r="A633" s="76">
        <v>3414</v>
      </c>
      <c r="B633" s="482" t="s">
        <v>653</v>
      </c>
      <c r="C633" s="385"/>
      <c r="D633" s="385"/>
      <c r="E633" s="385"/>
      <c r="F633" s="385"/>
      <c r="G633" s="443"/>
      <c r="H633" s="440"/>
    </row>
    <row r="634" spans="1:8" ht="12" customHeight="1">
      <c r="A634" s="388"/>
      <c r="B634" s="389" t="s">
        <v>687</v>
      </c>
      <c r="C634" s="306"/>
      <c r="D634" s="306"/>
      <c r="E634" s="306"/>
      <c r="F634" s="306"/>
      <c r="G634" s="443"/>
      <c r="H634" s="471"/>
    </row>
    <row r="635" spans="1:8" ht="12" customHeight="1">
      <c r="A635" s="388"/>
      <c r="B635" s="188" t="s">
        <v>879</v>
      </c>
      <c r="C635" s="306"/>
      <c r="D635" s="306"/>
      <c r="E635" s="306"/>
      <c r="F635" s="306"/>
      <c r="G635" s="443"/>
      <c r="H635" s="609"/>
    </row>
    <row r="636" spans="1:8" ht="12" customHeight="1">
      <c r="A636" s="388"/>
      <c r="B636" s="390" t="s">
        <v>863</v>
      </c>
      <c r="C636" s="1058"/>
      <c r="D636" s="1058"/>
      <c r="E636" s="1058"/>
      <c r="F636" s="1058"/>
      <c r="G636" s="443"/>
      <c r="H636" s="609"/>
    </row>
    <row r="637" spans="1:8" ht="12" customHeight="1">
      <c r="A637" s="388"/>
      <c r="B637" s="307" t="s">
        <v>692</v>
      </c>
      <c r="C637" s="1058"/>
      <c r="D637" s="1058"/>
      <c r="E637" s="1058"/>
      <c r="F637" s="1058"/>
      <c r="G637" s="443"/>
      <c r="H637" s="471"/>
    </row>
    <row r="638" spans="1:8" ht="12" customHeight="1">
      <c r="A638" s="388"/>
      <c r="B638" s="307" t="s">
        <v>873</v>
      </c>
      <c r="C638" s="306">
        <v>3000</v>
      </c>
      <c r="D638" s="306">
        <v>2174</v>
      </c>
      <c r="E638" s="306">
        <v>2174</v>
      </c>
      <c r="F638" s="306">
        <v>2174</v>
      </c>
      <c r="G638" s="1195">
        <f>SUM(F638/E638)</f>
        <v>1</v>
      </c>
      <c r="H638" s="471"/>
    </row>
    <row r="639" spans="1:8" ht="12" customHeight="1" thickBot="1">
      <c r="A639" s="388"/>
      <c r="B639" s="455" t="s">
        <v>850</v>
      </c>
      <c r="C639" s="393"/>
      <c r="D639" s="393">
        <v>826</v>
      </c>
      <c r="E639" s="393">
        <v>826</v>
      </c>
      <c r="F639" s="393">
        <v>826</v>
      </c>
      <c r="G639" s="1196">
        <f>SUM(F639/E639)</f>
        <v>1</v>
      </c>
      <c r="H639" s="489"/>
    </row>
    <row r="640" spans="1:8" ht="12" customHeight="1" thickBot="1">
      <c r="A640" s="400"/>
      <c r="B640" s="459" t="s">
        <v>709</v>
      </c>
      <c r="C640" s="395">
        <f>SUM(C634:C639)</f>
        <v>3000</v>
      </c>
      <c r="D640" s="1129">
        <f>SUM(D634:D639)</f>
        <v>3000</v>
      </c>
      <c r="E640" s="1129">
        <f>SUM(E634:E639)</f>
        <v>3000</v>
      </c>
      <c r="F640" s="1129">
        <f>SUM(F634:F639)</f>
        <v>3000</v>
      </c>
      <c r="G640" s="1089">
        <f>SUM(F640/E640)</f>
        <v>1</v>
      </c>
      <c r="H640" s="512"/>
    </row>
    <row r="641" spans="1:8" ht="12" customHeight="1">
      <c r="A641" s="76">
        <v>3415</v>
      </c>
      <c r="B641" s="482" t="s">
        <v>628</v>
      </c>
      <c r="C641" s="385"/>
      <c r="D641" s="385"/>
      <c r="E641" s="385"/>
      <c r="F641" s="385"/>
      <c r="G641" s="443"/>
      <c r="H641" s="440" t="s">
        <v>587</v>
      </c>
    </row>
    <row r="642" spans="1:8" ht="12" customHeight="1">
      <c r="A642" s="388"/>
      <c r="B642" s="389" t="s">
        <v>687</v>
      </c>
      <c r="C642" s="306"/>
      <c r="D642" s="306"/>
      <c r="E642" s="306"/>
      <c r="F642" s="306"/>
      <c r="G642" s="443"/>
      <c r="H642" s="471"/>
    </row>
    <row r="643" spans="1:8" ht="12" customHeight="1">
      <c r="A643" s="388"/>
      <c r="B643" s="188" t="s">
        <v>879</v>
      </c>
      <c r="C643" s="306"/>
      <c r="D643" s="306"/>
      <c r="E643" s="306"/>
      <c r="F643" s="306"/>
      <c r="G643" s="443"/>
      <c r="H643" s="471"/>
    </row>
    <row r="644" spans="1:8" ht="12" customHeight="1">
      <c r="A644" s="388"/>
      <c r="B644" s="390" t="s">
        <v>863</v>
      </c>
      <c r="C644" s="306"/>
      <c r="D644" s="306"/>
      <c r="E644" s="306"/>
      <c r="F644" s="306"/>
      <c r="G644" s="443"/>
      <c r="H644" s="609"/>
    </row>
    <row r="645" spans="1:8" ht="12" customHeight="1">
      <c r="A645" s="388"/>
      <c r="B645" s="307" t="s">
        <v>692</v>
      </c>
      <c r="C645" s="306"/>
      <c r="D645" s="306"/>
      <c r="E645" s="306"/>
      <c r="F645" s="306"/>
      <c r="G645" s="443"/>
      <c r="H645" s="609"/>
    </row>
    <row r="646" spans="1:8" ht="12" customHeight="1">
      <c r="A646" s="388"/>
      <c r="B646" s="307" t="s">
        <v>873</v>
      </c>
      <c r="C646" s="306">
        <v>4000</v>
      </c>
      <c r="D646" s="306">
        <v>4000</v>
      </c>
      <c r="E646" s="306">
        <v>4000</v>
      </c>
      <c r="F646" s="306">
        <v>4000</v>
      </c>
      <c r="G646" s="1009">
        <f>SUM(F646/E646)</f>
        <v>1</v>
      </c>
      <c r="H646" s="471"/>
    </row>
    <row r="647" spans="1:8" ht="12" customHeight="1" thickBot="1">
      <c r="A647" s="388"/>
      <c r="B647" s="455" t="s">
        <v>658</v>
      </c>
      <c r="C647" s="1060"/>
      <c r="D647" s="1060"/>
      <c r="E647" s="1060"/>
      <c r="F647" s="1060"/>
      <c r="G647" s="1088"/>
      <c r="H647" s="489"/>
    </row>
    <row r="648" spans="1:8" ht="12" customHeight="1" thickBot="1">
      <c r="A648" s="400"/>
      <c r="B648" s="459" t="s">
        <v>709</v>
      </c>
      <c r="C648" s="395">
        <f>SUM(C642:C647)</f>
        <v>4000</v>
      </c>
      <c r="D648" s="1129">
        <f>SUM(D642:D647)</f>
        <v>4000</v>
      </c>
      <c r="E648" s="1129">
        <f>SUM(E642:E647)</f>
        <v>4000</v>
      </c>
      <c r="F648" s="1129">
        <f>SUM(F642:F647)</f>
        <v>4000</v>
      </c>
      <c r="G648" s="1089">
        <f>SUM(F648/E648)</f>
        <v>1</v>
      </c>
      <c r="H648" s="512"/>
    </row>
    <row r="649" spans="1:8" ht="12" customHeight="1">
      <c r="A649" s="76">
        <v>3416</v>
      </c>
      <c r="B649" s="482" t="s">
        <v>749</v>
      </c>
      <c r="C649" s="385"/>
      <c r="D649" s="385"/>
      <c r="E649" s="385"/>
      <c r="F649" s="385"/>
      <c r="G649" s="443"/>
      <c r="H649" s="440" t="s">
        <v>587</v>
      </c>
    </row>
    <row r="650" spans="1:8" ht="12" customHeight="1">
      <c r="A650" s="388"/>
      <c r="B650" s="389" t="s">
        <v>687</v>
      </c>
      <c r="C650" s="306"/>
      <c r="D650" s="306"/>
      <c r="E650" s="306"/>
      <c r="F650" s="306"/>
      <c r="G650" s="443"/>
      <c r="H650" s="471"/>
    </row>
    <row r="651" spans="1:8" ht="12" customHeight="1">
      <c r="A651" s="388"/>
      <c r="B651" s="188" t="s">
        <v>879</v>
      </c>
      <c r="C651" s="306"/>
      <c r="D651" s="306"/>
      <c r="E651" s="306"/>
      <c r="F651" s="306"/>
      <c r="G651" s="443"/>
      <c r="H651" s="471"/>
    </row>
    <row r="652" spans="1:8" ht="12" customHeight="1">
      <c r="A652" s="388"/>
      <c r="B652" s="390" t="s">
        <v>863</v>
      </c>
      <c r="C652" s="306"/>
      <c r="D652" s="306"/>
      <c r="E652" s="306"/>
      <c r="F652" s="306"/>
      <c r="G652" s="443"/>
      <c r="H652" s="609"/>
    </row>
    <row r="653" spans="1:8" ht="12" customHeight="1">
      <c r="A653" s="388"/>
      <c r="B653" s="307" t="s">
        <v>692</v>
      </c>
      <c r="C653" s="306"/>
      <c r="D653" s="306"/>
      <c r="E653" s="306"/>
      <c r="F653" s="306"/>
      <c r="G653" s="443"/>
      <c r="H653" s="609"/>
    </row>
    <row r="654" spans="1:8" ht="12" customHeight="1">
      <c r="A654" s="388"/>
      <c r="B654" s="307" t="s">
        <v>873</v>
      </c>
      <c r="C654" s="306">
        <v>20000</v>
      </c>
      <c r="D654" s="306">
        <v>20000</v>
      </c>
      <c r="E654" s="306">
        <v>20000</v>
      </c>
      <c r="F654" s="306">
        <v>20000</v>
      </c>
      <c r="G654" s="1009">
        <f aca="true" t="shared" si="1" ref="G654:G713">SUM(F654/E654)</f>
        <v>1</v>
      </c>
      <c r="H654" s="608"/>
    </row>
    <row r="655" spans="1:8" ht="12" customHeight="1" thickBot="1">
      <c r="A655" s="388"/>
      <c r="B655" s="455" t="s">
        <v>658</v>
      </c>
      <c r="C655" s="393"/>
      <c r="D655" s="393"/>
      <c r="E655" s="393"/>
      <c r="F655" s="393"/>
      <c r="G655" s="1088"/>
      <c r="H655" s="610"/>
    </row>
    <row r="656" spans="1:8" ht="12" customHeight="1" thickBot="1">
      <c r="A656" s="400"/>
      <c r="B656" s="459" t="s">
        <v>709</v>
      </c>
      <c r="C656" s="395">
        <f>SUM(C650:C655)</f>
        <v>20000</v>
      </c>
      <c r="D656" s="1129">
        <f>SUM(D650:D655)</f>
        <v>20000</v>
      </c>
      <c r="E656" s="1129">
        <f>SUM(E650:E655)</f>
        <v>20000</v>
      </c>
      <c r="F656" s="1129">
        <f>SUM(F650:F655)</f>
        <v>20000</v>
      </c>
      <c r="G656" s="1089">
        <f t="shared" si="1"/>
        <v>1</v>
      </c>
      <c r="H656" s="512"/>
    </row>
    <row r="657" spans="1:8" ht="12" customHeight="1">
      <c r="A657" s="76">
        <v>3420</v>
      </c>
      <c r="B657" s="407" t="s">
        <v>728</v>
      </c>
      <c r="C657" s="385">
        <f>SUM(C673+C681+C689+C721+C697+C705+C713+C729+C737+C745+C754+C762+C770+C665)</f>
        <v>185000</v>
      </c>
      <c r="D657" s="385">
        <f>SUM(D673+D681+D689+D721+D697+D705+D713+D729+D737+D745+D754+D762+D770+D665)</f>
        <v>226282</v>
      </c>
      <c r="E657" s="385">
        <f>SUM(E673+E681+E689+E721+E697+E705+E713+E729+E737+E745+E754+E762+E770+E665)</f>
        <v>228282</v>
      </c>
      <c r="F657" s="385">
        <f>SUM(F673+F681+F689+F721+F697+F705+F713+F729+F737+F745+F754+F762+F770+F665)</f>
        <v>228282</v>
      </c>
      <c r="G657" s="443">
        <f t="shared" si="1"/>
        <v>1</v>
      </c>
      <c r="H657" s="440"/>
    </row>
    <row r="658" spans="1:8" ht="12" customHeight="1">
      <c r="A658" s="76">
        <v>3421</v>
      </c>
      <c r="B658" s="482" t="s">
        <v>1160</v>
      </c>
      <c r="C658" s="385"/>
      <c r="D658" s="385"/>
      <c r="E658" s="385"/>
      <c r="F658" s="385"/>
      <c r="G658" s="443"/>
      <c r="H658" s="470"/>
    </row>
    <row r="659" spans="1:8" ht="12" customHeight="1">
      <c r="A659" s="388"/>
      <c r="B659" s="389" t="s">
        <v>687</v>
      </c>
      <c r="C659" s="306">
        <v>870</v>
      </c>
      <c r="D659" s="306">
        <v>870</v>
      </c>
      <c r="E659" s="306">
        <v>870</v>
      </c>
      <c r="F659" s="306">
        <v>870</v>
      </c>
      <c r="G659" s="1009">
        <f t="shared" si="1"/>
        <v>1</v>
      </c>
      <c r="H659" s="608"/>
    </row>
    <row r="660" spans="1:8" ht="12" customHeight="1">
      <c r="A660" s="388"/>
      <c r="B660" s="188" t="s">
        <v>879</v>
      </c>
      <c r="C660" s="306">
        <v>250</v>
      </c>
      <c r="D660" s="306">
        <v>250</v>
      </c>
      <c r="E660" s="306">
        <v>250</v>
      </c>
      <c r="F660" s="306">
        <v>250</v>
      </c>
      <c r="G660" s="1009">
        <f t="shared" si="1"/>
        <v>1</v>
      </c>
      <c r="H660" s="608"/>
    </row>
    <row r="661" spans="1:8" ht="12" customHeight="1">
      <c r="A661" s="388"/>
      <c r="B661" s="390" t="s">
        <v>863</v>
      </c>
      <c r="C661" s="306">
        <v>2880</v>
      </c>
      <c r="D661" s="306">
        <v>3325</v>
      </c>
      <c r="E661" s="306">
        <v>3325</v>
      </c>
      <c r="F661" s="306">
        <v>3325</v>
      </c>
      <c r="G661" s="1009">
        <f t="shared" si="1"/>
        <v>1</v>
      </c>
      <c r="H661" s="609"/>
    </row>
    <row r="662" spans="1:8" ht="12" customHeight="1">
      <c r="A662" s="388"/>
      <c r="B662" s="307" t="s">
        <v>692</v>
      </c>
      <c r="C662" s="306"/>
      <c r="D662" s="306"/>
      <c r="E662" s="306"/>
      <c r="F662" s="306"/>
      <c r="G662" s="1009"/>
      <c r="H662" s="477"/>
    </row>
    <row r="663" spans="1:8" ht="12" customHeight="1">
      <c r="A663" s="388"/>
      <c r="B663" s="307" t="s">
        <v>873</v>
      </c>
      <c r="C663" s="306"/>
      <c r="D663" s="306"/>
      <c r="E663" s="306"/>
      <c r="F663" s="306"/>
      <c r="G663" s="443"/>
      <c r="H663" s="444"/>
    </row>
    <row r="664" spans="1:8" ht="12" customHeight="1" thickBot="1">
      <c r="A664" s="388"/>
      <c r="B664" s="455" t="s">
        <v>658</v>
      </c>
      <c r="C664" s="1060"/>
      <c r="D664" s="1060"/>
      <c r="E664" s="1060"/>
      <c r="F664" s="1060"/>
      <c r="G664" s="1088"/>
      <c r="H664" s="489"/>
    </row>
    <row r="665" spans="1:8" ht="12" customHeight="1" thickBot="1">
      <c r="A665" s="400"/>
      <c r="B665" s="459" t="s">
        <v>709</v>
      </c>
      <c r="C665" s="395">
        <f>SUM(C659:C664)</f>
        <v>4000</v>
      </c>
      <c r="D665" s="1129">
        <f>SUM(D659:D664)</f>
        <v>4445</v>
      </c>
      <c r="E665" s="1129">
        <f>SUM(E659:E664)</f>
        <v>4445</v>
      </c>
      <c r="F665" s="1129">
        <f>SUM(F659:F664)</f>
        <v>4445</v>
      </c>
      <c r="G665" s="1089">
        <f t="shared" si="1"/>
        <v>1</v>
      </c>
      <c r="H665" s="475"/>
    </row>
    <row r="666" spans="1:8" ht="12" customHeight="1">
      <c r="A666" s="76">
        <v>3422</v>
      </c>
      <c r="B666" s="482" t="s">
        <v>715</v>
      </c>
      <c r="C666" s="385"/>
      <c r="D666" s="385"/>
      <c r="E666" s="385"/>
      <c r="F666" s="385"/>
      <c r="G666" s="443"/>
      <c r="H666" s="470"/>
    </row>
    <row r="667" spans="1:8" ht="12" customHeight="1">
      <c r="A667" s="388"/>
      <c r="B667" s="389" t="s">
        <v>687</v>
      </c>
      <c r="C667" s="306">
        <v>19000</v>
      </c>
      <c r="D667" s="306">
        <v>20167</v>
      </c>
      <c r="E667" s="306">
        <v>20167</v>
      </c>
      <c r="F667" s="306">
        <v>20167</v>
      </c>
      <c r="G667" s="1195">
        <f t="shared" si="1"/>
        <v>1</v>
      </c>
      <c r="H667" s="608"/>
    </row>
    <row r="668" spans="1:8" ht="12" customHeight="1">
      <c r="A668" s="388"/>
      <c r="B668" s="188" t="s">
        <v>879</v>
      </c>
      <c r="C668" s="306">
        <v>7000</v>
      </c>
      <c r="D668" s="306">
        <v>7911</v>
      </c>
      <c r="E668" s="306">
        <v>7911</v>
      </c>
      <c r="F668" s="306">
        <v>7911</v>
      </c>
      <c r="G668" s="1009">
        <f t="shared" si="1"/>
        <v>1</v>
      </c>
      <c r="H668" s="608"/>
    </row>
    <row r="669" spans="1:8" ht="12" customHeight="1">
      <c r="A669" s="388"/>
      <c r="B669" s="390" t="s">
        <v>863</v>
      </c>
      <c r="C669" s="306">
        <v>10000</v>
      </c>
      <c r="D669" s="306">
        <v>18394</v>
      </c>
      <c r="E669" s="306">
        <v>18894</v>
      </c>
      <c r="F669" s="306">
        <v>18894</v>
      </c>
      <c r="G669" s="1009">
        <f t="shared" si="1"/>
        <v>1</v>
      </c>
      <c r="H669" s="486"/>
    </row>
    <row r="670" spans="1:8" ht="12" customHeight="1">
      <c r="A670" s="388"/>
      <c r="B670" s="307" t="s">
        <v>692</v>
      </c>
      <c r="C670" s="306"/>
      <c r="D670" s="306"/>
      <c r="E670" s="306"/>
      <c r="F670" s="306"/>
      <c r="G670" s="1009"/>
      <c r="H670" s="477"/>
    </row>
    <row r="671" spans="1:8" ht="12" customHeight="1">
      <c r="A671" s="388"/>
      <c r="B671" s="307" t="s">
        <v>873</v>
      </c>
      <c r="C671" s="306"/>
      <c r="D671" s="306"/>
      <c r="E671" s="306"/>
      <c r="F671" s="306"/>
      <c r="G671" s="1009"/>
      <c r="H671" s="444"/>
    </row>
    <row r="672" spans="1:8" ht="12" customHeight="1" thickBot="1">
      <c r="A672" s="388"/>
      <c r="B672" s="455" t="s">
        <v>828</v>
      </c>
      <c r="C672" s="1057"/>
      <c r="D672" s="1057">
        <v>5051</v>
      </c>
      <c r="E672" s="1057">
        <v>5051</v>
      </c>
      <c r="F672" s="1057">
        <v>5051</v>
      </c>
      <c r="G672" s="1196">
        <f t="shared" si="1"/>
        <v>1</v>
      </c>
      <c r="H672" s="489"/>
    </row>
    <row r="673" spans="1:8" ht="12" customHeight="1" thickBot="1">
      <c r="A673" s="400"/>
      <c r="B673" s="459" t="s">
        <v>709</v>
      </c>
      <c r="C673" s="395">
        <f>SUM(C667:C672)</f>
        <v>36000</v>
      </c>
      <c r="D673" s="1129">
        <f>SUM(D667:D672)</f>
        <v>51523</v>
      </c>
      <c r="E673" s="1129">
        <f>SUM(E667:E672)</f>
        <v>52023</v>
      </c>
      <c r="F673" s="1129">
        <f>SUM(F667:F672)</f>
        <v>52023</v>
      </c>
      <c r="G673" s="1089">
        <f t="shared" si="1"/>
        <v>1</v>
      </c>
      <c r="H673" s="475"/>
    </row>
    <row r="674" spans="1:8" ht="12" customHeight="1">
      <c r="A674" s="76">
        <v>3423</v>
      </c>
      <c r="B674" s="482" t="s">
        <v>714</v>
      </c>
      <c r="C674" s="385"/>
      <c r="D674" s="385"/>
      <c r="E674" s="385"/>
      <c r="F674" s="385"/>
      <c r="G674" s="443"/>
      <c r="H674" s="471"/>
    </row>
    <row r="675" spans="1:8" ht="12" customHeight="1">
      <c r="A675" s="388"/>
      <c r="B675" s="389" t="s">
        <v>687</v>
      </c>
      <c r="C675" s="306">
        <v>2700</v>
      </c>
      <c r="D675" s="306">
        <v>2893</v>
      </c>
      <c r="E675" s="306">
        <v>2893</v>
      </c>
      <c r="F675" s="306">
        <v>4406</v>
      </c>
      <c r="G675" s="1195">
        <f t="shared" si="1"/>
        <v>1.5229865191842378</v>
      </c>
      <c r="H675" s="471"/>
    </row>
    <row r="676" spans="1:8" ht="12" customHeight="1">
      <c r="A676" s="388"/>
      <c r="B676" s="188" t="s">
        <v>879</v>
      </c>
      <c r="C676" s="306">
        <v>2100</v>
      </c>
      <c r="D676" s="306">
        <v>2359</v>
      </c>
      <c r="E676" s="306">
        <v>2359</v>
      </c>
      <c r="F676" s="306">
        <v>2359</v>
      </c>
      <c r="G676" s="1009">
        <f t="shared" si="1"/>
        <v>1</v>
      </c>
      <c r="H676" s="608"/>
    </row>
    <row r="677" spans="1:8" ht="12" customHeight="1">
      <c r="A677" s="388"/>
      <c r="B677" s="390" t="s">
        <v>863</v>
      </c>
      <c r="C677" s="306">
        <v>5200</v>
      </c>
      <c r="D677" s="306">
        <v>5417</v>
      </c>
      <c r="E677" s="306">
        <v>5417</v>
      </c>
      <c r="F677" s="306">
        <v>3904</v>
      </c>
      <c r="G677" s="1009">
        <f t="shared" si="1"/>
        <v>0.7206941111316226</v>
      </c>
      <c r="H677" s="486"/>
    </row>
    <row r="678" spans="1:8" ht="12" customHeight="1">
      <c r="A678" s="388"/>
      <c r="B678" s="307" t="s">
        <v>692</v>
      </c>
      <c r="C678" s="306"/>
      <c r="D678" s="306"/>
      <c r="E678" s="306"/>
      <c r="F678" s="306"/>
      <c r="G678" s="1009"/>
      <c r="H678" s="471"/>
    </row>
    <row r="679" spans="1:8" ht="12" customHeight="1">
      <c r="A679" s="388"/>
      <c r="B679" s="307" t="s">
        <v>873</v>
      </c>
      <c r="C679" s="306">
        <v>2000</v>
      </c>
      <c r="D679" s="306">
        <v>2000</v>
      </c>
      <c r="E679" s="306">
        <v>2000</v>
      </c>
      <c r="F679" s="306">
        <v>2000</v>
      </c>
      <c r="G679" s="1009">
        <f t="shared" si="1"/>
        <v>1</v>
      </c>
      <c r="H679" s="471"/>
    </row>
    <row r="680" spans="1:8" ht="12" customHeight="1" thickBot="1">
      <c r="A680" s="388"/>
      <c r="B680" s="455" t="s">
        <v>850</v>
      </c>
      <c r="C680" s="393">
        <v>10000</v>
      </c>
      <c r="D680" s="393">
        <v>10000</v>
      </c>
      <c r="E680" s="393">
        <v>10000</v>
      </c>
      <c r="F680" s="393">
        <v>10000</v>
      </c>
      <c r="G680" s="1091">
        <f t="shared" si="1"/>
        <v>1</v>
      </c>
      <c r="H680" s="489"/>
    </row>
    <row r="681" spans="1:8" ht="12.75" customHeight="1" thickBot="1">
      <c r="A681" s="400"/>
      <c r="B681" s="459" t="s">
        <v>709</v>
      </c>
      <c r="C681" s="395">
        <f>SUM(C675:C680)</f>
        <v>22000</v>
      </c>
      <c r="D681" s="1129">
        <f>SUM(D675:D680)</f>
        <v>22669</v>
      </c>
      <c r="E681" s="1129">
        <f>SUM(E675:E680)</f>
        <v>22669</v>
      </c>
      <c r="F681" s="1129">
        <f>SUM(F675:F680)</f>
        <v>22669</v>
      </c>
      <c r="G681" s="1090">
        <f t="shared" si="1"/>
        <v>1</v>
      </c>
      <c r="H681" s="475"/>
    </row>
    <row r="682" spans="1:8" ht="12.75" customHeight="1">
      <c r="A682" s="76">
        <v>3424</v>
      </c>
      <c r="B682" s="482" t="s">
        <v>877</v>
      </c>
      <c r="C682" s="385"/>
      <c r="D682" s="385"/>
      <c r="E682" s="385"/>
      <c r="F682" s="385"/>
      <c r="G682" s="443"/>
      <c r="H682" s="471"/>
    </row>
    <row r="683" spans="1:8" ht="12.75" customHeight="1">
      <c r="A683" s="388"/>
      <c r="B683" s="389" t="s">
        <v>687</v>
      </c>
      <c r="C683" s="306">
        <v>2800</v>
      </c>
      <c r="D683" s="306">
        <v>7300</v>
      </c>
      <c r="E683" s="306">
        <v>7300</v>
      </c>
      <c r="F683" s="306">
        <v>7300</v>
      </c>
      <c r="G683" s="1009">
        <f t="shared" si="1"/>
        <v>1</v>
      </c>
      <c r="H683" s="471"/>
    </row>
    <row r="684" spans="1:8" ht="12.75" customHeight="1">
      <c r="A684" s="388"/>
      <c r="B684" s="188" t="s">
        <v>879</v>
      </c>
      <c r="C684" s="306">
        <v>1400</v>
      </c>
      <c r="D684" s="306">
        <v>4862</v>
      </c>
      <c r="E684" s="306">
        <v>4862</v>
      </c>
      <c r="F684" s="306">
        <v>4862</v>
      </c>
      <c r="G684" s="1009">
        <f t="shared" si="1"/>
        <v>1</v>
      </c>
      <c r="H684" s="608"/>
    </row>
    <row r="685" spans="1:8" ht="12.75" customHeight="1">
      <c r="A685" s="388"/>
      <c r="B685" s="390" t="s">
        <v>863</v>
      </c>
      <c r="C685" s="306">
        <v>4800</v>
      </c>
      <c r="D685" s="306">
        <v>5940</v>
      </c>
      <c r="E685" s="306">
        <v>7440</v>
      </c>
      <c r="F685" s="306">
        <v>7440</v>
      </c>
      <c r="G685" s="1009">
        <f t="shared" si="1"/>
        <v>1</v>
      </c>
      <c r="H685" s="486"/>
    </row>
    <row r="686" spans="1:8" ht="12.75" customHeight="1">
      <c r="A686" s="388"/>
      <c r="B686" s="307" t="s">
        <v>692</v>
      </c>
      <c r="C686" s="306"/>
      <c r="D686" s="306"/>
      <c r="E686" s="306"/>
      <c r="F686" s="306"/>
      <c r="G686" s="443"/>
      <c r="H686" s="471"/>
    </row>
    <row r="687" spans="1:8" ht="12.75" customHeight="1">
      <c r="A687" s="388"/>
      <c r="B687" s="307" t="s">
        <v>873</v>
      </c>
      <c r="C687" s="306"/>
      <c r="D687" s="306"/>
      <c r="E687" s="306"/>
      <c r="F687" s="306"/>
      <c r="G687" s="443"/>
      <c r="H687" s="471"/>
    </row>
    <row r="688" spans="1:8" ht="12.75" customHeight="1" thickBot="1">
      <c r="A688" s="388"/>
      <c r="B688" s="455" t="s">
        <v>658</v>
      </c>
      <c r="C688" s="1065"/>
      <c r="D688" s="1065"/>
      <c r="E688" s="1065"/>
      <c r="F688" s="1065"/>
      <c r="G688" s="1088"/>
      <c r="H688" s="489"/>
    </row>
    <row r="689" spans="1:8" ht="12.75" customHeight="1" thickBot="1">
      <c r="A689" s="400"/>
      <c r="B689" s="459" t="s">
        <v>709</v>
      </c>
      <c r="C689" s="395">
        <f>SUM(C683:C688)</f>
        <v>9000</v>
      </c>
      <c r="D689" s="1129">
        <f>SUM(D683:D688)</f>
        <v>18102</v>
      </c>
      <c r="E689" s="1129">
        <f>SUM(E683:E688)</f>
        <v>19602</v>
      </c>
      <c r="F689" s="1129">
        <f>SUM(F683:F688)</f>
        <v>19602</v>
      </c>
      <c r="G689" s="1089">
        <f t="shared" si="1"/>
        <v>1</v>
      </c>
      <c r="H689" s="475"/>
    </row>
    <row r="690" spans="1:8" ht="12.75" customHeight="1">
      <c r="A690" s="469">
        <v>3425</v>
      </c>
      <c r="B690" s="446" t="s">
        <v>608</v>
      </c>
      <c r="C690" s="447"/>
      <c r="D690" s="447"/>
      <c r="E690" s="447"/>
      <c r="F690" s="447"/>
      <c r="G690" s="443"/>
      <c r="H690" s="492"/>
    </row>
    <row r="691" spans="1:8" ht="12.75" customHeight="1">
      <c r="A691" s="465"/>
      <c r="B691" s="450" t="s">
        <v>687</v>
      </c>
      <c r="C691" s="464"/>
      <c r="D691" s="464"/>
      <c r="E691" s="464"/>
      <c r="F691" s="464"/>
      <c r="G691" s="443"/>
      <c r="H691" s="492"/>
    </row>
    <row r="692" spans="1:8" ht="12.75" customHeight="1">
      <c r="A692" s="465"/>
      <c r="B692" s="452" t="s">
        <v>879</v>
      </c>
      <c r="C692" s="464"/>
      <c r="D692" s="464"/>
      <c r="E692" s="464"/>
      <c r="F692" s="464"/>
      <c r="G692" s="443"/>
      <c r="H692" s="608"/>
    </row>
    <row r="693" spans="1:8" ht="12.75" customHeight="1">
      <c r="A693" s="465"/>
      <c r="B693" s="453" t="s">
        <v>863</v>
      </c>
      <c r="C693" s="464">
        <v>4500</v>
      </c>
      <c r="D693" s="464">
        <v>9030</v>
      </c>
      <c r="E693" s="464">
        <v>10030</v>
      </c>
      <c r="F693" s="464">
        <v>10030</v>
      </c>
      <c r="G693" s="1009">
        <f t="shared" si="1"/>
        <v>1</v>
      </c>
      <c r="H693" s="486"/>
    </row>
    <row r="694" spans="1:8" ht="12.75" customHeight="1">
      <c r="A694" s="465"/>
      <c r="B694" s="454" t="s">
        <v>692</v>
      </c>
      <c r="C694" s="464"/>
      <c r="D694" s="464"/>
      <c r="E694" s="464"/>
      <c r="F694" s="464"/>
      <c r="G694" s="443"/>
      <c r="H694" s="608"/>
    </row>
    <row r="695" spans="1:8" ht="12.75" customHeight="1">
      <c r="A695" s="465"/>
      <c r="B695" s="454" t="s">
        <v>873</v>
      </c>
      <c r="C695" s="464"/>
      <c r="D695" s="464"/>
      <c r="E695" s="464"/>
      <c r="F695" s="464"/>
      <c r="G695" s="443"/>
      <c r="H695" s="492"/>
    </row>
    <row r="696" spans="1:8" ht="12.75" customHeight="1" thickBot="1">
      <c r="A696" s="465"/>
      <c r="B696" s="455" t="s">
        <v>658</v>
      </c>
      <c r="C696" s="1066"/>
      <c r="D696" s="1066"/>
      <c r="E696" s="1066"/>
      <c r="F696" s="1066"/>
      <c r="G696" s="1088"/>
      <c r="H696" s="520"/>
    </row>
    <row r="697" spans="1:8" ht="12.75" customHeight="1" thickBot="1">
      <c r="A697" s="467"/>
      <c r="B697" s="459" t="s">
        <v>709</v>
      </c>
      <c r="C697" s="1052">
        <f>SUM(C691:C696)</f>
        <v>4500</v>
      </c>
      <c r="D697" s="1105">
        <f>SUM(D691:D696)</f>
        <v>9030</v>
      </c>
      <c r="E697" s="1105">
        <f>SUM(E691:E696)</f>
        <v>10030</v>
      </c>
      <c r="F697" s="1105">
        <f>SUM(F691:F696)</f>
        <v>10030</v>
      </c>
      <c r="G697" s="1089">
        <f t="shared" si="1"/>
        <v>1</v>
      </c>
      <c r="H697" s="521"/>
    </row>
    <row r="698" spans="1:8" ht="12.75" customHeight="1">
      <c r="A698" s="469">
        <v>3426</v>
      </c>
      <c r="B698" s="446" t="s">
        <v>950</v>
      </c>
      <c r="C698" s="447"/>
      <c r="D698" s="447"/>
      <c r="E698" s="447"/>
      <c r="F698" s="447"/>
      <c r="G698" s="443"/>
      <c r="H698" s="492"/>
    </row>
    <row r="699" spans="1:8" ht="12.75" customHeight="1">
      <c r="A699" s="465"/>
      <c r="B699" s="450" t="s">
        <v>687</v>
      </c>
      <c r="C699" s="464">
        <v>11000</v>
      </c>
      <c r="D699" s="464">
        <v>12306</v>
      </c>
      <c r="E699" s="464">
        <v>12306</v>
      </c>
      <c r="F699" s="464">
        <v>12306</v>
      </c>
      <c r="G699" s="1009">
        <f t="shared" si="1"/>
        <v>1</v>
      </c>
      <c r="H699" s="608"/>
    </row>
    <row r="700" spans="1:8" ht="12.75" customHeight="1">
      <c r="A700" s="465"/>
      <c r="B700" s="452" t="s">
        <v>879</v>
      </c>
      <c r="C700" s="464">
        <v>3000</v>
      </c>
      <c r="D700" s="464">
        <v>3451</v>
      </c>
      <c r="E700" s="464">
        <v>3451</v>
      </c>
      <c r="F700" s="464">
        <v>3451</v>
      </c>
      <c r="G700" s="1009">
        <f t="shared" si="1"/>
        <v>1</v>
      </c>
      <c r="H700" s="608"/>
    </row>
    <row r="701" spans="1:8" ht="12.75" customHeight="1">
      <c r="A701" s="465"/>
      <c r="B701" s="453" t="s">
        <v>863</v>
      </c>
      <c r="C701" s="464">
        <v>52000</v>
      </c>
      <c r="D701" s="464">
        <v>59105</v>
      </c>
      <c r="E701" s="464">
        <v>58105</v>
      </c>
      <c r="F701" s="464">
        <v>58105</v>
      </c>
      <c r="G701" s="1009">
        <f t="shared" si="1"/>
        <v>1</v>
      </c>
      <c r="H701" s="486"/>
    </row>
    <row r="702" spans="1:8" ht="12.75" customHeight="1">
      <c r="A702" s="465"/>
      <c r="B702" s="454" t="s">
        <v>692</v>
      </c>
      <c r="C702" s="464"/>
      <c r="D702" s="464"/>
      <c r="E702" s="464"/>
      <c r="F702" s="464"/>
      <c r="G702" s="1009"/>
      <c r="H702" s="471"/>
    </row>
    <row r="703" spans="1:8" ht="12.75" customHeight="1">
      <c r="A703" s="465"/>
      <c r="B703" s="454" t="s">
        <v>873</v>
      </c>
      <c r="C703" s="464"/>
      <c r="D703" s="464"/>
      <c r="E703" s="464"/>
      <c r="F703" s="464"/>
      <c r="G703" s="443"/>
      <c r="H703" s="492"/>
    </row>
    <row r="704" spans="1:8" ht="12.75" customHeight="1" thickBot="1">
      <c r="A704" s="465"/>
      <c r="B704" s="455" t="s">
        <v>658</v>
      </c>
      <c r="C704" s="1066"/>
      <c r="D704" s="1066"/>
      <c r="E704" s="1066"/>
      <c r="F704" s="1066"/>
      <c r="G704" s="1088"/>
      <c r="H704" s="522"/>
    </row>
    <row r="705" spans="1:8" ht="12.75" customHeight="1" thickBot="1">
      <c r="A705" s="467"/>
      <c r="B705" s="459" t="s">
        <v>709</v>
      </c>
      <c r="C705" s="1052">
        <f>SUM(C699:C704)</f>
        <v>66000</v>
      </c>
      <c r="D705" s="1105">
        <f>SUM(D699:D704)</f>
        <v>74862</v>
      </c>
      <c r="E705" s="1105">
        <f>SUM(E699:E704)</f>
        <v>73862</v>
      </c>
      <c r="F705" s="1105">
        <f>SUM(F699:F704)</f>
        <v>73862</v>
      </c>
      <c r="G705" s="1089">
        <f t="shared" si="1"/>
        <v>1</v>
      </c>
      <c r="H705" s="521"/>
    </row>
    <row r="706" spans="1:8" ht="12.75" customHeight="1">
      <c r="A706" s="469">
        <v>3427</v>
      </c>
      <c r="B706" s="446" t="s">
        <v>609</v>
      </c>
      <c r="C706" s="447"/>
      <c r="D706" s="447"/>
      <c r="E706" s="447"/>
      <c r="F706" s="447"/>
      <c r="G706" s="443"/>
      <c r="H706" s="492"/>
    </row>
    <row r="707" spans="1:8" ht="12.75" customHeight="1">
      <c r="A707" s="465"/>
      <c r="B707" s="450" t="s">
        <v>687</v>
      </c>
      <c r="C707" s="464">
        <v>6120</v>
      </c>
      <c r="D707" s="464">
        <v>6712</v>
      </c>
      <c r="E707" s="464">
        <v>6412</v>
      </c>
      <c r="F707" s="464">
        <v>6412</v>
      </c>
      <c r="G707" s="1009">
        <f t="shared" si="1"/>
        <v>1</v>
      </c>
      <c r="H707" s="492"/>
    </row>
    <row r="708" spans="1:8" ht="12.75" customHeight="1">
      <c r="A708" s="465"/>
      <c r="B708" s="452" t="s">
        <v>879</v>
      </c>
      <c r="C708" s="464">
        <v>1600</v>
      </c>
      <c r="D708" s="464">
        <v>1824</v>
      </c>
      <c r="E708" s="464">
        <v>1424</v>
      </c>
      <c r="F708" s="464">
        <v>1424</v>
      </c>
      <c r="G708" s="1009">
        <f t="shared" si="1"/>
        <v>1</v>
      </c>
      <c r="H708" s="608"/>
    </row>
    <row r="709" spans="1:8" ht="12.75" customHeight="1">
      <c r="A709" s="465"/>
      <c r="B709" s="453" t="s">
        <v>863</v>
      </c>
      <c r="C709" s="464">
        <v>13280</v>
      </c>
      <c r="D709" s="464">
        <v>14615</v>
      </c>
      <c r="E709" s="464">
        <v>15315</v>
      </c>
      <c r="F709" s="464">
        <v>15315</v>
      </c>
      <c r="G709" s="1009">
        <f t="shared" si="1"/>
        <v>1</v>
      </c>
      <c r="H709" s="486"/>
    </row>
    <row r="710" spans="1:8" ht="12.75" customHeight="1">
      <c r="A710" s="465"/>
      <c r="B710" s="454" t="s">
        <v>692</v>
      </c>
      <c r="C710" s="464"/>
      <c r="D710" s="464"/>
      <c r="E710" s="464"/>
      <c r="F710" s="464"/>
      <c r="G710" s="443"/>
      <c r="H710" s="471"/>
    </row>
    <row r="711" spans="1:8" ht="12.75" customHeight="1">
      <c r="A711" s="465"/>
      <c r="B711" s="454" t="s">
        <v>873</v>
      </c>
      <c r="C711" s="464"/>
      <c r="D711" s="464"/>
      <c r="E711" s="464"/>
      <c r="F711" s="464"/>
      <c r="G711" s="443"/>
      <c r="H711" s="492"/>
    </row>
    <row r="712" spans="1:8" ht="12.75" customHeight="1" thickBot="1">
      <c r="A712" s="465"/>
      <c r="B712" s="455" t="s">
        <v>658</v>
      </c>
      <c r="C712" s="1066"/>
      <c r="D712" s="1066"/>
      <c r="E712" s="1066"/>
      <c r="F712" s="1066"/>
      <c r="G712" s="1088"/>
      <c r="H712" s="520"/>
    </row>
    <row r="713" spans="1:8" ht="12.75" customHeight="1" thickBot="1">
      <c r="A713" s="467"/>
      <c r="B713" s="459" t="s">
        <v>709</v>
      </c>
      <c r="C713" s="1052">
        <f>SUM(C707:C712)</f>
        <v>21000</v>
      </c>
      <c r="D713" s="1105">
        <f>SUM(D707:D712)</f>
        <v>23151</v>
      </c>
      <c r="E713" s="1105">
        <f>SUM(E707:E712)</f>
        <v>23151</v>
      </c>
      <c r="F713" s="1105">
        <f>SUM(F707:F712)</f>
        <v>23151</v>
      </c>
      <c r="G713" s="1089">
        <f t="shared" si="1"/>
        <v>1</v>
      </c>
      <c r="H713" s="521"/>
    </row>
    <row r="714" spans="1:8" ht="12.75" customHeight="1">
      <c r="A714" s="76">
        <v>3428</v>
      </c>
      <c r="B714" s="482" t="s">
        <v>399</v>
      </c>
      <c r="C714" s="385"/>
      <c r="D714" s="385"/>
      <c r="E714" s="385"/>
      <c r="F714" s="385"/>
      <c r="G714" s="443"/>
      <c r="H714" s="471"/>
    </row>
    <row r="715" spans="1:8" ht="12.75" customHeight="1">
      <c r="A715" s="388"/>
      <c r="B715" s="389" t="s">
        <v>687</v>
      </c>
      <c r="C715" s="306"/>
      <c r="D715" s="306"/>
      <c r="E715" s="306"/>
      <c r="F715" s="306"/>
      <c r="G715" s="443"/>
      <c r="H715" s="471"/>
    </row>
    <row r="716" spans="1:8" ht="12.75" customHeight="1">
      <c r="A716" s="388"/>
      <c r="B716" s="188" t="s">
        <v>879</v>
      </c>
      <c r="C716" s="306"/>
      <c r="D716" s="306"/>
      <c r="E716" s="306"/>
      <c r="F716" s="306"/>
      <c r="G716" s="443"/>
      <c r="H716" s="471"/>
    </row>
    <row r="717" spans="1:8" ht="12.75" customHeight="1">
      <c r="A717" s="388"/>
      <c r="B717" s="390" t="s">
        <v>863</v>
      </c>
      <c r="C717" s="306">
        <v>3000</v>
      </c>
      <c r="D717" s="306">
        <v>3000</v>
      </c>
      <c r="E717" s="306">
        <v>3000</v>
      </c>
      <c r="F717" s="306">
        <v>3000</v>
      </c>
      <c r="G717" s="1009">
        <f>SUM(F717/E717)</f>
        <v>1</v>
      </c>
      <c r="H717" s="609"/>
    </row>
    <row r="718" spans="1:8" ht="12.75" customHeight="1">
      <c r="A718" s="388"/>
      <c r="B718" s="307" t="s">
        <v>692</v>
      </c>
      <c r="C718" s="306"/>
      <c r="D718" s="306"/>
      <c r="E718" s="306"/>
      <c r="F718" s="306"/>
      <c r="G718" s="443"/>
      <c r="H718" s="608"/>
    </row>
    <row r="719" spans="1:8" ht="12.75" customHeight="1">
      <c r="A719" s="388"/>
      <c r="B719" s="307" t="s">
        <v>873</v>
      </c>
      <c r="C719" s="306"/>
      <c r="D719" s="306"/>
      <c r="E719" s="306"/>
      <c r="F719" s="306"/>
      <c r="G719" s="443"/>
      <c r="H719" s="471"/>
    </row>
    <row r="720" spans="1:8" ht="12.75" customHeight="1" thickBot="1">
      <c r="A720" s="388"/>
      <c r="B720" s="455" t="s">
        <v>658</v>
      </c>
      <c r="C720" s="393"/>
      <c r="D720" s="393"/>
      <c r="E720" s="393"/>
      <c r="F720" s="393"/>
      <c r="G720" s="1088"/>
      <c r="H720" s="489"/>
    </row>
    <row r="721" spans="1:8" ht="12.75" customHeight="1" thickBot="1">
      <c r="A721" s="400"/>
      <c r="B721" s="459" t="s">
        <v>709</v>
      </c>
      <c r="C721" s="395">
        <f>SUM(C715:C720)</f>
        <v>3000</v>
      </c>
      <c r="D721" s="1129">
        <f>SUM(D715:D720)</f>
        <v>3000</v>
      </c>
      <c r="E721" s="1129">
        <f>SUM(E715:E720)</f>
        <v>3000</v>
      </c>
      <c r="F721" s="1129">
        <f>SUM(F715:F720)</f>
        <v>3000</v>
      </c>
      <c r="G721" s="1089">
        <f>SUM(F721/E721)</f>
        <v>1</v>
      </c>
      <c r="H721" s="475"/>
    </row>
    <row r="722" spans="1:8" ht="12.75" customHeight="1">
      <c r="A722" s="469">
        <v>3429</v>
      </c>
      <c r="B722" s="446" t="s">
        <v>594</v>
      </c>
      <c r="C722" s="447"/>
      <c r="D722" s="447"/>
      <c r="E722" s="447"/>
      <c r="F722" s="447"/>
      <c r="G722" s="443"/>
      <c r="H722" s="492"/>
    </row>
    <row r="723" spans="1:8" ht="12.75" customHeight="1">
      <c r="A723" s="465"/>
      <c r="B723" s="450" t="s">
        <v>687</v>
      </c>
      <c r="C723" s="464"/>
      <c r="D723" s="464"/>
      <c r="E723" s="464"/>
      <c r="F723" s="464"/>
      <c r="G723" s="443"/>
      <c r="H723" s="492"/>
    </row>
    <row r="724" spans="1:8" ht="12.75" customHeight="1">
      <c r="A724" s="465"/>
      <c r="B724" s="452" t="s">
        <v>879</v>
      </c>
      <c r="C724" s="464"/>
      <c r="D724" s="464"/>
      <c r="E724" s="464"/>
      <c r="F724" s="464"/>
      <c r="G724" s="443"/>
      <c r="H724" s="492"/>
    </row>
    <row r="725" spans="1:8" ht="12.75" customHeight="1">
      <c r="A725" s="465"/>
      <c r="B725" s="453" t="s">
        <v>863</v>
      </c>
      <c r="C725" s="464">
        <v>2000</v>
      </c>
      <c r="D725" s="464">
        <v>2000</v>
      </c>
      <c r="E725" s="464">
        <v>2000</v>
      </c>
      <c r="F725" s="464">
        <v>2000</v>
      </c>
      <c r="G725" s="1009">
        <f>SUM(F725/E725)</f>
        <v>1</v>
      </c>
      <c r="H725" s="609"/>
    </row>
    <row r="726" spans="1:8" ht="12.75" customHeight="1">
      <c r="A726" s="465"/>
      <c r="B726" s="454" t="s">
        <v>692</v>
      </c>
      <c r="C726" s="464"/>
      <c r="D726" s="464"/>
      <c r="E726" s="464"/>
      <c r="F726" s="464"/>
      <c r="G726" s="443"/>
      <c r="H726" s="471"/>
    </row>
    <row r="727" spans="1:8" ht="12.75" customHeight="1">
      <c r="A727" s="465"/>
      <c r="B727" s="454" t="s">
        <v>873</v>
      </c>
      <c r="C727" s="464"/>
      <c r="D727" s="464"/>
      <c r="E727" s="464"/>
      <c r="F727" s="464"/>
      <c r="G727" s="443"/>
      <c r="H727" s="492"/>
    </row>
    <row r="728" spans="1:8" ht="12.75" customHeight="1" thickBot="1">
      <c r="A728" s="465"/>
      <c r="B728" s="455" t="s">
        <v>658</v>
      </c>
      <c r="C728" s="1066"/>
      <c r="D728" s="1066"/>
      <c r="E728" s="1066"/>
      <c r="F728" s="1066"/>
      <c r="G728" s="1088"/>
      <c r="H728" s="520"/>
    </row>
    <row r="729" spans="1:8" ht="12.75" customHeight="1" thickBot="1">
      <c r="A729" s="467"/>
      <c r="B729" s="459" t="s">
        <v>709</v>
      </c>
      <c r="C729" s="1052">
        <f>SUM(C723:C728)</f>
        <v>2000</v>
      </c>
      <c r="D729" s="1105">
        <f>SUM(D723:D728)</f>
        <v>2000</v>
      </c>
      <c r="E729" s="1105">
        <f>SUM(E723:E728)</f>
        <v>2000</v>
      </c>
      <c r="F729" s="1105">
        <f>SUM(F723:F728)</f>
        <v>2000</v>
      </c>
      <c r="G729" s="1089">
        <f>SUM(F729/E729)</f>
        <v>1</v>
      </c>
      <c r="H729" s="521"/>
    </row>
    <row r="730" spans="1:8" ht="12.75" customHeight="1">
      <c r="A730" s="469">
        <v>3431</v>
      </c>
      <c r="B730" s="446" t="s">
        <v>747</v>
      </c>
      <c r="C730" s="447"/>
      <c r="D730" s="447"/>
      <c r="E730" s="447"/>
      <c r="F730" s="447"/>
      <c r="G730" s="443"/>
      <c r="H730" s="492"/>
    </row>
    <row r="731" spans="1:8" ht="12.75" customHeight="1">
      <c r="A731" s="465"/>
      <c r="B731" s="450" t="s">
        <v>687</v>
      </c>
      <c r="C731" s="464"/>
      <c r="D731" s="464"/>
      <c r="E731" s="464"/>
      <c r="F731" s="464"/>
      <c r="G731" s="443"/>
      <c r="H731" s="492"/>
    </row>
    <row r="732" spans="1:8" ht="12.75" customHeight="1">
      <c r="A732" s="465"/>
      <c r="B732" s="452" t="s">
        <v>879</v>
      </c>
      <c r="C732" s="464"/>
      <c r="D732" s="464"/>
      <c r="E732" s="464"/>
      <c r="F732" s="464"/>
      <c r="G732" s="443"/>
      <c r="H732" s="492"/>
    </row>
    <row r="733" spans="1:8" ht="12.75" customHeight="1">
      <c r="A733" s="465"/>
      <c r="B733" s="453" t="s">
        <v>863</v>
      </c>
      <c r="C733" s="464">
        <v>5000</v>
      </c>
      <c r="D733" s="464">
        <v>5000</v>
      </c>
      <c r="E733" s="464">
        <v>5000</v>
      </c>
      <c r="F733" s="464">
        <v>5000</v>
      </c>
      <c r="G733" s="1009">
        <f>SUM(F733/E733)</f>
        <v>1</v>
      </c>
      <c r="H733" s="609"/>
    </row>
    <row r="734" spans="1:8" ht="12.75" customHeight="1">
      <c r="A734" s="465"/>
      <c r="B734" s="454" t="s">
        <v>692</v>
      </c>
      <c r="C734" s="464"/>
      <c r="D734" s="464"/>
      <c r="E734" s="464"/>
      <c r="F734" s="464"/>
      <c r="G734" s="443"/>
      <c r="H734" s="492"/>
    </row>
    <row r="735" spans="1:8" ht="12.75" customHeight="1">
      <c r="A735" s="465"/>
      <c r="B735" s="454" t="s">
        <v>873</v>
      </c>
      <c r="C735" s="464"/>
      <c r="D735" s="464"/>
      <c r="E735" s="464"/>
      <c r="F735" s="464"/>
      <c r="G735" s="443"/>
      <c r="H735" s="492"/>
    </row>
    <row r="736" spans="1:8" ht="12.75" customHeight="1" thickBot="1">
      <c r="A736" s="465"/>
      <c r="B736" s="455" t="s">
        <v>658</v>
      </c>
      <c r="C736" s="1066"/>
      <c r="D736" s="1066"/>
      <c r="E736" s="1066"/>
      <c r="F736" s="1066"/>
      <c r="G736" s="1088"/>
      <c r="H736" s="520"/>
    </row>
    <row r="737" spans="1:8" ht="12.75" customHeight="1" thickBot="1">
      <c r="A737" s="467"/>
      <c r="B737" s="459" t="s">
        <v>709</v>
      </c>
      <c r="C737" s="1052">
        <f>SUM(C731:C736)</f>
        <v>5000</v>
      </c>
      <c r="D737" s="1105">
        <f>SUM(D731:D736)</f>
        <v>5000</v>
      </c>
      <c r="E737" s="1105">
        <f>SUM(E731:E736)</f>
        <v>5000</v>
      </c>
      <c r="F737" s="1105">
        <f>SUM(F731:F736)</f>
        <v>5000</v>
      </c>
      <c r="G737" s="1089">
        <f>SUM(F737/E737)</f>
        <v>1</v>
      </c>
      <c r="H737" s="521"/>
    </row>
    <row r="738" spans="1:8" ht="12.75" customHeight="1">
      <c r="A738" s="469">
        <v>3432</v>
      </c>
      <c r="B738" s="446" t="s">
        <v>972</v>
      </c>
      <c r="C738" s="447"/>
      <c r="D738" s="447"/>
      <c r="E738" s="447"/>
      <c r="F738" s="447"/>
      <c r="G738" s="443"/>
      <c r="H738" s="492"/>
    </row>
    <row r="739" spans="1:8" ht="12.75" customHeight="1">
      <c r="A739" s="465"/>
      <c r="B739" s="450" t="s">
        <v>687</v>
      </c>
      <c r="C739" s="464"/>
      <c r="D739" s="464"/>
      <c r="E739" s="464"/>
      <c r="F739" s="464"/>
      <c r="G739" s="443"/>
      <c r="H739" s="492"/>
    </row>
    <row r="740" spans="1:8" ht="12.75" customHeight="1">
      <c r="A740" s="465"/>
      <c r="B740" s="452" t="s">
        <v>879</v>
      </c>
      <c r="C740" s="464"/>
      <c r="D740" s="464"/>
      <c r="E740" s="464"/>
      <c r="F740" s="464"/>
      <c r="G740" s="443"/>
      <c r="H740" s="609"/>
    </row>
    <row r="741" spans="1:8" ht="12.75" customHeight="1">
      <c r="A741" s="465"/>
      <c r="B741" s="453" t="s">
        <v>863</v>
      </c>
      <c r="C741" s="464">
        <v>5000</v>
      </c>
      <c r="D741" s="464">
        <v>5000</v>
      </c>
      <c r="E741" s="464">
        <v>5000</v>
      </c>
      <c r="F741" s="464">
        <v>5000</v>
      </c>
      <c r="G741" s="1009">
        <f>SUM(F741/E741)</f>
        <v>1</v>
      </c>
      <c r="H741" s="609"/>
    </row>
    <row r="742" spans="1:8" ht="12.75" customHeight="1">
      <c r="A742" s="465"/>
      <c r="B742" s="454" t="s">
        <v>692</v>
      </c>
      <c r="C742" s="464"/>
      <c r="D742" s="464"/>
      <c r="E742" s="464"/>
      <c r="F742" s="464"/>
      <c r="G742" s="443"/>
      <c r="H742" s="471"/>
    </row>
    <row r="743" spans="1:8" ht="12.75" customHeight="1">
      <c r="A743" s="465"/>
      <c r="B743" s="454" t="s">
        <v>873</v>
      </c>
      <c r="C743" s="464"/>
      <c r="D743" s="464"/>
      <c r="E743" s="464"/>
      <c r="F743" s="464"/>
      <c r="G743" s="443"/>
      <c r="H743" s="492"/>
    </row>
    <row r="744" spans="1:8" ht="12.75" customHeight="1" thickBot="1">
      <c r="A744" s="465"/>
      <c r="B744" s="455" t="s">
        <v>658</v>
      </c>
      <c r="C744" s="1066"/>
      <c r="D744" s="1066"/>
      <c r="E744" s="1066"/>
      <c r="F744" s="1066"/>
      <c r="G744" s="1088"/>
      <c r="H744" s="520"/>
    </row>
    <row r="745" spans="1:8" ht="12.75" customHeight="1" thickBot="1">
      <c r="A745" s="467"/>
      <c r="B745" s="459" t="s">
        <v>709</v>
      </c>
      <c r="C745" s="1052">
        <f>SUM(C739:C744)</f>
        <v>5000</v>
      </c>
      <c r="D745" s="1105">
        <f>SUM(D739:D744)</f>
        <v>5000</v>
      </c>
      <c r="E745" s="1105">
        <f>SUM(E739:E744)</f>
        <v>5000</v>
      </c>
      <c r="F745" s="1105">
        <f>SUM(F739:F744)</f>
        <v>5000</v>
      </c>
      <c r="G745" s="1089">
        <f>SUM(F745/E745)</f>
        <v>1</v>
      </c>
      <c r="H745" s="521"/>
    </row>
    <row r="746" spans="1:8" ht="12.75" customHeight="1">
      <c r="A746" s="469">
        <v>3433</v>
      </c>
      <c r="B746" s="446" t="s">
        <v>380</v>
      </c>
      <c r="C746" s="447"/>
      <c r="D746" s="447"/>
      <c r="E746" s="447"/>
      <c r="F746" s="447"/>
      <c r="G746" s="443"/>
      <c r="H746" s="492"/>
    </row>
    <row r="747" spans="1:8" ht="12.75" customHeight="1">
      <c r="A747" s="465"/>
      <c r="B747" s="450" t="s">
        <v>687</v>
      </c>
      <c r="C747" s="464"/>
      <c r="D747" s="464"/>
      <c r="E747" s="464"/>
      <c r="F747" s="464"/>
      <c r="G747" s="443"/>
      <c r="H747" s="492"/>
    </row>
    <row r="748" spans="1:8" ht="12.75" customHeight="1">
      <c r="A748" s="465"/>
      <c r="B748" s="452" t="s">
        <v>879</v>
      </c>
      <c r="C748" s="464"/>
      <c r="D748" s="464"/>
      <c r="E748" s="464"/>
      <c r="F748" s="464"/>
      <c r="G748" s="443"/>
      <c r="H748" s="492"/>
    </row>
    <row r="749" spans="1:8" ht="12.75" customHeight="1">
      <c r="A749" s="465"/>
      <c r="B749" s="453" t="s">
        <v>863</v>
      </c>
      <c r="C749" s="464">
        <v>3000</v>
      </c>
      <c r="D749" s="464">
        <v>3000</v>
      </c>
      <c r="E749" s="464">
        <v>3000</v>
      </c>
      <c r="F749" s="464">
        <v>3000</v>
      </c>
      <c r="G749" s="1009">
        <f>SUM(F749/E749)</f>
        <v>1</v>
      </c>
      <c r="H749" s="609"/>
    </row>
    <row r="750" spans="1:8" ht="12.75" customHeight="1">
      <c r="A750" s="465"/>
      <c r="B750" s="454" t="s">
        <v>692</v>
      </c>
      <c r="C750" s="464"/>
      <c r="D750" s="464"/>
      <c r="E750" s="464"/>
      <c r="F750" s="464"/>
      <c r="G750" s="443"/>
      <c r="H750" s="471"/>
    </row>
    <row r="751" spans="1:8" ht="12.75" customHeight="1">
      <c r="A751" s="465"/>
      <c r="B751" s="454" t="s">
        <v>873</v>
      </c>
      <c r="C751" s="464"/>
      <c r="D751" s="464"/>
      <c r="E751" s="464"/>
      <c r="F751" s="464"/>
      <c r="G751" s="443"/>
      <c r="H751" s="492"/>
    </row>
    <row r="752" spans="1:8" ht="12.75" customHeight="1">
      <c r="A752" s="465"/>
      <c r="B752" s="454" t="s">
        <v>692</v>
      </c>
      <c r="C752" s="464"/>
      <c r="D752" s="464"/>
      <c r="E752" s="464"/>
      <c r="F752" s="464"/>
      <c r="G752" s="443"/>
      <c r="H752" s="503"/>
    </row>
    <row r="753" spans="1:8" ht="12.75" customHeight="1" thickBot="1">
      <c r="A753" s="465"/>
      <c r="B753" s="455" t="s">
        <v>658</v>
      </c>
      <c r="C753" s="1066"/>
      <c r="D753" s="1066"/>
      <c r="E753" s="1066"/>
      <c r="F753" s="1066"/>
      <c r="G753" s="1088"/>
      <c r="H753" s="520"/>
    </row>
    <row r="754" spans="1:8" ht="12.75" customHeight="1" thickBot="1">
      <c r="A754" s="467"/>
      <c r="B754" s="459" t="s">
        <v>709</v>
      </c>
      <c r="C754" s="1052">
        <f>SUM(C747:C753)</f>
        <v>3000</v>
      </c>
      <c r="D754" s="1105">
        <f>SUM(D747:D753)</f>
        <v>3000</v>
      </c>
      <c r="E754" s="1105">
        <f>SUM(E747:E753)</f>
        <v>3000</v>
      </c>
      <c r="F754" s="1105">
        <f>SUM(F747:F753)</f>
        <v>3000</v>
      </c>
      <c r="G754" s="1089">
        <f>SUM(F754/E754)</f>
        <v>1</v>
      </c>
      <c r="H754" s="521"/>
    </row>
    <row r="755" spans="1:8" ht="12.75" customHeight="1">
      <c r="A755" s="469">
        <v>3434</v>
      </c>
      <c r="B755" s="446" t="s">
        <v>973</v>
      </c>
      <c r="C755" s="447"/>
      <c r="D755" s="447"/>
      <c r="E755" s="447"/>
      <c r="F755" s="447"/>
      <c r="G755" s="443"/>
      <c r="H755" s="492"/>
    </row>
    <row r="756" spans="1:8" ht="12.75" customHeight="1">
      <c r="A756" s="465"/>
      <c r="B756" s="450" t="s">
        <v>687</v>
      </c>
      <c r="C756" s="464"/>
      <c r="D756" s="464"/>
      <c r="E756" s="464"/>
      <c r="F756" s="464"/>
      <c r="G756" s="443"/>
      <c r="H756" s="492"/>
    </row>
    <row r="757" spans="1:8" ht="12.75" customHeight="1">
      <c r="A757" s="465"/>
      <c r="B757" s="452" t="s">
        <v>879</v>
      </c>
      <c r="C757" s="464"/>
      <c r="D757" s="464"/>
      <c r="E757" s="464"/>
      <c r="F757" s="464"/>
      <c r="G757" s="443"/>
      <c r="H757" s="609"/>
    </row>
    <row r="758" spans="1:8" ht="12.75" customHeight="1">
      <c r="A758" s="465"/>
      <c r="B758" s="453" t="s">
        <v>863</v>
      </c>
      <c r="C758" s="464">
        <v>3000</v>
      </c>
      <c r="D758" s="464">
        <v>3000</v>
      </c>
      <c r="E758" s="464">
        <v>3000</v>
      </c>
      <c r="F758" s="464">
        <v>3000</v>
      </c>
      <c r="G758" s="1009">
        <f>SUM(F758/E758)</f>
        <v>1</v>
      </c>
      <c r="H758" s="609"/>
    </row>
    <row r="759" spans="1:8" ht="12.75" customHeight="1">
      <c r="A759" s="465"/>
      <c r="B759" s="454" t="s">
        <v>692</v>
      </c>
      <c r="C759" s="464"/>
      <c r="D759" s="464"/>
      <c r="E759" s="464"/>
      <c r="F759" s="464"/>
      <c r="G759" s="443"/>
      <c r="H759" s="471"/>
    </row>
    <row r="760" spans="1:8" ht="12.75" customHeight="1">
      <c r="A760" s="465"/>
      <c r="B760" s="454" t="s">
        <v>873</v>
      </c>
      <c r="C760" s="464"/>
      <c r="D760" s="464"/>
      <c r="E760" s="464"/>
      <c r="F760" s="464"/>
      <c r="G760" s="443"/>
      <c r="H760" s="492"/>
    </row>
    <row r="761" spans="1:8" ht="12.75" customHeight="1" thickBot="1">
      <c r="A761" s="465"/>
      <c r="B761" s="455" t="s">
        <v>658</v>
      </c>
      <c r="C761" s="1066"/>
      <c r="D761" s="1066"/>
      <c r="E761" s="1066"/>
      <c r="F761" s="1066"/>
      <c r="G761" s="1088"/>
      <c r="H761" s="520"/>
    </row>
    <row r="762" spans="1:8" ht="12.75" customHeight="1" thickBot="1">
      <c r="A762" s="467"/>
      <c r="B762" s="459" t="s">
        <v>709</v>
      </c>
      <c r="C762" s="1052">
        <f>SUM(C756:C761)</f>
        <v>3000</v>
      </c>
      <c r="D762" s="1105">
        <f>SUM(D756:D761)</f>
        <v>3000</v>
      </c>
      <c r="E762" s="1105">
        <f>SUM(E756:E761)</f>
        <v>3000</v>
      </c>
      <c r="F762" s="1105">
        <f>SUM(F756:F761)</f>
        <v>3000</v>
      </c>
      <c r="G762" s="1089">
        <f>SUM(F762/E762)</f>
        <v>1</v>
      </c>
      <c r="H762" s="521"/>
    </row>
    <row r="763" spans="1:8" ht="12" customHeight="1">
      <c r="A763" s="469">
        <v>3435</v>
      </c>
      <c r="B763" s="479" t="s">
        <v>974</v>
      </c>
      <c r="C763" s="447"/>
      <c r="D763" s="447"/>
      <c r="E763" s="447"/>
      <c r="F763" s="447"/>
      <c r="G763" s="443"/>
      <c r="H763" s="523"/>
    </row>
    <row r="764" spans="1:8" ht="12.75" customHeight="1">
      <c r="A764" s="469"/>
      <c r="B764" s="450" t="s">
        <v>687</v>
      </c>
      <c r="C764" s="447"/>
      <c r="D764" s="447"/>
      <c r="E764" s="447"/>
      <c r="F764" s="447"/>
      <c r="G764" s="443"/>
      <c r="H764" s="524"/>
    </row>
    <row r="765" spans="1:8" ht="12.75" customHeight="1">
      <c r="A765" s="469"/>
      <c r="B765" s="452" t="s">
        <v>879</v>
      </c>
      <c r="C765" s="447"/>
      <c r="D765" s="447"/>
      <c r="E765" s="447"/>
      <c r="F765" s="447"/>
      <c r="G765" s="443"/>
      <c r="H765" s="609"/>
    </row>
    <row r="766" spans="1:8" ht="12.75" customHeight="1">
      <c r="A766" s="469"/>
      <c r="B766" s="453" t="s">
        <v>863</v>
      </c>
      <c r="C766" s="464">
        <v>1500</v>
      </c>
      <c r="D766" s="464">
        <v>1500</v>
      </c>
      <c r="E766" s="464">
        <v>1500</v>
      </c>
      <c r="F766" s="464">
        <v>1500</v>
      </c>
      <c r="G766" s="1009">
        <f>SUM(F766/E766)</f>
        <v>1</v>
      </c>
      <c r="H766" s="609"/>
    </row>
    <row r="767" spans="1:8" ht="12.75" customHeight="1">
      <c r="A767" s="469"/>
      <c r="B767" s="454" t="s">
        <v>692</v>
      </c>
      <c r="C767" s="464"/>
      <c r="D767" s="464"/>
      <c r="E767" s="464"/>
      <c r="F767" s="464"/>
      <c r="G767" s="443"/>
      <c r="H767" s="503"/>
    </row>
    <row r="768" spans="1:8" ht="12.75" customHeight="1">
      <c r="A768" s="469"/>
      <c r="B768" s="454" t="s">
        <v>873</v>
      </c>
      <c r="C768" s="447"/>
      <c r="D768" s="447"/>
      <c r="E768" s="447"/>
      <c r="F768" s="447"/>
      <c r="G768" s="443"/>
      <c r="H768" s="524"/>
    </row>
    <row r="769" spans="1:8" ht="14.25" customHeight="1" thickBot="1">
      <c r="A769" s="469"/>
      <c r="B769" s="455" t="s">
        <v>658</v>
      </c>
      <c r="C769" s="1067"/>
      <c r="D769" s="1067"/>
      <c r="E769" s="1067"/>
      <c r="F769" s="1067"/>
      <c r="G769" s="1088"/>
      <c r="H769" s="524"/>
    </row>
    <row r="770" spans="1:8" ht="14.25" customHeight="1" thickBot="1">
      <c r="A770" s="467"/>
      <c r="B770" s="459" t="s">
        <v>709</v>
      </c>
      <c r="C770" s="1052">
        <f>SUM(C764:C769)</f>
        <v>1500</v>
      </c>
      <c r="D770" s="1105">
        <f>SUM(D764:D769)</f>
        <v>1500</v>
      </c>
      <c r="E770" s="1105">
        <f>SUM(E764:E769)</f>
        <v>1500</v>
      </c>
      <c r="F770" s="1105">
        <f>SUM(F764:F769)</f>
        <v>1500</v>
      </c>
      <c r="G770" s="1089">
        <f>SUM(F770/E770)</f>
        <v>1</v>
      </c>
      <c r="H770" s="521"/>
    </row>
    <row r="771" spans="1:8" ht="14.25" customHeight="1">
      <c r="A771" s="469">
        <v>3436</v>
      </c>
      <c r="B771" s="1102" t="s">
        <v>124</v>
      </c>
      <c r="C771" s="1103"/>
      <c r="D771" s="1103"/>
      <c r="E771" s="1103"/>
      <c r="F771" s="1103"/>
      <c r="G771" s="443"/>
      <c r="H771" s="443"/>
    </row>
    <row r="772" spans="1:8" ht="14.25" customHeight="1">
      <c r="A772" s="469"/>
      <c r="B772" s="450" t="s">
        <v>687</v>
      </c>
      <c r="C772" s="1103"/>
      <c r="D772" s="955"/>
      <c r="E772" s="955"/>
      <c r="F772" s="955"/>
      <c r="G772" s="443"/>
      <c r="H772" s="1009"/>
    </row>
    <row r="773" spans="1:8" ht="14.25" customHeight="1">
      <c r="A773" s="469"/>
      <c r="B773" s="452" t="s">
        <v>879</v>
      </c>
      <c r="C773" s="1103"/>
      <c r="D773" s="955"/>
      <c r="E773" s="955"/>
      <c r="F773" s="955"/>
      <c r="G773" s="443"/>
      <c r="H773" s="1009"/>
    </row>
    <row r="774" spans="1:8" ht="14.25" customHeight="1">
      <c r="A774" s="469"/>
      <c r="B774" s="453" t="s">
        <v>863</v>
      </c>
      <c r="C774" s="955"/>
      <c r="D774" s="955">
        <v>1045</v>
      </c>
      <c r="E774" s="955">
        <v>1045</v>
      </c>
      <c r="F774" s="955">
        <v>1045</v>
      </c>
      <c r="G774" s="1009">
        <f>SUM(F774/E774)</f>
        <v>1</v>
      </c>
      <c r="H774" s="1009"/>
    </row>
    <row r="775" spans="1:8" ht="14.25" customHeight="1">
      <c r="A775" s="469"/>
      <c r="B775" s="454" t="s">
        <v>692</v>
      </c>
      <c r="C775" s="955"/>
      <c r="D775" s="955"/>
      <c r="E775" s="955"/>
      <c r="F775" s="955"/>
      <c r="G775" s="443"/>
      <c r="H775" s="443"/>
    </row>
    <row r="776" spans="1:8" ht="14.25" customHeight="1">
      <c r="A776" s="469"/>
      <c r="B776" s="454" t="s">
        <v>873</v>
      </c>
      <c r="C776" s="1103"/>
      <c r="D776" s="1103"/>
      <c r="E776" s="1103"/>
      <c r="F776" s="1103"/>
      <c r="G776" s="443"/>
      <c r="H776" s="443"/>
    </row>
    <row r="777" spans="1:8" ht="14.25" customHeight="1" thickBot="1">
      <c r="A777" s="469"/>
      <c r="B777" s="455" t="s">
        <v>658</v>
      </c>
      <c r="C777" s="1104"/>
      <c r="D777" s="1104"/>
      <c r="E777" s="1104"/>
      <c r="F777" s="1104"/>
      <c r="G777" s="1088"/>
      <c r="H777" s="1088"/>
    </row>
    <row r="778" spans="1:8" ht="14.25" customHeight="1" thickBot="1">
      <c r="A778" s="467"/>
      <c r="B778" s="459" t="s">
        <v>709</v>
      </c>
      <c r="C778" s="1105">
        <f>SUM(C772:C777)</f>
        <v>0</v>
      </c>
      <c r="D778" s="1105">
        <f>SUM(D772:D777)</f>
        <v>1045</v>
      </c>
      <c r="E778" s="1105">
        <f>SUM(E772:E777)</f>
        <v>1045</v>
      </c>
      <c r="F778" s="1105">
        <f>SUM(F772:F777)</f>
        <v>1045</v>
      </c>
      <c r="G778" s="1089">
        <f aca="true" t="shared" si="2" ref="G778:G808">SUM(F778/E778)</f>
        <v>1</v>
      </c>
      <c r="H778" s="1089"/>
    </row>
    <row r="779" spans="1:8" ht="12.75" customHeight="1">
      <c r="A779" s="469">
        <v>3451</v>
      </c>
      <c r="B779" s="446" t="s">
        <v>707</v>
      </c>
      <c r="C779" s="447"/>
      <c r="D779" s="447"/>
      <c r="E779" s="447"/>
      <c r="F779" s="447"/>
      <c r="G779" s="443"/>
      <c r="H779" s="503"/>
    </row>
    <row r="780" spans="1:8" ht="12.75" customHeight="1">
      <c r="A780" s="465"/>
      <c r="B780" s="450" t="s">
        <v>687</v>
      </c>
      <c r="C780" s="464"/>
      <c r="D780" s="464"/>
      <c r="E780" s="464"/>
      <c r="F780" s="464"/>
      <c r="G780" s="443"/>
      <c r="H780" s="492"/>
    </row>
    <row r="781" spans="1:8" ht="12.75" customHeight="1">
      <c r="A781" s="465"/>
      <c r="B781" s="452" t="s">
        <v>879</v>
      </c>
      <c r="C781" s="464"/>
      <c r="D781" s="464"/>
      <c r="E781" s="464"/>
      <c r="F781" s="464"/>
      <c r="G781" s="443"/>
      <c r="H781" s="491"/>
    </row>
    <row r="782" spans="1:8" ht="12.75" customHeight="1">
      <c r="A782" s="465"/>
      <c r="B782" s="453" t="s">
        <v>863</v>
      </c>
      <c r="C782" s="464">
        <v>600</v>
      </c>
      <c r="D782" s="464">
        <v>603</v>
      </c>
      <c r="E782" s="464">
        <v>903</v>
      </c>
      <c r="F782" s="464">
        <v>903</v>
      </c>
      <c r="G782" s="1009">
        <f t="shared" si="2"/>
        <v>1</v>
      </c>
      <c r="H782" s="615"/>
    </row>
    <row r="783" spans="1:8" ht="12.75" customHeight="1">
      <c r="A783" s="465"/>
      <c r="B783" s="454" t="s">
        <v>692</v>
      </c>
      <c r="C783" s="464"/>
      <c r="D783" s="464"/>
      <c r="E783" s="464"/>
      <c r="F783" s="464"/>
      <c r="G783" s="443"/>
      <c r="H783" s="615"/>
    </row>
    <row r="784" spans="1:8" ht="12.75" customHeight="1">
      <c r="A784" s="465"/>
      <c r="B784" s="454" t="s">
        <v>873</v>
      </c>
      <c r="C784" s="464"/>
      <c r="D784" s="464"/>
      <c r="E784" s="464"/>
      <c r="F784" s="464"/>
      <c r="G784" s="443"/>
      <c r="H784" s="492"/>
    </row>
    <row r="785" spans="1:8" ht="12.75" customHeight="1" thickBot="1">
      <c r="A785" s="465"/>
      <c r="B785" s="455" t="s">
        <v>658</v>
      </c>
      <c r="C785" s="1066"/>
      <c r="D785" s="1066"/>
      <c r="E785" s="1066"/>
      <c r="F785" s="1066"/>
      <c r="G785" s="1088"/>
      <c r="H785" s="520"/>
    </row>
    <row r="786" spans="1:8" ht="12.75" customHeight="1" thickBot="1">
      <c r="A786" s="467"/>
      <c r="B786" s="459" t="s">
        <v>709</v>
      </c>
      <c r="C786" s="1052">
        <f>SUM(C780:C785)</f>
        <v>600</v>
      </c>
      <c r="D786" s="1052">
        <f>SUM(D780:D785)</f>
        <v>603</v>
      </c>
      <c r="E786" s="1052">
        <f>SUM(E780:E785)</f>
        <v>903</v>
      </c>
      <c r="F786" s="1052">
        <f>SUM(F780:F785)</f>
        <v>903</v>
      </c>
      <c r="G786" s="1089">
        <f t="shared" si="2"/>
        <v>1</v>
      </c>
      <c r="H786" s="521"/>
    </row>
    <row r="787" spans="1:8" ht="12.75" customHeight="1">
      <c r="A787" s="469">
        <v>3452</v>
      </c>
      <c r="B787" s="446" t="s">
        <v>596</v>
      </c>
      <c r="C787" s="447"/>
      <c r="D787" s="447"/>
      <c r="E787" s="447"/>
      <c r="F787" s="447"/>
      <c r="G787" s="443"/>
      <c r="H787" s="492"/>
    </row>
    <row r="788" spans="1:8" ht="12.75" customHeight="1">
      <c r="A788" s="465"/>
      <c r="B788" s="450" t="s">
        <v>687</v>
      </c>
      <c r="C788" s="464"/>
      <c r="D788" s="464"/>
      <c r="E788" s="464"/>
      <c r="F788" s="464"/>
      <c r="G788" s="443"/>
      <c r="H788" s="492"/>
    </row>
    <row r="789" spans="1:8" ht="12.75" customHeight="1">
      <c r="A789" s="465"/>
      <c r="B789" s="452" t="s">
        <v>879</v>
      </c>
      <c r="C789" s="464"/>
      <c r="D789" s="464"/>
      <c r="E789" s="464"/>
      <c r="F789" s="464"/>
      <c r="G789" s="443"/>
      <c r="H789" s="491"/>
    </row>
    <row r="790" spans="1:8" ht="10.5" customHeight="1">
      <c r="A790" s="465"/>
      <c r="B790" s="453" t="s">
        <v>863</v>
      </c>
      <c r="C790" s="464"/>
      <c r="D790" s="464"/>
      <c r="E790" s="464">
        <v>46</v>
      </c>
      <c r="F790" s="464">
        <v>46</v>
      </c>
      <c r="G790" s="1195">
        <f t="shared" si="2"/>
        <v>1</v>
      </c>
      <c r="H790" s="491"/>
    </row>
    <row r="791" spans="1:8" ht="10.5" customHeight="1">
      <c r="A791" s="465"/>
      <c r="B791" s="454" t="s">
        <v>692</v>
      </c>
      <c r="C791" s="464"/>
      <c r="D791" s="464"/>
      <c r="E791" s="464"/>
      <c r="F791" s="464"/>
      <c r="G791" s="1009"/>
      <c r="H791" s="492"/>
    </row>
    <row r="792" spans="1:8" ht="10.5" customHeight="1">
      <c r="A792" s="465"/>
      <c r="B792" s="454" t="s">
        <v>873</v>
      </c>
      <c r="C792" s="464"/>
      <c r="D792" s="464"/>
      <c r="E792" s="464"/>
      <c r="F792" s="464"/>
      <c r="G792" s="1009"/>
      <c r="H792" s="492"/>
    </row>
    <row r="793" spans="1:8" ht="12.75" customHeight="1" thickBot="1">
      <c r="A793" s="465"/>
      <c r="B793" s="455" t="s">
        <v>828</v>
      </c>
      <c r="C793" s="1061">
        <v>1000</v>
      </c>
      <c r="D793" s="1061">
        <v>1000</v>
      </c>
      <c r="E793" s="1061">
        <v>954</v>
      </c>
      <c r="F793" s="1061">
        <v>954</v>
      </c>
      <c r="G793" s="1196">
        <f t="shared" si="2"/>
        <v>1</v>
      </c>
      <c r="H793" s="520"/>
    </row>
    <row r="794" spans="1:8" ht="12.75" customHeight="1" thickBot="1">
      <c r="A794" s="467"/>
      <c r="B794" s="459" t="s">
        <v>709</v>
      </c>
      <c r="C794" s="1052">
        <f>SUM(C788:C793)</f>
        <v>1000</v>
      </c>
      <c r="D794" s="1105">
        <f>SUM(D788:D793)</f>
        <v>1000</v>
      </c>
      <c r="E794" s="1105">
        <f>SUM(E788:E793)</f>
        <v>1000</v>
      </c>
      <c r="F794" s="1105">
        <f>SUM(F788:F793)</f>
        <v>1000</v>
      </c>
      <c r="G794" s="1089">
        <f t="shared" si="2"/>
        <v>1</v>
      </c>
      <c r="H794" s="521"/>
    </row>
    <row r="795" spans="1:8" ht="12" customHeight="1">
      <c r="A795" s="377">
        <v>3600</v>
      </c>
      <c r="B795" s="482" t="s">
        <v>623</v>
      </c>
      <c r="C795" s="385"/>
      <c r="D795" s="385"/>
      <c r="E795" s="385"/>
      <c r="F795" s="385"/>
      <c r="G795" s="443"/>
      <c r="H795" s="470"/>
    </row>
    <row r="796" spans="1:8" ht="12" customHeight="1">
      <c r="A796" s="377"/>
      <c r="B796" s="408" t="s">
        <v>640</v>
      </c>
      <c r="C796" s="385"/>
      <c r="D796" s="385"/>
      <c r="E796" s="385"/>
      <c r="F796" s="385"/>
      <c r="G796" s="443"/>
      <c r="H796" s="470"/>
    </row>
    <row r="797" spans="1:8" ht="12" customHeight="1">
      <c r="A797" s="300"/>
      <c r="B797" s="389" t="s">
        <v>687</v>
      </c>
      <c r="C797" s="306">
        <f aca="true" t="shared" si="3" ref="C797:E798">SUM(C11+C28+C36+C45+C55+C71+C88+C96+C104+C112+C120+C129+C137+C146+C154+C162+C180+C188+C196+C204+C213+C221+C230+C238+C246+C254+C263+C271+C279+C287+C295+C304+C321+C329+C364+C372+C380+C429+C438+C446+C462+C470+C478+C487+C495+C503+C511+C519+C527+C543+C551+C559+C568+C576+C584+C592+C618+C626+C634+C642+C650+C667+C675+C683+C691+C699+C707+C715+C723+C731+C739+C747+C756+C764+C780+C788+C170+C608+C659)</f>
        <v>189671</v>
      </c>
      <c r="D797" s="306">
        <f t="shared" si="3"/>
        <v>204131</v>
      </c>
      <c r="E797" s="306">
        <f t="shared" si="3"/>
        <v>204673</v>
      </c>
      <c r="F797" s="306">
        <f>SUM(F11+F28+F36+F45+F55+F71+F88+F96+F104+F112+F120+F129+F137+F146+F154+F162+F180+F188+F196+F204+F213+F221+F230+F238+F246+F254+F263+F271+F279+F287+F295+F304+F321+F329+F364+F372+F380+F429+F438+F446+F462+F470+F478+F487+F495+F503+F511+F519+F527+F543+F551+F559+F568+F576+F584+F592+F618+F626+F634+F642+F650+F667+F675+F683+F691+F699+F707+F715+F723+F731+F739+F747+F756+F764+F780+F788+F170+F608+F659)</f>
        <v>204395</v>
      </c>
      <c r="G797" s="1195">
        <f t="shared" si="2"/>
        <v>0.9986417358420505</v>
      </c>
      <c r="H797" s="444"/>
    </row>
    <row r="798" spans="1:8" ht="12" customHeight="1">
      <c r="A798" s="300"/>
      <c r="B798" s="307" t="s">
        <v>682</v>
      </c>
      <c r="C798" s="306">
        <f t="shared" si="3"/>
        <v>54313</v>
      </c>
      <c r="D798" s="306">
        <f t="shared" si="3"/>
        <v>64598</v>
      </c>
      <c r="E798" s="306">
        <f t="shared" si="3"/>
        <v>63581</v>
      </c>
      <c r="F798" s="306">
        <f>SUM(F12+F29+F37+F46+F56+F72+F89+F97+F105+F113+F121+F130+F138+F147+F155+F163+F181+F189+F197+F205+F214+F222+F231+F239+F247+F255+F264+F272+F280+F288+F296+F305+F322+F330+F365+F373+F381+F430+F439+F447+F463+F471+F479+F488+F496+F504+F512+F520+F528+F544+F552+F560+F569+F577+F585+F593+F619+F627+F635+F643+F651+F668+F676+F684+F692+F700+F708+F716+F724+F732+F740+F748+F757+F765+F781+F789+F171+F609+F660)</f>
        <v>62493</v>
      </c>
      <c r="G798" s="1009">
        <f t="shared" si="2"/>
        <v>0.9828879696764756</v>
      </c>
      <c r="H798" s="444"/>
    </row>
    <row r="799" spans="1:8" ht="12" customHeight="1">
      <c r="A799" s="300"/>
      <c r="B799" s="307" t="s">
        <v>876</v>
      </c>
      <c r="C799" s="306">
        <f>SUM(C13+C30+C38+C47+C57+C73+C90+C98+C106+C114+C122+C131+C139+C148+C156+C164+C182+C190+C198+C206+C215+C223+C232+C240+C248+C256+C265+C273+C281+C289+C297+C306+C323+C331+C366+C374+C382+C431+C440+C448+C464+C472+C480+C489+C497+C505+C513+C521+C529+C545+C553+C561+C570+C578+C586+C594+C620+C628+C636+C644+C652+C669+C677+C685+C693+C701+C709+C717+C725+C733+C741+C749+C758+C766+C782+C790+C537+C602+C610+C398+C390+C414+C172+C348+C422+C21+C81+C661+C65+C456+C314)</f>
        <v>3268711</v>
      </c>
      <c r="D799" s="306">
        <f>SUM(D13+D30+D38+D47+D57+D73+D90+D98+D106+D114+D122+D131+D139+D148+D156+D164+D182+D190+D198+D206+D215+D223+D232+D240+D248+D256+D265+D273+D281+D289+D297+D306+D323+D331+D366+D374+D382+D431+D440+D448+D464+D472+D480+D489+D497+D505+D513+D521+D529+D545+D553+D561+D570+D578+D586+D594+D620+D628+D636+D644+D652+D669+D677+D685+D693+D701+D709+D717+D725+D733+D741+D749+D758+D766+D782+D790+D537+D602+D610+D398+D390+D414+D172+D348+D422+D21+D81+D661+D65+D456+D314+D774)</f>
        <v>3533638</v>
      </c>
      <c r="E799" s="306">
        <f>SUM(E13+E30+E38+E47+E57+E73+E90+E98+E106+E114+E122+E131+E139+E148+E156+E164+E182+E190+E198+E206+E215+E223+E232+E240+E248+E256+E265+E273+E281+E289+E297+E306+E323+E331+E366+E374+E382+E431+E440+E448+E464+E472+E480+E489+E497+E505+E513+E521+E529+E545+E553+E561+E570+E578+E586+E594+E620+E628+E636+E644+E652+E669+E677+E685+E693+E701+E709+E717+E725+E733+E741+E749+E758+E766+E782+E790+E537+E602+E610+E398+E390+E414+E172+E348+E422+E21+E81+E661+E65+E456+E314+E774)</f>
        <v>3578014</v>
      </c>
      <c r="F799" s="306">
        <f>SUM(F13+F30+F38+F47+F57+F73+F90+F98+F106+F114+F122+F131+F139+F148+F156+F164+F182+F190+F198+F206+F215+F223+F232+F240+F248+F256+F265+F273+F281+F289+F297+F306+F323+F331+F366+F374+F382+F431+F440+F448+F464+F472+F480+F489+F497+F505+F513+F521+F529+F545+F553+F561+F570+F578+F586+F594+F620+F628+F636+F644+F652+F669+F677+F685+F693+F701+F709+F717+F725+F733+F741+F749+F758+F766+F782+F790+F537+F602+F610+F398+F390+F414+F172+F348+F422+F21+F81+F661+F65+F456+F314+F774)</f>
        <v>3608138</v>
      </c>
      <c r="G799" s="1009">
        <f t="shared" si="2"/>
        <v>1.008419195676708</v>
      </c>
      <c r="H799" s="515"/>
    </row>
    <row r="800" spans="1:8" ht="12" customHeight="1">
      <c r="A800" s="300"/>
      <c r="B800" s="188" t="s">
        <v>692</v>
      </c>
      <c r="C800" s="306">
        <f>SUM(C14+C31+C39+C48+C58+C74+C91+C99+C107+C115+C123+C132+C140+C149+C157+C165+C183+C191+C199+C207+C216+C224+C233+C241+C249+C257+C266+C274+C282+C290+C298+C307+C324+C332+C367+C375+C383+C432+C441+C449+C465+C473+C481+C490+C498+C506+C514+C522+C530+C546+C554+C562+C571+C579+C587+C595+C621+C629+C637+C645+C653+C670+C678+C686+C694+C702+C710+C718+C726+C734+C742+C750+C759+C767+C783+C791+C340+C349+C358+C399+C391+C407+C415+C423)</f>
        <v>298343</v>
      </c>
      <c r="D800" s="306">
        <f>SUM(D14+D31+D39+D48+D58+D74+D91+D99+D107+D115+D123+D132+D140+D149+D157+D165+D183+D191+D199+D207+D216+D224+D233+D241+D249+D257+D266+D274+D282+D290+D298+D307+D324+D332+D367+D375+D383+D432+D441+D449+D465+D473+D481+D490+D498+D506+D514+D522+D530+D546+D554+D562+D571+D579+D587+D595+D621+D629+D637+D645+D653+D670+D678+D686+D694+D702+D710+D718+D726+D734+D742+D750+D759+D767+D783+D791+D340+D349+D358+D399+D391+D407+D415+D423)</f>
        <v>300408</v>
      </c>
      <c r="E800" s="306">
        <f>SUM(E14+E31+E39+E48+E58+E74+E91+E99+E107+E115+E123+E132+E140+E149+E157+E165+E183+E191+E199+E207+E216+E224+E233+E241+E249+E257+E266+E274+E282+E290+E298+E307+E324+E332+E367+E375+E383+E432+E441+E449+E465+E473+E481+E490+E498+E506+E514+E522+E530+E546+E554+E562+E571+E579+E587+E595+E621+E629+E637+E645+E653+E670+E678+E686+E694+E702+E710+E718+E726+E734+E742+E750+E759+E767+E783+E791+E340+E349+E358+E399+E391+E407+E415+E423)</f>
        <v>303910</v>
      </c>
      <c r="F800" s="306">
        <f>SUM(F14+F31+F39+F48+F58+F74+F91+F99+F107+F115+F123+F132+F140+F149+F157+F165+F183+F191+F199+F207+F216+F224+F233+F241+F249+F257+F266+F274+F282+F290+F298+F307+F324+F332+F367+F375+F383+F432+F441+F449+F465+F473+F481+F490+F498+F506+F514+F522+F530+F546+F554+F562+F571+F579+F587+F595+F621+F629+F637+F645+F653+F670+F678+F686+F694+F702+F710+F718+F726+F734+F742+F750+F759+F767+F783+F791+F340+F349+F358+F399+F391+F407+F415+F423)</f>
        <v>278372</v>
      </c>
      <c r="G800" s="1009">
        <f t="shared" si="2"/>
        <v>0.9159685433187457</v>
      </c>
      <c r="H800" s="515"/>
    </row>
    <row r="801" spans="1:8" ht="12" customHeight="1" thickBot="1">
      <c r="A801" s="300"/>
      <c r="B801" s="525" t="s">
        <v>873</v>
      </c>
      <c r="C801" s="1060">
        <f>SUM(C15+C32+C40+C49+C59+C75+C92+C100+C108+C116+C124+C133+C141+C150+C158+C166+C184+C192+C200+C208+C217+C225+C234+C242+C250+C258+C267+C275+C283+C308+C325+C333+C359+C368+C376+C384+C433+C442+C450+C466+C474+C482+C491+C499+C507+C515+C523+C531+C547+C555+C563+C572+C580+C588+C596+C622+C630+C638+C646+C654+C671+C679+C687+C695+C703+C711+C719+C727+C735+C743+C751+C760+C768+C784+C792+C174+C604+C612)</f>
        <v>100850</v>
      </c>
      <c r="D801" s="1060">
        <f>SUM(D15+D32+D40+D49+D59+D75+D92+D100+D108+D116+D124+D133+D141+D150+D158+D166+D184+D192+D200+D208+D217+D225+D234+D242+D250+D258+D267+D275+D283+D308+D325+D333+D359+D368+D376+D384+D433+D442+D450+D466+D474+D482+D491+D499+D507+D515+D523+D531+D547+D555+D563+D572+D580+D588+D596+D622+D630+D638+D646+D654+D671+D679+D687+D695+D703+D711+D719+D727+D735+D743+D751+D760+D768+D784+D792+D174+D604+D612)</f>
        <v>100031</v>
      </c>
      <c r="E801" s="1060">
        <f>SUM(E15+E32+E40+E49+E59+E75+E92+E100+E108+E116+E124+E133+E141+E150+E158+E166+E184+E192+E200+E208+E217+E225+E234+E242+E250+E258+E267+E275+E283+E308+E325+E333+E359+E368+E376+E384+E433+E442+E450+E466+E474+E482+E491+E499+E507+E515+E523+E531+E547+E555+E563+E572+E580+E588+E596+E622+E630+E638+E646+E654+E671+E679+E687+E695+E703+E711+E719+E727+E735+E743+E751+E760+E768+E784+E792+E174+E604+E612)</f>
        <v>99716</v>
      </c>
      <c r="F801" s="1060">
        <f>SUM(F15+F32+F40+F49+F59+F75+F92+F100+F108+F116+F124+F133+F141+F150+F158+F166+F184+F192+F200+F208+F217+F225+F234+F242+F250+F258+F267+F275+F283+F308+F325+F333+F359+F368+F376+F384+F433+F442+F450+F466+F474+F482+F491+F499+F507+F515+F523+F531+F547+F555+F563+F572+F580+F588+F596+F622+F630+F638+F646+F654+F671+F679+F687+F695+F703+F711+F719+F727+F735+F743+F751+F760+F768+F784+F792+F174+F604+F612)</f>
        <v>97528</v>
      </c>
      <c r="G801" s="1196">
        <f t="shared" si="2"/>
        <v>0.9780576838220546</v>
      </c>
      <c r="H801" s="473"/>
    </row>
    <row r="802" spans="1:8" ht="12" customHeight="1" thickBot="1">
      <c r="A802" s="300"/>
      <c r="B802" s="526" t="s">
        <v>630</v>
      </c>
      <c r="C802" s="1068">
        <f>SUM(C797:C801)</f>
        <v>3911888</v>
      </c>
      <c r="D802" s="1068">
        <f>SUM(D797:D801)</f>
        <v>4202806</v>
      </c>
      <c r="E802" s="1068">
        <f>SUM(E797:E801)</f>
        <v>4249894</v>
      </c>
      <c r="F802" s="1068">
        <f>SUM(F797:F801)</f>
        <v>4250926</v>
      </c>
      <c r="G802" s="1089">
        <f t="shared" si="2"/>
        <v>1.0002428295858674</v>
      </c>
      <c r="H802" s="489"/>
    </row>
    <row r="803" spans="1:8" ht="12" customHeight="1">
      <c r="A803" s="300"/>
      <c r="B803" s="527" t="s">
        <v>641</v>
      </c>
      <c r="C803" s="306"/>
      <c r="D803" s="306"/>
      <c r="E803" s="306"/>
      <c r="F803" s="306"/>
      <c r="G803" s="443"/>
      <c r="H803" s="470"/>
    </row>
    <row r="804" spans="1:8" ht="12" customHeight="1">
      <c r="A804" s="300"/>
      <c r="B804" s="307" t="s">
        <v>823</v>
      </c>
      <c r="C804" s="306">
        <f>SUM(C209+C291+C793+C33+C193+C623+C300+C309+C672+C84+C175+C573+C76)</f>
        <v>36857</v>
      </c>
      <c r="D804" s="306">
        <f>SUM(D209+D291+D793+D33+D193+D623+D300+D672+D84+D175+D573+D76)</f>
        <v>65590</v>
      </c>
      <c r="E804" s="306">
        <f>SUM(E209+E291+E793+E33+E193+E623+E300+E672+E84+E175+E573+E142+E589)</f>
        <v>65931</v>
      </c>
      <c r="F804" s="306">
        <f>SUM(F209+F291+F793+F33+F193+F623+F300+F672+F84+F175+F573+F142+F589)</f>
        <v>65931</v>
      </c>
      <c r="G804" s="1195">
        <f t="shared" si="2"/>
        <v>1</v>
      </c>
      <c r="H804" s="470"/>
    </row>
    <row r="805" spans="1:8" ht="12" customHeight="1">
      <c r="A805" s="300"/>
      <c r="B805" s="307" t="s">
        <v>824</v>
      </c>
      <c r="C805" s="306"/>
      <c r="D805" s="306"/>
      <c r="E805" s="306">
        <f>SUM(E76)</f>
        <v>3510</v>
      </c>
      <c r="F805" s="306">
        <f>SUM(F76)</f>
        <v>3510</v>
      </c>
      <c r="G805" s="1009">
        <f t="shared" si="2"/>
        <v>1</v>
      </c>
      <c r="H805" s="444"/>
    </row>
    <row r="806" spans="1:8" ht="12" customHeight="1" thickBot="1">
      <c r="A806" s="300"/>
      <c r="B806" s="525" t="s">
        <v>908</v>
      </c>
      <c r="C806" s="1060">
        <f>SUM(C60+C201+C210+C251+C151+C326+C605+C613+C227+C259+C680+C143)</f>
        <v>620000</v>
      </c>
      <c r="D806" s="1060">
        <f>SUM(D60+D201+D210+D251+D151+D326+D605+D613+D227+D259+D680+D143+D309+D639)</f>
        <v>992246</v>
      </c>
      <c r="E806" s="1060">
        <f>SUM(E60+E201+E210+E251+E151+E326+E605+E613+E227+E259+E680+E143+E309+E639+E176)</f>
        <v>992602</v>
      </c>
      <c r="F806" s="1060">
        <f>SUM(F60+F201+F210+F251+F151+F326+F605+F613+F227+F259+F680+F143+F309+F639+F176)</f>
        <v>992102</v>
      </c>
      <c r="G806" s="1196">
        <f t="shared" si="2"/>
        <v>0.9994962734308414</v>
      </c>
      <c r="H806" s="489"/>
    </row>
    <row r="807" spans="1:8" ht="12" customHeight="1" thickBot="1">
      <c r="A807" s="300"/>
      <c r="B807" s="526" t="s">
        <v>636</v>
      </c>
      <c r="C807" s="1068">
        <f>SUM(C804:C806)</f>
        <v>656857</v>
      </c>
      <c r="D807" s="1068">
        <f>SUM(D804:D806)</f>
        <v>1057836</v>
      </c>
      <c r="E807" s="1068">
        <f>SUM(E804:E806)</f>
        <v>1062043</v>
      </c>
      <c r="F807" s="1068">
        <f>SUM(F804:F806)</f>
        <v>1061543</v>
      </c>
      <c r="G807" s="1089">
        <f t="shared" si="2"/>
        <v>0.9995292092693046</v>
      </c>
      <c r="H807" s="489"/>
    </row>
    <row r="808" spans="1:8" ht="10.5" customHeight="1" thickBot="1">
      <c r="A808" s="379"/>
      <c r="B808" s="394" t="s">
        <v>832</v>
      </c>
      <c r="C808" s="1069">
        <f>SUM(C807+C802)</f>
        <v>4568745</v>
      </c>
      <c r="D808" s="1069">
        <f>SUM(D807+D802)</f>
        <v>5260642</v>
      </c>
      <c r="E808" s="1069">
        <f>SUM(E807+E802)</f>
        <v>5311937</v>
      </c>
      <c r="F808" s="1069">
        <f>SUM(F807+F802)</f>
        <v>5312469</v>
      </c>
      <c r="G808" s="1089">
        <f t="shared" si="2"/>
        <v>1.0001001517902037</v>
      </c>
      <c r="H808" s="475"/>
    </row>
  </sheetData>
  <sheetProtection/>
  <mergeCells count="7"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.5905511811023623" right="0" top="0.1968503937007874" bottom="0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4" max="255" man="1"/>
    <brk id="194" max="255" man="1"/>
    <brk id="244" max="255" man="1"/>
    <brk id="293" max="255" man="1"/>
    <brk id="344" max="255" man="1"/>
    <brk id="394" max="255" man="1"/>
    <brk id="444" max="255" man="1"/>
    <brk id="493" max="255" man="1"/>
    <brk id="541" max="255" man="1"/>
    <brk id="590" max="255" man="1"/>
    <brk id="640" max="255" man="1"/>
    <brk id="689" max="255" man="1"/>
    <brk id="729" max="255" man="1"/>
    <brk id="7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showZeros="0" zoomScale="95" zoomScaleNormal="95" zoomScalePageLayoutView="0" workbookViewId="0" topLeftCell="A37">
      <selection activeCell="F62" sqref="F62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6" width="13.125" style="10" customWidth="1"/>
    <col min="7" max="7" width="8.50390625" style="10" customWidth="1"/>
    <col min="8" max="8" width="50.875" style="9" customWidth="1"/>
    <col min="9" max="16384" width="9.125" style="9" customWidth="1"/>
  </cols>
  <sheetData>
    <row r="1" spans="1:8" ht="12.75" customHeight="1">
      <c r="A1" s="1309" t="s">
        <v>878</v>
      </c>
      <c r="B1" s="1308"/>
      <c r="C1" s="1308"/>
      <c r="D1" s="1308"/>
      <c r="E1" s="1308"/>
      <c r="F1" s="1308"/>
      <c r="G1" s="1308"/>
      <c r="H1" s="1308"/>
    </row>
    <row r="2" spans="1:8" ht="12.75" customHeight="1">
      <c r="A2" s="1307" t="s">
        <v>24</v>
      </c>
      <c r="B2" s="1308"/>
      <c r="C2" s="1308"/>
      <c r="D2" s="1308"/>
      <c r="E2" s="1308"/>
      <c r="F2" s="1308"/>
      <c r="G2" s="1308"/>
      <c r="H2" s="1308"/>
    </row>
    <row r="3" spans="3:8" ht="12" customHeight="1">
      <c r="C3" s="69"/>
      <c r="D3" s="69"/>
      <c r="E3" s="69"/>
      <c r="F3" s="69"/>
      <c r="G3" s="69"/>
      <c r="H3" s="81" t="s">
        <v>758</v>
      </c>
    </row>
    <row r="4" spans="1:8" ht="12.75" customHeight="1">
      <c r="A4" s="48"/>
      <c r="B4" s="49"/>
      <c r="C4" s="1256" t="s">
        <v>119</v>
      </c>
      <c r="D4" s="1256" t="s">
        <v>262</v>
      </c>
      <c r="E4" s="1256" t="s">
        <v>1212</v>
      </c>
      <c r="F4" s="1256" t="s">
        <v>1224</v>
      </c>
      <c r="G4" s="1256" t="s">
        <v>1234</v>
      </c>
      <c r="H4" s="90" t="s">
        <v>718</v>
      </c>
    </row>
    <row r="5" spans="1:8" ht="12.75">
      <c r="A5" s="50" t="s">
        <v>857</v>
      </c>
      <c r="B5" s="89" t="s">
        <v>717</v>
      </c>
      <c r="C5" s="1272"/>
      <c r="D5" s="1272"/>
      <c r="E5" s="1272"/>
      <c r="F5" s="1272"/>
      <c r="G5" s="1305"/>
      <c r="H5" s="51" t="s">
        <v>719</v>
      </c>
    </row>
    <row r="6" spans="1:8" ht="13.5" thickBot="1">
      <c r="A6" s="52"/>
      <c r="B6" s="53"/>
      <c r="C6" s="1273"/>
      <c r="D6" s="1273"/>
      <c r="E6" s="1273"/>
      <c r="F6" s="1273"/>
      <c r="G6" s="1306"/>
      <c r="H6" s="54"/>
    </row>
    <row r="7" spans="1:8" ht="15" customHeight="1">
      <c r="A7" s="203" t="s">
        <v>739</v>
      </c>
      <c r="B7" s="204" t="s">
        <v>740</v>
      </c>
      <c r="C7" s="205" t="s">
        <v>741</v>
      </c>
      <c r="D7" s="205" t="s">
        <v>742</v>
      </c>
      <c r="E7" s="205" t="s">
        <v>743</v>
      </c>
      <c r="F7" s="205" t="s">
        <v>611</v>
      </c>
      <c r="G7" s="205" t="s">
        <v>959</v>
      </c>
      <c r="H7" s="205" t="s">
        <v>1029</v>
      </c>
    </row>
    <row r="8" spans="1:8" ht="12.75" customHeight="1">
      <c r="A8" s="105"/>
      <c r="B8" s="87" t="s">
        <v>839</v>
      </c>
      <c r="C8" s="812"/>
      <c r="D8" s="812"/>
      <c r="E8" s="812"/>
      <c r="F8" s="812"/>
      <c r="G8" s="846"/>
      <c r="H8" s="847"/>
    </row>
    <row r="9" spans="1:8" ht="12.75" customHeight="1" thickBot="1">
      <c r="A9" s="42">
        <v>3911</v>
      </c>
      <c r="B9" s="35" t="s">
        <v>763</v>
      </c>
      <c r="C9" s="1070">
        <v>15000</v>
      </c>
      <c r="D9" s="1139">
        <v>15000</v>
      </c>
      <c r="E9" s="1139">
        <v>15000</v>
      </c>
      <c r="F9" s="1139">
        <v>15000</v>
      </c>
      <c r="G9" s="1017">
        <f>SUM(F9/E9)</f>
        <v>1</v>
      </c>
      <c r="H9" s="813"/>
    </row>
    <row r="10" spans="1:8" ht="12.75" customHeight="1" thickBot="1">
      <c r="A10" s="63">
        <v>3910</v>
      </c>
      <c r="B10" s="36" t="s">
        <v>753</v>
      </c>
      <c r="C10" s="962">
        <f>SUM(C9:C9)</f>
        <v>15000</v>
      </c>
      <c r="D10" s="962">
        <f>SUM(D9:D9)</f>
        <v>15000</v>
      </c>
      <c r="E10" s="962">
        <f>SUM(E9:E9)</f>
        <v>15000</v>
      </c>
      <c r="F10" s="962">
        <f>SUM(F9:F9)</f>
        <v>15000</v>
      </c>
      <c r="G10" s="1018">
        <f aca="true" t="shared" si="0" ref="G10:G63">SUM(F10/E10)</f>
        <v>1</v>
      </c>
      <c r="H10" s="813"/>
    </row>
    <row r="11" spans="1:8" s="13" customFormat="1" ht="12.75" customHeight="1">
      <c r="A11" s="11"/>
      <c r="B11" s="38" t="s">
        <v>838</v>
      </c>
      <c r="C11" s="959"/>
      <c r="D11" s="959"/>
      <c r="E11" s="959"/>
      <c r="F11" s="959"/>
      <c r="G11" s="849"/>
      <c r="H11" s="814"/>
    </row>
    <row r="12" spans="1:8" s="13" customFormat="1" ht="12.75" customHeight="1">
      <c r="A12" s="42">
        <v>3921</v>
      </c>
      <c r="B12" s="35" t="s">
        <v>379</v>
      </c>
      <c r="C12" s="960">
        <v>6000</v>
      </c>
      <c r="D12" s="1136">
        <v>6000</v>
      </c>
      <c r="E12" s="1136">
        <v>6000</v>
      </c>
      <c r="F12" s="1136">
        <v>6000</v>
      </c>
      <c r="G12" s="849">
        <f t="shared" si="0"/>
        <v>1</v>
      </c>
      <c r="H12" s="815" t="s">
        <v>117</v>
      </c>
    </row>
    <row r="13" spans="1:8" s="13" customFormat="1" ht="12.75" customHeight="1">
      <c r="A13" s="42">
        <v>3922</v>
      </c>
      <c r="B13" s="35" t="s">
        <v>378</v>
      </c>
      <c r="C13" s="960">
        <v>5000</v>
      </c>
      <c r="D13" s="1136">
        <v>5000</v>
      </c>
      <c r="E13" s="1136">
        <v>5000</v>
      </c>
      <c r="F13" s="1136">
        <v>5000</v>
      </c>
      <c r="G13" s="849">
        <f t="shared" si="0"/>
        <v>1</v>
      </c>
      <c r="H13" s="816" t="s">
        <v>118</v>
      </c>
    </row>
    <row r="14" spans="1:8" s="13" customFormat="1" ht="12.75" customHeight="1">
      <c r="A14" s="42">
        <v>3924</v>
      </c>
      <c r="B14" s="35" t="s">
        <v>1220</v>
      </c>
      <c r="C14" s="960"/>
      <c r="D14" s="1136"/>
      <c r="E14" s="1136"/>
      <c r="F14" s="1136">
        <v>3000</v>
      </c>
      <c r="G14" s="849"/>
      <c r="H14" s="816"/>
    </row>
    <row r="15" spans="1:8" s="13" customFormat="1" ht="12.75" customHeight="1">
      <c r="A15" s="42">
        <v>3925</v>
      </c>
      <c r="B15" s="35" t="s">
        <v>591</v>
      </c>
      <c r="C15" s="960">
        <v>430400</v>
      </c>
      <c r="D15" s="1136">
        <v>434804</v>
      </c>
      <c r="E15" s="1136">
        <v>447804</v>
      </c>
      <c r="F15" s="1136">
        <v>447804</v>
      </c>
      <c r="G15" s="849">
        <f t="shared" si="0"/>
        <v>1</v>
      </c>
      <c r="H15" s="821"/>
    </row>
    <row r="16" spans="1:8" s="13" customFormat="1" ht="12.75" customHeight="1">
      <c r="A16" s="42">
        <v>3928</v>
      </c>
      <c r="B16" s="35" t="s">
        <v>727</v>
      </c>
      <c r="C16" s="960">
        <v>180000</v>
      </c>
      <c r="D16" s="1136">
        <f>SUM(D21+D17)</f>
        <v>305539</v>
      </c>
      <c r="E16" s="1136">
        <f>SUM(E21+E17)</f>
        <v>305539</v>
      </c>
      <c r="F16" s="1136">
        <f>SUM(F21+F17)</f>
        <v>305539</v>
      </c>
      <c r="G16" s="849">
        <f t="shared" si="0"/>
        <v>1</v>
      </c>
      <c r="H16" s="1007" t="s">
        <v>11</v>
      </c>
    </row>
    <row r="17" spans="1:8" s="13" customFormat="1" ht="12.75" customHeight="1">
      <c r="A17" s="42"/>
      <c r="B17" s="197" t="s">
        <v>650</v>
      </c>
      <c r="C17" s="877">
        <v>10000</v>
      </c>
      <c r="D17" s="1137">
        <v>11693</v>
      </c>
      <c r="E17" s="1137">
        <v>11693</v>
      </c>
      <c r="F17" s="1137">
        <f>SUM(F18:F20)</f>
        <v>11693</v>
      </c>
      <c r="G17" s="849">
        <f t="shared" si="0"/>
        <v>1</v>
      </c>
      <c r="H17" s="817"/>
    </row>
    <row r="18" spans="1:8" s="13" customFormat="1" ht="12.75" customHeight="1">
      <c r="A18" s="42"/>
      <c r="B18" s="197" t="s">
        <v>242</v>
      </c>
      <c r="C18" s="877"/>
      <c r="D18" s="1137">
        <v>42</v>
      </c>
      <c r="E18" s="1137">
        <v>593</v>
      </c>
      <c r="F18" s="1137">
        <v>1093</v>
      </c>
      <c r="G18" s="849">
        <f t="shared" si="0"/>
        <v>1.8431703204047218</v>
      </c>
      <c r="H18" s="817"/>
    </row>
    <row r="19" spans="1:8" s="13" customFormat="1" ht="12.75" customHeight="1">
      <c r="A19" s="42"/>
      <c r="B19" s="197" t="s">
        <v>243</v>
      </c>
      <c r="C19" s="877"/>
      <c r="D19" s="1137">
        <v>10000</v>
      </c>
      <c r="E19" s="1137">
        <v>8623</v>
      </c>
      <c r="F19" s="1137">
        <v>7298</v>
      </c>
      <c r="G19" s="849">
        <f t="shared" si="0"/>
        <v>0.846341180563609</v>
      </c>
      <c r="H19" s="817"/>
    </row>
    <row r="20" spans="1:8" s="13" customFormat="1" ht="12.75" customHeight="1">
      <c r="A20" s="42"/>
      <c r="B20" s="197" t="s">
        <v>244</v>
      </c>
      <c r="C20" s="877"/>
      <c r="D20" s="1137">
        <v>1651</v>
      </c>
      <c r="E20" s="1137">
        <v>2477</v>
      </c>
      <c r="F20" s="1137">
        <v>3302</v>
      </c>
      <c r="G20" s="849">
        <f t="shared" si="0"/>
        <v>1.3330641905530884</v>
      </c>
      <c r="H20" s="817"/>
    </row>
    <row r="21" spans="1:8" s="13" customFormat="1" ht="12.75" customHeight="1">
      <c r="A21" s="42"/>
      <c r="B21" s="197" t="s">
        <v>1116</v>
      </c>
      <c r="C21" s="877">
        <v>170000</v>
      </c>
      <c r="D21" s="1137">
        <v>293846</v>
      </c>
      <c r="E21" s="1137">
        <v>293846</v>
      </c>
      <c r="F21" s="1137">
        <v>293846</v>
      </c>
      <c r="G21" s="849">
        <f t="shared" si="0"/>
        <v>1</v>
      </c>
      <c r="H21" s="817"/>
    </row>
    <row r="22" spans="1:8" s="13" customFormat="1" ht="12.75" customHeight="1" thickBot="1">
      <c r="A22" s="42">
        <v>3929</v>
      </c>
      <c r="B22" s="56" t="s">
        <v>866</v>
      </c>
      <c r="C22" s="961">
        <v>10000</v>
      </c>
      <c r="D22" s="1135">
        <v>21195</v>
      </c>
      <c r="E22" s="1135">
        <v>21195</v>
      </c>
      <c r="F22" s="1135">
        <v>21195</v>
      </c>
      <c r="G22" s="1017">
        <f t="shared" si="0"/>
        <v>1</v>
      </c>
      <c r="H22" s="818" t="s">
        <v>11</v>
      </c>
    </row>
    <row r="23" spans="1:8" s="13" customFormat="1" ht="12.75" customHeight="1" thickBot="1">
      <c r="A23" s="63">
        <v>3920</v>
      </c>
      <c r="B23" s="36" t="s">
        <v>753</v>
      </c>
      <c r="C23" s="962">
        <f>SUM(C12:C16)+C22</f>
        <v>631400</v>
      </c>
      <c r="D23" s="962">
        <f>SUM(D12:D16)+D22</f>
        <v>772538</v>
      </c>
      <c r="E23" s="962">
        <f>SUM(E12:E16)+E22</f>
        <v>785538</v>
      </c>
      <c r="F23" s="962">
        <f>SUM(F12:F16)+F22</f>
        <v>788538</v>
      </c>
      <c r="G23" s="1018">
        <f t="shared" si="0"/>
        <v>1.0038190386715855</v>
      </c>
      <c r="H23" s="819"/>
    </row>
    <row r="24" spans="1:8" s="13" customFormat="1" ht="12.75" customHeight="1">
      <c r="A24" s="11"/>
      <c r="B24" s="38" t="s">
        <v>698</v>
      </c>
      <c r="C24" s="959"/>
      <c r="D24" s="959"/>
      <c r="E24" s="959"/>
      <c r="F24" s="959"/>
      <c r="G24" s="849"/>
      <c r="H24" s="820"/>
    </row>
    <row r="25" spans="1:8" s="13" customFormat="1" ht="12.75" customHeight="1">
      <c r="A25" s="67">
        <v>3931</v>
      </c>
      <c r="B25" s="88" t="s">
        <v>731</v>
      </c>
      <c r="C25" s="783">
        <v>5000</v>
      </c>
      <c r="D25" s="1133">
        <v>5000</v>
      </c>
      <c r="E25" s="1133">
        <v>5000</v>
      </c>
      <c r="F25" s="1133">
        <v>5000</v>
      </c>
      <c r="G25" s="849">
        <f t="shared" si="0"/>
        <v>1</v>
      </c>
      <c r="H25" s="1007"/>
    </row>
    <row r="26" spans="1:8" s="13" customFormat="1" ht="12.75" customHeight="1">
      <c r="A26" s="67">
        <v>3932</v>
      </c>
      <c r="B26" s="88" t="s">
        <v>764</v>
      </c>
      <c r="C26" s="783">
        <v>12500</v>
      </c>
      <c r="D26" s="1133">
        <v>12500</v>
      </c>
      <c r="E26" s="1133">
        <v>12500</v>
      </c>
      <c r="F26" s="1133">
        <v>12500</v>
      </c>
      <c r="G26" s="849">
        <f t="shared" si="0"/>
        <v>1</v>
      </c>
      <c r="H26" s="821"/>
    </row>
    <row r="27" spans="1:8" s="13" customFormat="1" ht="12.75" customHeight="1" thickBot="1">
      <c r="A27" s="67">
        <v>3933</v>
      </c>
      <c r="B27" s="88" t="s">
        <v>1221</v>
      </c>
      <c r="C27" s="961"/>
      <c r="D27" s="1135"/>
      <c r="E27" s="1135"/>
      <c r="F27" s="1135">
        <v>3000</v>
      </c>
      <c r="G27" s="1017"/>
      <c r="H27" s="821"/>
    </row>
    <row r="28" spans="1:8" s="13" customFormat="1" ht="12.75" customHeight="1" thickBot="1">
      <c r="A28" s="63">
        <v>3930</v>
      </c>
      <c r="B28" s="36" t="s">
        <v>753</v>
      </c>
      <c r="C28" s="962">
        <f>SUM(C25:C26)</f>
        <v>17500</v>
      </c>
      <c r="D28" s="962">
        <f>SUM(D25:D26)</f>
        <v>17500</v>
      </c>
      <c r="E28" s="962">
        <f>SUM(E25:E26)</f>
        <v>17500</v>
      </c>
      <c r="F28" s="962">
        <f>SUM(F25:F27)</f>
        <v>20500</v>
      </c>
      <c r="G28" s="1019">
        <f t="shared" si="0"/>
        <v>1.1714285714285715</v>
      </c>
      <c r="H28" s="822"/>
    </row>
    <row r="29" spans="1:8" ht="12.75" customHeight="1">
      <c r="A29" s="11"/>
      <c r="B29" s="38" t="s">
        <v>625</v>
      </c>
      <c r="C29" s="963"/>
      <c r="D29" s="963"/>
      <c r="E29" s="963"/>
      <c r="F29" s="963"/>
      <c r="G29" s="849"/>
      <c r="H29" s="823"/>
    </row>
    <row r="30" spans="1:8" ht="12.75" customHeight="1">
      <c r="A30" s="42">
        <v>3941</v>
      </c>
      <c r="B30" s="35" t="s">
        <v>201</v>
      </c>
      <c r="C30" s="960">
        <v>266760</v>
      </c>
      <c r="D30" s="1136">
        <v>252022</v>
      </c>
      <c r="E30" s="1136">
        <v>252022</v>
      </c>
      <c r="F30" s="1136">
        <v>252022</v>
      </c>
      <c r="G30" s="849">
        <f t="shared" si="0"/>
        <v>1</v>
      </c>
      <c r="H30" s="1007"/>
    </row>
    <row r="31" spans="1:8" ht="12.75" customHeight="1">
      <c r="A31" s="42">
        <v>3942</v>
      </c>
      <c r="B31" s="35" t="s">
        <v>13</v>
      </c>
      <c r="C31" s="960">
        <v>5000</v>
      </c>
      <c r="D31" s="1136">
        <v>5000</v>
      </c>
      <c r="E31" s="1136">
        <v>5000</v>
      </c>
      <c r="F31" s="1136">
        <v>6000</v>
      </c>
      <c r="G31" s="849">
        <f t="shared" si="0"/>
        <v>1.2</v>
      </c>
      <c r="H31" s="816" t="s">
        <v>587</v>
      </c>
    </row>
    <row r="32" spans="1:8" ht="12.75" customHeight="1">
      <c r="A32" s="42">
        <v>3943</v>
      </c>
      <c r="B32" s="35" t="s">
        <v>397</v>
      </c>
      <c r="C32" s="960">
        <v>2000</v>
      </c>
      <c r="D32" s="1136">
        <v>2000</v>
      </c>
      <c r="E32" s="1136">
        <v>2000</v>
      </c>
      <c r="F32" s="1136">
        <v>2000</v>
      </c>
      <c r="G32" s="849">
        <f t="shared" si="0"/>
        <v>1</v>
      </c>
      <c r="H32" s="816" t="s">
        <v>587</v>
      </c>
    </row>
    <row r="33" spans="1:8" ht="12.75" customHeight="1">
      <c r="A33" s="42"/>
      <c r="B33" s="197" t="s">
        <v>1117</v>
      </c>
      <c r="C33" s="877">
        <v>787</v>
      </c>
      <c r="D33" s="1137">
        <v>787</v>
      </c>
      <c r="E33" s="1137">
        <v>999</v>
      </c>
      <c r="F33" s="1137">
        <v>999</v>
      </c>
      <c r="G33" s="849">
        <f t="shared" si="0"/>
        <v>1</v>
      </c>
      <c r="H33" s="816"/>
    </row>
    <row r="34" spans="1:8" ht="12.75" customHeight="1">
      <c r="A34" s="42"/>
      <c r="B34" s="197" t="s">
        <v>1118</v>
      </c>
      <c r="C34" s="558">
        <v>213</v>
      </c>
      <c r="D34" s="1138">
        <v>213</v>
      </c>
      <c r="E34" s="1137">
        <v>220</v>
      </c>
      <c r="F34" s="1137">
        <v>220</v>
      </c>
      <c r="G34" s="849">
        <f t="shared" si="0"/>
        <v>1</v>
      </c>
      <c r="H34" s="816"/>
    </row>
    <row r="35" spans="1:8" ht="12.75" customHeight="1">
      <c r="A35" s="42"/>
      <c r="B35" s="1008" t="s">
        <v>1116</v>
      </c>
      <c r="C35" s="558">
        <v>1000</v>
      </c>
      <c r="D35" s="1138">
        <v>1000</v>
      </c>
      <c r="E35" s="1137">
        <v>781</v>
      </c>
      <c r="F35" s="1137">
        <v>781</v>
      </c>
      <c r="G35" s="849">
        <f t="shared" si="0"/>
        <v>1</v>
      </c>
      <c r="H35" s="816"/>
    </row>
    <row r="36" spans="1:8" ht="12.75" customHeight="1" thickBot="1">
      <c r="A36" s="42">
        <v>3944</v>
      </c>
      <c r="B36" s="88" t="s">
        <v>9</v>
      </c>
      <c r="C36" s="961">
        <v>14741</v>
      </c>
      <c r="D36" s="1135">
        <v>14741</v>
      </c>
      <c r="E36" s="1135">
        <v>14741</v>
      </c>
      <c r="F36" s="1135">
        <v>14741</v>
      </c>
      <c r="G36" s="1017">
        <f t="shared" si="0"/>
        <v>1</v>
      </c>
      <c r="H36" s="816"/>
    </row>
    <row r="37" spans="1:8" s="13" customFormat="1" ht="12.75" customHeight="1" thickBot="1">
      <c r="A37" s="63">
        <v>3940</v>
      </c>
      <c r="B37" s="36" t="s">
        <v>751</v>
      </c>
      <c r="C37" s="962">
        <f>SUM(C30:C32)+C36</f>
        <v>288501</v>
      </c>
      <c r="D37" s="962">
        <f>SUM(D30:D32)+D36</f>
        <v>273763</v>
      </c>
      <c r="E37" s="962">
        <f>SUM(E30:E32)+E36</f>
        <v>273763</v>
      </c>
      <c r="F37" s="962">
        <f>SUM(F30:F32)+F36</f>
        <v>274763</v>
      </c>
      <c r="G37" s="1019">
        <f t="shared" si="0"/>
        <v>1.003652794570486</v>
      </c>
      <c r="H37" s="824"/>
    </row>
    <row r="38" spans="1:8" s="13" customFormat="1" ht="12.75" customHeight="1">
      <c r="A38" s="208"/>
      <c r="B38" s="209" t="s">
        <v>624</v>
      </c>
      <c r="C38" s="964"/>
      <c r="D38" s="964"/>
      <c r="E38" s="964"/>
      <c r="F38" s="964"/>
      <c r="G38" s="849"/>
      <c r="H38" s="825"/>
    </row>
    <row r="39" spans="1:8" s="13" customFormat="1" ht="12.75" customHeight="1">
      <c r="A39" s="66">
        <v>3961</v>
      </c>
      <c r="B39" s="85" t="s">
        <v>1135</v>
      </c>
      <c r="C39" s="965">
        <v>135900</v>
      </c>
      <c r="D39" s="1134">
        <v>135900</v>
      </c>
      <c r="E39" s="1134">
        <v>135900</v>
      </c>
      <c r="F39" s="1134">
        <v>135900</v>
      </c>
      <c r="G39" s="849">
        <f t="shared" si="0"/>
        <v>1</v>
      </c>
      <c r="H39" s="1007"/>
    </row>
    <row r="40" spans="1:8" s="13" customFormat="1" ht="12.75" customHeight="1">
      <c r="A40" s="66">
        <v>3962</v>
      </c>
      <c r="B40" s="298" t="s">
        <v>945</v>
      </c>
      <c r="C40" s="965">
        <v>50000</v>
      </c>
      <c r="D40" s="1134">
        <v>50000</v>
      </c>
      <c r="E40" s="1134">
        <v>50000</v>
      </c>
      <c r="F40" s="1134">
        <v>50000</v>
      </c>
      <c r="G40" s="849">
        <f t="shared" si="0"/>
        <v>1</v>
      </c>
      <c r="H40" s="1007"/>
    </row>
    <row r="41" spans="1:8" s="13" customFormat="1" ht="12.75" customHeight="1" thickBot="1">
      <c r="A41" s="66">
        <v>3972</v>
      </c>
      <c r="B41" s="213" t="s">
        <v>14</v>
      </c>
      <c r="C41" s="965">
        <v>18500</v>
      </c>
      <c r="D41" s="1134">
        <v>18500</v>
      </c>
      <c r="E41" s="1134">
        <v>18500</v>
      </c>
      <c r="F41" s="1134">
        <v>18500</v>
      </c>
      <c r="G41" s="1017">
        <f t="shared" si="0"/>
        <v>1</v>
      </c>
      <c r="H41" s="815" t="s">
        <v>975</v>
      </c>
    </row>
    <row r="42" spans="1:8" s="13" customFormat="1" ht="12.75" customHeight="1" thickBot="1">
      <c r="A42" s="210">
        <v>3970</v>
      </c>
      <c r="B42" s="211" t="s">
        <v>726</v>
      </c>
      <c r="C42" s="966">
        <f>SUM(C39:C41)</f>
        <v>204400</v>
      </c>
      <c r="D42" s="966">
        <f>SUM(D39:D41)</f>
        <v>204400</v>
      </c>
      <c r="E42" s="966">
        <f>SUM(E39:E41)</f>
        <v>204400</v>
      </c>
      <c r="F42" s="966">
        <f>SUM(F39:F41)</f>
        <v>204400</v>
      </c>
      <c r="G42" s="1019">
        <f t="shared" si="0"/>
        <v>1</v>
      </c>
      <c r="H42" s="824"/>
    </row>
    <row r="43" spans="1:8" s="13" customFormat="1" ht="12.75" customHeight="1">
      <c r="A43" s="212"/>
      <c r="B43" s="214" t="s">
        <v>837</v>
      </c>
      <c r="C43" s="964"/>
      <c r="D43" s="964"/>
      <c r="E43" s="964"/>
      <c r="F43" s="964"/>
      <c r="G43" s="849"/>
      <c r="H43" s="814"/>
    </row>
    <row r="44" spans="1:8" s="13" customFormat="1" ht="12.75" customHeight="1">
      <c r="A44" s="66">
        <v>3988</v>
      </c>
      <c r="B44" s="85" t="s">
        <v>567</v>
      </c>
      <c r="C44" s="965">
        <v>800</v>
      </c>
      <c r="D44" s="1134">
        <v>800</v>
      </c>
      <c r="E44" s="1134">
        <v>800</v>
      </c>
      <c r="F44" s="1134">
        <v>800</v>
      </c>
      <c r="G44" s="849">
        <f t="shared" si="0"/>
        <v>1</v>
      </c>
      <c r="H44" s="826"/>
    </row>
    <row r="45" spans="1:8" s="13" customFormat="1" ht="12.75" customHeight="1">
      <c r="A45" s="66">
        <v>3989</v>
      </c>
      <c r="B45" s="85" t="s">
        <v>947</v>
      </c>
      <c r="C45" s="965">
        <v>6000</v>
      </c>
      <c r="D45" s="1134">
        <v>6000</v>
      </c>
      <c r="E45" s="1134">
        <v>6000</v>
      </c>
      <c r="F45" s="1134">
        <v>6000</v>
      </c>
      <c r="G45" s="849">
        <f t="shared" si="0"/>
        <v>1</v>
      </c>
      <c r="H45" s="815" t="s">
        <v>975</v>
      </c>
    </row>
    <row r="46" spans="1:8" s="13" customFormat="1" ht="12.75" customHeight="1">
      <c r="A46" s="67">
        <v>3990</v>
      </c>
      <c r="B46" s="88" t="s">
        <v>890</v>
      </c>
      <c r="C46" s="783">
        <v>1000</v>
      </c>
      <c r="D46" s="1133">
        <v>1000</v>
      </c>
      <c r="E46" s="1133">
        <v>1000</v>
      </c>
      <c r="F46" s="1133">
        <v>1000</v>
      </c>
      <c r="G46" s="849">
        <f t="shared" si="0"/>
        <v>1</v>
      </c>
      <c r="H46" s="826"/>
    </row>
    <row r="47" spans="1:8" s="13" customFormat="1" ht="12.75" customHeight="1">
      <c r="A47" s="67">
        <v>3991</v>
      </c>
      <c r="B47" s="88" t="s">
        <v>940</v>
      </c>
      <c r="C47" s="783">
        <v>4820</v>
      </c>
      <c r="D47" s="1133">
        <v>4820</v>
      </c>
      <c r="E47" s="1133">
        <v>4820</v>
      </c>
      <c r="F47" s="1133">
        <v>4820</v>
      </c>
      <c r="G47" s="849">
        <f t="shared" si="0"/>
        <v>1</v>
      </c>
      <c r="H47" s="826"/>
    </row>
    <row r="48" spans="1:8" s="13" customFormat="1" ht="12.75" customHeight="1">
      <c r="A48" s="67">
        <v>3992</v>
      </c>
      <c r="B48" s="88" t="s">
        <v>891</v>
      </c>
      <c r="C48" s="783">
        <v>1400</v>
      </c>
      <c r="D48" s="1133">
        <v>1400</v>
      </c>
      <c r="E48" s="1133">
        <v>1400</v>
      </c>
      <c r="F48" s="1133">
        <v>1400</v>
      </c>
      <c r="G48" s="849">
        <f t="shared" si="0"/>
        <v>1</v>
      </c>
      <c r="H48" s="826"/>
    </row>
    <row r="49" spans="1:8" s="13" customFormat="1" ht="12.75" customHeight="1">
      <c r="A49" s="67">
        <v>3993</v>
      </c>
      <c r="B49" s="88" t="s">
        <v>892</v>
      </c>
      <c r="C49" s="783">
        <v>900</v>
      </c>
      <c r="D49" s="1133">
        <v>900</v>
      </c>
      <c r="E49" s="1133">
        <v>900</v>
      </c>
      <c r="F49" s="1133">
        <v>900</v>
      </c>
      <c r="G49" s="849">
        <f t="shared" si="0"/>
        <v>1</v>
      </c>
      <c r="H49" s="826"/>
    </row>
    <row r="50" spans="1:8" s="13" customFormat="1" ht="12.75" customHeight="1">
      <c r="A50" s="67">
        <v>3994</v>
      </c>
      <c r="B50" s="88" t="s">
        <v>674</v>
      </c>
      <c r="C50" s="783">
        <v>900</v>
      </c>
      <c r="D50" s="1133">
        <v>900</v>
      </c>
      <c r="E50" s="1133">
        <v>900</v>
      </c>
      <c r="F50" s="1133">
        <v>900</v>
      </c>
      <c r="G50" s="849">
        <f t="shared" si="0"/>
        <v>1</v>
      </c>
      <c r="H50" s="826"/>
    </row>
    <row r="51" spans="1:8" s="13" customFormat="1" ht="12.75" customHeight="1">
      <c r="A51" s="67">
        <v>3995</v>
      </c>
      <c r="B51" s="88" t="s">
        <v>675</v>
      </c>
      <c r="C51" s="783">
        <v>900</v>
      </c>
      <c r="D51" s="1133">
        <v>900</v>
      </c>
      <c r="E51" s="1133">
        <v>900</v>
      </c>
      <c r="F51" s="1133">
        <v>900</v>
      </c>
      <c r="G51" s="849">
        <f t="shared" si="0"/>
        <v>1</v>
      </c>
      <c r="H51" s="826"/>
    </row>
    <row r="52" spans="1:8" s="13" customFormat="1" ht="12.75" customHeight="1">
      <c r="A52" s="67">
        <v>3997</v>
      </c>
      <c r="B52" s="88" t="s">
        <v>676</v>
      </c>
      <c r="C52" s="783">
        <v>900</v>
      </c>
      <c r="D52" s="1133">
        <v>900</v>
      </c>
      <c r="E52" s="1133">
        <v>900</v>
      </c>
      <c r="F52" s="1133">
        <v>900</v>
      </c>
      <c r="G52" s="849">
        <f t="shared" si="0"/>
        <v>1</v>
      </c>
      <c r="H52" s="826"/>
    </row>
    <row r="53" spans="1:8" s="13" customFormat="1" ht="12.75" customHeight="1">
      <c r="A53" s="67">
        <v>3998</v>
      </c>
      <c r="B53" s="88" t="s">
        <v>677</v>
      </c>
      <c r="C53" s="783">
        <v>900</v>
      </c>
      <c r="D53" s="1133">
        <v>900</v>
      </c>
      <c r="E53" s="1133">
        <v>900</v>
      </c>
      <c r="F53" s="1133">
        <v>900</v>
      </c>
      <c r="G53" s="849">
        <f t="shared" si="0"/>
        <v>1</v>
      </c>
      <c r="H53" s="826"/>
    </row>
    <row r="54" spans="1:8" s="13" customFormat="1" ht="12.75" customHeight="1" thickBot="1">
      <c r="A54" s="102">
        <v>3999</v>
      </c>
      <c r="B54" s="88" t="s">
        <v>678</v>
      </c>
      <c r="C54" s="961">
        <v>1000</v>
      </c>
      <c r="D54" s="1135">
        <v>1000</v>
      </c>
      <c r="E54" s="1135">
        <v>1000</v>
      </c>
      <c r="F54" s="1135">
        <v>1000</v>
      </c>
      <c r="G54" s="1017">
        <f t="shared" si="0"/>
        <v>1</v>
      </c>
      <c r="H54" s="826"/>
    </row>
    <row r="55" spans="1:8" s="13" customFormat="1" ht="12.75" customHeight="1" thickBot="1">
      <c r="A55" s="63"/>
      <c r="B55" s="36" t="s">
        <v>726</v>
      </c>
      <c r="C55" s="962">
        <f>SUM(C44:C54)</f>
        <v>19520</v>
      </c>
      <c r="D55" s="962">
        <f>SUM(D44:D54)</f>
        <v>19520</v>
      </c>
      <c r="E55" s="962">
        <f>SUM(E44:E54)</f>
        <v>19520</v>
      </c>
      <c r="F55" s="962">
        <f>SUM(F44:F54)</f>
        <v>19520</v>
      </c>
      <c r="G55" s="1019">
        <f t="shared" si="0"/>
        <v>1</v>
      </c>
      <c r="H55" s="824"/>
    </row>
    <row r="56" spans="1:8" s="13" customFormat="1" ht="12.75" customHeight="1" thickBot="1">
      <c r="A56" s="63">
        <v>3900</v>
      </c>
      <c r="B56" s="36" t="s">
        <v>720</v>
      </c>
      <c r="C56" s="962">
        <f>C37+C23+C10+C28+C42+C55</f>
        <v>1176321</v>
      </c>
      <c r="D56" s="962">
        <f>D37+D23+D10+D28+D42+D55</f>
        <v>1302721</v>
      </c>
      <c r="E56" s="962">
        <f>E37+E23+E10+E28+E42+E55</f>
        <v>1315721</v>
      </c>
      <c r="F56" s="962">
        <f>F37+F23+F10+F28+F42+F55</f>
        <v>1322721</v>
      </c>
      <c r="G56" s="1019">
        <f t="shared" si="0"/>
        <v>1.0053202768672083</v>
      </c>
      <c r="H56" s="824"/>
    </row>
    <row r="57" spans="1:8" s="13" customFormat="1" ht="12.75" customHeight="1">
      <c r="A57" s="46"/>
      <c r="B57" s="85" t="s">
        <v>748</v>
      </c>
      <c r="C57" s="783">
        <f aca="true" t="shared" si="1" ref="C57:E58">SUM(C33)</f>
        <v>787</v>
      </c>
      <c r="D57" s="783">
        <f t="shared" si="1"/>
        <v>787</v>
      </c>
      <c r="E57" s="783">
        <f t="shared" si="1"/>
        <v>999</v>
      </c>
      <c r="F57" s="783">
        <f>SUM(F33)</f>
        <v>999</v>
      </c>
      <c r="G57" s="849">
        <f t="shared" si="0"/>
        <v>1</v>
      </c>
      <c r="H57" s="820"/>
    </row>
    <row r="58" spans="1:8" s="13" customFormat="1" ht="12.75" customHeight="1">
      <c r="A58" s="46"/>
      <c r="B58" s="24" t="s">
        <v>682</v>
      </c>
      <c r="C58" s="783">
        <f t="shared" si="1"/>
        <v>213</v>
      </c>
      <c r="D58" s="783">
        <f t="shared" si="1"/>
        <v>213</v>
      </c>
      <c r="E58" s="783">
        <f t="shared" si="1"/>
        <v>220</v>
      </c>
      <c r="F58" s="783">
        <f>SUM(F34)</f>
        <v>220</v>
      </c>
      <c r="G58" s="849">
        <f t="shared" si="0"/>
        <v>1</v>
      </c>
      <c r="H58" s="820"/>
    </row>
    <row r="59" spans="1:8" s="13" customFormat="1" ht="12.75" customHeight="1">
      <c r="A59" s="46"/>
      <c r="B59" s="85" t="s">
        <v>876</v>
      </c>
      <c r="C59" s="783">
        <f>SUM(C18)</f>
        <v>0</v>
      </c>
      <c r="D59" s="783">
        <f>SUM(D18)</f>
        <v>42</v>
      </c>
      <c r="E59" s="783">
        <f>SUM(E18)</f>
        <v>593</v>
      </c>
      <c r="F59" s="783">
        <f>SUM(F18)</f>
        <v>1093</v>
      </c>
      <c r="G59" s="849">
        <f t="shared" si="0"/>
        <v>1.8431703204047218</v>
      </c>
      <c r="H59" s="820"/>
    </row>
    <row r="60" spans="1:8" s="13" customFormat="1" ht="12.75" customHeight="1">
      <c r="A60" s="45"/>
      <c r="B60" s="24" t="s">
        <v>873</v>
      </c>
      <c r="C60" s="960">
        <f>SUM(C10+C23+C28+C37+C42+C55)-C62-C57-C58-C59-C61</f>
        <v>979321</v>
      </c>
      <c r="D60" s="960">
        <f>SUM(D10+D23+D28+D37+D42+D55)-D62-D57-D58-D59-D61</f>
        <v>954246</v>
      </c>
      <c r="E60" s="960">
        <f>SUM(E10+E23+E28+E37+E42+E55)-E62-E57-E58-E59-E61</f>
        <v>965869</v>
      </c>
      <c r="F60" s="960">
        <f>SUM(F10+F23+F28+F37+F42+F55)-F62-F57-F58-F59-F61</f>
        <v>968544</v>
      </c>
      <c r="G60" s="849">
        <f t="shared" si="0"/>
        <v>1.0027695267163559</v>
      </c>
      <c r="H60" s="820"/>
    </row>
    <row r="61" spans="1:8" s="13" customFormat="1" ht="12.75" customHeight="1">
      <c r="A61" s="45"/>
      <c r="B61" s="24" t="s">
        <v>572</v>
      </c>
      <c r="C61" s="960">
        <f>SUM(C20)</f>
        <v>0</v>
      </c>
      <c r="D61" s="960">
        <f>SUM(D20)</f>
        <v>1651</v>
      </c>
      <c r="E61" s="960">
        <f>SUM(E20)</f>
        <v>2477</v>
      </c>
      <c r="F61" s="960">
        <f>SUM(F20)</f>
        <v>3302</v>
      </c>
      <c r="G61" s="849">
        <f t="shared" si="0"/>
        <v>1.3330641905530884</v>
      </c>
      <c r="H61" s="820"/>
    </row>
    <row r="62" spans="1:8" s="13" customFormat="1" ht="12.75" customHeight="1">
      <c r="A62" s="45"/>
      <c r="B62" s="92" t="s">
        <v>850</v>
      </c>
      <c r="C62" s="960">
        <f>SUM(C9+C22+C21+C35)</f>
        <v>196000</v>
      </c>
      <c r="D62" s="960">
        <f>SUM(D9+D22+D21+D35+D36)</f>
        <v>345782</v>
      </c>
      <c r="E62" s="960">
        <f>SUM(E9+E22+E21+E35+E36)</f>
        <v>345563</v>
      </c>
      <c r="F62" s="960">
        <f>SUM(F9+F22+F21+F35+F36+F27)</f>
        <v>348563</v>
      </c>
      <c r="G62" s="1235">
        <f t="shared" si="0"/>
        <v>1.008681484996947</v>
      </c>
      <c r="H62" s="827"/>
    </row>
    <row r="63" spans="1:8" s="13" customFormat="1" ht="12.75" customHeight="1">
      <c r="A63" s="225"/>
      <c r="B63" s="226" t="s">
        <v>630</v>
      </c>
      <c r="C63" s="967">
        <f>SUM(C57:C62)</f>
        <v>1176321</v>
      </c>
      <c r="D63" s="967">
        <f>SUM(D57:D62)</f>
        <v>1302721</v>
      </c>
      <c r="E63" s="967">
        <f>SUM(E57:E62)</f>
        <v>1315721</v>
      </c>
      <c r="F63" s="967">
        <f>SUM(F57:F62)</f>
        <v>1322721</v>
      </c>
      <c r="G63" s="1197">
        <f t="shared" si="0"/>
        <v>1.0053202768672083</v>
      </c>
      <c r="H63" s="827"/>
    </row>
    <row r="64" spans="1:8" ht="12.75" customHeight="1">
      <c r="A64" s="40"/>
      <c r="B64" s="41"/>
      <c r="C64" s="18"/>
      <c r="D64" s="18"/>
      <c r="E64" s="18"/>
      <c r="F64" s="18"/>
      <c r="G64" s="18"/>
      <c r="H64" s="41"/>
    </row>
    <row r="65" ht="12.75" customHeight="1">
      <c r="A65" s="55"/>
    </row>
  </sheetData>
  <sheetProtection/>
  <mergeCells count="7">
    <mergeCell ref="G4:G6"/>
    <mergeCell ref="A2:H2"/>
    <mergeCell ref="A1:H1"/>
    <mergeCell ref="C4:C6"/>
    <mergeCell ref="D4:D6"/>
    <mergeCell ref="E4:E6"/>
    <mergeCell ref="F4:F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showZeros="0" zoomScalePageLayoutView="0" workbookViewId="0" topLeftCell="B34">
      <selection activeCell="F43" sqref="F43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6" width="12.125" style="47" customWidth="1"/>
    <col min="7" max="7" width="9.125" style="47" customWidth="1"/>
    <col min="8" max="8" width="66.875" style="41" customWidth="1"/>
    <col min="9" max="16384" width="9.125" style="41" customWidth="1"/>
  </cols>
  <sheetData>
    <row r="1" spans="1:8" s="16" customFormat="1" ht="12.75" customHeight="1">
      <c r="A1" s="1312" t="s">
        <v>721</v>
      </c>
      <c r="B1" s="1308"/>
      <c r="C1" s="1308"/>
      <c r="D1" s="1308"/>
      <c r="E1" s="1308"/>
      <c r="F1" s="1308"/>
      <c r="G1" s="1308"/>
      <c r="H1" s="1308"/>
    </row>
    <row r="2" spans="1:8" s="16" customFormat="1" ht="12.75" customHeight="1">
      <c r="A2" s="1307" t="s">
        <v>25</v>
      </c>
      <c r="B2" s="1308"/>
      <c r="C2" s="1308"/>
      <c r="D2" s="1308"/>
      <c r="E2" s="1308"/>
      <c r="F2" s="1308"/>
      <c r="G2" s="1308"/>
      <c r="H2" s="1308"/>
    </row>
    <row r="3" spans="1:8" s="16" customFormat="1" ht="12.75" customHeight="1">
      <c r="A3" s="64"/>
      <c r="B3" s="64"/>
      <c r="C3" s="1310"/>
      <c r="D3" s="1310"/>
      <c r="E3" s="1310"/>
      <c r="F3" s="1310"/>
      <c r="G3" s="1310"/>
      <c r="H3" s="1311"/>
    </row>
    <row r="4" spans="1:8" ht="10.5" customHeight="1">
      <c r="A4" s="372"/>
      <c r="B4" s="369"/>
      <c r="C4" s="529"/>
      <c r="D4" s="529"/>
      <c r="E4" s="529"/>
      <c r="F4" s="529"/>
      <c r="G4" s="529"/>
      <c r="H4" s="530" t="s">
        <v>758</v>
      </c>
    </row>
    <row r="5" spans="1:8" ht="12.75" customHeight="1">
      <c r="A5" s="519"/>
      <c r="B5" s="531"/>
      <c r="C5" s="1284" t="s">
        <v>119</v>
      </c>
      <c r="D5" s="1284" t="s">
        <v>262</v>
      </c>
      <c r="E5" s="1284" t="s">
        <v>1212</v>
      </c>
      <c r="F5" s="1284" t="s">
        <v>1224</v>
      </c>
      <c r="G5" s="1284" t="s">
        <v>1231</v>
      </c>
      <c r="H5" s="532"/>
    </row>
    <row r="6" spans="1:8" ht="12" customHeight="1">
      <c r="A6" s="377" t="s">
        <v>857</v>
      </c>
      <c r="B6" s="533" t="s">
        <v>717</v>
      </c>
      <c r="C6" s="1285"/>
      <c r="D6" s="1285"/>
      <c r="E6" s="1285"/>
      <c r="F6" s="1285"/>
      <c r="G6" s="1313"/>
      <c r="H6" s="439" t="s">
        <v>718</v>
      </c>
    </row>
    <row r="7" spans="1:8" ht="12.75" customHeight="1" thickBot="1">
      <c r="A7" s="534"/>
      <c r="B7" s="535"/>
      <c r="C7" s="1292"/>
      <c r="D7" s="1292"/>
      <c r="E7" s="1292"/>
      <c r="F7" s="1292"/>
      <c r="G7" s="1314"/>
      <c r="H7" s="400" t="s">
        <v>719</v>
      </c>
    </row>
    <row r="8" spans="1:8" ht="12.75" customHeight="1">
      <c r="A8" s="536" t="s">
        <v>739</v>
      </c>
      <c r="B8" s="382" t="s">
        <v>740</v>
      </c>
      <c r="C8" s="537" t="s">
        <v>741</v>
      </c>
      <c r="D8" s="537" t="s">
        <v>742</v>
      </c>
      <c r="E8" s="537" t="s">
        <v>743</v>
      </c>
      <c r="F8" s="537" t="s">
        <v>611</v>
      </c>
      <c r="G8" s="537" t="s">
        <v>959</v>
      </c>
      <c r="H8" s="440" t="s">
        <v>1029</v>
      </c>
    </row>
    <row r="9" spans="1:8" ht="16.5" customHeight="1">
      <c r="A9" s="487"/>
      <c r="B9" s="538" t="s">
        <v>845</v>
      </c>
      <c r="C9" s="444"/>
      <c r="D9" s="444"/>
      <c r="E9" s="444"/>
      <c r="F9" s="444"/>
      <c r="G9" s="444"/>
      <c r="H9" s="539"/>
    </row>
    <row r="10" spans="1:8" ht="11.25">
      <c r="A10" s="377"/>
      <c r="B10" s="540" t="s">
        <v>833</v>
      </c>
      <c r="C10" s="541"/>
      <c r="D10" s="541"/>
      <c r="E10" s="541"/>
      <c r="F10" s="541"/>
      <c r="G10" s="541"/>
      <c r="H10" s="392"/>
    </row>
    <row r="11" spans="1:8" ht="11.25">
      <c r="A11" s="563">
        <v>4013</v>
      </c>
      <c r="B11" s="979" t="s">
        <v>1163</v>
      </c>
      <c r="C11" s="543">
        <v>40000</v>
      </c>
      <c r="D11" s="1144">
        <v>61909</v>
      </c>
      <c r="E11" s="1144">
        <v>61909</v>
      </c>
      <c r="F11" s="1144">
        <v>61909</v>
      </c>
      <c r="G11" s="303">
        <f>SUM(F11/E11)</f>
        <v>1</v>
      </c>
      <c r="H11" s="392"/>
    </row>
    <row r="12" spans="1:8" ht="12">
      <c r="A12" s="542">
        <v>4014</v>
      </c>
      <c r="B12" s="301" t="s">
        <v>1205</v>
      </c>
      <c r="C12" s="543">
        <v>20000</v>
      </c>
      <c r="D12" s="1144">
        <f>SUM(D13:D14)</f>
        <v>59061</v>
      </c>
      <c r="E12" s="1144">
        <f>SUM(E13:E15)</f>
        <v>69061</v>
      </c>
      <c r="F12" s="1144">
        <f>SUM(F13:F15)</f>
        <v>69061</v>
      </c>
      <c r="G12" s="303">
        <f aca="true" t="shared" si="0" ref="G12:G75">SUM(F12/E12)</f>
        <v>1</v>
      </c>
      <c r="H12" s="547"/>
    </row>
    <row r="13" spans="1:8" ht="12">
      <c r="A13" s="542"/>
      <c r="B13" s="545" t="s">
        <v>914</v>
      </c>
      <c r="C13" s="543"/>
      <c r="D13" s="1141">
        <v>24061</v>
      </c>
      <c r="E13" s="1141">
        <v>34061</v>
      </c>
      <c r="F13" s="1141">
        <v>34061</v>
      </c>
      <c r="G13" s="303">
        <f t="shared" si="0"/>
        <v>1</v>
      </c>
      <c r="H13" s="547"/>
    </row>
    <row r="14" spans="1:8" ht="12">
      <c r="A14" s="542"/>
      <c r="B14" s="545" t="s">
        <v>827</v>
      </c>
      <c r="C14" s="543"/>
      <c r="D14" s="1141">
        <v>35000</v>
      </c>
      <c r="E14" s="1141">
        <v>32253</v>
      </c>
      <c r="F14" s="1141">
        <v>32253</v>
      </c>
      <c r="G14" s="303">
        <f t="shared" si="0"/>
        <v>1</v>
      </c>
      <c r="H14" s="547"/>
    </row>
    <row r="15" spans="1:8" ht="12">
      <c r="A15" s="542"/>
      <c r="B15" s="545" t="s">
        <v>826</v>
      </c>
      <c r="C15" s="543"/>
      <c r="D15" s="1141"/>
      <c r="E15" s="1141">
        <v>2747</v>
      </c>
      <c r="F15" s="1141">
        <v>2747</v>
      </c>
      <c r="G15" s="303">
        <f t="shared" si="0"/>
        <v>1</v>
      </c>
      <c r="H15" s="547"/>
    </row>
    <row r="16" spans="1:8" ht="12">
      <c r="A16" s="542">
        <v>4016</v>
      </c>
      <c r="B16" s="301" t="s">
        <v>15</v>
      </c>
      <c r="C16" s="543">
        <v>6000</v>
      </c>
      <c r="D16" s="1144">
        <v>6000</v>
      </c>
      <c r="E16" s="1144">
        <v>6000</v>
      </c>
      <c r="F16" s="1144">
        <v>6000</v>
      </c>
      <c r="G16" s="303">
        <f t="shared" si="0"/>
        <v>1</v>
      </c>
      <c r="H16" s="547"/>
    </row>
    <row r="17" spans="1:8" ht="12">
      <c r="A17" s="542">
        <v>4018</v>
      </c>
      <c r="B17" s="301" t="s">
        <v>249</v>
      </c>
      <c r="C17" s="1058"/>
      <c r="D17" s="1145">
        <v>25000</v>
      </c>
      <c r="E17" s="1145">
        <v>25000</v>
      </c>
      <c r="F17" s="1145">
        <v>25000</v>
      </c>
      <c r="G17" s="303">
        <f t="shared" si="0"/>
        <v>1</v>
      </c>
      <c r="H17" s="547"/>
    </row>
    <row r="18" spans="1:8" s="37" customFormat="1" ht="11.25">
      <c r="A18" s="487">
        <v>4010</v>
      </c>
      <c r="B18" s="548" t="s">
        <v>834</v>
      </c>
      <c r="C18" s="1038">
        <f>SUM(C11+C12+C16)</f>
        <v>66000</v>
      </c>
      <c r="D18" s="1038">
        <f>SUM(D11+D12+D16+D17)</f>
        <v>151970</v>
      </c>
      <c r="E18" s="1038">
        <f>SUM(E11+E12+E16+E17)</f>
        <v>161970</v>
      </c>
      <c r="F18" s="1038">
        <f>SUM(F11+F12+F16+F17)</f>
        <v>161970</v>
      </c>
      <c r="G18" s="1249">
        <f t="shared" si="0"/>
        <v>1</v>
      </c>
      <c r="H18" s="549"/>
    </row>
    <row r="19" spans="1:8" s="37" customFormat="1" ht="11.25">
      <c r="A19" s="76"/>
      <c r="B19" s="550" t="s">
        <v>835</v>
      </c>
      <c r="C19" s="302"/>
      <c r="D19" s="302"/>
      <c r="E19" s="302"/>
      <c r="F19" s="302"/>
      <c r="G19" s="303"/>
      <c r="H19" s="388"/>
    </row>
    <row r="20" spans="1:8" s="37" customFormat="1" ht="11.25">
      <c r="A20" s="487">
        <v>4030</v>
      </c>
      <c r="B20" s="548" t="s">
        <v>836</v>
      </c>
      <c r="C20" s="588"/>
      <c r="D20" s="588"/>
      <c r="E20" s="588"/>
      <c r="F20" s="588"/>
      <c r="G20" s="1248"/>
      <c r="H20" s="551"/>
    </row>
    <row r="21" spans="1:8" s="37" customFormat="1" ht="12">
      <c r="A21" s="76"/>
      <c r="B21" s="552" t="s">
        <v>840</v>
      </c>
      <c r="C21" s="553"/>
      <c r="D21" s="553"/>
      <c r="E21" s="553"/>
      <c r="F21" s="553"/>
      <c r="G21" s="303"/>
      <c r="H21" s="554"/>
    </row>
    <row r="22" spans="1:8" s="37" customFormat="1" ht="12">
      <c r="A22" s="542">
        <v>4114</v>
      </c>
      <c r="B22" s="555" t="s">
        <v>756</v>
      </c>
      <c r="C22" s="302">
        <v>857396</v>
      </c>
      <c r="D22" s="1140">
        <v>857396</v>
      </c>
      <c r="E22" s="1140">
        <v>857396</v>
      </c>
      <c r="F22" s="1140">
        <v>857396</v>
      </c>
      <c r="G22" s="303">
        <f t="shared" si="0"/>
        <v>1</v>
      </c>
      <c r="H22" s="547"/>
    </row>
    <row r="23" spans="1:8" s="37" customFormat="1" ht="12">
      <c r="A23" s="542">
        <v>4115</v>
      </c>
      <c r="B23" s="555" t="s">
        <v>1161</v>
      </c>
      <c r="C23" s="302">
        <v>800000</v>
      </c>
      <c r="D23" s="1140">
        <v>800000</v>
      </c>
      <c r="E23" s="1140">
        <v>800000</v>
      </c>
      <c r="F23" s="1140">
        <v>800000</v>
      </c>
      <c r="G23" s="303">
        <f t="shared" si="0"/>
        <v>1</v>
      </c>
      <c r="H23" s="547"/>
    </row>
    <row r="24" spans="1:8" s="37" customFormat="1" ht="12">
      <c r="A24" s="542">
        <v>4116</v>
      </c>
      <c r="B24" s="555" t="s">
        <v>4</v>
      </c>
      <c r="C24" s="302">
        <v>179000</v>
      </c>
      <c r="D24" s="1140">
        <v>479000</v>
      </c>
      <c r="E24" s="1140">
        <v>479000</v>
      </c>
      <c r="F24" s="1140">
        <v>479000</v>
      </c>
      <c r="G24" s="303">
        <f t="shared" si="0"/>
        <v>1</v>
      </c>
      <c r="H24" s="547"/>
    </row>
    <row r="25" spans="1:8" s="37" customFormat="1" ht="12">
      <c r="A25" s="542">
        <v>4117</v>
      </c>
      <c r="B25" s="555" t="s">
        <v>5</v>
      </c>
      <c r="C25" s="302">
        <v>147600</v>
      </c>
      <c r="D25" s="1140">
        <v>447600</v>
      </c>
      <c r="E25" s="1140">
        <v>447600</v>
      </c>
      <c r="F25" s="1140">
        <v>447600</v>
      </c>
      <c r="G25" s="303">
        <f t="shared" si="0"/>
        <v>1</v>
      </c>
      <c r="H25" s="547"/>
    </row>
    <row r="26" spans="1:8" s="37" customFormat="1" ht="12">
      <c r="A26" s="542">
        <v>4118</v>
      </c>
      <c r="B26" s="555" t="s">
        <v>125</v>
      </c>
      <c r="C26" s="302"/>
      <c r="D26" s="1140">
        <v>15701</v>
      </c>
      <c r="E26" s="1140">
        <v>15701</v>
      </c>
      <c r="F26" s="1140">
        <v>15701</v>
      </c>
      <c r="G26" s="303">
        <f t="shared" si="0"/>
        <v>1</v>
      </c>
      <c r="H26" s="547"/>
    </row>
    <row r="27" spans="1:8" s="37" customFormat="1" ht="12">
      <c r="A27" s="542">
        <v>4119</v>
      </c>
      <c r="B27" s="555" t="s">
        <v>960</v>
      </c>
      <c r="C27" s="302"/>
      <c r="D27" s="1140">
        <v>558</v>
      </c>
      <c r="E27" s="1140">
        <v>558</v>
      </c>
      <c r="F27" s="1140">
        <v>558</v>
      </c>
      <c r="G27" s="303">
        <f t="shared" si="0"/>
        <v>1</v>
      </c>
      <c r="H27" s="547"/>
    </row>
    <row r="28" spans="1:8" s="37" customFormat="1" ht="12">
      <c r="A28" s="542">
        <v>4120</v>
      </c>
      <c r="B28" s="301" t="s">
        <v>253</v>
      </c>
      <c r="C28" s="543"/>
      <c r="D28" s="1144">
        <v>20000</v>
      </c>
      <c r="E28" s="1144">
        <v>20000</v>
      </c>
      <c r="F28" s="1144">
        <v>20000</v>
      </c>
      <c r="G28" s="303">
        <f t="shared" si="0"/>
        <v>1</v>
      </c>
      <c r="H28" s="547"/>
    </row>
    <row r="29" spans="1:8" s="34" customFormat="1" ht="12">
      <c r="A29" s="388">
        <v>4121</v>
      </c>
      <c r="B29" s="556" t="s">
        <v>699</v>
      </c>
      <c r="C29" s="393">
        <v>40000</v>
      </c>
      <c r="D29" s="1143">
        <v>59548</v>
      </c>
      <c r="E29" s="1143">
        <f>SUM(E30:E32)</f>
        <v>85548</v>
      </c>
      <c r="F29" s="1143">
        <f>SUM(F30:F32)</f>
        <v>85548</v>
      </c>
      <c r="G29" s="303">
        <f t="shared" si="0"/>
        <v>1</v>
      </c>
      <c r="H29" s="547"/>
    </row>
    <row r="30" spans="1:8" s="34" customFormat="1" ht="12">
      <c r="A30" s="388"/>
      <c r="B30" s="545" t="s">
        <v>914</v>
      </c>
      <c r="C30" s="546"/>
      <c r="D30" s="1141">
        <v>222</v>
      </c>
      <c r="E30" s="1141">
        <v>7230</v>
      </c>
      <c r="F30" s="1141">
        <v>7374</v>
      </c>
      <c r="G30" s="303">
        <f t="shared" si="0"/>
        <v>1.0199170124481327</v>
      </c>
      <c r="H30" s="544"/>
    </row>
    <row r="31" spans="1:8" s="34" customFormat="1" ht="12">
      <c r="A31" s="388"/>
      <c r="B31" s="545" t="s">
        <v>826</v>
      </c>
      <c r="C31" s="546"/>
      <c r="D31" s="1141"/>
      <c r="E31" s="1141">
        <v>2157</v>
      </c>
      <c r="F31" s="1141">
        <v>2157</v>
      </c>
      <c r="G31" s="303">
        <f t="shared" si="0"/>
        <v>1</v>
      </c>
      <c r="H31" s="544"/>
    </row>
    <row r="32" spans="1:8" s="34" customFormat="1" ht="12">
      <c r="A32" s="388"/>
      <c r="B32" s="545" t="s">
        <v>827</v>
      </c>
      <c r="C32" s="546"/>
      <c r="D32" s="1141">
        <v>59326</v>
      </c>
      <c r="E32" s="1141">
        <v>76161</v>
      </c>
      <c r="F32" s="1141">
        <v>76017</v>
      </c>
      <c r="G32" s="303">
        <f t="shared" si="0"/>
        <v>0.99810926852326</v>
      </c>
      <c r="H32" s="544"/>
    </row>
    <row r="33" spans="1:8" s="34" customFormat="1" ht="12">
      <c r="A33" s="388">
        <v>4122</v>
      </c>
      <c r="B33" s="557" t="s">
        <v>765</v>
      </c>
      <c r="C33" s="302">
        <v>120000</v>
      </c>
      <c r="D33" s="1140">
        <v>149739</v>
      </c>
      <c r="E33" s="1140">
        <v>149739</v>
      </c>
      <c r="F33" s="1140">
        <v>148213</v>
      </c>
      <c r="G33" s="303">
        <f t="shared" si="0"/>
        <v>0.9898089342121958</v>
      </c>
      <c r="H33" s="547"/>
    </row>
    <row r="34" spans="1:8" s="34" customFormat="1" ht="11.25">
      <c r="A34" s="465">
        <v>4124</v>
      </c>
      <c r="B34" s="555" t="s">
        <v>126</v>
      </c>
      <c r="C34" s="559"/>
      <c r="D34" s="1142">
        <v>1143</v>
      </c>
      <c r="E34" s="1142">
        <v>1143</v>
      </c>
      <c r="F34" s="1142">
        <v>1143</v>
      </c>
      <c r="G34" s="303">
        <f t="shared" si="0"/>
        <v>1</v>
      </c>
      <c r="H34" s="392"/>
    </row>
    <row r="35" spans="1:8" s="34" customFormat="1" ht="11.25">
      <c r="A35" s="560"/>
      <c r="B35" s="561" t="s">
        <v>722</v>
      </c>
      <c r="C35" s="409">
        <f>C27+C29+C33+C22+C34+C23+C24+C25</f>
        <v>2143996</v>
      </c>
      <c r="D35" s="409">
        <f>D27+D29+D33+D22+D34+D23+D24+D25+D26+D28</f>
        <v>2830685</v>
      </c>
      <c r="E35" s="409">
        <f>E27+E29+E33+E22+E34+E23+E24+E25+E26+E28</f>
        <v>2856685</v>
      </c>
      <c r="F35" s="409">
        <f>F27+F29+F33+F22+F34+F23+F24+F25+F26+F28</f>
        <v>2855159</v>
      </c>
      <c r="G35" s="1239">
        <f t="shared" si="0"/>
        <v>0.9994658143967571</v>
      </c>
      <c r="H35" s="389"/>
    </row>
    <row r="36" spans="1:8" s="34" customFormat="1" ht="12">
      <c r="A36" s="388">
        <v>4131</v>
      </c>
      <c r="B36" s="556" t="s">
        <v>867</v>
      </c>
      <c r="C36" s="302">
        <v>60000</v>
      </c>
      <c r="D36" s="1140">
        <v>63821</v>
      </c>
      <c r="E36" s="1140">
        <f>SUM(E37:E38)</f>
        <v>88821</v>
      </c>
      <c r="F36" s="1140">
        <f>SUM(F37:F38)</f>
        <v>88821</v>
      </c>
      <c r="G36" s="303">
        <f t="shared" si="0"/>
        <v>1</v>
      </c>
      <c r="H36" s="547"/>
    </row>
    <row r="37" spans="1:8" s="34" customFormat="1" ht="12">
      <c r="A37" s="388"/>
      <c r="B37" s="1203" t="s">
        <v>914</v>
      </c>
      <c r="C37" s="302"/>
      <c r="D37" s="1140"/>
      <c r="E37" s="1138">
        <v>7216</v>
      </c>
      <c r="F37" s="1138">
        <v>7767</v>
      </c>
      <c r="G37" s="303">
        <f t="shared" si="0"/>
        <v>1.0763580931263859</v>
      </c>
      <c r="H37" s="547"/>
    </row>
    <row r="38" spans="1:8" s="34" customFormat="1" ht="12">
      <c r="A38" s="388"/>
      <c r="B38" s="1203" t="s">
        <v>827</v>
      </c>
      <c r="C38" s="302"/>
      <c r="D38" s="1140"/>
      <c r="E38" s="1138">
        <v>81605</v>
      </c>
      <c r="F38" s="1138">
        <v>81054</v>
      </c>
      <c r="G38" s="303">
        <f t="shared" si="0"/>
        <v>0.9932479627473807</v>
      </c>
      <c r="H38" s="547"/>
    </row>
    <row r="39" spans="1:8" s="34" customFormat="1" ht="12" customHeight="1">
      <c r="A39" s="388">
        <v>4132</v>
      </c>
      <c r="B39" s="556" t="s">
        <v>696</v>
      </c>
      <c r="C39" s="302">
        <v>40000</v>
      </c>
      <c r="D39" s="1140">
        <v>47090</v>
      </c>
      <c r="E39" s="1140">
        <v>47090</v>
      </c>
      <c r="F39" s="1140">
        <v>47090</v>
      </c>
      <c r="G39" s="303">
        <f t="shared" si="0"/>
        <v>1</v>
      </c>
      <c r="H39" s="547"/>
    </row>
    <row r="40" spans="1:8" s="34" customFormat="1" ht="12.75" customHeight="1">
      <c r="A40" s="300">
        <v>4133</v>
      </c>
      <c r="B40" s="304" t="s">
        <v>868</v>
      </c>
      <c r="C40" s="302">
        <v>220447</v>
      </c>
      <c r="D40" s="1140">
        <v>267834</v>
      </c>
      <c r="E40" s="1140">
        <v>267834</v>
      </c>
      <c r="F40" s="1140">
        <v>267834</v>
      </c>
      <c r="G40" s="303">
        <f t="shared" si="0"/>
        <v>1</v>
      </c>
      <c r="H40" s="547"/>
    </row>
    <row r="41" spans="1:8" s="34" customFormat="1" ht="12">
      <c r="A41" s="300">
        <v>4135</v>
      </c>
      <c r="B41" s="304" t="s">
        <v>869</v>
      </c>
      <c r="C41" s="302">
        <v>123000</v>
      </c>
      <c r="D41" s="1140">
        <v>123000</v>
      </c>
      <c r="E41" s="1140">
        <v>123000</v>
      </c>
      <c r="F41" s="1140">
        <v>123000</v>
      </c>
      <c r="G41" s="303">
        <f t="shared" si="0"/>
        <v>1</v>
      </c>
      <c r="H41" s="547"/>
    </row>
    <row r="42" spans="1:8" s="34" customFormat="1" ht="12">
      <c r="A42" s="300">
        <v>4136</v>
      </c>
      <c r="B42" s="304" t="s">
        <v>1140</v>
      </c>
      <c r="C42" s="302">
        <v>51200</v>
      </c>
      <c r="D42" s="1140">
        <v>116518</v>
      </c>
      <c r="E42" s="1140">
        <v>116518</v>
      </c>
      <c r="F42" s="1140">
        <v>119518</v>
      </c>
      <c r="G42" s="303">
        <f t="shared" si="0"/>
        <v>1.0257470948694623</v>
      </c>
      <c r="H42" s="547"/>
    </row>
    <row r="43" spans="1:8" s="34" customFormat="1" ht="12">
      <c r="A43" s="300">
        <v>4137</v>
      </c>
      <c r="B43" s="304" t="s">
        <v>127</v>
      </c>
      <c r="C43" s="302"/>
      <c r="D43" s="1140">
        <v>3694</v>
      </c>
      <c r="E43" s="1140">
        <v>3694</v>
      </c>
      <c r="F43" s="1140">
        <v>7694</v>
      </c>
      <c r="G43" s="303">
        <f t="shared" si="0"/>
        <v>2.0828370330265296</v>
      </c>
      <c r="H43" s="547"/>
    </row>
    <row r="44" spans="1:8" s="34" customFormat="1" ht="11.25">
      <c r="A44" s="300">
        <v>4141</v>
      </c>
      <c r="B44" s="301" t="s">
        <v>1104</v>
      </c>
      <c r="C44" s="302">
        <v>30000</v>
      </c>
      <c r="D44" s="1140">
        <f>SUM(D45:D49)</f>
        <v>62190</v>
      </c>
      <c r="E44" s="1140">
        <f>SUM(E45:E49)</f>
        <v>62190</v>
      </c>
      <c r="F44" s="1140">
        <f>SUM(F45:F49)</f>
        <v>62190</v>
      </c>
      <c r="G44" s="303">
        <f t="shared" si="0"/>
        <v>1</v>
      </c>
      <c r="H44" s="304"/>
    </row>
    <row r="45" spans="1:8" s="34" customFormat="1" ht="12">
      <c r="A45" s="300"/>
      <c r="B45" s="545" t="s">
        <v>862</v>
      </c>
      <c r="C45" s="302"/>
      <c r="D45" s="558">
        <v>1500</v>
      </c>
      <c r="E45" s="558">
        <v>3500</v>
      </c>
      <c r="F45" s="558">
        <v>3500</v>
      </c>
      <c r="G45" s="303">
        <f t="shared" si="0"/>
        <v>1</v>
      </c>
      <c r="H45" s="304"/>
    </row>
    <row r="46" spans="1:8" s="34" customFormat="1" ht="12">
      <c r="A46" s="300"/>
      <c r="B46" s="545" t="s">
        <v>595</v>
      </c>
      <c r="C46" s="302"/>
      <c r="D46" s="558">
        <v>690</v>
      </c>
      <c r="E46" s="558">
        <v>1100</v>
      </c>
      <c r="F46" s="558">
        <v>1100</v>
      </c>
      <c r="G46" s="303">
        <f t="shared" si="0"/>
        <v>1</v>
      </c>
      <c r="H46" s="304"/>
    </row>
    <row r="47" spans="1:8" s="34" customFormat="1" ht="12">
      <c r="A47" s="300"/>
      <c r="B47" s="545" t="s">
        <v>876</v>
      </c>
      <c r="C47" s="302"/>
      <c r="D47" s="558"/>
      <c r="E47" s="558">
        <v>62</v>
      </c>
      <c r="F47" s="558">
        <v>62</v>
      </c>
      <c r="G47" s="303">
        <f t="shared" si="0"/>
        <v>1</v>
      </c>
      <c r="H47" s="304"/>
    </row>
    <row r="48" spans="1:8" s="34" customFormat="1" ht="12">
      <c r="A48" s="300"/>
      <c r="B48" s="545" t="s">
        <v>829</v>
      </c>
      <c r="C48" s="302"/>
      <c r="D48" s="558">
        <v>30000</v>
      </c>
      <c r="E48" s="558">
        <v>27528</v>
      </c>
      <c r="F48" s="558">
        <v>27528</v>
      </c>
      <c r="G48" s="303">
        <f t="shared" si="0"/>
        <v>1</v>
      </c>
      <c r="H48" s="304"/>
    </row>
    <row r="49" spans="1:8" s="34" customFormat="1" ht="12">
      <c r="A49" s="300"/>
      <c r="B49" s="1109" t="s">
        <v>828</v>
      </c>
      <c r="C49" s="302"/>
      <c r="D49" s="558">
        <v>30000</v>
      </c>
      <c r="E49" s="558">
        <v>30000</v>
      </c>
      <c r="F49" s="558">
        <v>30000</v>
      </c>
      <c r="G49" s="303">
        <f t="shared" si="0"/>
        <v>1</v>
      </c>
      <c r="H49" s="304"/>
    </row>
    <row r="50" spans="1:8" s="34" customFormat="1" ht="11.25">
      <c r="A50" s="487">
        <v>4100</v>
      </c>
      <c r="B50" s="1108" t="s">
        <v>751</v>
      </c>
      <c r="C50" s="403">
        <f>C35+C36+C39+C40+C41+C44+C42</f>
        <v>2668643</v>
      </c>
      <c r="D50" s="403">
        <f>D35+D36+D39+D40+D41+D44+D42+D43</f>
        <v>3514832</v>
      </c>
      <c r="E50" s="403">
        <f>E35+E36+E39+E40+E41+E44+E42+E43</f>
        <v>3565832</v>
      </c>
      <c r="F50" s="403">
        <f>F35+F36+F39+F40+F41+F44+F42+F43</f>
        <v>3571306</v>
      </c>
      <c r="G50" s="1249">
        <f t="shared" si="0"/>
        <v>1.0015351256032252</v>
      </c>
      <c r="H50" s="539"/>
    </row>
    <row r="51" spans="1:8" s="34" customFormat="1" ht="11.25">
      <c r="A51" s="519"/>
      <c r="B51" s="562" t="s">
        <v>698</v>
      </c>
      <c r="C51" s="302"/>
      <c r="D51" s="302"/>
      <c r="E51" s="302"/>
      <c r="F51" s="302"/>
      <c r="G51" s="303"/>
      <c r="H51" s="392"/>
    </row>
    <row r="52" spans="1:8" s="34" customFormat="1" ht="11.25">
      <c r="A52" s="542">
        <v>4211</v>
      </c>
      <c r="B52" s="301" t="s">
        <v>700</v>
      </c>
      <c r="C52" s="302"/>
      <c r="D52" s="302"/>
      <c r="E52" s="302">
        <v>4104</v>
      </c>
      <c r="F52" s="302">
        <v>4104</v>
      </c>
      <c r="G52" s="303">
        <f t="shared" si="0"/>
        <v>1</v>
      </c>
      <c r="H52" s="392"/>
    </row>
    <row r="53" spans="1:8" s="34" customFormat="1" ht="11.25">
      <c r="A53" s="542">
        <v>4213</v>
      </c>
      <c r="B53" s="301" t="s">
        <v>702</v>
      </c>
      <c r="C53" s="302"/>
      <c r="D53" s="302"/>
      <c r="E53" s="302">
        <v>10781</v>
      </c>
      <c r="F53" s="302">
        <v>10781</v>
      </c>
      <c r="G53" s="303">
        <f t="shared" si="0"/>
        <v>1</v>
      </c>
      <c r="H53" s="392"/>
    </row>
    <row r="54" spans="1:8" s="34" customFormat="1" ht="11.25">
      <c r="A54" s="542">
        <v>4215</v>
      </c>
      <c r="B54" s="301" t="s">
        <v>841</v>
      </c>
      <c r="C54" s="302"/>
      <c r="D54" s="302"/>
      <c r="E54" s="302"/>
      <c r="F54" s="302"/>
      <c r="G54" s="303"/>
      <c r="H54" s="392"/>
    </row>
    <row r="55" spans="1:8" s="34" customFormat="1" ht="11.25">
      <c r="A55" s="542">
        <v>4217</v>
      </c>
      <c r="B55" s="301" t="s">
        <v>610</v>
      </c>
      <c r="C55" s="302"/>
      <c r="D55" s="302"/>
      <c r="E55" s="302"/>
      <c r="F55" s="302"/>
      <c r="G55" s="303"/>
      <c r="H55" s="392"/>
    </row>
    <row r="56" spans="1:8" s="34" customFormat="1" ht="11.25">
      <c r="A56" s="542">
        <v>4219</v>
      </c>
      <c r="B56" s="301" t="s">
        <v>703</v>
      </c>
      <c r="C56" s="302"/>
      <c r="D56" s="302"/>
      <c r="E56" s="302">
        <v>9079</v>
      </c>
      <c r="F56" s="302">
        <v>0</v>
      </c>
      <c r="G56" s="303">
        <f t="shared" si="0"/>
        <v>0</v>
      </c>
      <c r="H56" s="392"/>
    </row>
    <row r="57" spans="1:8" s="34" customFormat="1" ht="11.25">
      <c r="A57" s="542">
        <v>4221</v>
      </c>
      <c r="B57" s="301" t="s">
        <v>701</v>
      </c>
      <c r="C57" s="302"/>
      <c r="D57" s="302"/>
      <c r="E57" s="302">
        <v>8414</v>
      </c>
      <c r="F57" s="302">
        <v>8414</v>
      </c>
      <c r="G57" s="303">
        <f t="shared" si="0"/>
        <v>1</v>
      </c>
      <c r="H57" s="392"/>
    </row>
    <row r="58" spans="1:8" s="34" customFormat="1" ht="11.25">
      <c r="A58" s="542">
        <v>4223</v>
      </c>
      <c r="B58" s="301" t="s">
        <v>704</v>
      </c>
      <c r="C58" s="302"/>
      <c r="D58" s="302"/>
      <c r="E58" s="302">
        <v>19800</v>
      </c>
      <c r="F58" s="302">
        <v>19800</v>
      </c>
      <c r="G58" s="303">
        <f t="shared" si="0"/>
        <v>1</v>
      </c>
      <c r="H58" s="392"/>
    </row>
    <row r="59" spans="1:8" s="34" customFormat="1" ht="11.25">
      <c r="A59" s="542">
        <v>4225</v>
      </c>
      <c r="B59" s="301" t="s">
        <v>705</v>
      </c>
      <c r="C59" s="302"/>
      <c r="D59" s="302"/>
      <c r="E59" s="302">
        <v>5650</v>
      </c>
      <c r="F59" s="302">
        <v>5650</v>
      </c>
      <c r="G59" s="303">
        <f t="shared" si="0"/>
        <v>1</v>
      </c>
      <c r="H59" s="392"/>
    </row>
    <row r="60" spans="1:8" s="34" customFormat="1" ht="11.25">
      <c r="A60" s="542">
        <v>4227</v>
      </c>
      <c r="B60" s="301" t="s">
        <v>706</v>
      </c>
      <c r="C60" s="302"/>
      <c r="D60" s="302"/>
      <c r="E60" s="302">
        <v>2497</v>
      </c>
      <c r="F60" s="302">
        <v>2497</v>
      </c>
      <c r="G60" s="303">
        <f t="shared" si="0"/>
        <v>1</v>
      </c>
      <c r="H60" s="392"/>
    </row>
    <row r="61" spans="1:8" s="34" customFormat="1" ht="11.25">
      <c r="A61" s="563">
        <v>4239</v>
      </c>
      <c r="B61" s="564" t="s">
        <v>1183</v>
      </c>
      <c r="C61" s="783"/>
      <c r="D61" s="783"/>
      <c r="E61" s="783">
        <v>50738</v>
      </c>
      <c r="F61" s="783"/>
      <c r="G61" s="303">
        <f t="shared" si="0"/>
        <v>0</v>
      </c>
      <c r="H61" s="1204"/>
    </row>
    <row r="62" spans="1:8" s="34" customFormat="1" ht="12">
      <c r="A62" s="563">
        <v>4265</v>
      </c>
      <c r="B62" s="564" t="s">
        <v>599</v>
      </c>
      <c r="C62" s="783">
        <v>200000</v>
      </c>
      <c r="D62" s="1133">
        <v>200000</v>
      </c>
      <c r="E62" s="1133"/>
      <c r="F62" s="1133">
        <v>6079</v>
      </c>
      <c r="G62" s="303"/>
      <c r="H62" s="784"/>
    </row>
    <row r="63" spans="1:8" s="34" customFormat="1" ht="11.25">
      <c r="A63" s="565">
        <v>4200</v>
      </c>
      <c r="B63" s="566" t="s">
        <v>842</v>
      </c>
      <c r="C63" s="385">
        <f>SUM(C52:C62)</f>
        <v>200000</v>
      </c>
      <c r="D63" s="385">
        <f>SUM(D52:D62)</f>
        <v>200000</v>
      </c>
      <c r="E63" s="385">
        <f>SUM(E52:E62)</f>
        <v>111063</v>
      </c>
      <c r="F63" s="385">
        <f>SUM(F52:F62)</f>
        <v>57325</v>
      </c>
      <c r="G63" s="1239">
        <f t="shared" si="0"/>
        <v>0.5161484922971646</v>
      </c>
      <c r="H63" s="567"/>
    </row>
    <row r="64" spans="1:8" s="37" customFormat="1" ht="11.25">
      <c r="A64" s="76"/>
      <c r="B64" s="562" t="s">
        <v>843</v>
      </c>
      <c r="C64" s="302"/>
      <c r="D64" s="302"/>
      <c r="E64" s="302"/>
      <c r="F64" s="302"/>
      <c r="G64" s="303"/>
      <c r="H64" s="554"/>
    </row>
    <row r="65" spans="1:8" s="34" customFormat="1" ht="12">
      <c r="A65" s="388">
        <v>4310</v>
      </c>
      <c r="B65" s="304" t="s">
        <v>966</v>
      </c>
      <c r="C65" s="302">
        <v>55000</v>
      </c>
      <c r="D65" s="1140">
        <v>65314</v>
      </c>
      <c r="E65" s="1140">
        <f>SUM(E66:E67)</f>
        <v>65314</v>
      </c>
      <c r="F65" s="1140">
        <f>SUM(F66:F67)</f>
        <v>65314</v>
      </c>
      <c r="G65" s="303">
        <f t="shared" si="0"/>
        <v>1</v>
      </c>
      <c r="H65" s="547"/>
    </row>
    <row r="66" spans="1:8" s="34" customFormat="1" ht="12">
      <c r="A66" s="388"/>
      <c r="B66" s="1203" t="s">
        <v>914</v>
      </c>
      <c r="C66" s="302"/>
      <c r="D66" s="1140"/>
      <c r="E66" s="1138">
        <v>2734</v>
      </c>
      <c r="F66" s="1138">
        <v>2734</v>
      </c>
      <c r="G66" s="303">
        <f t="shared" si="0"/>
        <v>1</v>
      </c>
      <c r="H66" s="547"/>
    </row>
    <row r="67" spans="1:8" s="34" customFormat="1" ht="12">
      <c r="A67" s="388"/>
      <c r="B67" s="1203" t="s">
        <v>827</v>
      </c>
      <c r="C67" s="302"/>
      <c r="D67" s="1140"/>
      <c r="E67" s="1138">
        <v>62580</v>
      </c>
      <c r="F67" s="1138">
        <v>62580</v>
      </c>
      <c r="G67" s="303">
        <f t="shared" si="0"/>
        <v>1</v>
      </c>
      <c r="H67" s="547"/>
    </row>
    <row r="68" spans="1:8" s="34" customFormat="1" ht="12">
      <c r="A68" s="388">
        <v>4321</v>
      </c>
      <c r="B68" s="304" t="s">
        <v>1172</v>
      </c>
      <c r="C68" s="302"/>
      <c r="D68" s="1140">
        <v>5600</v>
      </c>
      <c r="E68" s="1140">
        <v>20556</v>
      </c>
      <c r="F68" s="1140">
        <v>20556</v>
      </c>
      <c r="G68" s="303">
        <f t="shared" si="0"/>
        <v>1</v>
      </c>
      <c r="H68" s="547"/>
    </row>
    <row r="69" spans="1:8" s="34" customFormat="1" ht="12">
      <c r="A69" s="388">
        <v>4322</v>
      </c>
      <c r="B69" s="304" t="s">
        <v>1182</v>
      </c>
      <c r="C69" s="302"/>
      <c r="D69" s="1140"/>
      <c r="E69" s="1140">
        <v>41943</v>
      </c>
      <c r="F69" s="1140">
        <v>41943</v>
      </c>
      <c r="G69" s="303">
        <f t="shared" si="0"/>
        <v>1</v>
      </c>
      <c r="H69" s="547"/>
    </row>
    <row r="70" spans="1:8" s="34" customFormat="1" ht="12">
      <c r="A70" s="388">
        <v>4323</v>
      </c>
      <c r="B70" s="304" t="s">
        <v>1181</v>
      </c>
      <c r="C70" s="302"/>
      <c r="D70" s="1140"/>
      <c r="E70" s="1140">
        <v>32038</v>
      </c>
      <c r="F70" s="1140">
        <v>32038</v>
      </c>
      <c r="G70" s="303">
        <f t="shared" si="0"/>
        <v>1</v>
      </c>
      <c r="H70" s="547"/>
    </row>
    <row r="71" spans="1:8" s="37" customFormat="1" ht="11.25">
      <c r="A71" s="539">
        <v>4300</v>
      </c>
      <c r="B71" s="562" t="s">
        <v>844</v>
      </c>
      <c r="C71" s="315">
        <f>SUM(C65:C68)</f>
        <v>55000</v>
      </c>
      <c r="D71" s="315">
        <f>SUM(D65:D68)</f>
        <v>70914</v>
      </c>
      <c r="E71" s="315">
        <f>SUM(E65+E68+E69+E70)</f>
        <v>159851</v>
      </c>
      <c r="F71" s="315">
        <f>SUM(F65+F68+F69+F70)</f>
        <v>159851</v>
      </c>
      <c r="G71" s="1249">
        <f t="shared" si="0"/>
        <v>1</v>
      </c>
      <c r="H71" s="483"/>
    </row>
    <row r="72" spans="1:8" s="37" customFormat="1" ht="16.5" customHeight="1">
      <c r="A72" s="539"/>
      <c r="B72" s="538" t="s">
        <v>846</v>
      </c>
      <c r="C72" s="315">
        <f>SUM(C71+C63+C50+C20+C18)</f>
        <v>2989643</v>
      </c>
      <c r="D72" s="315">
        <f>SUM(D71+D63+D50+D20+D18)</f>
        <v>3937716</v>
      </c>
      <c r="E72" s="315">
        <f>SUM(E71+E63+E50+E20+E18)</f>
        <v>3998716</v>
      </c>
      <c r="F72" s="315">
        <f>SUM(F71+F63+F50+F20+F18)</f>
        <v>3950452</v>
      </c>
      <c r="G72" s="1249">
        <f t="shared" si="0"/>
        <v>0.987930125570308</v>
      </c>
      <c r="H72" s="483"/>
    </row>
    <row r="73" spans="1:8" s="37" customFormat="1" ht="11.25">
      <c r="A73" s="568"/>
      <c r="B73" s="569" t="s">
        <v>640</v>
      </c>
      <c r="C73" s="541"/>
      <c r="D73" s="541"/>
      <c r="E73" s="541"/>
      <c r="F73" s="541"/>
      <c r="G73" s="303"/>
      <c r="H73" s="554"/>
    </row>
    <row r="74" spans="1:8" s="37" customFormat="1" ht="11.25">
      <c r="A74" s="568"/>
      <c r="B74" s="302" t="s">
        <v>862</v>
      </c>
      <c r="C74" s="543"/>
      <c r="D74" s="543">
        <f aca="true" t="shared" si="1" ref="D74:F75">SUM(D45)</f>
        <v>1500</v>
      </c>
      <c r="E74" s="543">
        <f t="shared" si="1"/>
        <v>3500</v>
      </c>
      <c r="F74" s="543">
        <f t="shared" si="1"/>
        <v>3500</v>
      </c>
      <c r="G74" s="303">
        <f t="shared" si="0"/>
        <v>1</v>
      </c>
      <c r="H74" s="554"/>
    </row>
    <row r="75" spans="1:8" s="37" customFormat="1" ht="11.25">
      <c r="A75" s="568"/>
      <c r="B75" s="302" t="s">
        <v>595</v>
      </c>
      <c r="C75" s="543"/>
      <c r="D75" s="543">
        <f t="shared" si="1"/>
        <v>690</v>
      </c>
      <c r="E75" s="543">
        <f t="shared" si="1"/>
        <v>1100</v>
      </c>
      <c r="F75" s="543">
        <f t="shared" si="1"/>
        <v>1100</v>
      </c>
      <c r="G75" s="303">
        <f t="shared" si="0"/>
        <v>1</v>
      </c>
      <c r="H75" s="554"/>
    </row>
    <row r="76" spans="1:8" s="34" customFormat="1" ht="11.25">
      <c r="A76" s="568"/>
      <c r="B76" s="570" t="s">
        <v>876</v>
      </c>
      <c r="C76" s="543">
        <f>C30</f>
        <v>0</v>
      </c>
      <c r="D76" s="543">
        <f>D30+D34+D13</f>
        <v>25426</v>
      </c>
      <c r="E76" s="543">
        <f>E30+E34+E13+E37+E47+E66</f>
        <v>52446</v>
      </c>
      <c r="F76" s="543">
        <f>F30+F34+F13+F37+F47+F66</f>
        <v>53141</v>
      </c>
      <c r="G76" s="303">
        <f aca="true" t="shared" si="2" ref="G76:G84">SUM(F76/E76)</f>
        <v>1.0132517255844107</v>
      </c>
      <c r="H76" s="392"/>
    </row>
    <row r="77" spans="1:8" ht="12" customHeight="1">
      <c r="A77" s="300"/>
      <c r="B77" s="570" t="s">
        <v>873</v>
      </c>
      <c r="C77" s="302"/>
      <c r="D77" s="302"/>
      <c r="E77" s="302"/>
      <c r="F77" s="302"/>
      <c r="G77" s="303"/>
      <c r="H77" s="392"/>
    </row>
    <row r="78" spans="1:8" ht="12" customHeight="1">
      <c r="A78" s="300"/>
      <c r="B78" s="571" t="s">
        <v>630</v>
      </c>
      <c r="C78" s="571">
        <f>SUM(C74:C77)</f>
        <v>0</v>
      </c>
      <c r="D78" s="571">
        <f>SUM(D74:D77)</f>
        <v>27616</v>
      </c>
      <c r="E78" s="571">
        <f>SUM(E74:E77)</f>
        <v>57046</v>
      </c>
      <c r="F78" s="571">
        <f>SUM(F74:F77)</f>
        <v>57741</v>
      </c>
      <c r="G78" s="303">
        <f t="shared" si="2"/>
        <v>1.0121831504399958</v>
      </c>
      <c r="H78" s="392"/>
    </row>
    <row r="79" spans="1:8" ht="12" customHeight="1">
      <c r="A79" s="300"/>
      <c r="B79" s="572" t="s">
        <v>641</v>
      </c>
      <c r="C79" s="553"/>
      <c r="D79" s="553"/>
      <c r="E79" s="553"/>
      <c r="F79" s="553"/>
      <c r="G79" s="303"/>
      <c r="H79" s="392"/>
    </row>
    <row r="80" spans="1:8" ht="12" customHeight="1">
      <c r="A80" s="300"/>
      <c r="B80" s="302" t="s">
        <v>823</v>
      </c>
      <c r="C80" s="302"/>
      <c r="D80" s="302">
        <f>SUM(D49)</f>
        <v>30000</v>
      </c>
      <c r="E80" s="302">
        <f>SUM(E49+E31+E15)</f>
        <v>34904</v>
      </c>
      <c r="F80" s="302">
        <f>SUM(F49+F31+F15)</f>
        <v>34904</v>
      </c>
      <c r="G80" s="303">
        <f t="shared" si="2"/>
        <v>1</v>
      </c>
      <c r="H80" s="392"/>
    </row>
    <row r="81" spans="1:8" ht="11.25">
      <c r="A81" s="300"/>
      <c r="B81" s="570" t="s">
        <v>1210</v>
      </c>
      <c r="C81" s="302">
        <f>SUM(C18+C20+C50+C63+C71)-C74-C75-C76-C77-C80-C82</f>
        <v>2949643</v>
      </c>
      <c r="D81" s="302">
        <f>SUM(D18+D20+D50+D63+D71)-D74-D75-D76-D77-D80-D82</f>
        <v>3833010</v>
      </c>
      <c r="E81" s="302">
        <f>SUM(E18+E20+E50+E63+E71)-E74-E75-E76-E77-E80-E82</f>
        <v>3859676</v>
      </c>
      <c r="F81" s="302">
        <f>SUM(F18+F20+F50+F63+F71)-F74-F75-F76-F77-F80-F82</f>
        <v>3810717</v>
      </c>
      <c r="G81" s="303">
        <f t="shared" si="2"/>
        <v>0.9873152565137592</v>
      </c>
      <c r="H81" s="392"/>
    </row>
    <row r="82" spans="1:8" ht="11.25">
      <c r="A82" s="300"/>
      <c r="B82" s="570" t="s">
        <v>908</v>
      </c>
      <c r="C82" s="302">
        <f>SUM(C39)</f>
        <v>40000</v>
      </c>
      <c r="D82" s="302">
        <f>SUM(D39)</f>
        <v>47090</v>
      </c>
      <c r="E82" s="302">
        <f>SUM(E39)</f>
        <v>47090</v>
      </c>
      <c r="F82" s="302">
        <f>SUM(F39)</f>
        <v>47090</v>
      </c>
      <c r="G82" s="303">
        <f t="shared" si="2"/>
        <v>1</v>
      </c>
      <c r="H82" s="392"/>
    </row>
    <row r="83" spans="1:8" ht="11.25">
      <c r="A83" s="300"/>
      <c r="B83" s="571" t="s">
        <v>636</v>
      </c>
      <c r="C83" s="571">
        <f>SUM(C80:C82)</f>
        <v>2989643</v>
      </c>
      <c r="D83" s="571">
        <f>SUM(D80:D82)</f>
        <v>3910100</v>
      </c>
      <c r="E83" s="571">
        <f>SUM(E80:E82)</f>
        <v>3941670</v>
      </c>
      <c r="F83" s="571">
        <f>SUM(F80:F82)</f>
        <v>3892711</v>
      </c>
      <c r="G83" s="303">
        <f t="shared" si="2"/>
        <v>0.9875791225546532</v>
      </c>
      <c r="H83" s="392"/>
    </row>
    <row r="84" spans="1:8" ht="12" customHeight="1">
      <c r="A84" s="573"/>
      <c r="B84" s="567" t="s">
        <v>684</v>
      </c>
      <c r="C84" s="311">
        <f>SUM(C78+C83)</f>
        <v>2989643</v>
      </c>
      <c r="D84" s="311">
        <f>SUM(D78+D83)</f>
        <v>3937716</v>
      </c>
      <c r="E84" s="311">
        <f>SUM(E78+E83)</f>
        <v>3998716</v>
      </c>
      <c r="F84" s="311">
        <f>SUM(F78+F83)</f>
        <v>3950452</v>
      </c>
      <c r="G84" s="303">
        <f t="shared" si="2"/>
        <v>0.987930125570308</v>
      </c>
      <c r="H84" s="389"/>
    </row>
    <row r="85" spans="1:7" ht="11.25">
      <c r="A85" s="33"/>
      <c r="C85" s="282"/>
      <c r="D85" s="282"/>
      <c r="E85" s="282"/>
      <c r="F85" s="282"/>
      <c r="G85" s="281"/>
    </row>
    <row r="86" spans="2:6" ht="11.25">
      <c r="B86" s="41" t="s">
        <v>146</v>
      </c>
      <c r="C86" s="230"/>
      <c r="D86" s="230"/>
      <c r="E86" s="230"/>
      <c r="F86" s="230"/>
    </row>
  </sheetData>
  <sheetProtection/>
  <mergeCells count="8">
    <mergeCell ref="C3:H3"/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2017-12-08T11:03:09Z</cp:lastPrinted>
  <dcterms:created xsi:type="dcterms:W3CDTF">2004-02-02T11:10:51Z</dcterms:created>
  <dcterms:modified xsi:type="dcterms:W3CDTF">2017-12-08T11:04:13Z</dcterms:modified>
  <cp:category/>
  <cp:version/>
  <cp:contentType/>
  <cp:contentStatus/>
</cp:coreProperties>
</file>