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1340" windowHeight="6012" tabRatio="664" activeTab="3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 " sheetId="7" r:id="rId7"/>
    <sheet name="3d.m. " sheetId="8" r:id="rId8"/>
    <sheet name="4.mell." sheetId="9" r:id="rId9"/>
    <sheet name="5.mell. " sheetId="10" r:id="rId10"/>
    <sheet name="6.mell. " sheetId="11" r:id="rId11"/>
    <sheet name="7.mell" sheetId="12" r:id="rId12"/>
    <sheet name="8mell.  " sheetId="13" r:id="rId13"/>
    <sheet name="9mell." sheetId="14" r:id="rId14"/>
    <sheet name="10.mell.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3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3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3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3">#REF!</definedName>
    <definedName name="l">#REF!</definedName>
    <definedName name="nem">1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 '!$4:$8</definedName>
    <definedName name="_xlnm.Print_Titles" localSheetId="7">'3d.m. '!$4:$8</definedName>
    <definedName name="_xlnm.Print_Titles" localSheetId="8">'4.mell.'!$4:$8</definedName>
    <definedName name="_xlnm.Print_Titles" localSheetId="9">'5.mell. '!$4:$8</definedName>
    <definedName name="_xlnm.Print_Titles" localSheetId="13">'9mell.'!$6:$9</definedName>
    <definedName name="_xlnm.Print_Area" localSheetId="3">'2.mell'!$A$1:$F$1058</definedName>
    <definedName name="székház" localSheetId="13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<sst xmlns="http://schemas.openxmlformats.org/spreadsheetml/2006/main" count="3047" uniqueCount="860">
  <si>
    <t xml:space="preserve">                                                                                                                    1/A melléklet                                                                                                                                                                                              Működési - felhalmozási bevételek és kiadások mérlegszerű bemutatása </t>
  </si>
  <si>
    <t xml:space="preserve">          Markusovszky park</t>
  </si>
  <si>
    <t>FESZOFE Közsz.szerz.park+tak.</t>
  </si>
  <si>
    <t>Parkok Öntözőhálózat</t>
  </si>
  <si>
    <t>Parkok, fasor növényvédelem</t>
  </si>
  <si>
    <t>Játszótéri eszközök karbantart.</t>
  </si>
  <si>
    <t>Óvodai karbantartás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</si>
  <si>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</si>
  <si>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</si>
  <si>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</si>
  <si>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</si>
  <si>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</si>
  <si>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</si>
  <si>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 xml:space="preserve">Az önkormányzat  költségvetésében szereplő szakfeladatok 2012. évi kiadásai </t>
  </si>
  <si>
    <t>Szálláshely- szolgáltatás, vendéglátás</t>
  </si>
  <si>
    <t>Karaván Művészeti Alapítvány támogatása</t>
  </si>
  <si>
    <t xml:space="preserve">Concerto Szimfónikus zenekar </t>
  </si>
  <si>
    <t>MÁV szimfónikus zenekar</t>
  </si>
  <si>
    <t xml:space="preserve">     Hajléktalanok rehabilitációs program ("Lélek program") NEFMI</t>
  </si>
  <si>
    <t xml:space="preserve">     Munkaadókat terhelő járulékok és szociális hozzájárulási adó</t>
  </si>
  <si>
    <t xml:space="preserve">     Dologi kiadások</t>
  </si>
  <si>
    <t>Működési költségvetés kiadásai</t>
  </si>
  <si>
    <t>Működési költségvetés kiadásai összesen</t>
  </si>
  <si>
    <t>Felhalmozási költségvetés kiadásai</t>
  </si>
  <si>
    <t xml:space="preserve">     Felújítási kiadások</t>
  </si>
  <si>
    <t xml:space="preserve">     Beruházási kiadások</t>
  </si>
  <si>
    <t xml:space="preserve">     Egyéb felhalmozási kiadások</t>
  </si>
  <si>
    <t>Kölcsönök</t>
  </si>
  <si>
    <t>Felhalmozási költségvetés kiadásai összesen</t>
  </si>
  <si>
    <t>Finanszírozási kiadások összesen</t>
  </si>
  <si>
    <t xml:space="preserve">     Egyéb finanszírozás kiadásai</t>
  </si>
  <si>
    <t xml:space="preserve">          Viola u. 52. felújításra</t>
  </si>
  <si>
    <t xml:space="preserve">          Berzenczey u. 30. felújítás</t>
  </si>
  <si>
    <t>Kiadások összesen (pénzforgalmi)</t>
  </si>
  <si>
    <t xml:space="preserve">   Közterületfelügyelet (3/B. sz. melléklet szerint)</t>
  </si>
  <si>
    <r>
      <t xml:space="preserve">  </t>
    </r>
    <r>
      <rPr>
        <b/>
        <sz val="9"/>
        <rFont val="Arial CE"/>
        <family val="0"/>
      </rPr>
      <t xml:space="preserve">Intézmények támogatása összesen </t>
    </r>
    <r>
      <rPr>
        <sz val="9"/>
        <rFont val="Arial CE"/>
        <family val="0"/>
      </rPr>
      <t>-</t>
    </r>
    <r>
      <rPr>
        <sz val="9"/>
        <rFont val="Arial CE"/>
        <family val="2"/>
      </rPr>
      <t>Egyéb működési célú kiadások-</t>
    </r>
  </si>
  <si>
    <t>Az önkormányzat 2012. évi kiadásai</t>
  </si>
  <si>
    <t>Önállóan működő és gazdálkodó és önállóan működő intézmények 2012. évi költségvetése</t>
  </si>
  <si>
    <t>(eFt)</t>
  </si>
  <si>
    <r>
      <t xml:space="preserve">    Kamat kiadás </t>
    </r>
    <r>
      <rPr>
        <sz val="9"/>
        <rFont val="Arial CE"/>
        <family val="0"/>
      </rPr>
      <t>-Dologi kiadások</t>
    </r>
  </si>
  <si>
    <r>
      <t xml:space="preserve">    ÁFA befizetés  </t>
    </r>
    <r>
      <rPr>
        <sz val="9"/>
        <rFont val="Arial CE"/>
        <family val="0"/>
      </rPr>
      <t>- Dologi kiadások</t>
    </r>
  </si>
  <si>
    <r>
      <t xml:space="preserve">    Fővárosi Lakásalapba befizetés </t>
    </r>
    <r>
      <rPr>
        <sz val="9"/>
        <rFont val="Arial CE"/>
        <family val="0"/>
      </rPr>
      <t>-Egyéb felhalmozási kiadások</t>
    </r>
  </si>
  <si>
    <r>
      <t xml:space="preserve">    Előző évi állami támogatás visszafizetése  </t>
    </r>
    <r>
      <rPr>
        <sz val="9"/>
        <rFont val="Arial CE"/>
        <family val="0"/>
      </rPr>
      <t>-Dologi kiadások</t>
    </r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</si>
  <si>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</si>
  <si>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</si>
  <si>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</si>
  <si>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</si>
  <si>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</si>
  <si>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>Kölcsönök nyújtása</t>
  </si>
  <si>
    <t xml:space="preserve">     Személyi juttatások </t>
  </si>
  <si>
    <t>Ferencvárosi Kulturális, Turisztikai és Sport Nonprofit Kft</t>
  </si>
  <si>
    <t xml:space="preserve">    Egyéb működési célú kiadások (Intézmények támogatása nélkül)</t>
  </si>
  <si>
    <t>Üdültetés</t>
  </si>
  <si>
    <t>Balatonszéplaki Üdülő</t>
  </si>
  <si>
    <t xml:space="preserve">   Személyi juttatások </t>
  </si>
  <si>
    <t>Közigazgatás,védelem</t>
  </si>
  <si>
    <t>Polgármesteri hivatal igazgatási kiadásai</t>
  </si>
  <si>
    <t>Képviselők juttatásai</t>
  </si>
  <si>
    <t>Toronyház u. 3/b. Közösségi ház</t>
  </si>
  <si>
    <t>Polgári Védelem</t>
  </si>
  <si>
    <t>Egészségügy, szociális ellátás</t>
  </si>
  <si>
    <t>Polgármesteri Hivatal összesen:</t>
  </si>
  <si>
    <t>Mezőgazdaság, vadgazdálkodás, erdőgazdálkodás</t>
  </si>
  <si>
    <t>Férőhely fenntartási díj Magyar Vöröskereszt</t>
  </si>
  <si>
    <t>Fogyatékos személyek nappali ellátása Gond-viselés Kht.</t>
  </si>
  <si>
    <t>Parkfenntartás</t>
  </si>
  <si>
    <t xml:space="preserve">    Szabálysértési bírság</t>
  </si>
  <si>
    <t xml:space="preserve">     Ellátottak pénzbeli juttatásai</t>
  </si>
  <si>
    <t>Iskolatej támogatás</t>
  </si>
  <si>
    <t xml:space="preserve">   Ellátottak pénzbeli juttatásai</t>
  </si>
  <si>
    <t>Szállítást kiegészítő tevékenység</t>
  </si>
  <si>
    <t xml:space="preserve">    Helyi adó, pótlék, bírság</t>
  </si>
  <si>
    <t>Közutak üzemeltetése</t>
  </si>
  <si>
    <t>Ingatlanügyletek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</si>
  <si>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</si>
  <si>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</si>
  <si>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</si>
  <si>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</si>
  <si>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>Ferencváros a korszerű természettudományos oktatásért</t>
  </si>
  <si>
    <t xml:space="preserve">    Ferencváros a korszerű természettudományos oktatásért (TÁMOP-3.1.3-10/1)</t>
  </si>
  <si>
    <t xml:space="preserve">Helyiség megszerzési díj </t>
  </si>
  <si>
    <t>Közigazgatás, védelem</t>
  </si>
  <si>
    <t>Védett értékek fenntartása</t>
  </si>
  <si>
    <t>Oktatás</t>
  </si>
  <si>
    <t>Pályázati támogatás</t>
  </si>
  <si>
    <t>2012. évi</t>
  </si>
  <si>
    <t>Balatonlelle felújítás</t>
  </si>
  <si>
    <t>Lakóház felújítás Ferenc tér 9.</t>
  </si>
  <si>
    <t>Lakóház felújítás Gát u. 3.</t>
  </si>
  <si>
    <t>Lakóház felújítás Márton u. 3/A</t>
  </si>
  <si>
    <t>Lakóház felújítás Márton u. 5/A</t>
  </si>
  <si>
    <t>Lakóház felújítások Balázs Béla 14.,</t>
  </si>
  <si>
    <t xml:space="preserve">Lakóház 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</si>
  <si>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</si>
  <si>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</si>
  <si>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</si>
  <si>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</si>
  <si>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Kúltúra, szórakoztatás támogatás</t>
  </si>
  <si>
    <t>Helyi Nemzetiségi Önkormányzatok támogatása</t>
  </si>
  <si>
    <t xml:space="preserve">    Helyi Nemzetiségi Önkormányzatok pályázati kifizetései</t>
  </si>
  <si>
    <t>Méhecske Óvoda felújítás</t>
  </si>
  <si>
    <t>Napfény Óvoda felújítás</t>
  </si>
  <si>
    <t>Ugrifüles Óvoda felújítás</t>
  </si>
  <si>
    <t>Bakáts téri Általános Iskola felújítás</t>
  </si>
  <si>
    <t>Dominó Általános Iskola felújítás</t>
  </si>
  <si>
    <t>Kosztolányi Dezső Általános Iskola felújítás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</si>
  <si>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</si>
  <si>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</si>
  <si>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</si>
  <si>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</si>
  <si>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</si>
  <si>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</si>
  <si>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</si>
  <si>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Erdődy Kamara Zenekar Alapítvány</t>
  </si>
  <si>
    <t>Sport feladatok</t>
  </si>
  <si>
    <t>Tankönyv támogatás</t>
  </si>
  <si>
    <t>Egyéb oktatási feladatok</t>
  </si>
  <si>
    <t>Iskolai nyelvvizsga, jogosítvány megszerzés támogatása</t>
  </si>
  <si>
    <t>Időskorúak járadéka</t>
  </si>
  <si>
    <t>Ápolási díj</t>
  </si>
  <si>
    <t>Lakbértámogatás</t>
  </si>
  <si>
    <t>Átmeneti segélyek</t>
  </si>
  <si>
    <t>Rendkívüli gyermekvédelmi támogatás</t>
  </si>
  <si>
    <t>Közgyógyellátás</t>
  </si>
  <si>
    <t>Adósságkezelési támogatás</t>
  </si>
  <si>
    <t>Karácsonyi segély</t>
  </si>
  <si>
    <t>Hivatásos gondnokok</t>
  </si>
  <si>
    <t>Szennyvíz, hulladékkezelés, településtisztasági szolgáltatás</t>
  </si>
  <si>
    <t>Köztisztasági feladatok</t>
  </si>
  <si>
    <t>Sport és szabadidős rendezvények</t>
  </si>
  <si>
    <t>Diáksport</t>
  </si>
  <si>
    <t>Testvérvárosi kapcsolatok</t>
  </si>
  <si>
    <t>Egyéb rendezvények</t>
  </si>
  <si>
    <t>Egyéb szolgáltatás</t>
  </si>
  <si>
    <t>Köztemetés</t>
  </si>
  <si>
    <t>Szakfeladatok összesen</t>
  </si>
  <si>
    <t>Feladat megnevezése</t>
  </si>
  <si>
    <t>Egészszégügy, szociális ellátás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</si>
  <si>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</si>
  <si>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</si>
  <si>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</si>
  <si>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</si>
  <si>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</si>
  <si>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</si>
  <si>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Építőipar</t>
  </si>
  <si>
    <t>Egészségügyi prevenció</t>
  </si>
  <si>
    <t>Mindösszesen</t>
  </si>
  <si>
    <t>Táboroztatás</t>
  </si>
  <si>
    <t>Saját vagy bérelt ingatlan hasznosítás</t>
  </si>
  <si>
    <t xml:space="preserve">Összesen </t>
  </si>
  <si>
    <t>Társasház felújítási pályázat</t>
  </si>
  <si>
    <t>Várostervezés</t>
  </si>
  <si>
    <t>Fasorok karbantartása</t>
  </si>
  <si>
    <t>Városfejl., Városgazd. és Környezetvédelmi Bizottság</t>
  </si>
  <si>
    <t>Szórakoztatás, sport, kultúra</t>
  </si>
  <si>
    <t>Sport feladatok összesen</t>
  </si>
  <si>
    <t>Kulturális feladatok összesen</t>
  </si>
  <si>
    <t>Gazdasági társaságok</t>
  </si>
  <si>
    <t>Európai Uniós Pályázatok</t>
  </si>
  <si>
    <t>Kúltúra, szórakoztatás pályázati úton nyújtott támogatás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</si>
  <si>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</si>
  <si>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</si>
  <si>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</si>
  <si>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</si>
  <si>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</si>
  <si>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</si>
  <si>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 Környezetvédelmi Bizottság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</si>
  <si>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</si>
  <si>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</si>
  <si>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</si>
  <si>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</si>
  <si>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</si>
  <si>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</si>
  <si>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</si>
  <si>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</si>
  <si>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</si>
  <si>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</si>
  <si>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Ifjú Molnár Ferenc Diákszínjátszó Egyesület  </t>
  </si>
  <si>
    <t>Pedagógiai feladatok</t>
  </si>
  <si>
    <t xml:space="preserve">                  előző évi töblettámogatás  visszafizetése</t>
  </si>
  <si>
    <t>Parkolási Kft</t>
  </si>
  <si>
    <t>Idősügyi Tanács</t>
  </si>
  <si>
    <t>Hivatal telefonközpont</t>
  </si>
  <si>
    <t>Kazán, klíma beszerés</t>
  </si>
  <si>
    <t>Hajléktalanok rehabilitációs program</t>
  </si>
  <si>
    <t>ORFK részére kültéri eszköz beszerzés</t>
  </si>
  <si>
    <t xml:space="preserve">   Kölcsön nyújtás (munkáltatói kölcsön)</t>
  </si>
  <si>
    <t xml:space="preserve">   Kölcsön nyújtás</t>
  </si>
  <si>
    <t>Városfejlesztés, üzemeltetés és közbiztonság</t>
  </si>
  <si>
    <t>Vendel tornacsarnok</t>
  </si>
  <si>
    <t xml:space="preserve">    Iparűzési adó pótlék, bírság</t>
  </si>
  <si>
    <t>Intézményi működési bevételek</t>
  </si>
  <si>
    <t xml:space="preserve">    Fővárosi lakás-felújítási pályázat</t>
  </si>
  <si>
    <t xml:space="preserve">   Személyi juttatás</t>
  </si>
  <si>
    <t>Megújuló energiahordozó-felhasználás növelés</t>
  </si>
  <si>
    <t xml:space="preserve">    Építményadó</t>
  </si>
  <si>
    <t>Hivatal költözése</t>
  </si>
  <si>
    <t>Háziorvosi rendelők felújítása</t>
  </si>
  <si>
    <t>Sport Alap</t>
  </si>
  <si>
    <t>Üllői 45. Bérleti díj</t>
  </si>
  <si>
    <t>KÉK Pont</t>
  </si>
  <si>
    <t>Kerületi földutak szilárd burkolattal való ellátása</t>
  </si>
  <si>
    <t>Összesen:</t>
  </si>
  <si>
    <t xml:space="preserve">      - Táboroztatás bevétele</t>
  </si>
  <si>
    <t>Bevételek</t>
  </si>
  <si>
    <t xml:space="preserve">   Pénzeszköz átadás, speciális célú támogatás</t>
  </si>
  <si>
    <t>Általános tartalék</t>
  </si>
  <si>
    <t>Összesen</t>
  </si>
  <si>
    <t>Céltartalék</t>
  </si>
  <si>
    <t xml:space="preserve">      - Bérleti díjak</t>
  </si>
  <si>
    <t xml:space="preserve">    Idegenforgalmi adó</t>
  </si>
  <si>
    <t>Közbiztonsági Közalapítvány</t>
  </si>
  <si>
    <t xml:space="preserve">    Környezetvédelmi bírság</t>
  </si>
  <si>
    <t>Kényszer kiköltöztetés</t>
  </si>
  <si>
    <t>Ingatlanok őrzése</t>
  </si>
  <si>
    <t>1/B. sz. melléklet</t>
  </si>
  <si>
    <t>(eFt-ban)</t>
  </si>
  <si>
    <t xml:space="preserve">    Gépjármű adó</t>
  </si>
  <si>
    <t xml:space="preserve">Park felújítás </t>
  </si>
  <si>
    <t>Polgármester tiszt. Összefüggő egyéb feladatok</t>
  </si>
  <si>
    <t xml:space="preserve">    Iparűzési adó</t>
  </si>
  <si>
    <t>Humán Ügyek Bizottsága</t>
  </si>
  <si>
    <t xml:space="preserve">    Ingatlanok, földterület, telek értékesítése</t>
  </si>
  <si>
    <t xml:space="preserve">    Helyiség értékesítés</t>
  </si>
  <si>
    <t>Sportegyesületek támogatása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</si>
  <si>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</si>
  <si>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</si>
  <si>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</si>
  <si>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  Intézmények egyéb támogatása</t>
  </si>
  <si>
    <t>Egyházak támogatása - karitatív tevékenység</t>
  </si>
  <si>
    <t>Társadalmi  szervezetek támogatása</t>
  </si>
  <si>
    <t>Társasházak támogatása</t>
  </si>
  <si>
    <t>Deák ösztöndíj</t>
  </si>
  <si>
    <t>Ingatlanvásárlás</t>
  </si>
  <si>
    <t>Lakás és helyiség felújítás</t>
  </si>
  <si>
    <t xml:space="preserve">    Parkolóhely megváltás</t>
  </si>
  <si>
    <t>Soszám</t>
  </si>
  <si>
    <t>Ingatlanügyekkel kapcsolatos általános feladatok</t>
  </si>
  <si>
    <t>Ingatlanokkal kapcsolatos ügyvédi díjak</t>
  </si>
  <si>
    <t>Ügyvédi díjak</t>
  </si>
  <si>
    <t>Foglalkoztatást helyettesítő támogatás</t>
  </si>
  <si>
    <t>Lakásfenntartási támogatás normatív</t>
  </si>
  <si>
    <t>Lakásfenntartási támogatás helyi</t>
  </si>
  <si>
    <t>Kölcsönök visszatérülése</t>
  </si>
  <si>
    <t>Polgármesteri Hivatalhoz tartozó önállóan működő intézmény</t>
  </si>
  <si>
    <t>Közterületfelügyelet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</si>
  <si>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</si>
  <si>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</si>
  <si>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</si>
  <si>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</si>
  <si>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</si>
  <si>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 xml:space="preserve">     Kölcsön nyújtás</t>
  </si>
  <si>
    <t>Pénzforgalmi kiadások</t>
  </si>
  <si>
    <t>2. sz. melléklet</t>
  </si>
  <si>
    <t>Sorsz.</t>
  </si>
  <si>
    <t xml:space="preserve"> </t>
  </si>
  <si>
    <t xml:space="preserve"> 1.</t>
  </si>
  <si>
    <t xml:space="preserve"> 2.</t>
  </si>
  <si>
    <t xml:space="preserve">   Személyi juttatások</t>
  </si>
  <si>
    <t xml:space="preserve">   Dologi kiadások és egyéb folyó kiadások</t>
  </si>
  <si>
    <t xml:space="preserve">   Felhalmozási kiadások és pénzügyi befektetések</t>
  </si>
  <si>
    <t>Roma koncepció</t>
  </si>
  <si>
    <t xml:space="preserve">    Önkormányzati lakások értékesítése</t>
  </si>
  <si>
    <t>Templom felújítás támogatása</t>
  </si>
  <si>
    <t xml:space="preserve">       Intézmények támogatása</t>
  </si>
  <si>
    <t xml:space="preserve">       Intézmények étkezés támogatása</t>
  </si>
  <si>
    <t>Veszélyelhárítás</t>
  </si>
  <si>
    <t>Veszélyes tűzfalak, kémények vizsgálata, bontása</t>
  </si>
  <si>
    <t>Ingatlanokkal kapcsolatos bontási feladatok</t>
  </si>
  <si>
    <t>Intézmények összesen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</si>
  <si>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</si>
  <si>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</si>
  <si>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</si>
  <si>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</si>
  <si>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Térfigyelőrendszer működtetése</t>
  </si>
  <si>
    <t xml:space="preserve">    Bölcsöde építés KMOP-2009-4.5.2. Szoc. alapszolg. Infrastr.</t>
  </si>
  <si>
    <t>Bölcsöde építés</t>
  </si>
  <si>
    <t xml:space="preserve">    Markusovszky park felújításához fővárosi támogatás</t>
  </si>
  <si>
    <t xml:space="preserve">FESZOFE kiemelkedően közhasznú Non-profit KFT </t>
  </si>
  <si>
    <t xml:space="preserve">    Telekadó</t>
  </si>
  <si>
    <t>Élelmiszerbank költségek</t>
  </si>
  <si>
    <t>VIII. kerület Józsefváros Önkormányzat ellátási szerződés</t>
  </si>
  <si>
    <t>Küldetés Egyesület Ellátási szerződés</t>
  </si>
  <si>
    <t>Bölcsödéztetési támogatás</t>
  </si>
  <si>
    <t>Informatikai működés és fejlesztés</t>
  </si>
  <si>
    <t xml:space="preserve">   Dologi kiadások</t>
  </si>
  <si>
    <t>Börzsöny utcai rendőrörs felújítása</t>
  </si>
  <si>
    <t>Városmarketing</t>
  </si>
  <si>
    <t>3/D. sz. melléklet</t>
  </si>
  <si>
    <t>Ingatlanügyekkel kapcsolatos eseti feladatok</t>
  </si>
  <si>
    <t>Lakóházak takarítása</t>
  </si>
  <si>
    <t xml:space="preserve">Mezőgazdaság </t>
  </si>
  <si>
    <t>Az önkormányzat 2012. évi bevételei</t>
  </si>
  <si>
    <t xml:space="preserve">   Munkaadókat terhelő jár. és szociális hozzájár.adó</t>
  </si>
  <si>
    <t>Év</t>
  </si>
  <si>
    <t>Tőke/      kamat</t>
  </si>
  <si>
    <t>2012.</t>
  </si>
  <si>
    <t>Tőketörl.</t>
  </si>
  <si>
    <t>Kamat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</si>
  <si>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</si>
  <si>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</si>
  <si>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</si>
  <si>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</si>
  <si>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</si>
  <si>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</si>
  <si>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</si>
  <si>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</si>
  <si>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</si>
  <si>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</si>
  <si>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r>
      <t xml:space="preserve">H-14 </t>
    </r>
    <r>
      <rPr>
        <sz val="10"/>
        <rFont val="Times New Roman"/>
        <family val="1"/>
      </rPr>
      <t>(700.000eFt)</t>
    </r>
  </si>
  <si>
    <r>
      <t xml:space="preserve">H-25 </t>
    </r>
    <r>
      <rPr>
        <sz val="10"/>
        <rFont val="Times New Roman"/>
        <family val="1"/>
      </rPr>
      <t>(900.000eFt)</t>
    </r>
  </si>
  <si>
    <r>
      <t xml:space="preserve">H-31 </t>
    </r>
    <r>
      <rPr>
        <sz val="10"/>
        <rFont val="Times New Roman"/>
        <family val="1"/>
      </rPr>
      <t>(900.000eFt)</t>
    </r>
  </si>
  <si>
    <r>
      <t xml:space="preserve">H-18 </t>
    </r>
    <r>
      <rPr>
        <sz val="10"/>
        <rFont val="Times New Roman"/>
        <family val="1"/>
      </rPr>
      <t>(900.000eFt)</t>
    </r>
  </si>
  <si>
    <r>
      <t xml:space="preserve">H-12 </t>
    </r>
    <r>
      <rPr>
        <sz val="10"/>
        <rFont val="Times New Roman"/>
        <family val="1"/>
      </rPr>
      <t>(600.000eFt)  2009. év Raiffeisen</t>
    </r>
  </si>
  <si>
    <r>
      <t xml:space="preserve">H-6 </t>
    </r>
    <r>
      <rPr>
        <sz val="10"/>
        <rFont val="Times New Roman"/>
        <family val="1"/>
      </rPr>
      <t>(300.000eFt) 2009. év Raiffeisen</t>
    </r>
  </si>
  <si>
    <r>
      <t xml:space="preserve">H-17 </t>
    </r>
    <r>
      <rPr>
        <sz val="10"/>
        <rFont val="Times New Roman"/>
        <family val="1"/>
      </rPr>
      <t>(900.000eFt)  2010. év Raiffeisen</t>
    </r>
  </si>
  <si>
    <r>
      <t xml:space="preserve">ONK-0067 </t>
    </r>
    <r>
      <rPr>
        <sz val="10"/>
        <rFont val="Times New Roman"/>
        <family val="1"/>
      </rPr>
      <t>(900.000eFt)   2011. év ERSTE</t>
    </r>
  </si>
  <si>
    <t>8. sz. melléklet</t>
  </si>
  <si>
    <t>Tervezett költségvetési adatok</t>
  </si>
  <si>
    <t>Bevétel</t>
  </si>
  <si>
    <t>Kiadások</t>
  </si>
  <si>
    <t>Személyi juttatások</t>
  </si>
  <si>
    <t>Dologi kiadások</t>
  </si>
  <si>
    <t>Ellátottak juttatásai</t>
  </si>
  <si>
    <t xml:space="preserve">KMOP-2009-4.5.2. Szociális alapszolgáltatások infrastruktúrális fejlesztése </t>
  </si>
  <si>
    <t>TÁMOP-3.1.3-10/1 Ferencváros a korszerű természettudományos oktatásért</t>
  </si>
  <si>
    <t>6.</t>
  </si>
  <si>
    <t>Egyéb működési célú kiadások</t>
  </si>
  <si>
    <t>Ellátottak pénzbeli juttatásai</t>
  </si>
  <si>
    <t>Egyéb felhalmozási kiadások</t>
  </si>
  <si>
    <t>Továbbszámlázott szolgáltatások bevételei</t>
  </si>
  <si>
    <t xml:space="preserve">      - Önkormányzat továbbszámlázott tételek</t>
  </si>
  <si>
    <t xml:space="preserve">       - Önkormányzat ÁFA</t>
  </si>
  <si>
    <t xml:space="preserve">       - Önkormányzat fordított ÁFA</t>
  </si>
  <si>
    <t xml:space="preserve">       - Önkormányzat kamat</t>
  </si>
  <si>
    <t xml:space="preserve">        - Önkormányzat értékesítés</t>
  </si>
  <si>
    <t>II. Polgármesteri Hivatal költségvetési bevételei</t>
  </si>
  <si>
    <t>Átengedett központi adók</t>
  </si>
  <si>
    <t>IV. Intézmények bevételei</t>
  </si>
  <si>
    <t>Berzenczey u. 30.</t>
  </si>
  <si>
    <t>Viola u. 52.</t>
  </si>
  <si>
    <t>Felújítások, beruházások</t>
  </si>
  <si>
    <t>7. sz. melléklet</t>
  </si>
  <si>
    <t>Többéves kihatással járó kötelezettségek</t>
  </si>
  <si>
    <t>Fejlesztési célú hitelállomány kimutatása</t>
  </si>
  <si>
    <t>Lakóházfelújításokra fővárosi visszatérítendő támogatása</t>
  </si>
  <si>
    <t>Lakóház</t>
  </si>
  <si>
    <t>Európai Uniós pályázatok</t>
  </si>
  <si>
    <t>További kötelezettségek</t>
  </si>
  <si>
    <t>Az Európai uniós forrásokkal támogatott fejlesztések tervezett 2012. évi adatairól</t>
  </si>
  <si>
    <t xml:space="preserve">    Munkaadókat terhelő járulékok és szociális hozzájárulási adó</t>
  </si>
  <si>
    <t xml:space="preserve">    Dologi kiadások</t>
  </si>
  <si>
    <t>Önkormányzati támogatás</t>
  </si>
  <si>
    <t>Bevétel összesen</t>
  </si>
  <si>
    <t xml:space="preserve">       Közterületfelügyelet támogatása</t>
  </si>
  <si>
    <t>KMOP-4.5.2.11. Manó-Lak Bölcsöde felújítása, kapacitásnövelése (jelenleg csak önerő)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</si>
  <si>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</si>
  <si>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</si>
  <si>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</si>
  <si>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</si>
  <si>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</si>
  <si>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>Tűzoltó u. 66.</t>
  </si>
  <si>
    <t xml:space="preserve">          Tűzoltó u. 66.</t>
  </si>
  <si>
    <t xml:space="preserve">      - Parkolással kapcsolatos továbbszámlázott szolgáltatások bevételei</t>
  </si>
  <si>
    <t xml:space="preserve">       - Vagyonkez. és városf. kapcs. feladatok ÁFA</t>
  </si>
  <si>
    <t xml:space="preserve">       - Közterületfelügyeleti ÁFA</t>
  </si>
  <si>
    <t>II. Közterületfelügyelet kiadásai</t>
  </si>
  <si>
    <t>III. Önkormányzat kiadásai</t>
  </si>
  <si>
    <t>IV. Önállóan műk.és gazd.és önállóan műk.Költsvet.szervek. kiad. (2.sz.mell.sz.)</t>
  </si>
  <si>
    <t xml:space="preserve">Az önkormányzat  költségvetésében szereplő támogatások 2012. évi kiadásai </t>
  </si>
  <si>
    <t>Az önkormányzat költségvetésében szereplő 2012. évi tartalékok</t>
  </si>
  <si>
    <t xml:space="preserve">   Önkormányzat ktsv. szereplő szakf. kiadásai (3/C. sz. melléklet szerint)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</si>
  <si>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</si>
  <si>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</si>
  <si>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</si>
  <si>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</si>
  <si>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TÁMOP-3.1.3.-10/1</t>
  </si>
  <si>
    <t>Karaván Műv. Alapítv. Tám.</t>
  </si>
  <si>
    <t xml:space="preserve">Ifjú Molnár F. Diáksz. Egyes.  </t>
  </si>
  <si>
    <t>Erdődy Kam. Zenek. Alap.</t>
  </si>
  <si>
    <t>SZEMIRAMISZ Alap.</t>
  </si>
  <si>
    <t>3/B sz. melléklet</t>
  </si>
  <si>
    <t>3/C. sz. melléklet</t>
  </si>
  <si>
    <t>3/A sz. melléklet</t>
  </si>
  <si>
    <t>A Polgármesteri Hivatal kiadásai</t>
  </si>
  <si>
    <t>IX. kerületi Rendőrkapitányság támogatása</t>
  </si>
  <si>
    <t>Lakóház felújítás Gát u. 5.</t>
  </si>
  <si>
    <t>Balázs Béla u. 14.</t>
  </si>
  <si>
    <t>2012. évi felújítások</t>
  </si>
  <si>
    <t>Önkormányzati felújítások</t>
  </si>
  <si>
    <t>Polgármesteri Hivatal felújítások</t>
  </si>
  <si>
    <t>Önkormányzati beruházások</t>
  </si>
  <si>
    <t>Polgármesteri Hivatal beruházások</t>
  </si>
  <si>
    <t>Hivatal bútor beszerzés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</si>
  <si>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</si>
  <si>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</si>
  <si>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</si>
  <si>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Belső Ferencváros kúlturális negyed fejleszt. KMOP-5.2.2.</t>
  </si>
  <si>
    <t xml:space="preserve">     Éven belüli lejáratú folyószámla hitel</t>
  </si>
  <si>
    <t xml:space="preserve">     Helyi támogatás, házmesterek visszafizetése</t>
  </si>
  <si>
    <t xml:space="preserve">     Társasházak befizetései</t>
  </si>
  <si>
    <t xml:space="preserve"> - Működési célú pénzmaradvány igénybevétele</t>
  </si>
  <si>
    <t xml:space="preserve"> - Felhalmozási célú pénzmaradvány igénybevétele</t>
  </si>
  <si>
    <t xml:space="preserve">   Önkormányzat ktsv. szereplő Támogatások (3/D. sz. melléklet szerint)</t>
  </si>
  <si>
    <t>Belső Ferencváros Kúltúrális negyed KMOP-5.2.2</t>
  </si>
  <si>
    <t>Gát u. 3.</t>
  </si>
  <si>
    <t>Gát u. 5.</t>
  </si>
  <si>
    <t>2012. évi beruházási, fejlesztési kiadások</t>
  </si>
  <si>
    <t>SZEMIRAMISZ Szính.Kult.és Sport rendv-szerv.Alap.</t>
  </si>
  <si>
    <t>Csicsergő Óvoda /Thaly K. u. 38./</t>
  </si>
  <si>
    <t>Nyújtott szolgáltatások ellenértéke</t>
  </si>
  <si>
    <t>Bérleti díjbevételek</t>
  </si>
  <si>
    <t>ÁFA bevételek</t>
  </si>
  <si>
    <t>Hozam és kamatbevételek</t>
  </si>
  <si>
    <t>Intézményi működési bevételek összesen</t>
  </si>
  <si>
    <t>Irányítószervtől kapott étkezés támogatás</t>
  </si>
  <si>
    <t>Irányítószervtől kapott egyéb támogatás</t>
  </si>
  <si>
    <t>Kapott támogatások összesen</t>
  </si>
  <si>
    <t>Működési célú támogatásértékű bevételek</t>
  </si>
  <si>
    <t>Költségvetési működési bevételek összesen</t>
  </si>
  <si>
    <t>Költségv. hiány belső finansz.szolgáló előző évek pénzm.igénybev.</t>
  </si>
  <si>
    <t xml:space="preserve">  Nyújtott szolgáltatások ellenértéke</t>
  </si>
  <si>
    <t xml:space="preserve">  Továbbszámlázott szolgáltatások bevételei</t>
  </si>
  <si>
    <t xml:space="preserve">  Bérleti díjbevételek</t>
  </si>
  <si>
    <t xml:space="preserve">  Intézményi ellátási díjak, alkalmzotti térítési díjak</t>
  </si>
  <si>
    <t xml:space="preserve">  ÁFA bevételek</t>
  </si>
  <si>
    <t xml:space="preserve">  Hozam és kamatbevételek</t>
  </si>
  <si>
    <t xml:space="preserve">  Irányítószervtől szervtől kapott támogatás</t>
  </si>
  <si>
    <t xml:space="preserve">  Irányítószervtől kapott étkezés támogatás</t>
  </si>
  <si>
    <t xml:space="preserve">  Irányítószervtől kapott egyéb támogatás</t>
  </si>
  <si>
    <t xml:space="preserve">  Működési célú pénzmaradvány igénybevétele</t>
  </si>
  <si>
    <t xml:space="preserve">  Felhalmozási célú pénzmaradvány igénybevétele</t>
  </si>
  <si>
    <t>Költségvetési felhalmozási bevételek összesen</t>
  </si>
  <si>
    <t>Bevétel mindösszesen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</si>
  <si>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</si>
  <si>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</si>
  <si>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</si>
  <si>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</si>
  <si>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</si>
  <si>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Felújítási kiadások</t>
  </si>
  <si>
    <t xml:space="preserve">  Beruházási kiadások</t>
  </si>
  <si>
    <t xml:space="preserve">  Egyéb felhalmozási kiadások</t>
  </si>
  <si>
    <t>Csudafa Óvoda /Óbester u. 9./</t>
  </si>
  <si>
    <t>Epres Óvoda /Epreserdő u. 10./</t>
  </si>
  <si>
    <t>Kerekerdő Óvoda /Vágóhíd u. 35./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</si>
  <si>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</si>
  <si>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</si>
  <si>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</si>
  <si>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</si>
  <si>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</si>
  <si>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</si>
  <si>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Bakáts téri Ének-Zenei Általános Iskola /Bakáts tér 12./</t>
  </si>
  <si>
    <t>Dominó Általános Iskola (Lenhossék u. 28.)</t>
  </si>
  <si>
    <t>József A. Ált.Iskola  /Mester u. 67./</t>
  </si>
  <si>
    <t>Komplex Általános Iskola és Óvoda /Gát u. 6./</t>
  </si>
  <si>
    <t>Kosztolányi D. Ált. Iskola /Ifjúmunkás u. 1./</t>
  </si>
  <si>
    <t>Kőrösi Cs. S. Ált.Iskola  /Ifjúmunkás u. 13./</t>
  </si>
  <si>
    <t>Molnár F. Ált. Iskola  /Mester u. 19./</t>
  </si>
  <si>
    <t>Általános Iskolák összesen</t>
  </si>
  <si>
    <t>Ádám Jenő Zeneiskola / Köztelek u. 8./</t>
  </si>
  <si>
    <t>Telepy Károly Ált.és Testnevelés Szak. Iskola/ Telepy u 17./</t>
  </si>
  <si>
    <t>Weöres Sándor Ált.  Isk. és Gimnázium / Lobogó u. 1./</t>
  </si>
  <si>
    <t>Általános és középiskolák összesen:</t>
  </si>
  <si>
    <t>Leövey K. Gimnázium / Vendel u. 1./</t>
  </si>
  <si>
    <t>Ferencvárosi Egyesített Bölcsöde</t>
  </si>
  <si>
    <t>Szociális ágazat összesen</t>
  </si>
  <si>
    <t>Ferencvárosi Művelődési Központ</t>
  </si>
  <si>
    <t>I. Helyi Önkormányzat bevételei</t>
  </si>
  <si>
    <t xml:space="preserve">       -Vagyonkezeléssel kapcsolatos feladatok</t>
  </si>
  <si>
    <t xml:space="preserve">       -Gépkocsi elszállítás</t>
  </si>
  <si>
    <t xml:space="preserve">       -Egyéb szolgáltatás</t>
  </si>
  <si>
    <t>Adók</t>
  </si>
  <si>
    <t xml:space="preserve">    Személyi jövedelemadó helyben maradó része</t>
  </si>
  <si>
    <t>Bírságok, díjak, egyéb fizetési kötelezettségek</t>
  </si>
  <si>
    <t xml:space="preserve">    Igazgatás szolgáltatási díjbevétel</t>
  </si>
  <si>
    <t xml:space="preserve">    Felügyeleti jellegű tevékenység díjbevétele</t>
  </si>
  <si>
    <t xml:space="preserve">    Parkolási bírság, pótdíj</t>
  </si>
  <si>
    <t xml:space="preserve">    Bírságból származó bevétel</t>
  </si>
  <si>
    <t xml:space="preserve">    Közterületfelügyeleti bírság bevétel</t>
  </si>
  <si>
    <t>Illetékek, járulékok, hozzájárulások</t>
  </si>
  <si>
    <t xml:space="preserve">    Parkolási illeték bevételek</t>
  </si>
  <si>
    <t>Központi költségvetésből kapott támogatás</t>
  </si>
  <si>
    <t>Irányítószervtől kapott támogatás</t>
  </si>
  <si>
    <t>Kapott támogatás</t>
  </si>
  <si>
    <t>Központi költségvetésből</t>
  </si>
  <si>
    <t>Európai Uniós forrásból</t>
  </si>
  <si>
    <t>Működési célú támogatásértékű bevétel</t>
  </si>
  <si>
    <t>Költségvetési működési bevételek mindösszesen</t>
  </si>
  <si>
    <t>Tárgyi eszközök és immateriális javak értékesítése</t>
  </si>
  <si>
    <t>Felhalmozási bevételek</t>
  </si>
  <si>
    <t>Felhalmozási célú tám.értékű bevételek EU-s pályázatok kapcsán</t>
  </si>
  <si>
    <t>Felhalmozási célú tám.értékű bevételek egyéb központi szervektől</t>
  </si>
  <si>
    <t>Felhalmozási célú tám.értékű bevételek Fővárosi Önkormányzattól</t>
  </si>
  <si>
    <t>Felhalmozási célú támogatásértékű bevételek</t>
  </si>
  <si>
    <t>Felhalmozási célú átvett pénzszköz</t>
  </si>
  <si>
    <t>Költségvetési felhalmozási bevételek mindösszesen</t>
  </si>
  <si>
    <t>Költségvetési hiány belső fin.szolg.előző évek pénzmaradványának igénybevétele</t>
  </si>
  <si>
    <t xml:space="preserve">     Felhalmozási célú hitel felvétel</t>
  </si>
  <si>
    <t>Költségvetési hiány külső fin.szolg.finansz.célú püi műveletek</t>
  </si>
  <si>
    <t>I. Helyi Önkormányzat bevételei mindösszesen:</t>
  </si>
  <si>
    <t xml:space="preserve">      - Egyéb szolgáltatás</t>
  </si>
  <si>
    <t>Bérleti díjak</t>
  </si>
  <si>
    <t>Hozam és Kamatbevételek</t>
  </si>
  <si>
    <t>Kapott támogatás összesen</t>
  </si>
  <si>
    <t xml:space="preserve">   Munkáltatói kölcsön</t>
  </si>
  <si>
    <t>II. Polgármesteri Hivatal bevételei mindösszesen:</t>
  </si>
  <si>
    <t>Hozam és kamatbevétel</t>
  </si>
  <si>
    <t>III. Közterületfelügyelet bevételei mindösszesen:</t>
  </si>
  <si>
    <t>Intézményi ellátási díjak</t>
  </si>
  <si>
    <t>Kapott támogatás összesen:</t>
  </si>
  <si>
    <t>Működés célú támogatásértékű bevételek</t>
  </si>
  <si>
    <t>IV. Intézményi bevételek összesen</t>
  </si>
  <si>
    <t>V. Kerületi bevételek</t>
  </si>
  <si>
    <t>Költségvetési hiány belső fin.szolg.előző évek maradványának igénybevétele</t>
  </si>
  <si>
    <t>V. Kerületi bevételek mindösszesen (Irányítószervtől kapott tám.nélkül)</t>
  </si>
  <si>
    <t xml:space="preserve">    Pedagógus továbbkézés, szakvizsga, szoc. továbbk.</t>
  </si>
  <si>
    <t xml:space="preserve">    Informatikai fejlesztési feladatok intézményeknek</t>
  </si>
  <si>
    <t>Működési célú átvett pénzeszközök</t>
  </si>
  <si>
    <t>Kölcsönök bevételei összesen</t>
  </si>
  <si>
    <t>Felhalmozási célú kölcsönök visszatérülései</t>
  </si>
  <si>
    <t>Működési célú kölcsönök visszatérülése</t>
  </si>
  <si>
    <t>Felhalmozási célú kölcsönök visszatérülése</t>
  </si>
  <si>
    <t>Önkormányzati bérlemények üzemeltetési költségei</t>
  </si>
  <si>
    <t>Közfoglalkoztatottak pályázat támogatásának önrésze</t>
  </si>
  <si>
    <t>Kapott támogatások</t>
  </si>
  <si>
    <t>Illetékek</t>
  </si>
  <si>
    <t xml:space="preserve">Továbbszámlázott szolgáltatások </t>
  </si>
  <si>
    <t>Hozam és kamat bevételek</t>
  </si>
  <si>
    <t>Működési bevételek összesen</t>
  </si>
  <si>
    <t>Felhalmozási célú támogatásértékű bevétel</t>
  </si>
  <si>
    <t>Felhalmozási célú átvett pénzeszköz</t>
  </si>
  <si>
    <t>Felhalmozási bevételek összesen</t>
  </si>
  <si>
    <t>Szociális támogatás</t>
  </si>
  <si>
    <t>Munkaadókat terh. járulékok és szociális hozzájárulási adó</t>
  </si>
  <si>
    <t>Működési kiadások összesen</t>
  </si>
  <si>
    <t>Felújítási kiadások</t>
  </si>
  <si>
    <t>Beruházási kiadások</t>
  </si>
  <si>
    <t>Felhalmozási kiadások összesen</t>
  </si>
  <si>
    <t>Működési célú kölcsönök visszatérülés</t>
  </si>
  <si>
    <t>Működési célú kölcsön nyújtás</t>
  </si>
  <si>
    <t>Felhalmozási célú kölcsön nyújtás</t>
  </si>
  <si>
    <t xml:space="preserve">    Bölcsöde építés</t>
  </si>
  <si>
    <t>Felhalmozási célú kölcsönök visszatérülés</t>
  </si>
  <si>
    <t>Egyéb sajátos bevétel</t>
  </si>
  <si>
    <t>Működési célú pénzmaradv. Igénybevétele - Belső finanszírozás</t>
  </si>
  <si>
    <t>Finan. Felhalm. célú püi műveletek bev. - Külső finanszírozás</t>
  </si>
  <si>
    <t xml:space="preserve">   Szociális támogatás</t>
  </si>
  <si>
    <t xml:space="preserve">     Szociális támogatás</t>
  </si>
  <si>
    <t xml:space="preserve">    Szociális támogatás</t>
  </si>
  <si>
    <t>Egyéb sajátos bevételek</t>
  </si>
  <si>
    <t>Előző évi felhalmozási célú maradv. igénybevétele - Belső finansz.</t>
  </si>
  <si>
    <t>Működési célú általános tartalék</t>
  </si>
  <si>
    <t>Működési célú céltartalék</t>
  </si>
  <si>
    <t>Hosszú lejáratú felhalm. hitelek törlesztése - Finansz. Célú</t>
  </si>
  <si>
    <t xml:space="preserve">     Egyéb felhalmozási  kiadások</t>
  </si>
  <si>
    <t>Központi költségvetésből kapott normatív támogatás</t>
  </si>
  <si>
    <t>Központi költségvetésből kapott kötött támogatás</t>
  </si>
  <si>
    <t xml:space="preserve">       Polgármesteri Hivatal támogatása</t>
  </si>
  <si>
    <t xml:space="preserve">    Lakbér bevétel</t>
  </si>
  <si>
    <t xml:space="preserve">    Helyiség bérleti díj</t>
  </si>
  <si>
    <t xml:space="preserve">    Lakásbiztosíték befizetése</t>
  </si>
  <si>
    <t xml:space="preserve">    Helyiség megszerzési díj</t>
  </si>
  <si>
    <t>Roma Nemzetiségi Önkormányzat</t>
  </si>
  <si>
    <t>Sajátos felhalmozási  bevételek</t>
  </si>
  <si>
    <t xml:space="preserve">       -Közterület foglalási díj</t>
  </si>
  <si>
    <t xml:space="preserve">       -Parkolási díj, kerékbilincs levétele, ügyviteli költség</t>
  </si>
  <si>
    <t>Előző évi felhalmozási pénzmaradvány átvétele</t>
  </si>
  <si>
    <t>Költségvetési hiány belső fin.szolg.finansz.célú püi műveletek</t>
  </si>
  <si>
    <t>Közhatalmi bevételek/Sajátos működési bevételek összesen</t>
  </si>
  <si>
    <t xml:space="preserve">    Működési célú </t>
  </si>
  <si>
    <t xml:space="preserve">    Felhalmozási célú</t>
  </si>
  <si>
    <t>Felhalmozási célú kölcsönök törlesztése</t>
  </si>
  <si>
    <t>Finanszírozási célú pénzügyi műveletek (Külső finanszírozás) kiadásai összesen</t>
  </si>
  <si>
    <r>
      <t xml:space="preserve"> </t>
    </r>
    <r>
      <rPr>
        <sz val="9"/>
        <rFont val="Arial CE"/>
        <family val="0"/>
      </rPr>
      <t>Működési célú pénzügyi műveletek kiadásai</t>
    </r>
  </si>
  <si>
    <t>PH, Közterület felügyelet és Önkormányzat költségvetési kiadásai össz:</t>
  </si>
  <si>
    <t>PH, Közterület felügyelet és Önkormányzat kiadásai mindösszesen</t>
  </si>
  <si>
    <t>Önállóan műk.és gazd.és ön.műk.intézm. Költségvetési kiad.  Össz</t>
  </si>
  <si>
    <t>IV. Intézmények kiadásai mindösszesen</t>
  </si>
  <si>
    <t>V. Kerületi kiadások</t>
  </si>
  <si>
    <t xml:space="preserve">    Működési kölcsönök törlesztése</t>
  </si>
  <si>
    <t xml:space="preserve">    Felhalmozási célú kölcsönök törlesztése</t>
  </si>
  <si>
    <t>Tartalékok összesen</t>
  </si>
  <si>
    <t>Felhalmozási célú kölcsönök nyújtása</t>
  </si>
  <si>
    <t>Működési kölcsönök törlesztése</t>
  </si>
  <si>
    <t xml:space="preserve">    Felhalmozási célú kölcsönök nyújtása</t>
  </si>
  <si>
    <t>Kölcsön kiadásai</t>
  </si>
  <si>
    <t xml:space="preserve">    Általános tartalék</t>
  </si>
  <si>
    <t xml:space="preserve">     Működési célú</t>
  </si>
  <si>
    <t>Költségvetési kiadások összesen</t>
  </si>
  <si>
    <t xml:space="preserve">Kiadások mindösszesen  ((I+II+III.IV.+V.)-Intézmények támogatása) </t>
  </si>
  <si>
    <t xml:space="preserve"> Felhalmozási célú pénzügyi műveletek  hosszú lejáratú lakóházfel. hitelek törleszt.</t>
  </si>
  <si>
    <t>Kábítószer Egyeztető Fórum</t>
  </si>
  <si>
    <t xml:space="preserve">    Céltartalék</t>
  </si>
  <si>
    <t xml:space="preserve">HPV védőoltás </t>
  </si>
  <si>
    <t>Ferenc tér 9.</t>
  </si>
  <si>
    <t xml:space="preserve">          Balázs Béla u. 5.</t>
  </si>
  <si>
    <t>FESZGYI felújítás</t>
  </si>
  <si>
    <t>Ferencvárosi Egyesített Bölcsödék felújítása</t>
  </si>
  <si>
    <t xml:space="preserve">    Intézményi átszervezések költsége</t>
  </si>
  <si>
    <t xml:space="preserve">      - Vagyonkezeléssel kapcsolatos továbbszámlázott szolgáltatások </t>
  </si>
  <si>
    <r>
      <t xml:space="preserve">Tervezett </t>
    </r>
    <r>
      <rPr>
        <sz val="10"/>
        <rFont val="Times New Roman"/>
        <family val="1"/>
      </rPr>
      <t>(870.000eFt)</t>
    </r>
  </si>
  <si>
    <t>Balázs Béla u. 5.</t>
  </si>
  <si>
    <t>Felhalmozási célú támogatás értékű bevétel</t>
  </si>
  <si>
    <t>Egyéb működési célú kiadás</t>
  </si>
  <si>
    <t>Közhatalmi bevételek/Sajátos működési bevételek</t>
  </si>
  <si>
    <t>Működési bevételek minösszesen</t>
  </si>
  <si>
    <t>Működési kiadások mindösszesen</t>
  </si>
  <si>
    <t>Felhalmozással kapcsolatos bevételek mindösszesen</t>
  </si>
  <si>
    <t>Felhalmozással kapcsolatos kiadások mindösszesen</t>
  </si>
  <si>
    <t xml:space="preserve">     Ebből fejlesztési célok: Balázs Béla u. 14., Ferenc tér 9., Márton u. 3/A, 5/A, Gát u. 3.,5.,</t>
  </si>
  <si>
    <t>Kúltúra, szórakoztatás szerződés szerint</t>
  </si>
  <si>
    <t>Költségvetési bevételek összesen</t>
  </si>
  <si>
    <t>Felhalmozási célú hitelfelvétel a lakóház felújításokhoz 870.000 eFt</t>
  </si>
  <si>
    <t>eFt</t>
  </si>
  <si>
    <t>Munkaadókat terhelő járulékok és szocho.</t>
  </si>
  <si>
    <t>Belső Ferencváros  KMOP.5.2.2</t>
  </si>
  <si>
    <t>Önkormányzati szakmai feladatokkal kapcsolatos kiadások</t>
  </si>
  <si>
    <t>Ferencvárosi Helytörténi Egyesület</t>
  </si>
  <si>
    <t xml:space="preserve">     Beruházási kiadások (2.,3.A,3.B.nélkül)</t>
  </si>
  <si>
    <t>2012. év 7/2012.</t>
  </si>
  <si>
    <t>2012. év  7/2012.</t>
  </si>
  <si>
    <t>előirányzat</t>
  </si>
  <si>
    <t>7/2012.</t>
  </si>
  <si>
    <t>2012. évi előirányzat 7/2012.</t>
  </si>
  <si>
    <t>Környezetvédelem</t>
  </si>
  <si>
    <t>Bérleti díjbevételek, egyéb bevételek</t>
  </si>
  <si>
    <t xml:space="preserve">      - Egyéb bevétel</t>
  </si>
  <si>
    <t>Központi költségvetésből kapott egyéb költségvetési támogatás</t>
  </si>
  <si>
    <t>Gyermektartásdíjak megelőlegezése</t>
  </si>
  <si>
    <t>Létfenntartási támogatás</t>
  </si>
  <si>
    <t>Óvodáztatási, iskoláztatási támogatás</t>
  </si>
  <si>
    <t>Ferencvárosi Úrhölgyek Polgári Egyesülete</t>
  </si>
  <si>
    <t>Kúltúra, Egészségügy, szociális ellátás</t>
  </si>
  <si>
    <t>FMK eszközbeszerzés pályázati önrész</t>
  </si>
  <si>
    <t>Intézményi felújításokkal kapcsolatos tervezések</t>
  </si>
  <si>
    <t>Hivatali eszközbeszerzések</t>
  </si>
  <si>
    <r>
      <t xml:space="preserve">    Kormányhivatal részére befizetés - </t>
    </r>
    <r>
      <rPr>
        <sz val="9"/>
        <rFont val="Arial CE"/>
        <family val="0"/>
      </rPr>
      <t>Dologi kiadások</t>
    </r>
  </si>
  <si>
    <t>Leövey Klára Gimnázium lift építés</t>
  </si>
  <si>
    <t>Fogyatékkal élők eszközbeszerzése</t>
  </si>
  <si>
    <t>Parkoló Alap</t>
  </si>
  <si>
    <t>Lakóház felújítás Tűzoltó u. 66.</t>
  </si>
  <si>
    <t>Epres Óvoda felújítás</t>
  </si>
  <si>
    <t>Nevelési Tanácsadó felújítása</t>
  </si>
  <si>
    <t>Kultúra, szórakozás, sport</t>
  </si>
  <si>
    <t>Vendel utcai sportcsarnok felújítása</t>
  </si>
  <si>
    <t xml:space="preserve">    - ebből  befizetési kötelezettség</t>
  </si>
  <si>
    <t xml:space="preserve">    -ebből befizetési kötelezettség</t>
  </si>
  <si>
    <t xml:space="preserve">  Intézményi ellátási díjak, alkalmazotti térítési díjak</t>
  </si>
  <si>
    <t>Költségvetési hiány belső fin.szolg.előző évek pm igénybevétele</t>
  </si>
  <si>
    <t>Működési bevétel összesen</t>
  </si>
  <si>
    <t>Ferencvárosi Úrhölgyek E.</t>
  </si>
  <si>
    <t xml:space="preserve">KMOP-3.3.3-11 Megújoló energiahordozók felhasználásának növelése a KMR régióban (jelenleg önerő) </t>
  </si>
  <si>
    <t>Mozgáskorlátozottak támogatása</t>
  </si>
  <si>
    <t xml:space="preserve">     Panelprogram (NEFMI)</t>
  </si>
  <si>
    <t>Panelprogram</t>
  </si>
  <si>
    <t>József Attila Általános Iskola átalakítása (Dominó, Nev.Tan elhelyezése)</t>
  </si>
  <si>
    <t>Lift építés Lenhossék u. 24.-28.</t>
  </si>
  <si>
    <t xml:space="preserve">     Szociális támogatása</t>
  </si>
  <si>
    <t>Felhalmozási célú céltartalék</t>
  </si>
  <si>
    <t>Tárgyi eszközök értékesítése</t>
  </si>
  <si>
    <t>7.</t>
  </si>
  <si>
    <t>Index      6./5.</t>
  </si>
  <si>
    <t xml:space="preserve">     - Igazgatás szolgáltatás díjbevételei</t>
  </si>
  <si>
    <t>Index      5./4.</t>
  </si>
  <si>
    <t xml:space="preserve">  Függő, átfutó kiadások</t>
  </si>
  <si>
    <t>Függő, átfutó, kiegyenlítő kiadások forgalma</t>
  </si>
  <si>
    <t>Előző évi pénzmaradvány alulfininszírozás átvétele</t>
  </si>
  <si>
    <t>Függő, átfutó, kiegyenlítő bevételek forgalma</t>
  </si>
  <si>
    <t>Függő, átfutó, kiegyenlítő forgalom</t>
  </si>
  <si>
    <t>Működési célú pénzeszközátvételek államháztartáson kívülről</t>
  </si>
  <si>
    <t>Függő, átfutó, kiegyenlítő kiadások</t>
  </si>
  <si>
    <t>Szent-Györgyi A. 12.évf.Iskola  /Lónyay u. 4c-8./</t>
  </si>
  <si>
    <t>Függő, átfutó kiadások forgalma</t>
  </si>
  <si>
    <t>Függő, átfutó, kiegyenlítő bevételek</t>
  </si>
  <si>
    <t xml:space="preserve">   Felhalmozási kiadások -felújítás</t>
  </si>
  <si>
    <t xml:space="preserve">   Felhalmozási kiadások -beruházás</t>
  </si>
  <si>
    <t xml:space="preserve">  - ebből felújítás</t>
  </si>
  <si>
    <t xml:space="preserve">               dologi kiadás</t>
  </si>
  <si>
    <t xml:space="preserve">  - ebből felújítási kiadás</t>
  </si>
  <si>
    <t xml:space="preserve">                beruházási kiadás</t>
  </si>
  <si>
    <t xml:space="preserve">  - ebből dologi kiadás</t>
  </si>
  <si>
    <t>Óvodai karbantartási keret (dologi kiadások)</t>
  </si>
  <si>
    <t>"Manó-lak" Bölcsöde felújítás, kapacitásbővítés  -dologi kiadás a telj.</t>
  </si>
  <si>
    <t xml:space="preserve">  - ebből személyi juttatások</t>
  </si>
  <si>
    <t xml:space="preserve">                munkaadókat terhelő járulékok</t>
  </si>
  <si>
    <t xml:space="preserve">               felújítási kiadások</t>
  </si>
  <si>
    <t xml:space="preserve">  Munkaadókat terhelő járulékok</t>
  </si>
  <si>
    <t xml:space="preserve">     Munkáltatói kölcsön</t>
  </si>
  <si>
    <t>Egyéb befizetések, kifizetések, visszafizetések összesen</t>
  </si>
  <si>
    <r>
      <t xml:space="preserve">    Munkáltatói kölcsön kifizetések  -</t>
    </r>
    <r>
      <rPr>
        <sz val="9"/>
        <rFont val="Arial CE"/>
        <family val="0"/>
      </rPr>
      <t>felhalm.célú kölcsön nyújtás</t>
    </r>
  </si>
  <si>
    <t xml:space="preserve">   Egyéb felhalmozási kiadás</t>
  </si>
  <si>
    <t>Térfigyelőrendszer áthelyezés, kiépítés, kamera vásárlás</t>
  </si>
  <si>
    <t>Body Guard Szolgáltatási szerződés</t>
  </si>
  <si>
    <t>Intézményi érintésvédelem felülvizsgálat</t>
  </si>
  <si>
    <t xml:space="preserve">  Felhalmozási célú támogatásértékű bevételek</t>
  </si>
  <si>
    <t>Felhalmozási célú pénzeszközátvétel</t>
  </si>
  <si>
    <t xml:space="preserve">  Felhalmozási célú pénzeszközátvétel</t>
  </si>
  <si>
    <t xml:space="preserve">   Felhalmozási célú támogatásértékű bevételek</t>
  </si>
  <si>
    <t>Jogvita rendezése</t>
  </si>
  <si>
    <t>Markusovszky park</t>
  </si>
  <si>
    <t>Intézményi ellátási díjak, egyéb bevételek</t>
  </si>
  <si>
    <t>Index            5./4.</t>
  </si>
  <si>
    <t>Tej, kifli beszerzés</t>
  </si>
  <si>
    <t>FEV IX. Zrt.</t>
  </si>
  <si>
    <t>Városfejlesztéssel kapcsolatos önkormányzati kiadások (FEV IX.Zrt.)</t>
  </si>
  <si>
    <r>
      <t xml:space="preserve">Előző évi kiutalatlan intézm támogatás kiutalása </t>
    </r>
    <r>
      <rPr>
        <sz val="9"/>
        <rFont val="Arial CE"/>
        <family val="0"/>
      </rPr>
      <t>-Dologi kiadások</t>
    </r>
  </si>
  <si>
    <t>Előző évi költségvetési kiegészítések, visszatérülések</t>
  </si>
  <si>
    <t>Informatikai fejlesztési feladatok intézményeknek</t>
  </si>
  <si>
    <r>
      <t xml:space="preserve">    Pályázati díj visszafizetések  </t>
    </r>
    <r>
      <rPr>
        <sz val="9"/>
        <rFont val="Arial CE"/>
        <family val="0"/>
      </rPr>
      <t>-Dologi kiadások</t>
    </r>
  </si>
  <si>
    <t>JAT</t>
  </si>
  <si>
    <t>9. számú melléklet</t>
  </si>
  <si>
    <t>2012. évi Polgármesteri Hivatal és Intézményi létszámadatok</t>
  </si>
  <si>
    <t>Ssz.</t>
  </si>
  <si>
    <t>Intézmény megnevezése (Polgármesteri Hivatalnál Irodánként)</t>
  </si>
  <si>
    <t>Engedélye-zett létszám összesen 7/2012.</t>
  </si>
  <si>
    <t>Engedélyezett létszám</t>
  </si>
  <si>
    <t>Szakmai létsz.</t>
  </si>
  <si>
    <t>Egyéb létsz.</t>
  </si>
  <si>
    <t>Közfoglalkoz-tatottak létszáma</t>
  </si>
  <si>
    <t>Teljes munkaidős 7/2012.</t>
  </si>
  <si>
    <t>Részmun-kaidős  7/2012</t>
  </si>
  <si>
    <t>Polgármesteri Hivatal összesen</t>
  </si>
  <si>
    <t>Adóiroda</t>
  </si>
  <si>
    <t>Belső ellenőrzési csoport</t>
  </si>
  <si>
    <t>Hatósági Iroda</t>
  </si>
  <si>
    <t>Humánszolgáltatási Iroda</t>
  </si>
  <si>
    <t>Humánszolgáltatási Iroda Táborok</t>
  </si>
  <si>
    <t>Közszolgáltatási és Okmány Iroda</t>
  </si>
  <si>
    <t>Jogi és Pályázati Iroda</t>
  </si>
  <si>
    <t>8.</t>
  </si>
  <si>
    <t>Pénzügyi Iroda</t>
  </si>
  <si>
    <t>9.</t>
  </si>
  <si>
    <t>Polgármesteri és Jegyzői Kabinet</t>
  </si>
  <si>
    <t>10.</t>
  </si>
  <si>
    <t>Szervezési Iroda</t>
  </si>
  <si>
    <t>11.</t>
  </si>
  <si>
    <t>Szervezési Iroda Üdülő</t>
  </si>
  <si>
    <t>12.</t>
  </si>
  <si>
    <t>Vagyonkezelési, Városüzemeltetési és Felúj. Iroda</t>
  </si>
  <si>
    <t>13.</t>
  </si>
  <si>
    <t>Polgárvédelem</t>
  </si>
  <si>
    <t>14.</t>
  </si>
  <si>
    <t>15.</t>
  </si>
  <si>
    <t>Csicsergő Óvoda</t>
  </si>
  <si>
    <t>16.</t>
  </si>
  <si>
    <t>Csudafa Óvoda</t>
  </si>
  <si>
    <t>17.</t>
  </si>
  <si>
    <t>Epres Óvoda</t>
  </si>
  <si>
    <t>18.</t>
  </si>
  <si>
    <t>Kerekerdő Óvoda</t>
  </si>
  <si>
    <t>19.</t>
  </si>
  <si>
    <t>Kicsi Bocs Óvoda</t>
  </si>
  <si>
    <t>20.</t>
  </si>
  <si>
    <t xml:space="preserve">Liliom Óvoda </t>
  </si>
  <si>
    <t>21.</t>
  </si>
  <si>
    <t xml:space="preserve">Méhecske Óvoda </t>
  </si>
  <si>
    <t>22.</t>
  </si>
  <si>
    <t>Napfény Óvoda</t>
  </si>
  <si>
    <t>23.</t>
  </si>
  <si>
    <t>Ugrifüles Óvoda</t>
  </si>
  <si>
    <t>24.</t>
  </si>
  <si>
    <t>Bakáts téri Általános Iskola</t>
  </si>
  <si>
    <t>25.</t>
  </si>
  <si>
    <t>Dominó Általános Iskola</t>
  </si>
  <si>
    <t>26.</t>
  </si>
  <si>
    <t>József Attila Általános Iskola</t>
  </si>
  <si>
    <t>27.</t>
  </si>
  <si>
    <t>Komplex Óvoda és Általános Iskola</t>
  </si>
  <si>
    <t>28.</t>
  </si>
  <si>
    <t>Kosztolányi Dezső Általános Iskola</t>
  </si>
  <si>
    <t>29.</t>
  </si>
  <si>
    <t>Kőrösi Csoma Sándor Általános Iskola</t>
  </si>
  <si>
    <t>30.</t>
  </si>
  <si>
    <t>Molnár Ferenc Általános Iskola</t>
  </si>
  <si>
    <t>31.</t>
  </si>
  <si>
    <t>Ádám Jenő Zeneiskola</t>
  </si>
  <si>
    <t>32.</t>
  </si>
  <si>
    <t>Szentgyörgyi Albert Ált. Iskola és Gimnázium</t>
  </si>
  <si>
    <t>33.</t>
  </si>
  <si>
    <t>Telepy Károly Ált. Iskola és Gimnázium</t>
  </si>
  <si>
    <t>34.</t>
  </si>
  <si>
    <t>Weörös Sándor Ált. Iskola és Gimnázium</t>
  </si>
  <si>
    <t>35.</t>
  </si>
  <si>
    <t>Leövey Klára Gimnázium</t>
  </si>
  <si>
    <t>36.</t>
  </si>
  <si>
    <t>38.</t>
  </si>
  <si>
    <t>Fvi Egyesített Bölcsödék</t>
  </si>
  <si>
    <t>39.</t>
  </si>
  <si>
    <t>40.</t>
  </si>
  <si>
    <t>FMK</t>
  </si>
  <si>
    <t>Összesen Oktatási, nevelési, szoc. Ktsv.szervel</t>
  </si>
  <si>
    <t>Fvi Nevelési Tanácsadó Fvi Pedagógiai Szak- és Szakmai Szolgáltató</t>
  </si>
  <si>
    <t xml:space="preserve"> 2012. évi előirányzat 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</si>
  <si>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</si>
  <si>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</si>
  <si>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</si>
  <si>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</si>
  <si>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</si>
  <si>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</si>
  <si>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</si>
  <si>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</si>
  <si>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</si>
  <si>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</si>
  <si>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</si>
  <si>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</si>
  <si>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1. Intézményi működési bevételek </t>
  </si>
  <si>
    <t>2. Közhatalmi bevételek/Sajátos működési bevételek</t>
  </si>
  <si>
    <t>3. Kapott támogatás</t>
  </si>
  <si>
    <t>4.Működési célú támogatásértékű bevétel</t>
  </si>
  <si>
    <t xml:space="preserve">FESZ kiemelkedően közhasznú Non-profit KFT </t>
  </si>
  <si>
    <t xml:space="preserve">FESZ kiemelkedően közhasznú Non-profit KFT kéményfelújítás támog. </t>
  </si>
  <si>
    <t>Csengettyű utcai orvosi rendelő tetőfelőjítás</t>
  </si>
  <si>
    <t>5.Működési célú átvett pénzeszköz</t>
  </si>
  <si>
    <t>6. Felhalmozási bevétel</t>
  </si>
  <si>
    <t>8.Kölcsönök bevétele</t>
  </si>
  <si>
    <t>9.Költsv. Hiány belső fin. Szolg. Előző évek maradv. Igénybev.</t>
  </si>
  <si>
    <t>10.Költsv. Hiány külső fin.szolg. Püi műv.</t>
  </si>
  <si>
    <t>11. Nyitó pénzkészlet</t>
  </si>
  <si>
    <t>12. Bevételek összesen</t>
  </si>
  <si>
    <t>13. Személyi juttatások</t>
  </si>
  <si>
    <t>14. Munkaadókat terh. jár. és szoc.hozzáj.adó</t>
  </si>
  <si>
    <t>15. Dologi kiadások</t>
  </si>
  <si>
    <t>16. Egyéb működési célú kiadások</t>
  </si>
  <si>
    <t>17. Ellátottak pénzbeli juttatásai</t>
  </si>
  <si>
    <t>18. Szociális támogatás</t>
  </si>
  <si>
    <t>19. Felújítási kiadások</t>
  </si>
  <si>
    <t>20. Beruházási kiadások</t>
  </si>
  <si>
    <t>21. Egyéb felhalmozási kiadások</t>
  </si>
  <si>
    <t>22. Kölcsönök kiadásai</t>
  </si>
  <si>
    <t>23. Tartalékok</t>
  </si>
  <si>
    <t>24. Finanszírozási célú pénzügyi műveletek</t>
  </si>
  <si>
    <t>25. Kiadások összesen</t>
  </si>
  <si>
    <t>26. Záró pénzkészlet</t>
  </si>
  <si>
    <t>7. Felhalmozási célú támog.átvett, felh.célú átvett pénzeszk.</t>
  </si>
  <si>
    <t>10. sz . Melléklet</t>
  </si>
  <si>
    <t>2012. évi előirányzat 32/2012.</t>
  </si>
  <si>
    <t>2012. év  32/2012.</t>
  </si>
  <si>
    <t>Oktatási ágazat összesen</t>
  </si>
  <si>
    <t>Ferencvárosi Pedagógiai Szak és Szakmai Szolg. Közp.</t>
  </si>
  <si>
    <t>Biztos Kezdet Gyermekház</t>
  </si>
  <si>
    <t>Ferencvárosi Intézményi Üzemeltetési Központ</t>
  </si>
  <si>
    <t>Ferencváros a korszerű természettudományos oktatásért (TÁMOP-3.1.3-10/1)</t>
  </si>
  <si>
    <t xml:space="preserve">   Felújítási kiadások</t>
  </si>
  <si>
    <t xml:space="preserve">   Beruházási kiadások</t>
  </si>
  <si>
    <t>Pályázat előkészítés, lebonyolítás</t>
  </si>
  <si>
    <t>Katasztrófavédelmi támogatás</t>
  </si>
  <si>
    <t>2012. évi előirányzat …./2012.</t>
  </si>
  <si>
    <t>FEV IX. Zrt. támogatása</t>
  </si>
  <si>
    <t>Ferencváros Kártya Kft. támogatása</t>
  </si>
  <si>
    <t>2012. évi előirányzat ……./2012.</t>
  </si>
  <si>
    <t>2012. évi előirányzat .../2012.</t>
  </si>
  <si>
    <t>2012. év  .../2012.</t>
  </si>
  <si>
    <t xml:space="preserve">Gyermekvédelmi Alap </t>
  </si>
  <si>
    <t xml:space="preserve">Gyermekétkeztetés támogatása </t>
  </si>
  <si>
    <t xml:space="preserve">        - FEV IX. Zrt. értékesítés</t>
  </si>
  <si>
    <t>Engedélye-zett létszám összesen …./2012.</t>
  </si>
  <si>
    <t>Teljes munkaidős…./2012.</t>
  </si>
  <si>
    <t>Részmun-kaidős …../2012</t>
  </si>
  <si>
    <t>Teljes munkaidős ../2012.</t>
  </si>
  <si>
    <t>Részmun-kaidős  ../2012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</si>
</sst>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</numFmts>
  <fonts count="51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Arial CE"/>
      <family val="0"/>
    </font>
    <font>
      <b/>
      <sz val="10"/>
      <name val="MS Sans Serif"/>
      <family val="0"/>
    </font>
    <font>
      <sz val="10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4" borderId="7" applyNumberFormat="0" applyFont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8" applyNumberFormat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16" borderId="1" applyNumberFormat="0" applyAlignment="0" applyProtection="0"/>
    <xf numFmtId="9" fontId="0" fillId="0" borderId="0" applyFont="0" applyFill="0" applyBorder="0" applyAlignment="0" applyProtection="0"/>
  </cellStyleXfs>
  <cellXfs count="936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5" xfId="0" applyFont="1" applyBorder="1" applyAlignment="1">
      <alignment horizontal="left" vertical="top"/>
    </xf>
    <xf numFmtId="3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 vertical="top"/>
    </xf>
    <xf numFmtId="0" fontId="2" fillId="0" borderId="26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0" fontId="3" fillId="0" borderId="17" xfId="0" applyFont="1" applyBorder="1" applyAlignment="1">
      <alignment horizontal="center" vertical="top"/>
    </xf>
    <xf numFmtId="3" fontId="3" fillId="0" borderId="27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 vertical="top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1" fillId="0" borderId="13" xfId="40" applyNumberFormat="1" applyFont="1" applyBorder="1" applyAlignment="1">
      <alignment horizontal="right"/>
    </xf>
    <xf numFmtId="0" fontId="1" fillId="0" borderId="28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2" fillId="0" borderId="11" xfId="76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3" fontId="9" fillId="0" borderId="11" xfId="76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9" fillId="0" borderId="11" xfId="76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22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0" fontId="1" fillId="0" borderId="28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2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3" fontId="2" fillId="0" borderId="11" xfId="4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1" fillId="0" borderId="11" xfId="4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0" fillId="0" borderId="31" xfId="0" applyFont="1" applyBorder="1" applyAlignment="1">
      <alignment/>
    </xf>
    <xf numFmtId="3" fontId="2" fillId="0" borderId="13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3" fontId="1" fillId="0" borderId="33" xfId="0" applyNumberFormat="1" applyFont="1" applyBorder="1" applyAlignment="1">
      <alignment horizontal="left"/>
    </xf>
    <xf numFmtId="3" fontId="2" fillId="0" borderId="3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20" xfId="0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9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2" fillId="0" borderId="0" xfId="68">
      <alignment/>
      <protection/>
    </xf>
    <xf numFmtId="0" fontId="15" fillId="0" borderId="0" xfId="68" applyFont="1" applyAlignment="1">
      <alignment horizontal="center"/>
      <protection/>
    </xf>
    <xf numFmtId="0" fontId="12" fillId="0" borderId="0" xfId="68" applyAlignment="1">
      <alignment/>
      <protection/>
    </xf>
    <xf numFmtId="0" fontId="1" fillId="0" borderId="15" xfId="68" applyFont="1" applyBorder="1" applyAlignment="1">
      <alignment horizontal="center"/>
      <protection/>
    </xf>
    <xf numFmtId="0" fontId="1" fillId="0" borderId="20" xfId="68" applyFont="1" applyBorder="1" applyAlignment="1">
      <alignment horizontal="center"/>
      <protection/>
    </xf>
    <xf numFmtId="0" fontId="1" fillId="0" borderId="11" xfId="68" applyFont="1" applyBorder="1" applyAlignment="1">
      <alignment horizontal="center"/>
      <protection/>
    </xf>
    <xf numFmtId="0" fontId="1" fillId="0" borderId="22" xfId="68" applyFont="1" applyBorder="1" applyAlignment="1">
      <alignment horizontal="center"/>
      <protection/>
    </xf>
    <xf numFmtId="0" fontId="1" fillId="0" borderId="16" xfId="68" applyFont="1" applyBorder="1" applyAlignment="1">
      <alignment horizontal="center"/>
      <protection/>
    </xf>
    <xf numFmtId="0" fontId="12" fillId="0" borderId="11" xfId="68" applyBorder="1">
      <alignment/>
      <protection/>
    </xf>
    <xf numFmtId="0" fontId="12" fillId="0" borderId="16" xfId="68" applyBorder="1">
      <alignment/>
      <protection/>
    </xf>
    <xf numFmtId="0" fontId="1" fillId="0" borderId="21" xfId="68" applyFont="1" applyBorder="1">
      <alignment/>
      <protection/>
    </xf>
    <xf numFmtId="0" fontId="12" fillId="0" borderId="14" xfId="68" applyBorder="1">
      <alignment/>
      <protection/>
    </xf>
    <xf numFmtId="0" fontId="1" fillId="0" borderId="22" xfId="68" applyFont="1" applyBorder="1">
      <alignment/>
      <protection/>
    </xf>
    <xf numFmtId="0" fontId="2" fillId="0" borderId="20" xfId="68" applyFont="1" applyBorder="1">
      <alignment/>
      <protection/>
    </xf>
    <xf numFmtId="3" fontId="2" fillId="0" borderId="20" xfId="68" applyNumberFormat="1" applyFont="1" applyBorder="1">
      <alignment/>
      <protection/>
    </xf>
    <xf numFmtId="0" fontId="12" fillId="0" borderId="10" xfId="68" applyBorder="1">
      <alignment/>
      <protection/>
    </xf>
    <xf numFmtId="0" fontId="12" fillId="0" borderId="12" xfId="68" applyBorder="1">
      <alignment/>
      <protection/>
    </xf>
    <xf numFmtId="0" fontId="15" fillId="0" borderId="11" xfId="68" applyFont="1" applyBorder="1">
      <alignment/>
      <protection/>
    </xf>
    <xf numFmtId="0" fontId="3" fillId="0" borderId="20" xfId="68" applyFont="1" applyBorder="1" applyAlignment="1">
      <alignment horizontal="left"/>
      <protection/>
    </xf>
    <xf numFmtId="3" fontId="2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12" fillId="0" borderId="14" xfId="68" applyNumberFormat="1" applyBorder="1" applyAlignment="1">
      <alignment horizontal="right"/>
      <protection/>
    </xf>
    <xf numFmtId="3" fontId="15" fillId="0" borderId="14" xfId="68" applyNumberFormat="1" applyFont="1" applyBorder="1" applyAlignment="1">
      <alignment horizontal="right"/>
      <protection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9" fillId="0" borderId="11" xfId="68" applyNumberFormat="1" applyFont="1" applyBorder="1" applyAlignment="1">
      <alignment horizontal="right"/>
      <protection/>
    </xf>
    <xf numFmtId="3" fontId="9" fillId="0" borderId="16" xfId="68" applyNumberFormat="1" applyFont="1" applyBorder="1" applyAlignment="1">
      <alignment horizontal="right"/>
      <protection/>
    </xf>
    <xf numFmtId="0" fontId="12" fillId="0" borderId="13" xfId="68" applyBorder="1">
      <alignment/>
      <protection/>
    </xf>
    <xf numFmtId="3" fontId="11" fillId="0" borderId="13" xfId="68" applyNumberFormat="1" applyFont="1" applyBorder="1" applyAlignment="1">
      <alignment horizontal="right"/>
      <protection/>
    </xf>
    <xf numFmtId="3" fontId="9" fillId="0" borderId="12" xfId="68" applyNumberFormat="1" applyFont="1" applyBorder="1" applyAlignment="1">
      <alignment horizontal="right"/>
      <protection/>
    </xf>
    <xf numFmtId="3" fontId="9" fillId="0" borderId="13" xfId="68" applyNumberFormat="1" applyFont="1" applyBorder="1" applyAlignment="1">
      <alignment horizontal="right"/>
      <protection/>
    </xf>
    <xf numFmtId="3" fontId="15" fillId="0" borderId="16" xfId="68" applyNumberFormat="1" applyFont="1" applyBorder="1" applyAlignment="1">
      <alignment horizontal="right"/>
      <protection/>
    </xf>
    <xf numFmtId="0" fontId="15" fillId="0" borderId="0" xfId="68" applyFont="1" applyAlignment="1">
      <alignment horizontal="right"/>
      <protection/>
    </xf>
    <xf numFmtId="3" fontId="5" fillId="0" borderId="10" xfId="0" applyNumberFormat="1" applyFont="1" applyBorder="1" applyAlignment="1">
      <alignment/>
    </xf>
    <xf numFmtId="3" fontId="11" fillId="0" borderId="10" xfId="68" applyNumberFormat="1" applyFont="1" applyBorder="1" applyAlignment="1">
      <alignment horizontal="right"/>
      <protection/>
    </xf>
    <xf numFmtId="3" fontId="1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11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5" fillId="0" borderId="0" xfId="64" applyFont="1" applyAlignment="1">
      <alignment horizontal="center" vertical="center"/>
      <protection/>
    </xf>
    <xf numFmtId="0" fontId="12" fillId="0" borderId="28" xfId="64" applyBorder="1">
      <alignment/>
      <protection/>
    </xf>
    <xf numFmtId="0" fontId="12" fillId="0" borderId="0" xfId="64">
      <alignment/>
      <protection/>
    </xf>
    <xf numFmtId="0" fontId="35" fillId="0" borderId="0" xfId="64" applyFont="1" applyAlignment="1">
      <alignment horizontal="center" vertical="center"/>
      <protection/>
    </xf>
    <xf numFmtId="0" fontId="37" fillId="0" borderId="13" xfId="64" applyFont="1" applyBorder="1" applyAlignment="1">
      <alignment vertical="center"/>
      <protection/>
    </xf>
    <xf numFmtId="3" fontId="37" fillId="0" borderId="12" xfId="64" applyNumberFormat="1" applyFont="1" applyBorder="1">
      <alignment/>
      <protection/>
    </xf>
    <xf numFmtId="3" fontId="36" fillId="0" borderId="12" xfId="64" applyNumberFormat="1" applyFont="1" applyBorder="1">
      <alignment/>
      <protection/>
    </xf>
    <xf numFmtId="3" fontId="37" fillId="0" borderId="13" xfId="64" applyNumberFormat="1" applyFont="1" applyBorder="1">
      <alignment/>
      <protection/>
    </xf>
    <xf numFmtId="3" fontId="36" fillId="0" borderId="13" xfId="64" applyNumberFormat="1" applyFont="1" applyBorder="1">
      <alignment/>
      <protection/>
    </xf>
    <xf numFmtId="0" fontId="38" fillId="0" borderId="0" xfId="64" applyFont="1">
      <alignment/>
      <protection/>
    </xf>
    <xf numFmtId="0" fontId="12" fillId="0" borderId="0" xfId="64" applyAlignment="1">
      <alignment/>
      <protection/>
    </xf>
    <xf numFmtId="0" fontId="12" fillId="0" borderId="0" xfId="66">
      <alignment/>
      <protection/>
    </xf>
    <xf numFmtId="0" fontId="39" fillId="0" borderId="0" xfId="66" applyFont="1" applyAlignment="1">
      <alignment horizontal="center"/>
      <protection/>
    </xf>
    <xf numFmtId="0" fontId="12" fillId="0" borderId="28" xfId="66" applyBorder="1">
      <alignment/>
      <protection/>
    </xf>
    <xf numFmtId="0" fontId="1" fillId="0" borderId="0" xfId="61" applyFont="1" applyBorder="1" applyAlignment="1">
      <alignment horizontal="right"/>
      <protection/>
    </xf>
    <xf numFmtId="0" fontId="38" fillId="0" borderId="15" xfId="66" applyFont="1" applyBorder="1">
      <alignment/>
      <protection/>
    </xf>
    <xf numFmtId="0" fontId="38" fillId="0" borderId="34" xfId="66" applyFont="1" applyBorder="1">
      <alignment/>
      <protection/>
    </xf>
    <xf numFmtId="0" fontId="38" fillId="0" borderId="35" xfId="66" applyFont="1" applyBorder="1">
      <alignment/>
      <protection/>
    </xf>
    <xf numFmtId="3" fontId="38" fillId="0" borderId="10" xfId="66" applyNumberFormat="1" applyFont="1" applyBorder="1">
      <alignment/>
      <protection/>
    </xf>
    <xf numFmtId="0" fontId="38" fillId="0" borderId="23" xfId="66" applyFont="1" applyBorder="1">
      <alignment/>
      <protection/>
    </xf>
    <xf numFmtId="0" fontId="38" fillId="0" borderId="28" xfId="66" applyFont="1" applyBorder="1">
      <alignment/>
      <protection/>
    </xf>
    <xf numFmtId="0" fontId="38" fillId="0" borderId="32" xfId="66" applyFont="1" applyBorder="1">
      <alignment/>
      <protection/>
    </xf>
    <xf numFmtId="3" fontId="38" fillId="0" borderId="12" xfId="66" applyNumberFormat="1" applyFont="1" applyBorder="1">
      <alignment/>
      <protection/>
    </xf>
    <xf numFmtId="0" fontId="38" fillId="0" borderId="20" xfId="66" applyFont="1" applyBorder="1">
      <alignment/>
      <protection/>
    </xf>
    <xf numFmtId="0" fontId="38" fillId="0" borderId="0" xfId="66" applyFont="1" applyBorder="1">
      <alignment/>
      <protection/>
    </xf>
    <xf numFmtId="0" fontId="38" fillId="0" borderId="33" xfId="66" applyFont="1" applyBorder="1">
      <alignment/>
      <protection/>
    </xf>
    <xf numFmtId="3" fontId="38" fillId="0" borderId="11" xfId="66" applyNumberFormat="1" applyFont="1" applyBorder="1">
      <alignment/>
      <protection/>
    </xf>
    <xf numFmtId="0" fontId="38" fillId="0" borderId="22" xfId="66" applyFont="1" applyBorder="1">
      <alignment/>
      <protection/>
    </xf>
    <xf numFmtId="0" fontId="38" fillId="0" borderId="36" xfId="66" applyFont="1" applyBorder="1">
      <alignment/>
      <protection/>
    </xf>
    <xf numFmtId="0" fontId="38" fillId="0" borderId="37" xfId="66" applyFont="1" applyBorder="1">
      <alignment/>
      <protection/>
    </xf>
    <xf numFmtId="3" fontId="38" fillId="0" borderId="16" xfId="66" applyNumberFormat="1" applyFont="1" applyBorder="1">
      <alignment/>
      <protection/>
    </xf>
    <xf numFmtId="0" fontId="38" fillId="0" borderId="38" xfId="66" applyFont="1" applyBorder="1">
      <alignment/>
      <protection/>
    </xf>
    <xf numFmtId="0" fontId="38" fillId="0" borderId="39" xfId="66" applyFont="1" applyBorder="1">
      <alignment/>
      <protection/>
    </xf>
    <xf numFmtId="3" fontId="38" fillId="0" borderId="19" xfId="66" applyNumberFormat="1" applyFont="1" applyBorder="1">
      <alignment/>
      <protection/>
    </xf>
    <xf numFmtId="3" fontId="40" fillId="0" borderId="19" xfId="66" applyNumberFormat="1" applyFont="1" applyBorder="1" applyAlignment="1">
      <alignment vertical="center"/>
      <protection/>
    </xf>
    <xf numFmtId="3" fontId="40" fillId="0" borderId="12" xfId="66" applyNumberFormat="1" applyFont="1" applyBorder="1">
      <alignment/>
      <protection/>
    </xf>
    <xf numFmtId="3" fontId="40" fillId="0" borderId="10" xfId="66" applyNumberFormat="1" applyFont="1" applyBorder="1" applyAlignment="1">
      <alignment vertical="center"/>
      <protection/>
    </xf>
    <xf numFmtId="3" fontId="40" fillId="0" borderId="11" xfId="66" applyNumberFormat="1" applyFont="1" applyBorder="1" applyAlignment="1">
      <alignment vertical="center"/>
      <protection/>
    </xf>
    <xf numFmtId="3" fontId="40" fillId="0" borderId="16" xfId="66" applyNumberFormat="1" applyFont="1" applyBorder="1">
      <alignment/>
      <protection/>
    </xf>
    <xf numFmtId="0" fontId="12" fillId="0" borderId="0" xfId="62">
      <alignment/>
      <protection/>
    </xf>
    <xf numFmtId="0" fontId="12" fillId="0" borderId="0" xfId="64" applyFont="1" applyAlignment="1">
      <alignment horizontal="center"/>
      <protection/>
    </xf>
    <xf numFmtId="0" fontId="12" fillId="0" borderId="0" xfId="64" applyAlignment="1">
      <alignment horizontal="center"/>
      <protection/>
    </xf>
    <xf numFmtId="0" fontId="15" fillId="0" borderId="0" xfId="64" applyFont="1">
      <alignment/>
      <protection/>
    </xf>
    <xf numFmtId="0" fontId="36" fillId="0" borderId="28" xfId="64" applyFont="1" applyBorder="1">
      <alignment/>
      <protection/>
    </xf>
    <xf numFmtId="0" fontId="37" fillId="0" borderId="28" xfId="64" applyFont="1" applyBorder="1">
      <alignment/>
      <protection/>
    </xf>
    <xf numFmtId="0" fontId="37" fillId="0" borderId="28" xfId="64" applyFont="1" applyBorder="1" applyAlignment="1">
      <alignment/>
      <protection/>
    </xf>
    <xf numFmtId="0" fontId="37" fillId="0" borderId="13" xfId="64" applyFont="1" applyBorder="1">
      <alignment/>
      <protection/>
    </xf>
    <xf numFmtId="0" fontId="37" fillId="0" borderId="26" xfId="64" applyFont="1" applyBorder="1">
      <alignment/>
      <protection/>
    </xf>
    <xf numFmtId="0" fontId="37" fillId="0" borderId="40" xfId="64" applyFont="1" applyBorder="1">
      <alignment/>
      <protection/>
    </xf>
    <xf numFmtId="0" fontId="36" fillId="0" borderId="10" xfId="64" applyFont="1" applyBorder="1" applyAlignment="1">
      <alignment horizontal="center"/>
      <protection/>
    </xf>
    <xf numFmtId="0" fontId="36" fillId="0" borderId="0" xfId="64" applyFont="1" applyAlignment="1">
      <alignment horizontal="center"/>
      <protection/>
    </xf>
    <xf numFmtId="0" fontId="36" fillId="0" borderId="11" xfId="64" applyFont="1" applyBorder="1" applyAlignment="1">
      <alignment horizontal="center"/>
      <protection/>
    </xf>
    <xf numFmtId="0" fontId="12" fillId="0" borderId="0" xfId="64" applyBorder="1">
      <alignment/>
      <protection/>
    </xf>
    <xf numFmtId="0" fontId="36" fillId="0" borderId="0" xfId="64" applyFont="1" applyBorder="1" applyAlignment="1">
      <alignment horizontal="center"/>
      <protection/>
    </xf>
    <xf numFmtId="0" fontId="37" fillId="0" borderId="0" xfId="64" applyFont="1" applyBorder="1">
      <alignment/>
      <protection/>
    </xf>
    <xf numFmtId="3" fontId="37" fillId="0" borderId="40" xfId="64" applyNumberFormat="1" applyFont="1" applyBorder="1">
      <alignment/>
      <protection/>
    </xf>
    <xf numFmtId="3" fontId="2" fillId="0" borderId="11" xfId="68" applyNumberFormat="1" applyFont="1" applyBorder="1" applyAlignment="1">
      <alignment horizontal="right"/>
      <protection/>
    </xf>
    <xf numFmtId="0" fontId="15" fillId="0" borderId="13" xfId="68" applyFont="1" applyBorder="1">
      <alignment/>
      <protection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37" fillId="0" borderId="26" xfId="64" applyNumberFormat="1" applyFont="1" applyBorder="1">
      <alignment/>
      <protection/>
    </xf>
    <xf numFmtId="3" fontId="37" fillId="0" borderId="31" xfId="64" applyNumberFormat="1" applyFont="1" applyBorder="1">
      <alignment/>
      <protection/>
    </xf>
    <xf numFmtId="3" fontId="3" fillId="0" borderId="13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37" fillId="0" borderId="0" xfId="64" applyFont="1" applyBorder="1" applyAlignment="1">
      <alignment/>
      <protection/>
    </xf>
    <xf numFmtId="3" fontId="37" fillId="0" borderId="0" xfId="64" applyNumberFormat="1" applyFont="1" applyBorder="1">
      <alignment/>
      <protection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left"/>
    </xf>
    <xf numFmtId="3" fontId="13" fillId="0" borderId="11" xfId="0" applyNumberFormat="1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" fillId="0" borderId="11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left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3" fontId="1" fillId="0" borderId="11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3" fontId="1" fillId="0" borderId="20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3" fontId="4" fillId="0" borderId="11" xfId="0" applyNumberFormat="1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3" fontId="13" fillId="0" borderId="11" xfId="0" applyNumberFormat="1" applyFont="1" applyFill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/>
      <protection locked="0"/>
    </xf>
    <xf numFmtId="0" fontId="13" fillId="0" borderId="20" xfId="0" applyFont="1" applyBorder="1" applyAlignment="1" applyProtection="1">
      <alignment/>
      <protection locked="0"/>
    </xf>
    <xf numFmtId="3" fontId="13" fillId="0" borderId="19" xfId="0" applyNumberFormat="1" applyFont="1" applyFill="1" applyBorder="1" applyAlignment="1" applyProtection="1">
      <alignment horizontal="center"/>
      <protection locked="0"/>
    </xf>
    <xf numFmtId="3" fontId="13" fillId="0" borderId="19" xfId="0" applyNumberFormat="1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/>
      <protection locked="0"/>
    </xf>
    <xf numFmtId="3" fontId="13" fillId="0" borderId="11" xfId="0" applyNumberFormat="1" applyFont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4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 applyProtection="1">
      <alignment horizontal="right"/>
      <protection locked="0"/>
    </xf>
    <xf numFmtId="3" fontId="1" fillId="0" borderId="14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3" fontId="13" fillId="0" borderId="14" xfId="0" applyNumberFormat="1" applyFont="1" applyBorder="1" applyAlignment="1">
      <alignment horizontal="right"/>
    </xf>
    <xf numFmtId="0" fontId="13" fillId="0" borderId="24" xfId="0" applyFont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0" borderId="16" xfId="0" applyNumberFormat="1" applyFont="1" applyBorder="1" applyAlignment="1" applyProtection="1">
      <alignment horizontal="right"/>
      <protection locked="0"/>
    </xf>
    <xf numFmtId="3" fontId="13" fillId="0" borderId="14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3" fontId="13" fillId="0" borderId="16" xfId="0" applyNumberFormat="1" applyFont="1" applyBorder="1" applyAlignment="1" applyProtection="1">
      <alignment horizontal="right"/>
      <protection locked="0"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3" xfId="63" applyNumberFormat="1" applyFont="1" applyBorder="1" applyAlignment="1">
      <alignment horizontal="center"/>
      <protection/>
    </xf>
    <xf numFmtId="0" fontId="1" fillId="0" borderId="13" xfId="63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3" fontId="0" fillId="0" borderId="13" xfId="63" applyNumberFormat="1" applyFont="1" applyBorder="1" applyAlignment="1">
      <alignment/>
      <protection/>
    </xf>
    <xf numFmtId="0" fontId="3" fillId="0" borderId="13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3" xfId="63" applyNumberFormat="1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3" fontId="1" fillId="0" borderId="13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3" fontId="4" fillId="0" borderId="13" xfId="63" applyNumberFormat="1" applyFont="1" applyBorder="1" applyAlignment="1">
      <alignment/>
      <protection/>
    </xf>
    <xf numFmtId="0" fontId="4" fillId="0" borderId="13" xfId="63" applyFont="1" applyBorder="1" applyAlignment="1">
      <alignment/>
      <protection/>
    </xf>
    <xf numFmtId="3" fontId="4" fillId="0" borderId="13" xfId="63" applyNumberFormat="1" applyFont="1" applyBorder="1" applyAlignment="1">
      <alignment/>
      <protection/>
    </xf>
    <xf numFmtId="3" fontId="1" fillId="0" borderId="13" xfId="63" applyNumberFormat="1" applyFont="1" applyBorder="1" applyAlignment="1">
      <alignment/>
      <protection/>
    </xf>
    <xf numFmtId="0" fontId="4" fillId="0" borderId="12" xfId="63" applyFont="1" applyBorder="1" applyAlignment="1">
      <alignment/>
      <protection/>
    </xf>
    <xf numFmtId="3" fontId="4" fillId="0" borderId="12" xfId="63" applyNumberFormat="1" applyFont="1" applyBorder="1" applyAlignment="1">
      <alignment/>
      <protection/>
    </xf>
    <xf numFmtId="0" fontId="4" fillId="0" borderId="13" xfId="63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3" fontId="4" fillId="0" borderId="14" xfId="63" applyNumberFormat="1" applyFont="1" applyBorder="1" applyAlignment="1">
      <alignment/>
      <protection/>
    </xf>
    <xf numFmtId="0" fontId="1" fillId="0" borderId="14" xfId="63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3" xfId="63" applyNumberFormat="1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4" fillId="0" borderId="12" xfId="63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4" fillId="0" borderId="14" xfId="63" applyNumberFormat="1" applyFont="1" applyBorder="1" applyAlignment="1">
      <alignment/>
      <protection/>
    </xf>
    <xf numFmtId="0" fontId="1" fillId="0" borderId="14" xfId="63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0" fontId="4" fillId="0" borderId="0" xfId="63" applyFont="1" applyAlignment="1">
      <alignment/>
      <protection/>
    </xf>
    <xf numFmtId="3" fontId="4" fillId="0" borderId="16" xfId="63" applyNumberFormat="1" applyFont="1" applyBorder="1" applyAlignment="1">
      <alignment/>
      <protection/>
    </xf>
    <xf numFmtId="0" fontId="1" fillId="0" borderId="16" xfId="63" applyFont="1" applyBorder="1" applyAlignment="1">
      <alignment/>
      <protection/>
    </xf>
    <xf numFmtId="0" fontId="2" fillId="0" borderId="14" xfId="63" applyFont="1" applyBorder="1" applyAlignment="1">
      <alignment/>
      <protection/>
    </xf>
    <xf numFmtId="3" fontId="4" fillId="0" borderId="13" xfId="63" applyNumberFormat="1" applyFont="1" applyBorder="1" applyAlignment="1">
      <alignment horizontal="right"/>
      <protection/>
    </xf>
    <xf numFmtId="0" fontId="1" fillId="0" borderId="10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1" fillId="0" borderId="16" xfId="63" applyNumberFormat="1" applyFont="1" applyBorder="1" applyAlignment="1">
      <alignment/>
      <protection/>
    </xf>
    <xf numFmtId="0" fontId="1" fillId="0" borderId="16" xfId="63" applyFont="1" applyBorder="1" applyAlignment="1">
      <alignment/>
      <protection/>
    </xf>
    <xf numFmtId="0" fontId="3" fillId="0" borderId="14" xfId="63" applyFont="1" applyBorder="1" applyAlignment="1">
      <alignment/>
      <protection/>
    </xf>
    <xf numFmtId="3" fontId="2" fillId="0" borderId="17" xfId="63" applyNumberFormat="1" applyFont="1" applyBorder="1" applyAlignment="1">
      <alignment/>
      <protection/>
    </xf>
    <xf numFmtId="0" fontId="3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3" fillId="0" borderId="13" xfId="63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3" fontId="3" fillId="0" borderId="14" xfId="63" applyNumberFormat="1" applyFont="1" applyBorder="1" applyAlignment="1">
      <alignment horizontal="right"/>
      <protection/>
    </xf>
    <xf numFmtId="0" fontId="3" fillId="0" borderId="14" xfId="63" applyFont="1" applyBorder="1" applyAlignment="1">
      <alignment/>
      <protection/>
    </xf>
    <xf numFmtId="3" fontId="3" fillId="0" borderId="14" xfId="63" applyNumberFormat="1" applyFont="1" applyBorder="1" applyAlignment="1">
      <alignment/>
      <protection/>
    </xf>
    <xf numFmtId="3" fontId="2" fillId="0" borderId="17" xfId="63" applyNumberFormat="1" applyFont="1" applyBorder="1" applyAlignment="1">
      <alignment/>
      <protection/>
    </xf>
    <xf numFmtId="0" fontId="2" fillId="0" borderId="17" xfId="63" applyFont="1" applyBorder="1" applyAlignment="1">
      <alignment/>
      <protection/>
    </xf>
    <xf numFmtId="3" fontId="1" fillId="0" borderId="17" xfId="63" applyNumberFormat="1" applyFont="1" applyBorder="1" applyAlignment="1">
      <alignment/>
      <protection/>
    </xf>
    <xf numFmtId="3" fontId="2" fillId="0" borderId="16" xfId="63" applyNumberFormat="1" applyFont="1" applyBorder="1" applyAlignment="1">
      <alignment/>
      <protection/>
    </xf>
    <xf numFmtId="3" fontId="1" fillId="0" borderId="16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2" fillId="0" borderId="19" xfId="63" applyNumberFormat="1" applyFont="1" applyBorder="1" applyAlignment="1">
      <alignment/>
      <protection/>
    </xf>
    <xf numFmtId="0" fontId="1" fillId="0" borderId="19" xfId="63" applyFont="1" applyBorder="1" applyAlignment="1">
      <alignment/>
      <protection/>
    </xf>
    <xf numFmtId="0" fontId="3" fillId="0" borderId="19" xfId="63" applyFont="1" applyBorder="1" applyAlignment="1">
      <alignment/>
      <protection/>
    </xf>
    <xf numFmtId="3" fontId="1" fillId="0" borderId="19" xfId="63" applyNumberFormat="1" applyFont="1" applyBorder="1" applyAlignment="1">
      <alignment/>
      <protection/>
    </xf>
    <xf numFmtId="3" fontId="2" fillId="0" borderId="16" xfId="63" applyNumberFormat="1" applyFont="1" applyBorder="1" applyAlignment="1">
      <alignment/>
      <protection/>
    </xf>
    <xf numFmtId="0" fontId="0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3" fontId="3" fillId="0" borderId="11" xfId="63" applyNumberFormat="1" applyFont="1" applyBorder="1" applyAlignment="1">
      <alignment horizontal="right"/>
      <protection/>
    </xf>
    <xf numFmtId="0" fontId="13" fillId="0" borderId="11" xfId="63" applyFont="1" applyBorder="1" applyAlignment="1">
      <alignment/>
      <protection/>
    </xf>
    <xf numFmtId="3" fontId="3" fillId="0" borderId="17" xfId="63" applyNumberFormat="1" applyFont="1" applyBorder="1" applyAlignment="1">
      <alignment/>
      <protection/>
    </xf>
    <xf numFmtId="0" fontId="3" fillId="0" borderId="0" xfId="63" applyFont="1" applyAlignment="1">
      <alignment/>
      <protection/>
    </xf>
    <xf numFmtId="3" fontId="3" fillId="0" borderId="13" xfId="63" applyNumberFormat="1" applyFont="1" applyBorder="1" applyAlignment="1">
      <alignment/>
      <protection/>
    </xf>
    <xf numFmtId="3" fontId="1" fillId="0" borderId="12" xfId="63" applyNumberFormat="1" applyFont="1" applyBorder="1">
      <alignment/>
      <protection/>
    </xf>
    <xf numFmtId="3" fontId="2" fillId="0" borderId="13" xfId="63" applyNumberFormat="1" applyFont="1" applyBorder="1">
      <alignment/>
      <protection/>
    </xf>
    <xf numFmtId="3" fontId="1" fillId="0" borderId="14" xfId="63" applyNumberFormat="1" applyFont="1" applyBorder="1">
      <alignment/>
      <protection/>
    </xf>
    <xf numFmtId="3" fontId="1" fillId="0" borderId="11" xfId="63" applyNumberFormat="1" applyFont="1" applyBorder="1" applyAlignment="1">
      <alignment/>
      <protection/>
    </xf>
    <xf numFmtId="0" fontId="2" fillId="0" borderId="13" xfId="63" applyFont="1" applyBorder="1">
      <alignment/>
      <protection/>
    </xf>
    <xf numFmtId="0" fontId="2" fillId="0" borderId="18" xfId="63" applyFont="1" applyBorder="1">
      <alignment/>
      <protection/>
    </xf>
    <xf numFmtId="3" fontId="1" fillId="0" borderId="17" xfId="63" applyNumberFormat="1" applyFont="1" applyBorder="1" applyAlignment="1">
      <alignment/>
      <protection/>
    </xf>
    <xf numFmtId="0" fontId="4" fillId="0" borderId="18" xfId="63" applyFont="1" applyBorder="1" applyAlignment="1">
      <alignment/>
      <protection/>
    </xf>
    <xf numFmtId="3" fontId="1" fillId="0" borderId="16" xfId="63" applyNumberFormat="1" applyFont="1" applyBorder="1">
      <alignment/>
      <protection/>
    </xf>
    <xf numFmtId="0" fontId="2" fillId="0" borderId="16" xfId="63" applyFont="1" applyBorder="1" applyAlignment="1">
      <alignment/>
      <protection/>
    </xf>
    <xf numFmtId="3" fontId="6" fillId="0" borderId="14" xfId="63" applyNumberFormat="1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2" fillId="0" borderId="0" xfId="63" applyNumberFormat="1" applyFont="1" applyBorder="1" applyAlignment="1">
      <alignment/>
      <protection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3" fillId="0" borderId="14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0" fontId="3" fillId="0" borderId="17" xfId="63" applyFont="1" applyBorder="1" applyAlignment="1">
      <alignment/>
      <protection/>
    </xf>
    <xf numFmtId="0" fontId="11" fillId="0" borderId="17" xfId="0" applyFont="1" applyBorder="1" applyAlignment="1">
      <alignment/>
    </xf>
    <xf numFmtId="0" fontId="44" fillId="0" borderId="0" xfId="62" applyFont="1">
      <alignment/>
      <protection/>
    </xf>
    <xf numFmtId="0" fontId="46" fillId="0" borderId="0" xfId="62" applyFont="1">
      <alignment/>
      <protection/>
    </xf>
    <xf numFmtId="0" fontId="9" fillId="0" borderId="0" xfId="62" applyFont="1">
      <alignment/>
      <protection/>
    </xf>
    <xf numFmtId="0" fontId="46" fillId="0" borderId="20" xfId="62" applyFont="1" applyBorder="1">
      <alignment/>
      <protection/>
    </xf>
    <xf numFmtId="0" fontId="45" fillId="0" borderId="41" xfId="62" applyFont="1" applyBorder="1">
      <alignment/>
      <protection/>
    </xf>
    <xf numFmtId="0" fontId="46" fillId="0" borderId="41" xfId="62" applyFont="1" applyBorder="1">
      <alignment/>
      <protection/>
    </xf>
    <xf numFmtId="0" fontId="36" fillId="0" borderId="42" xfId="62" applyFont="1" applyBorder="1">
      <alignment/>
      <protection/>
    </xf>
    <xf numFmtId="0" fontId="46" fillId="0" borderId="43" xfId="62" applyFont="1" applyBorder="1">
      <alignment/>
      <protection/>
    </xf>
    <xf numFmtId="0" fontId="45" fillId="0" borderId="43" xfId="62" applyFont="1" applyBorder="1">
      <alignment/>
      <protection/>
    </xf>
    <xf numFmtId="0" fontId="45" fillId="0" borderId="13" xfId="62" applyFont="1" applyBorder="1">
      <alignment/>
      <protection/>
    </xf>
    <xf numFmtId="0" fontId="46" fillId="0" borderId="13" xfId="62" applyFont="1" applyBorder="1">
      <alignment/>
      <protection/>
    </xf>
    <xf numFmtId="0" fontId="46" fillId="0" borderId="26" xfId="62" applyFont="1" applyBorder="1">
      <alignment/>
      <protection/>
    </xf>
    <xf numFmtId="0" fontId="47" fillId="0" borderId="13" xfId="62" applyFont="1" applyBorder="1">
      <alignment/>
      <protection/>
    </xf>
    <xf numFmtId="0" fontId="45" fillId="0" borderId="44" xfId="62" applyFont="1" applyBorder="1">
      <alignment/>
      <protection/>
    </xf>
    <xf numFmtId="0" fontId="46" fillId="0" borderId="44" xfId="62" applyFont="1" applyBorder="1">
      <alignment/>
      <protection/>
    </xf>
    <xf numFmtId="0" fontId="46" fillId="0" borderId="15" xfId="62" applyFont="1" applyBorder="1">
      <alignment/>
      <protection/>
    </xf>
    <xf numFmtId="0" fontId="46" fillId="0" borderId="35" xfId="62" applyFont="1" applyBorder="1">
      <alignment/>
      <protection/>
    </xf>
    <xf numFmtId="0" fontId="46" fillId="0" borderId="33" xfId="62" applyFont="1" applyBorder="1">
      <alignment/>
      <protection/>
    </xf>
    <xf numFmtId="0" fontId="46" fillId="0" borderId="45" xfId="62" applyFont="1" applyBorder="1">
      <alignment/>
      <protection/>
    </xf>
    <xf numFmtId="0" fontId="45" fillId="0" borderId="42" xfId="62" applyFont="1" applyBorder="1">
      <alignment/>
      <protection/>
    </xf>
    <xf numFmtId="0" fontId="46" fillId="0" borderId="46" xfId="62" applyFont="1" applyBorder="1">
      <alignment/>
      <protection/>
    </xf>
    <xf numFmtId="0" fontId="46" fillId="0" borderId="47" xfId="62" applyFont="1" applyBorder="1">
      <alignment/>
      <protection/>
    </xf>
    <xf numFmtId="0" fontId="45" fillId="0" borderId="47" xfId="62" applyFont="1" applyBorder="1">
      <alignment/>
      <protection/>
    </xf>
    <xf numFmtId="0" fontId="46" fillId="0" borderId="42" xfId="62" applyFont="1" applyBorder="1">
      <alignment/>
      <protection/>
    </xf>
    <xf numFmtId="0" fontId="45" fillId="0" borderId="20" xfId="62" applyFont="1" applyBorder="1">
      <alignment/>
      <protection/>
    </xf>
    <xf numFmtId="0" fontId="15" fillId="0" borderId="48" xfId="62" applyFont="1" applyBorder="1">
      <alignment/>
      <protection/>
    </xf>
    <xf numFmtId="0" fontId="45" fillId="0" borderId="26" xfId="62" applyFont="1" applyBorder="1">
      <alignment/>
      <protection/>
    </xf>
    <xf numFmtId="0" fontId="45" fillId="0" borderId="11" xfId="62" applyFont="1" applyBorder="1">
      <alignment/>
      <protection/>
    </xf>
    <xf numFmtId="0" fontId="46" fillId="0" borderId="11" xfId="62" applyFont="1" applyBorder="1">
      <alignment/>
      <protection/>
    </xf>
    <xf numFmtId="0" fontId="11" fillId="0" borderId="11" xfId="62" applyFont="1" applyBorder="1">
      <alignment/>
      <protection/>
    </xf>
    <xf numFmtId="0" fontId="45" fillId="0" borderId="49" xfId="62" applyFont="1" applyBorder="1">
      <alignment/>
      <protection/>
    </xf>
    <xf numFmtId="0" fontId="11" fillId="0" borderId="42" xfId="62" applyFont="1" applyBorder="1">
      <alignment/>
      <protection/>
    </xf>
    <xf numFmtId="3" fontId="46" fillId="0" borderId="13" xfId="62" applyNumberFormat="1" applyFont="1" applyBorder="1">
      <alignment/>
      <protection/>
    </xf>
    <xf numFmtId="3" fontId="2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45" fillId="0" borderId="41" xfId="62" applyNumberFormat="1" applyFont="1" applyBorder="1">
      <alignment/>
      <protection/>
    </xf>
    <xf numFmtId="3" fontId="45" fillId="0" borderId="13" xfId="62" applyNumberFormat="1" applyFont="1" applyBorder="1">
      <alignment/>
      <protection/>
    </xf>
    <xf numFmtId="0" fontId="47" fillId="0" borderId="44" xfId="62" applyFont="1" applyBorder="1">
      <alignment/>
      <protection/>
    </xf>
    <xf numFmtId="3" fontId="46" fillId="0" borderId="44" xfId="62" applyNumberFormat="1" applyFont="1" applyBorder="1">
      <alignment/>
      <protection/>
    </xf>
    <xf numFmtId="3" fontId="46" fillId="0" borderId="42" xfId="62" applyNumberFormat="1" applyFont="1" applyBorder="1">
      <alignment/>
      <protection/>
    </xf>
    <xf numFmtId="0" fontId="45" fillId="0" borderId="15" xfId="62" applyFont="1" applyBorder="1">
      <alignment/>
      <protection/>
    </xf>
    <xf numFmtId="3" fontId="46" fillId="0" borderId="35" xfId="62" applyNumberFormat="1" applyFont="1" applyBorder="1">
      <alignment/>
      <protection/>
    </xf>
    <xf numFmtId="3" fontId="45" fillId="0" borderId="12" xfId="62" applyNumberFormat="1" applyFont="1" applyBorder="1">
      <alignment/>
      <protection/>
    </xf>
    <xf numFmtId="3" fontId="45" fillId="0" borderId="42" xfId="62" applyNumberFormat="1" applyFont="1" applyBorder="1">
      <alignment/>
      <protection/>
    </xf>
    <xf numFmtId="3" fontId="46" fillId="0" borderId="47" xfId="62" applyNumberFormat="1" applyFont="1" applyBorder="1">
      <alignment/>
      <protection/>
    </xf>
    <xf numFmtId="3" fontId="46" fillId="0" borderId="45" xfId="62" applyNumberFormat="1" applyFont="1" applyBorder="1">
      <alignment/>
      <protection/>
    </xf>
    <xf numFmtId="3" fontId="11" fillId="0" borderId="42" xfId="62" applyNumberFormat="1" applyFont="1" applyBorder="1">
      <alignment/>
      <protection/>
    </xf>
    <xf numFmtId="3" fontId="15" fillId="0" borderId="41" xfId="62" applyNumberFormat="1" applyFont="1" applyBorder="1">
      <alignment/>
      <protection/>
    </xf>
    <xf numFmtId="3" fontId="11" fillId="0" borderId="12" xfId="62" applyNumberFormat="1" applyFont="1" applyBorder="1">
      <alignment/>
      <protection/>
    </xf>
    <xf numFmtId="0" fontId="45" fillId="0" borderId="50" xfId="62" applyFont="1" applyBorder="1">
      <alignment/>
      <protection/>
    </xf>
    <xf numFmtId="0" fontId="39" fillId="0" borderId="41" xfId="62" applyFont="1" applyBorder="1">
      <alignment/>
      <protection/>
    </xf>
    <xf numFmtId="3" fontId="2" fillId="0" borderId="10" xfId="63" applyNumberFormat="1" applyFont="1" applyBorder="1" applyAlignment="1">
      <alignment/>
      <protection/>
    </xf>
    <xf numFmtId="0" fontId="37" fillId="0" borderId="26" xfId="64" applyFont="1" applyBorder="1" applyAlignment="1">
      <alignment/>
      <protection/>
    </xf>
    <xf numFmtId="0" fontId="37" fillId="0" borderId="31" xfId="64" applyFont="1" applyBorder="1" applyAlignment="1">
      <alignment/>
      <protection/>
    </xf>
    <xf numFmtId="3" fontId="2" fillId="0" borderId="38" xfId="63" applyNumberFormat="1" applyFont="1" applyBorder="1" applyAlignment="1">
      <alignment/>
      <protection/>
    </xf>
    <xf numFmtId="0" fontId="2" fillId="0" borderId="38" xfId="63" applyFont="1" applyBorder="1" applyAlignment="1">
      <alignment/>
      <protection/>
    </xf>
    <xf numFmtId="3" fontId="1" fillId="0" borderId="38" xfId="63" applyNumberFormat="1" applyFont="1" applyBorder="1" applyAlignment="1">
      <alignment/>
      <protection/>
    </xf>
    <xf numFmtId="3" fontId="2" fillId="0" borderId="10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38" fillId="0" borderId="0" xfId="64" applyNumberFormat="1" applyFont="1">
      <alignment/>
      <protection/>
    </xf>
    <xf numFmtId="3" fontId="46" fillId="0" borderId="31" xfId="62" applyNumberFormat="1" applyFont="1" applyBorder="1">
      <alignment/>
      <protection/>
    </xf>
    <xf numFmtId="3" fontId="45" fillId="0" borderId="13" xfId="0" applyNumberFormat="1" applyFont="1" applyBorder="1" applyAlignment="1">
      <alignment/>
    </xf>
    <xf numFmtId="0" fontId="45" fillId="0" borderId="12" xfId="62" applyFont="1" applyBorder="1">
      <alignment/>
      <protection/>
    </xf>
    <xf numFmtId="3" fontId="46" fillId="0" borderId="12" xfId="62" applyNumberFormat="1" applyFont="1" applyBorder="1">
      <alignment/>
      <protection/>
    </xf>
    <xf numFmtId="0" fontId="48" fillId="0" borderId="11" xfId="63" applyFont="1" applyBorder="1" applyAlignment="1">
      <alignment/>
      <protection/>
    </xf>
    <xf numFmtId="0" fontId="2" fillId="0" borderId="16" xfId="0" applyFont="1" applyBorder="1" applyAlignment="1">
      <alignment horizontal="center"/>
    </xf>
    <xf numFmtId="0" fontId="13" fillId="0" borderId="14" xfId="63" applyFont="1" applyBorder="1" applyAlignment="1">
      <alignment/>
      <protection/>
    </xf>
    <xf numFmtId="0" fontId="4" fillId="0" borderId="33" xfId="0" applyFont="1" applyBorder="1" applyAlignment="1">
      <alignment/>
    </xf>
    <xf numFmtId="0" fontId="15" fillId="0" borderId="0" xfId="64" applyFont="1" applyAlignment="1">
      <alignment horizontal="right"/>
      <protection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9" fontId="1" fillId="0" borderId="13" xfId="63" applyNumberFormat="1" applyFont="1" applyBorder="1" applyAlignment="1">
      <alignment/>
      <protection/>
    </xf>
    <xf numFmtId="9" fontId="4" fillId="0" borderId="13" xfId="63" applyNumberFormat="1" applyFont="1" applyBorder="1" applyAlignment="1">
      <alignment/>
      <protection/>
    </xf>
    <xf numFmtId="9" fontId="2" fillId="0" borderId="13" xfId="63" applyNumberFormat="1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9" fontId="1" fillId="0" borderId="18" xfId="63" applyNumberFormat="1" applyFont="1" applyBorder="1" applyAlignment="1">
      <alignment/>
      <protection/>
    </xf>
    <xf numFmtId="9" fontId="2" fillId="0" borderId="18" xfId="63" applyNumberFormat="1" applyFont="1" applyBorder="1" applyAlignment="1">
      <alignment/>
      <protection/>
    </xf>
    <xf numFmtId="9" fontId="1" fillId="0" borderId="14" xfId="63" applyNumberFormat="1" applyFont="1" applyBorder="1" applyAlignment="1">
      <alignment/>
      <protection/>
    </xf>
    <xf numFmtId="9" fontId="1" fillId="0" borderId="13" xfId="63" applyNumberFormat="1" applyFont="1" applyBorder="1" applyAlignment="1">
      <alignment/>
      <protection/>
    </xf>
    <xf numFmtId="9" fontId="1" fillId="0" borderId="14" xfId="63" applyNumberFormat="1" applyFont="1" applyBorder="1" applyAlignment="1">
      <alignment/>
      <protection/>
    </xf>
    <xf numFmtId="9" fontId="2" fillId="0" borderId="11" xfId="63" applyNumberFormat="1" applyFont="1" applyBorder="1" applyAlignment="1">
      <alignment/>
      <protection/>
    </xf>
    <xf numFmtId="9" fontId="1" fillId="0" borderId="11" xfId="63" applyNumberFormat="1" applyFont="1" applyBorder="1" applyAlignment="1">
      <alignment/>
      <protection/>
    </xf>
    <xf numFmtId="9" fontId="2" fillId="0" borderId="12" xfId="63" applyNumberFormat="1" applyFont="1" applyBorder="1" applyAlignment="1">
      <alignment/>
      <protection/>
    </xf>
    <xf numFmtId="9" fontId="2" fillId="0" borderId="16" xfId="63" applyNumberFormat="1" applyFont="1" applyBorder="1" applyAlignment="1">
      <alignment/>
      <protection/>
    </xf>
    <xf numFmtId="164" fontId="1" fillId="0" borderId="28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3" fontId="4" fillId="0" borderId="12" xfId="63" applyNumberFormat="1" applyFont="1" applyBorder="1" applyAlignment="1">
      <alignment/>
      <protection/>
    </xf>
    <xf numFmtId="3" fontId="4" fillId="0" borderId="16" xfId="63" applyNumberFormat="1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0" fontId="15" fillId="0" borderId="14" xfId="68" applyFont="1" applyBorder="1" applyAlignment="1">
      <alignment horizontal="center"/>
      <protection/>
    </xf>
    <xf numFmtId="9" fontId="1" fillId="0" borderId="16" xfId="63" applyNumberFormat="1" applyFont="1" applyBorder="1" applyAlignment="1">
      <alignment/>
      <protection/>
    </xf>
    <xf numFmtId="3" fontId="1" fillId="0" borderId="28" xfId="0" applyNumberFormat="1" applyFont="1" applyBorder="1" applyAlignment="1">
      <alignment horizontal="centerContinuous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4" fillId="0" borderId="20" xfId="0" applyFont="1" applyBorder="1" applyAlignment="1" applyProtection="1">
      <alignment horizontal="left"/>
      <protection locked="0"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 applyProtection="1">
      <alignment horizontal="right"/>
      <protection locked="0"/>
    </xf>
    <xf numFmtId="3" fontId="2" fillId="0" borderId="18" xfId="63" applyNumberFormat="1" applyFont="1" applyBorder="1">
      <alignment/>
      <protection/>
    </xf>
    <xf numFmtId="0" fontId="15" fillId="0" borderId="12" xfId="68" applyFont="1" applyBorder="1">
      <alignment/>
      <protection/>
    </xf>
    <xf numFmtId="0" fontId="2" fillId="0" borderId="23" xfId="0" applyFont="1" applyBorder="1" applyAlignment="1" applyProtection="1">
      <alignment/>
      <protection locked="0"/>
    </xf>
    <xf numFmtId="3" fontId="2" fillId="0" borderId="12" xfId="68" applyNumberFormat="1" applyFont="1" applyBorder="1" applyAlignment="1">
      <alignment horizontal="right"/>
      <protection/>
    </xf>
    <xf numFmtId="0" fontId="3" fillId="0" borderId="23" xfId="68" applyFont="1" applyBorder="1" applyAlignment="1">
      <alignment horizontal="left"/>
      <protection/>
    </xf>
    <xf numFmtId="0" fontId="1" fillId="0" borderId="26" xfId="0" applyFont="1" applyBorder="1" applyAlignment="1" applyProtection="1">
      <alignment/>
      <protection locked="0"/>
    </xf>
    <xf numFmtId="3" fontId="2" fillId="0" borderId="13" xfId="68" applyNumberFormat="1" applyFont="1" applyBorder="1" applyAlignment="1">
      <alignment horizontal="right"/>
      <protection/>
    </xf>
    <xf numFmtId="3" fontId="1" fillId="0" borderId="13" xfId="68" applyNumberFormat="1" applyFont="1" applyBorder="1" applyAlignment="1">
      <alignment horizontal="right"/>
      <protection/>
    </xf>
    <xf numFmtId="0" fontId="2" fillId="0" borderId="23" xfId="68" applyFont="1" applyBorder="1" applyAlignment="1">
      <alignment horizontal="left"/>
      <protection/>
    </xf>
    <xf numFmtId="0" fontId="1" fillId="0" borderId="26" xfId="68" applyFont="1" applyBorder="1" applyAlignment="1">
      <alignment horizontal="left"/>
      <protection/>
    </xf>
    <xf numFmtId="0" fontId="1" fillId="0" borderId="38" xfId="63" applyFont="1" applyBorder="1" applyAlignment="1">
      <alignment/>
      <protection/>
    </xf>
    <xf numFmtId="3" fontId="1" fillId="0" borderId="38" xfId="63" applyNumberFormat="1" applyFont="1" applyBorder="1" applyAlignment="1">
      <alignment/>
      <protection/>
    </xf>
    <xf numFmtId="3" fontId="1" fillId="0" borderId="38" xfId="63" applyNumberFormat="1" applyFont="1" applyBorder="1">
      <alignment/>
      <protection/>
    </xf>
    <xf numFmtId="3" fontId="1" fillId="0" borderId="13" xfId="63" applyNumberFormat="1" applyFont="1" applyBorder="1">
      <alignment/>
      <protection/>
    </xf>
    <xf numFmtId="0" fontId="3" fillId="0" borderId="38" xfId="63" applyFont="1" applyBorder="1" applyAlignment="1">
      <alignment/>
      <protection/>
    </xf>
    <xf numFmtId="0" fontId="11" fillId="0" borderId="16" xfId="68" applyFont="1" applyBorder="1" applyAlignment="1">
      <alignment horizontal="center"/>
      <protection/>
    </xf>
    <xf numFmtId="3" fontId="3" fillId="0" borderId="12" xfId="68" applyNumberFormat="1" applyFont="1" applyBorder="1" applyAlignment="1">
      <alignment horizontal="right"/>
      <protection/>
    </xf>
    <xf numFmtId="0" fontId="38" fillId="0" borderId="24" xfId="66" applyFont="1" applyBorder="1">
      <alignment/>
      <protection/>
    </xf>
    <xf numFmtId="3" fontId="45" fillId="0" borderId="11" xfId="62" applyNumberFormat="1" applyFont="1" applyBorder="1">
      <alignment/>
      <protection/>
    </xf>
    <xf numFmtId="3" fontId="45" fillId="0" borderId="47" xfId="62" applyNumberFormat="1" applyFont="1" applyBorder="1">
      <alignment/>
      <protection/>
    </xf>
    <xf numFmtId="3" fontId="1" fillId="0" borderId="11" xfId="0" applyNumberFormat="1" applyFont="1" applyBorder="1" applyAlignment="1">
      <alignment horizontal="right"/>
    </xf>
    <xf numFmtId="9" fontId="2" fillId="0" borderId="14" xfId="63" applyNumberFormat="1" applyFont="1" applyBorder="1" applyAlignment="1">
      <alignment/>
      <protection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3" fontId="0" fillId="0" borderId="20" xfId="0" applyNumberFormat="1" applyBorder="1" applyAlignment="1">
      <alignment/>
    </xf>
    <xf numFmtId="3" fontId="2" fillId="0" borderId="2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3" fillId="0" borderId="16" xfId="63" applyFont="1" applyBorder="1" applyAlignment="1">
      <alignment/>
      <protection/>
    </xf>
    <xf numFmtId="3" fontId="1" fillId="0" borderId="10" xfId="63" applyNumberFormat="1" applyFont="1" applyBorder="1" applyAlignment="1">
      <alignment/>
      <protection/>
    </xf>
    <xf numFmtId="0" fontId="4" fillId="0" borderId="11" xfId="0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1" fillId="0" borderId="3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2" xfId="0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1" fillId="0" borderId="17" xfId="0" applyNumberFormat="1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/>
      <protection locked="0"/>
    </xf>
    <xf numFmtId="0" fontId="15" fillId="0" borderId="0" xfId="62" applyFont="1" applyBorder="1" applyAlignment="1">
      <alignment horizontal="center" vertical="center" wrapText="1"/>
      <protection/>
    </xf>
    <xf numFmtId="3" fontId="2" fillId="0" borderId="17" xfId="0" applyNumberFormat="1" applyFont="1" applyBorder="1" applyAlignment="1" applyProtection="1">
      <alignment horizontal="right"/>
      <protection locked="0"/>
    </xf>
    <xf numFmtId="3" fontId="1" fillId="0" borderId="17" xfId="63" applyNumberFormat="1" applyFont="1" applyBorder="1">
      <alignment/>
      <protection/>
    </xf>
    <xf numFmtId="0" fontId="0" fillId="0" borderId="0" xfId="0" applyAlignment="1">
      <alignment vertical="center"/>
    </xf>
    <xf numFmtId="3" fontId="2" fillId="0" borderId="17" xfId="63" applyNumberFormat="1" applyFont="1" applyBorder="1">
      <alignment/>
      <protection/>
    </xf>
    <xf numFmtId="3" fontId="2" fillId="0" borderId="16" xfId="63" applyNumberFormat="1" applyFont="1" applyBorder="1">
      <alignment/>
      <protection/>
    </xf>
    <xf numFmtId="3" fontId="45" fillId="0" borderId="44" xfId="62" applyNumberFormat="1" applyFont="1" applyBorder="1">
      <alignment/>
      <protection/>
    </xf>
    <xf numFmtId="0" fontId="2" fillId="0" borderId="31" xfId="63" applyFont="1" applyBorder="1" applyAlignment="1">
      <alignment/>
      <protection/>
    </xf>
    <xf numFmtId="0" fontId="2" fillId="0" borderId="37" xfId="63" applyFont="1" applyBorder="1" applyAlignment="1">
      <alignment/>
      <protection/>
    </xf>
    <xf numFmtId="0" fontId="1" fillId="0" borderId="36" xfId="63" applyFont="1" applyBorder="1" applyAlignment="1">
      <alignment/>
      <protection/>
    </xf>
    <xf numFmtId="0" fontId="3" fillId="0" borderId="51" xfId="63" applyFont="1" applyBorder="1" applyAlignment="1">
      <alignment/>
      <protection/>
    </xf>
    <xf numFmtId="0" fontId="1" fillId="0" borderId="52" xfId="63" applyFont="1" applyBorder="1" applyAlignment="1">
      <alignment/>
      <protection/>
    </xf>
    <xf numFmtId="0" fontId="1" fillId="0" borderId="0" xfId="63" applyFont="1" applyBorder="1" applyAlignment="1">
      <alignment/>
      <protection/>
    </xf>
    <xf numFmtId="3" fontId="3" fillId="0" borderId="18" xfId="63" applyNumberFormat="1" applyFont="1" applyBorder="1" applyAlignment="1">
      <alignment horizontal="right"/>
      <protection/>
    </xf>
    <xf numFmtId="0" fontId="3" fillId="0" borderId="18" xfId="63" applyFont="1" applyBorder="1" applyAlignment="1">
      <alignment/>
      <protection/>
    </xf>
    <xf numFmtId="3" fontId="3" fillId="0" borderId="18" xfId="63" applyNumberFormat="1" applyFont="1" applyBorder="1" applyAlignment="1">
      <alignment/>
      <protection/>
    </xf>
    <xf numFmtId="3" fontId="1" fillId="0" borderId="38" xfId="0" applyNumberFormat="1" applyFont="1" applyBorder="1" applyAlignment="1">
      <alignment/>
    </xf>
    <xf numFmtId="0" fontId="12" fillId="0" borderId="0" xfId="65">
      <alignment/>
      <protection/>
    </xf>
    <xf numFmtId="0" fontId="12" fillId="0" borderId="0" xfId="60" applyAlignment="1">
      <alignment/>
      <protection/>
    </xf>
    <xf numFmtId="0" fontId="12" fillId="0" borderId="28" xfId="65" applyBorder="1">
      <alignment/>
      <protection/>
    </xf>
    <xf numFmtId="0" fontId="12" fillId="0" borderId="40" xfId="65" applyBorder="1" applyAlignment="1">
      <alignment horizontal="center"/>
      <protection/>
    </xf>
    <xf numFmtId="0" fontId="12" fillId="0" borderId="13" xfId="65" applyBorder="1">
      <alignment/>
      <protection/>
    </xf>
    <xf numFmtId="0" fontId="0" fillId="0" borderId="0" xfId="58">
      <alignment/>
      <protection/>
    </xf>
    <xf numFmtId="0" fontId="0" fillId="0" borderId="36" xfId="58" applyBorder="1">
      <alignment/>
      <protection/>
    </xf>
    <xf numFmtId="0" fontId="1" fillId="0" borderId="36" xfId="61" applyFont="1" applyBorder="1" applyAlignment="1">
      <alignment horizontal="right"/>
      <protection/>
    </xf>
    <xf numFmtId="0" fontId="39" fillId="0" borderId="16" xfId="58" applyFont="1" applyBorder="1" applyAlignment="1">
      <alignment horizontal="center"/>
      <protection/>
    </xf>
    <xf numFmtId="0" fontId="49" fillId="0" borderId="21" xfId="58" applyFont="1" applyBorder="1" applyAlignment="1">
      <alignment/>
      <protection/>
    </xf>
    <xf numFmtId="0" fontId="50" fillId="0" borderId="53" xfId="58" applyFont="1" applyBorder="1" applyAlignment="1">
      <alignment/>
      <protection/>
    </xf>
    <xf numFmtId="0" fontId="50" fillId="0" borderId="53" xfId="58" applyFont="1" applyBorder="1" applyAlignment="1">
      <alignment horizontal="center"/>
      <protection/>
    </xf>
    <xf numFmtId="0" fontId="50" fillId="0" borderId="53" xfId="58" applyFont="1" applyBorder="1">
      <alignment/>
      <protection/>
    </xf>
    <xf numFmtId="0" fontId="50" fillId="0" borderId="29" xfId="58" applyFont="1" applyBorder="1">
      <alignment/>
      <protection/>
    </xf>
    <xf numFmtId="0" fontId="49" fillId="0" borderId="22" xfId="58" applyFont="1" applyBorder="1" applyAlignment="1">
      <alignment vertical="center"/>
      <protection/>
    </xf>
    <xf numFmtId="0" fontId="49" fillId="0" borderId="37" xfId="58" applyFont="1" applyBorder="1">
      <alignment/>
      <protection/>
    </xf>
    <xf numFmtId="3" fontId="36" fillId="0" borderId="16" xfId="58" applyNumberFormat="1" applyFont="1" applyBorder="1">
      <alignment/>
      <protection/>
    </xf>
    <xf numFmtId="3" fontId="36" fillId="0" borderId="37" xfId="58" applyNumberFormat="1" applyFont="1" applyBorder="1">
      <alignment/>
      <protection/>
    </xf>
    <xf numFmtId="0" fontId="49" fillId="0" borderId="21" xfId="58" applyFont="1" applyBorder="1" applyAlignment="1">
      <alignment horizontal="left"/>
      <protection/>
    </xf>
    <xf numFmtId="0" fontId="37" fillId="0" borderId="53" xfId="58" applyFont="1" applyBorder="1">
      <alignment/>
      <protection/>
    </xf>
    <xf numFmtId="0" fontId="37" fillId="0" borderId="29" xfId="58" applyFont="1" applyBorder="1">
      <alignment/>
      <protection/>
    </xf>
    <xf numFmtId="0" fontId="49" fillId="0" borderId="22" xfId="58" applyFont="1" applyBorder="1">
      <alignment/>
      <protection/>
    </xf>
    <xf numFmtId="0" fontId="50" fillId="0" borderId="37" xfId="58" applyFont="1" applyBorder="1">
      <alignment/>
      <protection/>
    </xf>
    <xf numFmtId="3" fontId="37" fillId="0" borderId="16" xfId="58" applyNumberFormat="1" applyFont="1" applyBorder="1">
      <alignment/>
      <protection/>
    </xf>
    <xf numFmtId="3" fontId="37" fillId="0" borderId="37" xfId="58" applyNumberFormat="1" applyFont="1" applyBorder="1">
      <alignment/>
      <protection/>
    </xf>
    <xf numFmtId="0" fontId="0" fillId="0" borderId="0" xfId="58" applyBorder="1">
      <alignment/>
      <protection/>
    </xf>
    <xf numFmtId="9" fontId="1" fillId="0" borderId="38" xfId="63" applyNumberFormat="1" applyFont="1" applyBorder="1" applyAlignment="1">
      <alignment/>
      <protection/>
    </xf>
    <xf numFmtId="0" fontId="1" fillId="0" borderId="40" xfId="63" applyFont="1" applyBorder="1" applyAlignment="1">
      <alignment/>
      <protection/>
    </xf>
    <xf numFmtId="3" fontId="3" fillId="0" borderId="38" xfId="63" applyNumberFormat="1" applyFont="1" applyBorder="1" applyAlignment="1">
      <alignment horizontal="right"/>
      <protection/>
    </xf>
    <xf numFmtId="3" fontId="3" fillId="0" borderId="38" xfId="63" applyNumberFormat="1" applyFont="1" applyBorder="1" applyAlignment="1">
      <alignment/>
      <protection/>
    </xf>
    <xf numFmtId="0" fontId="1" fillId="0" borderId="17" xfId="63" applyFont="1" applyBorder="1" applyAlignment="1">
      <alignment/>
      <protection/>
    </xf>
    <xf numFmtId="0" fontId="3" fillId="0" borderId="17" xfId="63" applyFont="1" applyBorder="1" applyAlignment="1">
      <alignment/>
      <protection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53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9" fontId="1" fillId="0" borderId="16" xfId="63" applyNumberFormat="1" applyFont="1" applyBorder="1" applyAlignment="1">
      <alignment/>
      <protection/>
    </xf>
    <xf numFmtId="9" fontId="2" fillId="0" borderId="10" xfId="63" applyNumberFormat="1" applyFont="1" applyBorder="1" applyAlignment="1">
      <alignment/>
      <protection/>
    </xf>
    <xf numFmtId="9" fontId="2" fillId="0" borderId="19" xfId="63" applyNumberFormat="1" applyFont="1" applyBorder="1" applyAlignment="1">
      <alignment/>
      <protection/>
    </xf>
    <xf numFmtId="9" fontId="1" fillId="0" borderId="18" xfId="63" applyNumberFormat="1" applyFont="1" applyBorder="1" applyAlignment="1">
      <alignment/>
      <protection/>
    </xf>
    <xf numFmtId="9" fontId="1" fillId="0" borderId="17" xfId="63" applyNumberFormat="1" applyFont="1" applyBorder="1" applyAlignment="1">
      <alignment/>
      <protection/>
    </xf>
    <xf numFmtId="9" fontId="2" fillId="0" borderId="17" xfId="63" applyNumberFormat="1" applyFont="1" applyBorder="1" applyAlignment="1">
      <alignment/>
      <protection/>
    </xf>
    <xf numFmtId="0" fontId="15" fillId="0" borderId="0" xfId="62" applyFont="1" applyAlignment="1">
      <alignment horizontal="right"/>
      <protection/>
    </xf>
    <xf numFmtId="0" fontId="2" fillId="0" borderId="32" xfId="0" applyFont="1" applyBorder="1" applyAlignment="1">
      <alignment/>
    </xf>
    <xf numFmtId="3" fontId="46" fillId="0" borderId="10" xfId="62" applyNumberFormat="1" applyFont="1" applyBorder="1">
      <alignment/>
      <protection/>
    </xf>
    <xf numFmtId="49" fontId="1" fillId="0" borderId="10" xfId="63" applyNumberFormat="1" applyFont="1" applyBorder="1" applyAlignment="1">
      <alignment horizontal="center" vertical="center" wrapText="1"/>
      <protection/>
    </xf>
    <xf numFmtId="0" fontId="0" fillId="0" borderId="41" xfId="63" applyBorder="1" applyAlignment="1">
      <alignment horizontal="center" vertical="center" wrapText="1"/>
      <protection/>
    </xf>
    <xf numFmtId="0" fontId="15" fillId="0" borderId="0" xfId="62" applyFont="1" applyBorder="1" applyAlignment="1">
      <alignment horizontal="center" vertical="center" wrapText="1"/>
      <protection/>
    </xf>
    <xf numFmtId="0" fontId="15" fillId="0" borderId="10" xfId="62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0" fillId="0" borderId="0" xfId="0" applyAlignment="1">
      <alignment/>
    </xf>
    <xf numFmtId="0" fontId="0" fillId="0" borderId="12" xfId="63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3" fontId="1" fillId="0" borderId="10" xfId="63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63" applyBorder="1" applyAlignment="1">
      <alignment horizontal="center" vertical="center" wrapText="1"/>
      <protection/>
    </xf>
    <xf numFmtId="0" fontId="0" fillId="0" borderId="16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68" applyFont="1" applyAlignment="1">
      <alignment horizontal="center"/>
      <protection/>
    </xf>
    <xf numFmtId="0" fontId="16" fillId="0" borderId="0" xfId="68" applyFont="1" applyAlignment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37" fillId="0" borderId="26" xfId="64" applyFont="1" applyBorder="1" applyAlignment="1">
      <alignment/>
      <protection/>
    </xf>
    <xf numFmtId="0" fontId="37" fillId="0" borderId="31" xfId="64" applyFont="1" applyBorder="1" applyAlignment="1">
      <alignment/>
      <protection/>
    </xf>
    <xf numFmtId="0" fontId="0" fillId="0" borderId="31" xfId="0" applyBorder="1" applyAlignment="1">
      <alignment/>
    </xf>
    <xf numFmtId="0" fontId="36" fillId="0" borderId="26" xfId="64" applyFont="1" applyBorder="1" applyAlignment="1">
      <alignment/>
      <protection/>
    </xf>
    <xf numFmtId="0" fontId="36" fillId="0" borderId="10" xfId="64" applyFont="1" applyBorder="1" applyAlignment="1">
      <alignment vertical="center" wrapText="1"/>
      <protection/>
    </xf>
    <xf numFmtId="0" fontId="36" fillId="0" borderId="11" xfId="64" applyFont="1" applyBorder="1" applyAlignment="1">
      <alignment vertical="center" wrapText="1"/>
      <protection/>
    </xf>
    <xf numFmtId="0" fontId="37" fillId="0" borderId="41" xfId="64" applyFont="1" applyBorder="1" applyAlignment="1">
      <alignment vertical="center" wrapText="1"/>
      <protection/>
    </xf>
    <xf numFmtId="0" fontId="37" fillId="0" borderId="10" xfId="64" applyFont="1" applyBorder="1" applyAlignment="1">
      <alignment vertical="center"/>
      <protection/>
    </xf>
    <xf numFmtId="0" fontId="37" fillId="0" borderId="12" xfId="64" applyFont="1" applyBorder="1" applyAlignment="1">
      <alignment vertical="center"/>
      <protection/>
    </xf>
    <xf numFmtId="0" fontId="37" fillId="0" borderId="11" xfId="64" applyFont="1" applyBorder="1" applyAlignment="1">
      <alignment vertical="center"/>
      <protection/>
    </xf>
    <xf numFmtId="0" fontId="15" fillId="0" borderId="0" xfId="64" applyFont="1" applyAlignment="1">
      <alignment horizontal="center"/>
      <protection/>
    </xf>
    <xf numFmtId="0" fontId="15" fillId="0" borderId="0" xfId="64" applyFont="1" applyAlignment="1">
      <alignment horizontal="center"/>
      <protection/>
    </xf>
    <xf numFmtId="0" fontId="15" fillId="0" borderId="0" xfId="64" applyFont="1" applyAlignment="1">
      <alignment/>
      <protection/>
    </xf>
    <xf numFmtId="0" fontId="3" fillId="0" borderId="0" xfId="0" applyFont="1" applyAlignment="1">
      <alignment/>
    </xf>
    <xf numFmtId="0" fontId="37" fillId="0" borderId="50" xfId="64" applyFont="1" applyBorder="1" applyAlignment="1">
      <alignment vertical="center"/>
      <protection/>
    </xf>
    <xf numFmtId="0" fontId="38" fillId="0" borderId="19" xfId="66" applyFont="1" applyBorder="1" applyAlignment="1">
      <alignment horizontal="center" vertical="center"/>
      <protection/>
    </xf>
    <xf numFmtId="0" fontId="12" fillId="0" borderId="11" xfId="66" applyBorder="1" applyAlignment="1">
      <alignment horizontal="center" vertical="center"/>
      <protection/>
    </xf>
    <xf numFmtId="0" fontId="12" fillId="0" borderId="12" xfId="66" applyBorder="1" applyAlignment="1">
      <alignment horizontal="center" vertical="center"/>
      <protection/>
    </xf>
    <xf numFmtId="0" fontId="38" fillId="0" borderId="24" xfId="66" applyFont="1" applyBorder="1" applyAlignment="1">
      <alignment horizontal="center" vertical="center" wrapText="1"/>
      <protection/>
    </xf>
    <xf numFmtId="0" fontId="38" fillId="0" borderId="39" xfId="66" applyFont="1" applyBorder="1" applyAlignment="1">
      <alignment horizontal="center" vertical="center" wrapText="1"/>
      <protection/>
    </xf>
    <xf numFmtId="0" fontId="38" fillId="0" borderId="20" xfId="66" applyFont="1" applyBorder="1" applyAlignment="1">
      <alignment horizontal="center" vertical="center" wrapText="1"/>
      <protection/>
    </xf>
    <xf numFmtId="0" fontId="38" fillId="0" borderId="33" xfId="66" applyFont="1" applyBorder="1" applyAlignment="1">
      <alignment horizontal="center" vertical="center" wrapText="1"/>
      <protection/>
    </xf>
    <xf numFmtId="0" fontId="12" fillId="0" borderId="20" xfId="66" applyBorder="1" applyAlignment="1">
      <alignment horizontal="center" vertical="center" wrapText="1"/>
      <protection/>
    </xf>
    <xf numFmtId="0" fontId="12" fillId="0" borderId="33" xfId="66" applyBorder="1" applyAlignment="1">
      <alignment horizontal="center" vertical="center" wrapText="1"/>
      <protection/>
    </xf>
    <xf numFmtId="0" fontId="12" fillId="0" borderId="23" xfId="66" applyBorder="1" applyAlignment="1">
      <alignment horizontal="center" vertical="center" wrapText="1"/>
      <protection/>
    </xf>
    <xf numFmtId="0" fontId="12" fillId="0" borderId="32" xfId="66" applyBorder="1" applyAlignment="1">
      <alignment horizontal="center" vertical="center" wrapText="1"/>
      <protection/>
    </xf>
    <xf numFmtId="0" fontId="38" fillId="0" borderId="12" xfId="66" applyFont="1" applyBorder="1" applyAlignment="1">
      <alignment horizontal="center" vertical="center"/>
      <protection/>
    </xf>
    <xf numFmtId="0" fontId="38" fillId="0" borderId="10" xfId="66" applyFont="1" applyBorder="1" applyAlignment="1">
      <alignment horizontal="center" vertical="center"/>
      <protection/>
    </xf>
    <xf numFmtId="0" fontId="38" fillId="0" borderId="11" xfId="66" applyFont="1" applyBorder="1" applyAlignment="1">
      <alignment horizontal="center" vertical="center"/>
      <protection/>
    </xf>
    <xf numFmtId="0" fontId="38" fillId="0" borderId="24" xfId="66" applyFont="1" applyBorder="1" applyAlignment="1">
      <alignment horizontal="center" vertical="center"/>
      <protection/>
    </xf>
    <xf numFmtId="0" fontId="12" fillId="0" borderId="20" xfId="66" applyBorder="1" applyAlignment="1">
      <alignment horizontal="center" vertical="center"/>
      <protection/>
    </xf>
    <xf numFmtId="0" fontId="12" fillId="0" borderId="22" xfId="66" applyBorder="1" applyAlignment="1">
      <alignment horizontal="center" vertical="center"/>
      <protection/>
    </xf>
    <xf numFmtId="0" fontId="41" fillId="0" borderId="38" xfId="66" applyFont="1" applyBorder="1" applyAlignment="1">
      <alignment horizontal="center" vertical="center" wrapText="1"/>
      <protection/>
    </xf>
    <xf numFmtId="0" fontId="41" fillId="0" borderId="39" xfId="66" applyFont="1" applyBorder="1" applyAlignment="1">
      <alignment horizontal="center" vertical="center" wrapText="1"/>
      <protection/>
    </xf>
    <xf numFmtId="0" fontId="41" fillId="0" borderId="0" xfId="66" applyFont="1" applyBorder="1" applyAlignment="1">
      <alignment horizontal="center" vertical="center" wrapText="1"/>
      <protection/>
    </xf>
    <xf numFmtId="0" fontId="41" fillId="0" borderId="33" xfId="66" applyFont="1" applyBorder="1" applyAlignment="1">
      <alignment horizontal="center" vertical="center" wrapText="1"/>
      <protection/>
    </xf>
    <xf numFmtId="0" fontId="42" fillId="0" borderId="0" xfId="66" applyFont="1" applyBorder="1" applyAlignment="1">
      <alignment horizontal="center" vertical="center" wrapText="1"/>
      <protection/>
    </xf>
    <xf numFmtId="0" fontId="42" fillId="0" borderId="33" xfId="66" applyFont="1" applyBorder="1" applyAlignment="1">
      <alignment horizontal="center" vertical="center" wrapText="1"/>
      <protection/>
    </xf>
    <xf numFmtId="0" fontId="42" fillId="0" borderId="36" xfId="66" applyFont="1" applyBorder="1" applyAlignment="1">
      <alignment horizontal="center" vertical="center" wrapText="1"/>
      <protection/>
    </xf>
    <xf numFmtId="0" fontId="42" fillId="0" borderId="37" xfId="66" applyFont="1" applyBorder="1" applyAlignment="1">
      <alignment horizontal="center" vertical="center" wrapText="1"/>
      <protection/>
    </xf>
    <xf numFmtId="0" fontId="38" fillId="0" borderId="16" xfId="66" applyFont="1" applyBorder="1" applyAlignment="1">
      <alignment horizontal="center" vertical="center"/>
      <protection/>
    </xf>
    <xf numFmtId="0" fontId="15" fillId="0" borderId="0" xfId="66" applyFont="1" applyAlignment="1">
      <alignment horizontal="center"/>
      <protection/>
    </xf>
    <xf numFmtId="0" fontId="39" fillId="0" borderId="0" xfId="66" applyFont="1" applyAlignment="1">
      <alignment horizontal="center"/>
      <protection/>
    </xf>
    <xf numFmtId="0" fontId="40" fillId="0" borderId="10" xfId="66" applyFont="1" applyBorder="1" applyAlignment="1">
      <alignment horizontal="center" vertical="center" wrapText="1"/>
      <protection/>
    </xf>
    <xf numFmtId="0" fontId="40" fillId="0" borderId="12" xfId="66" applyFont="1" applyBorder="1" applyAlignment="1">
      <alignment horizontal="center" vertical="center" wrapText="1"/>
      <protection/>
    </xf>
    <xf numFmtId="0" fontId="40" fillId="0" borderId="10" xfId="66" applyFont="1" applyBorder="1" applyAlignment="1">
      <alignment horizontal="center" vertical="center"/>
      <protection/>
    </xf>
    <xf numFmtId="0" fontId="40" fillId="0" borderId="12" xfId="66" applyFont="1" applyBorder="1" applyAlignment="1">
      <alignment horizontal="center" vertical="center"/>
      <protection/>
    </xf>
    <xf numFmtId="0" fontId="40" fillId="0" borderId="15" xfId="66" applyFont="1" applyBorder="1" applyAlignment="1">
      <alignment horizontal="center" vertical="center"/>
      <protection/>
    </xf>
    <xf numFmtId="0" fontId="40" fillId="0" borderId="35" xfId="66" applyFont="1" applyBorder="1" applyAlignment="1">
      <alignment horizontal="center" vertical="center"/>
      <protection/>
    </xf>
    <xf numFmtId="0" fontId="40" fillId="0" borderId="23" xfId="66" applyFont="1" applyBorder="1" applyAlignment="1">
      <alignment horizontal="center" vertical="center"/>
      <protection/>
    </xf>
    <xf numFmtId="0" fontId="40" fillId="0" borderId="32" xfId="66" applyFont="1" applyBorder="1" applyAlignment="1">
      <alignment horizontal="center" vertical="center"/>
      <protection/>
    </xf>
    <xf numFmtId="0" fontId="40" fillId="0" borderId="34" xfId="66" applyFont="1" applyBorder="1" applyAlignment="1">
      <alignment horizontal="center" vertical="center"/>
      <protection/>
    </xf>
    <xf numFmtId="0" fontId="40" fillId="0" borderId="28" xfId="66" applyFont="1" applyBorder="1" applyAlignment="1">
      <alignment horizontal="center" vertical="center"/>
      <protection/>
    </xf>
    <xf numFmtId="0" fontId="12" fillId="0" borderId="16" xfId="66" applyBorder="1" applyAlignment="1">
      <alignment horizontal="center" vertical="center"/>
      <protection/>
    </xf>
    <xf numFmtId="0" fontId="12" fillId="0" borderId="22" xfId="66" applyBorder="1" applyAlignment="1">
      <alignment horizontal="center" vertical="center" wrapText="1"/>
      <protection/>
    </xf>
    <xf numFmtId="0" fontId="12" fillId="0" borderId="37" xfId="66" applyBorder="1" applyAlignment="1">
      <alignment horizontal="center" vertical="center" wrapText="1"/>
      <protection/>
    </xf>
    <xf numFmtId="0" fontId="0" fillId="0" borderId="11" xfId="61" applyBorder="1" applyAlignment="1">
      <alignment/>
      <protection/>
    </xf>
    <xf numFmtId="0" fontId="0" fillId="0" borderId="16" xfId="61" applyBorder="1" applyAlignment="1">
      <alignment/>
      <protection/>
    </xf>
    <xf numFmtId="0" fontId="0" fillId="0" borderId="39" xfId="61" applyBorder="1" applyAlignment="1">
      <alignment/>
      <protection/>
    </xf>
    <xf numFmtId="0" fontId="0" fillId="0" borderId="20" xfId="61" applyBorder="1" applyAlignment="1">
      <alignment/>
      <protection/>
    </xf>
    <xf numFmtId="0" fontId="0" fillId="0" borderId="33" xfId="61" applyBorder="1" applyAlignment="1">
      <alignment/>
      <protection/>
    </xf>
    <xf numFmtId="0" fontId="0" fillId="0" borderId="22" xfId="61" applyBorder="1" applyAlignment="1">
      <alignment/>
      <protection/>
    </xf>
    <xf numFmtId="0" fontId="0" fillId="0" borderId="37" xfId="61" applyBorder="1" applyAlignment="1">
      <alignment/>
      <protection/>
    </xf>
    <xf numFmtId="0" fontId="38" fillId="0" borderId="15" xfId="66" applyFont="1" applyBorder="1" applyAlignment="1">
      <alignment horizontal="center" vertical="center" wrapText="1"/>
      <protection/>
    </xf>
    <xf numFmtId="0" fontId="38" fillId="0" borderId="35" xfId="66" applyFont="1" applyBorder="1" applyAlignment="1">
      <alignment horizontal="center" vertical="center" wrapText="1"/>
      <protection/>
    </xf>
    <xf numFmtId="0" fontId="12" fillId="0" borderId="54" xfId="65" applyBorder="1" applyAlignment="1">
      <alignment horizontal="right" vertical="center"/>
      <protection/>
    </xf>
    <xf numFmtId="0" fontId="12" fillId="0" borderId="55" xfId="65" applyBorder="1" applyAlignment="1">
      <alignment horizontal="right" vertical="center"/>
      <protection/>
    </xf>
    <xf numFmtId="0" fontId="12" fillId="0" borderId="10" xfId="65" applyBorder="1" applyAlignment="1">
      <alignment horizontal="right" vertical="center"/>
      <protection/>
    </xf>
    <xf numFmtId="0" fontId="12" fillId="0" borderId="12" xfId="65" applyBorder="1" applyAlignment="1">
      <alignment horizontal="right" vertical="center"/>
      <protection/>
    </xf>
    <xf numFmtId="0" fontId="12" fillId="0" borderId="15" xfId="65" applyBorder="1" applyAlignment="1">
      <alignment horizontal="right" vertical="center"/>
      <protection/>
    </xf>
    <xf numFmtId="0" fontId="12" fillId="0" borderId="23" xfId="65" applyBorder="1" applyAlignment="1">
      <alignment horizontal="right" vertical="center"/>
      <protection/>
    </xf>
    <xf numFmtId="0" fontId="12" fillId="0" borderId="11" xfId="65" applyFont="1" applyBorder="1" applyAlignment="1">
      <alignment/>
      <protection/>
    </xf>
    <xf numFmtId="0" fontId="12" fillId="0" borderId="12" xfId="65" applyBorder="1" applyAlignment="1">
      <alignment/>
      <protection/>
    </xf>
    <xf numFmtId="0" fontId="12" fillId="0" borderId="15" xfId="65" applyFont="1" applyBorder="1" applyAlignment="1">
      <alignment/>
      <protection/>
    </xf>
    <xf numFmtId="0" fontId="12" fillId="0" borderId="34" xfId="65" applyBorder="1" applyAlignment="1">
      <alignment/>
      <protection/>
    </xf>
    <xf numFmtId="0" fontId="12" fillId="0" borderId="35" xfId="65" applyBorder="1" applyAlignment="1">
      <alignment/>
      <protection/>
    </xf>
    <xf numFmtId="0" fontId="12" fillId="0" borderId="23" xfId="65" applyBorder="1" applyAlignment="1">
      <alignment/>
      <protection/>
    </xf>
    <xf numFmtId="0" fontId="12" fillId="0" borderId="28" xfId="65" applyBorder="1" applyAlignment="1">
      <alignment/>
      <protection/>
    </xf>
    <xf numFmtId="0" fontId="12" fillId="0" borderId="32" xfId="65" applyBorder="1" applyAlignment="1">
      <alignment/>
      <protection/>
    </xf>
    <xf numFmtId="0" fontId="15" fillId="0" borderId="54" xfId="65" applyFont="1" applyBorder="1" applyAlignment="1">
      <alignment horizontal="right" vertical="center"/>
      <protection/>
    </xf>
    <xf numFmtId="0" fontId="15" fillId="0" borderId="55" xfId="65" applyFont="1" applyBorder="1" applyAlignment="1">
      <alignment horizontal="right" vertical="center"/>
      <protection/>
    </xf>
    <xf numFmtId="0" fontId="15" fillId="0" borderId="10" xfId="65" applyFont="1" applyBorder="1" applyAlignment="1">
      <alignment horizontal="right" vertical="center"/>
      <protection/>
    </xf>
    <xf numFmtId="0" fontId="15" fillId="0" borderId="12" xfId="65" applyFont="1" applyBorder="1" applyAlignment="1">
      <alignment horizontal="right" vertical="center"/>
      <protection/>
    </xf>
    <xf numFmtId="0" fontId="15" fillId="0" borderId="15" xfId="65" applyFont="1" applyBorder="1" applyAlignment="1">
      <alignment horizontal="right" vertical="center"/>
      <protection/>
    </xf>
    <xf numFmtId="0" fontId="15" fillId="0" borderId="23" xfId="65" applyFont="1" applyBorder="1" applyAlignment="1">
      <alignment horizontal="right" vertical="center"/>
      <protection/>
    </xf>
    <xf numFmtId="0" fontId="12" fillId="0" borderId="10" xfId="65" applyFont="1" applyBorder="1" applyAlignment="1">
      <alignment/>
      <protection/>
    </xf>
    <xf numFmtId="0" fontId="15" fillId="0" borderId="15" xfId="65" applyFont="1" applyBorder="1" applyAlignment="1">
      <alignment/>
      <protection/>
    </xf>
    <xf numFmtId="0" fontId="15" fillId="0" borderId="34" xfId="65" applyFont="1" applyBorder="1" applyAlignment="1">
      <alignment/>
      <protection/>
    </xf>
    <xf numFmtId="0" fontId="15" fillId="0" borderId="35" xfId="65" applyFont="1" applyBorder="1" applyAlignment="1">
      <alignment/>
      <protection/>
    </xf>
    <xf numFmtId="0" fontId="15" fillId="0" borderId="23" xfId="65" applyFont="1" applyBorder="1" applyAlignment="1">
      <alignment/>
      <protection/>
    </xf>
    <xf numFmtId="0" fontId="15" fillId="0" borderId="28" xfId="65" applyFont="1" applyBorder="1" applyAlignment="1">
      <alignment/>
      <protection/>
    </xf>
    <xf numFmtId="0" fontId="15" fillId="0" borderId="32" xfId="65" applyFont="1" applyBorder="1" applyAlignment="1">
      <alignment/>
      <protection/>
    </xf>
    <xf numFmtId="0" fontId="12" fillId="0" borderId="15" xfId="65" applyFont="1" applyBorder="1" applyAlignment="1">
      <alignment wrapText="1"/>
      <protection/>
    </xf>
    <xf numFmtId="0" fontId="12" fillId="0" borderId="34" xfId="65" applyBorder="1" applyAlignment="1">
      <alignment wrapText="1"/>
      <protection/>
    </xf>
    <xf numFmtId="0" fontId="12" fillId="0" borderId="35" xfId="65" applyBorder="1" applyAlignment="1">
      <alignment wrapText="1"/>
      <protection/>
    </xf>
    <xf numFmtId="0" fontId="12" fillId="0" borderId="23" xfId="65" applyBorder="1" applyAlignment="1">
      <alignment wrapText="1"/>
      <protection/>
    </xf>
    <xf numFmtId="0" fontId="12" fillId="0" borderId="28" xfId="65" applyBorder="1" applyAlignment="1">
      <alignment wrapText="1"/>
      <protection/>
    </xf>
    <xf numFmtId="0" fontId="12" fillId="0" borderId="32" xfId="65" applyBorder="1" applyAlignment="1">
      <alignment wrapText="1"/>
      <protection/>
    </xf>
    <xf numFmtId="0" fontId="15" fillId="0" borderId="15" xfId="65" applyFont="1" applyBorder="1" applyAlignment="1">
      <alignment vertical="center" wrapText="1"/>
      <protection/>
    </xf>
    <xf numFmtId="0" fontId="15" fillId="0" borderId="34" xfId="65" applyFont="1" applyBorder="1" applyAlignment="1">
      <alignment vertical="center" wrapText="1"/>
      <protection/>
    </xf>
    <xf numFmtId="0" fontId="15" fillId="0" borderId="35" xfId="65" applyFont="1" applyBorder="1" applyAlignment="1">
      <alignment vertical="center" wrapText="1"/>
      <protection/>
    </xf>
    <xf numFmtId="0" fontId="15" fillId="0" borderId="20" xfId="65" applyFont="1" applyBorder="1" applyAlignment="1">
      <alignment vertical="center" wrapText="1"/>
      <protection/>
    </xf>
    <xf numFmtId="0" fontId="15" fillId="0" borderId="0" xfId="65" applyFont="1" applyBorder="1" applyAlignment="1">
      <alignment vertical="center" wrapText="1"/>
      <protection/>
    </xf>
    <xf numFmtId="0" fontId="15" fillId="0" borderId="33" xfId="65" applyFont="1" applyBorder="1" applyAlignment="1">
      <alignment vertical="center" wrapText="1"/>
      <protection/>
    </xf>
    <xf numFmtId="0" fontId="12" fillId="0" borderId="10" xfId="65" applyFont="1" applyBorder="1" applyAlignment="1">
      <alignment wrapText="1"/>
      <protection/>
    </xf>
    <xf numFmtId="0" fontId="12" fillId="0" borderId="12" xfId="65" applyBorder="1" applyAlignment="1">
      <alignment wrapText="1"/>
      <protection/>
    </xf>
    <xf numFmtId="0" fontId="15" fillId="0" borderId="10" xfId="65" applyFont="1" applyBorder="1" applyAlignment="1">
      <alignment vertical="center"/>
      <protection/>
    </xf>
    <xf numFmtId="0" fontId="15" fillId="0" borderId="11" xfId="65" applyFont="1" applyBorder="1" applyAlignment="1">
      <alignment vertical="center"/>
      <protection/>
    </xf>
    <xf numFmtId="0" fontId="15" fillId="0" borderId="12" xfId="65" applyFont="1" applyBorder="1" applyAlignment="1">
      <alignment vertical="center"/>
      <protection/>
    </xf>
    <xf numFmtId="0" fontId="15" fillId="0" borderId="56" xfId="65" applyFont="1" applyBorder="1" applyAlignment="1">
      <alignment horizontal="center"/>
      <protection/>
    </xf>
    <xf numFmtId="0" fontId="15" fillId="0" borderId="40" xfId="65" applyFont="1" applyBorder="1" applyAlignment="1">
      <alignment horizontal="center"/>
      <protection/>
    </xf>
    <xf numFmtId="0" fontId="12" fillId="0" borderId="40" xfId="65" applyBorder="1" applyAlignment="1">
      <alignment horizontal="center"/>
      <protection/>
    </xf>
    <xf numFmtId="0" fontId="12" fillId="0" borderId="11" xfId="65" applyFont="1" applyBorder="1" applyAlignment="1">
      <alignment wrapText="1"/>
      <protection/>
    </xf>
    <xf numFmtId="0" fontId="3" fillId="0" borderId="0" xfId="59" applyFont="1" applyAlignment="1">
      <alignment horizontal="center"/>
      <protection/>
    </xf>
    <xf numFmtId="0" fontId="12" fillId="0" borderId="0" xfId="65" applyAlignment="1">
      <alignment/>
      <protection/>
    </xf>
    <xf numFmtId="0" fontId="15" fillId="0" borderId="0" xfId="65" applyFont="1" applyAlignment="1">
      <alignment horizontal="center"/>
      <protection/>
    </xf>
    <xf numFmtId="0" fontId="15" fillId="0" borderId="10" xfId="65" applyFont="1" applyBorder="1" applyAlignment="1">
      <alignment vertical="center" wrapText="1"/>
      <protection/>
    </xf>
    <xf numFmtId="0" fontId="12" fillId="0" borderId="11" xfId="65" applyBorder="1" applyAlignment="1">
      <alignment wrapText="1"/>
      <protection/>
    </xf>
    <xf numFmtId="0" fontId="12" fillId="0" borderId="54" xfId="65" applyFont="1" applyBorder="1" applyAlignment="1">
      <alignment wrapText="1"/>
      <protection/>
    </xf>
    <xf numFmtId="0" fontId="12" fillId="0" borderId="55" xfId="65" applyBorder="1" applyAlignment="1">
      <alignment wrapText="1"/>
      <protection/>
    </xf>
    <xf numFmtId="0" fontId="12" fillId="0" borderId="57" xfId="65" applyFont="1" applyBorder="1" applyAlignment="1">
      <alignment wrapText="1"/>
      <protection/>
    </xf>
    <xf numFmtId="0" fontId="12" fillId="0" borderId="0" xfId="65" applyFont="1" applyBorder="1" applyAlignment="1">
      <alignment wrapText="1"/>
      <protection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3" fontId="37" fillId="0" borderId="11" xfId="58" applyNumberFormat="1" applyFont="1" applyBorder="1" applyAlignment="1">
      <alignment vertical="center"/>
      <protection/>
    </xf>
    <xf numFmtId="3" fontId="37" fillId="0" borderId="12" xfId="57" applyNumberFormat="1" applyFont="1" applyBorder="1" applyAlignment="1">
      <alignment vertical="center"/>
      <protection/>
    </xf>
    <xf numFmtId="3" fontId="37" fillId="0" borderId="10" xfId="58" applyNumberFormat="1" applyFont="1" applyBorder="1" applyAlignment="1">
      <alignment vertic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Alignment="1">
      <alignment horizontal="center"/>
      <protection/>
    </xf>
    <xf numFmtId="0" fontId="39" fillId="0" borderId="22" xfId="58" applyFont="1" applyBorder="1" applyAlignment="1">
      <alignment horizontal="center"/>
      <protection/>
    </xf>
    <xf numFmtId="0" fontId="39" fillId="0" borderId="37" xfId="58" applyFont="1" applyBorder="1" applyAlignment="1">
      <alignment horizontal="center"/>
      <protection/>
    </xf>
    <xf numFmtId="0" fontId="44" fillId="0" borderId="20" xfId="58" applyFont="1" applyBorder="1" applyAlignment="1">
      <alignment horizontal="left" vertical="center" wrapText="1"/>
      <protection/>
    </xf>
    <xf numFmtId="0" fontId="44" fillId="0" borderId="33" xfId="57" applyFont="1" applyBorder="1" applyAlignment="1">
      <alignment horizontal="left" vertical="center" wrapText="1"/>
      <protection/>
    </xf>
    <xf numFmtId="0" fontId="44" fillId="0" borderId="23" xfId="57" applyFont="1" applyBorder="1" applyAlignment="1">
      <alignment horizontal="left" vertical="center" wrapText="1"/>
      <protection/>
    </xf>
    <xf numFmtId="0" fontId="44" fillId="0" borderId="32" xfId="57" applyFont="1" applyBorder="1" applyAlignment="1">
      <alignment horizontal="left" vertical="center" wrapText="1"/>
      <protection/>
    </xf>
    <xf numFmtId="3" fontId="36" fillId="0" borderId="10" xfId="58" applyNumberFormat="1" applyFont="1" applyBorder="1" applyAlignment="1">
      <alignment vertical="center"/>
      <protection/>
    </xf>
    <xf numFmtId="3" fontId="36" fillId="0" borderId="12" xfId="58" applyNumberFormat="1" applyFont="1" applyBorder="1" applyAlignment="1">
      <alignment vertical="center"/>
      <protection/>
    </xf>
    <xf numFmtId="3" fontId="36" fillId="0" borderId="11" xfId="58" applyNumberFormat="1" applyFont="1" applyBorder="1" applyAlignment="1">
      <alignment vertical="center"/>
      <protection/>
    </xf>
    <xf numFmtId="0" fontId="44" fillId="0" borderId="15" xfId="58" applyFont="1" applyBorder="1" applyAlignment="1">
      <alignment horizontal="left" vertical="center" wrapText="1"/>
      <protection/>
    </xf>
    <xf numFmtId="0" fontId="44" fillId="0" borderId="35" xfId="57" applyFont="1" applyBorder="1" applyAlignment="1">
      <alignment vertical="center" wrapText="1"/>
      <protection/>
    </xf>
    <xf numFmtId="0" fontId="44" fillId="0" borderId="23" xfId="57" applyFont="1" applyBorder="1" applyAlignment="1">
      <alignment vertical="center" wrapText="1"/>
      <protection/>
    </xf>
    <xf numFmtId="0" fontId="44" fillId="0" borderId="32" xfId="57" applyFont="1" applyBorder="1" applyAlignment="1">
      <alignment vertical="center" wrapText="1"/>
      <protection/>
    </xf>
    <xf numFmtId="0" fontId="44" fillId="0" borderId="35" xfId="57" applyFont="1" applyBorder="1" applyAlignment="1">
      <alignment horizontal="left" vertical="center" wrapText="1"/>
      <protection/>
    </xf>
    <xf numFmtId="0" fontId="44" fillId="0" borderId="15" xfId="58" applyFont="1" applyBorder="1" applyAlignment="1">
      <alignment vertical="center" wrapText="1"/>
      <protection/>
    </xf>
    <xf numFmtId="0" fontId="44" fillId="0" borderId="22" xfId="57" applyFont="1" applyBorder="1" applyAlignment="1">
      <alignment vertical="center" wrapText="1"/>
      <protection/>
    </xf>
    <xf numFmtId="0" fontId="44" fillId="0" borderId="37" xfId="57" applyFont="1" applyBorder="1" applyAlignment="1">
      <alignment vertical="center" wrapText="1"/>
      <protection/>
    </xf>
    <xf numFmtId="3" fontId="36" fillId="0" borderId="16" xfId="58" applyNumberFormat="1" applyFont="1" applyBorder="1" applyAlignment="1">
      <alignment vertical="center"/>
      <protection/>
    </xf>
    <xf numFmtId="3" fontId="37" fillId="0" borderId="12" xfId="58" applyNumberFormat="1" applyFont="1" applyBorder="1" applyAlignment="1">
      <alignment vertical="center"/>
      <protection/>
    </xf>
    <xf numFmtId="3" fontId="37" fillId="0" borderId="16" xfId="57" applyNumberFormat="1" applyFont="1" applyBorder="1" applyAlignment="1">
      <alignment vertical="center"/>
      <protection/>
    </xf>
    <xf numFmtId="3" fontId="37" fillId="0" borderId="16" xfId="58" applyNumberFormat="1" applyFont="1" applyBorder="1" applyAlignment="1">
      <alignment vertical="center"/>
      <protection/>
    </xf>
    <xf numFmtId="0" fontId="44" fillId="0" borderId="20" xfId="58" applyFont="1" applyBorder="1" applyAlignment="1">
      <alignment vertical="center" wrapText="1"/>
      <protection/>
    </xf>
    <xf numFmtId="0" fontId="44" fillId="0" borderId="33" xfId="57" applyFont="1" applyBorder="1" applyAlignment="1">
      <alignment vertical="center" wrapText="1"/>
      <protection/>
    </xf>
    <xf numFmtId="3" fontId="12" fillId="0" borderId="12" xfId="57" applyNumberFormat="1" applyFont="1" applyBorder="1" applyAlignment="1">
      <alignment vertical="center"/>
      <protection/>
    </xf>
  </cellXfs>
  <cellStyles count="6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007eredetiköltségvetés" xfId="58"/>
    <cellStyle name="Normál_2008évivéglegesköltségvetésfebr13" xfId="59"/>
    <cellStyle name="Normál_20097-11-igmellékelt" xfId="60"/>
    <cellStyle name="Normál_2010koltsegvetesjan13" xfId="61"/>
    <cellStyle name="Normál_2011müködésifelhalmérlegfebr17" xfId="62"/>
    <cellStyle name="Normál_2012éviköltségvetésjan19este" xfId="63"/>
    <cellStyle name="Normál_2012koncepcióhozhitel állomány" xfId="64"/>
    <cellStyle name="Normál_2012létszám tábla" xfId="65"/>
    <cellStyle name="Normál_eus tábla" xfId="66"/>
    <cellStyle name="Normal_KARSZJ3" xfId="67"/>
    <cellStyle name="Normál_közterület" xfId="68"/>
    <cellStyle name="Normal_KTRSZJ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C1">
      <selection activeCell="F12" sqref="F12:F15"/>
    </sheetView>
  </sheetViews>
  <sheetFormatPr defaultColWidth="9.125" defaultRowHeight="12.75"/>
  <cols>
    <col min="1" max="1" width="49.375" style="339" customWidth="1"/>
    <col min="2" max="2" width="10.125" style="339" bestFit="1" customWidth="1"/>
    <col min="3" max="4" width="11.00390625" style="339" customWidth="1"/>
    <col min="5" max="5" width="48.50390625" style="339" customWidth="1"/>
    <col min="6" max="7" width="10.50390625" style="339" customWidth="1"/>
    <col min="8" max="8" width="10.375" style="339" customWidth="1"/>
    <col min="9" max="16384" width="9.125" style="339" customWidth="1"/>
  </cols>
  <sheetData>
    <row r="1" spans="1:6" ht="12.75">
      <c r="A1" s="750" t="s">
        <v>0</v>
      </c>
      <c r="B1" s="750"/>
      <c r="C1" s="750"/>
      <c r="D1" s="750"/>
      <c r="E1" s="750"/>
      <c r="F1" s="750"/>
    </row>
    <row r="2" spans="1:6" ht="12.75">
      <c r="A2" s="750"/>
      <c r="B2" s="750"/>
      <c r="C2" s="750"/>
      <c r="D2" s="750"/>
      <c r="E2" s="750"/>
      <c r="F2" s="750"/>
    </row>
    <row r="3" spans="1:6" ht="12.75">
      <c r="A3" s="750"/>
      <c r="B3" s="750"/>
      <c r="C3" s="750"/>
      <c r="D3" s="750"/>
      <c r="E3" s="750"/>
      <c r="F3" s="750"/>
    </row>
    <row r="4" spans="1:6" ht="12.75">
      <c r="A4" s="682"/>
      <c r="B4" s="682"/>
      <c r="C4" s="682"/>
      <c r="D4" s="682"/>
      <c r="E4" s="682"/>
      <c r="F4" s="682"/>
    </row>
    <row r="5" spans="1:8" ht="12.75">
      <c r="A5" s="682"/>
      <c r="B5" s="682"/>
      <c r="C5" s="682"/>
      <c r="D5" s="682"/>
      <c r="E5" s="682"/>
      <c r="F5" s="682"/>
      <c r="H5" s="745" t="s">
        <v>613</v>
      </c>
    </row>
    <row r="6" spans="1:8" ht="20.25" customHeight="1">
      <c r="A6" s="751" t="s">
        <v>319</v>
      </c>
      <c r="B6" s="751" t="s">
        <v>619</v>
      </c>
      <c r="C6" s="748" t="s">
        <v>836</v>
      </c>
      <c r="D6" s="748" t="s">
        <v>851</v>
      </c>
      <c r="E6" s="751" t="s">
        <v>320</v>
      </c>
      <c r="F6" s="751" t="s">
        <v>620</v>
      </c>
      <c r="G6" s="748" t="s">
        <v>836</v>
      </c>
      <c r="H6" s="748" t="s">
        <v>851</v>
      </c>
    </row>
    <row r="7" spans="1:8" ht="20.25" customHeight="1" thickBot="1">
      <c r="A7" s="752"/>
      <c r="B7" s="752"/>
      <c r="C7" s="749"/>
      <c r="D7" s="749"/>
      <c r="E7" s="752"/>
      <c r="F7" s="752"/>
      <c r="G7" s="749"/>
      <c r="H7" s="749"/>
    </row>
    <row r="8" spans="1:10" s="535" customFormat="1" ht="12" thickTop="1">
      <c r="A8" s="601" t="s">
        <v>524</v>
      </c>
      <c r="B8" s="575">
        <f>SUM(B9:B10)</f>
        <v>2031075</v>
      </c>
      <c r="C8" s="575">
        <f>SUM(C9:C10)</f>
        <v>2510986</v>
      </c>
      <c r="D8" s="575">
        <f>SUM(D9:D10)</f>
        <v>2611853</v>
      </c>
      <c r="E8" s="601" t="s">
        <v>321</v>
      </c>
      <c r="F8" s="602">
        <f>SUM('1c.mell '!C159)</f>
        <v>4268477</v>
      </c>
      <c r="G8" s="602">
        <f>SUM('1c.mell '!D159)</f>
        <v>4474030</v>
      </c>
      <c r="H8" s="602">
        <f>SUM('1c.mell '!E159)</f>
        <v>4490499</v>
      </c>
      <c r="I8" s="534"/>
      <c r="J8" s="534"/>
    </row>
    <row r="9" spans="1:10" s="535" customFormat="1" ht="12">
      <c r="A9" s="545" t="s">
        <v>481</v>
      </c>
      <c r="B9" s="565">
        <f>SUM('1b.mell '!C219)</f>
        <v>2031075</v>
      </c>
      <c r="C9" s="565">
        <f>SUM('1b.mell '!D219)</f>
        <v>2510986</v>
      </c>
      <c r="D9" s="565">
        <f>SUM('1b.mell '!E219)</f>
        <v>2611853</v>
      </c>
      <c r="E9" s="600" t="s">
        <v>533</v>
      </c>
      <c r="F9" s="565">
        <f>SUM('1c.mell '!C160)</f>
        <v>1111992</v>
      </c>
      <c r="G9" s="565">
        <f>SUM('1c.mell '!D160)</f>
        <v>1176770</v>
      </c>
      <c r="H9" s="565">
        <f>SUM('1c.mell '!E160)</f>
        <v>1210897</v>
      </c>
      <c r="I9" s="534"/>
      <c r="J9" s="534"/>
    </row>
    <row r="10" spans="1:10" s="535" customFormat="1" ht="12">
      <c r="A10" s="545" t="s">
        <v>482</v>
      </c>
      <c r="B10" s="543"/>
      <c r="C10" s="543"/>
      <c r="D10" s="543"/>
      <c r="E10" s="559" t="s">
        <v>322</v>
      </c>
      <c r="F10" s="565">
        <f>SUM('1c.mell '!C161)</f>
        <v>5786504</v>
      </c>
      <c r="G10" s="565">
        <f>SUM('1c.mell '!D161)</f>
        <v>6197707</v>
      </c>
      <c r="H10" s="565">
        <f>SUM('1c.mell '!E161)</f>
        <v>6273084</v>
      </c>
      <c r="I10" s="534"/>
      <c r="J10" s="534"/>
    </row>
    <row r="11" spans="1:10" s="535" customFormat="1" ht="12">
      <c r="A11" s="542" t="s">
        <v>486</v>
      </c>
      <c r="B11" s="569">
        <f>SUM('1b.mell '!C221)</f>
        <v>1400</v>
      </c>
      <c r="C11" s="569">
        <f>SUM('1b.mell '!D221)</f>
        <v>41643</v>
      </c>
      <c r="D11" s="569">
        <f>SUM('1b.mell '!E221)</f>
        <v>103098</v>
      </c>
      <c r="E11" s="559" t="s">
        <v>603</v>
      </c>
      <c r="F11" s="565">
        <f>SUM('1c.mell '!C162)</f>
        <v>1050544</v>
      </c>
      <c r="G11" s="565">
        <f>SUM('1c.mell '!D162)</f>
        <v>979680</v>
      </c>
      <c r="H11" s="565">
        <f>SUM('1c.mell '!E162)</f>
        <v>975594</v>
      </c>
      <c r="I11" s="534"/>
      <c r="J11" s="534"/>
    </row>
    <row r="12" spans="1:10" s="535" customFormat="1" ht="12">
      <c r="A12" s="542" t="s">
        <v>604</v>
      </c>
      <c r="B12" s="569">
        <f>SUM(B13:B17)</f>
        <v>8278993</v>
      </c>
      <c r="C12" s="569">
        <f>SUM(C13:C17)</f>
        <v>8322598</v>
      </c>
      <c r="D12" s="569">
        <f>SUM(D13:D17)</f>
        <v>8465878</v>
      </c>
      <c r="E12" s="559" t="s">
        <v>323</v>
      </c>
      <c r="F12" s="565">
        <f>SUM('1c.mell '!C163)</f>
        <v>3500</v>
      </c>
      <c r="G12" s="565">
        <f>SUM('1c.mell '!D163)</f>
        <v>12641</v>
      </c>
      <c r="H12" s="565">
        <f>SUM('1c.mell '!E163)</f>
        <v>23965</v>
      </c>
      <c r="I12" s="534"/>
      <c r="J12" s="534"/>
    </row>
    <row r="13" spans="1:10" s="535" customFormat="1" ht="12">
      <c r="A13" s="545" t="s">
        <v>471</v>
      </c>
      <c r="B13" s="565">
        <f>SUM('1b.mell '!C213)</f>
        <v>6231843</v>
      </c>
      <c r="C13" s="565">
        <f>SUM('1b.mell '!D213)</f>
        <v>6331843</v>
      </c>
      <c r="D13" s="565">
        <f>SUM('1b.mell '!E213)</f>
        <v>6474527</v>
      </c>
      <c r="E13" s="559" t="s">
        <v>532</v>
      </c>
      <c r="F13" s="565">
        <f>SUM('1c.mell '!C164)</f>
        <v>172860</v>
      </c>
      <c r="G13" s="565">
        <f>SUM('1c.mell '!D164)</f>
        <v>462564</v>
      </c>
      <c r="H13" s="565">
        <f>SUM('1c.mell '!E164)</f>
        <v>465244</v>
      </c>
      <c r="I13" s="534"/>
      <c r="J13" s="534"/>
    </row>
    <row r="14" spans="1:10" s="535" customFormat="1" ht="12">
      <c r="A14" s="545" t="s">
        <v>337</v>
      </c>
      <c r="B14" s="565">
        <f>SUM('1b.mell '!C214)</f>
        <v>636680</v>
      </c>
      <c r="C14" s="565">
        <f>SUM('1b.mell '!D214)</f>
        <v>636680</v>
      </c>
      <c r="D14" s="565">
        <f>SUM('1b.mell '!E214)</f>
        <v>636680</v>
      </c>
      <c r="E14" s="573"/>
      <c r="F14" s="747"/>
      <c r="G14" s="574"/>
      <c r="H14" s="574"/>
      <c r="I14" s="534"/>
      <c r="J14" s="534"/>
    </row>
    <row r="15" spans="1:10" s="535" customFormat="1" ht="12">
      <c r="A15" s="545" t="s">
        <v>549</v>
      </c>
      <c r="B15" s="599">
        <f>SUM('1b.mell '!C216)</f>
        <v>1021000</v>
      </c>
      <c r="C15" s="565">
        <f>SUM('1b.mell '!D216)</f>
        <v>1021000</v>
      </c>
      <c r="D15" s="565">
        <f>SUM('1b.mell '!E216)</f>
        <v>1021000</v>
      </c>
      <c r="E15" s="573"/>
      <c r="F15" s="565"/>
      <c r="G15" s="574"/>
      <c r="H15" s="574"/>
      <c r="I15" s="534"/>
      <c r="J15" s="534"/>
    </row>
    <row r="16" spans="1:10" s="535" customFormat="1" ht="12">
      <c r="A16" s="545" t="s">
        <v>525</v>
      </c>
      <c r="B16" s="599">
        <f>SUM('1b.mell '!C57)</f>
        <v>8428</v>
      </c>
      <c r="C16" s="565">
        <f>SUM('1b.mell '!D57)</f>
        <v>5641</v>
      </c>
      <c r="D16" s="565">
        <f>SUM('1b.mell '!E57)</f>
        <v>5641</v>
      </c>
      <c r="E16" s="548"/>
      <c r="F16" s="549"/>
      <c r="G16" s="549"/>
      <c r="H16" s="549"/>
      <c r="I16" s="534"/>
      <c r="J16" s="534"/>
    </row>
    <row r="17" spans="1:10" s="535" customFormat="1" ht="12">
      <c r="A17" s="545" t="s">
        <v>473</v>
      </c>
      <c r="B17" s="565">
        <f>SUM('1b.mell '!C215)</f>
        <v>381042</v>
      </c>
      <c r="C17" s="565">
        <f>SUM('1b.mell '!D215)</f>
        <v>327434</v>
      </c>
      <c r="D17" s="565">
        <f>SUM('1b.mell '!E215)</f>
        <v>328030</v>
      </c>
      <c r="E17" s="536"/>
      <c r="F17" s="550"/>
      <c r="G17" s="550"/>
      <c r="H17" s="550"/>
      <c r="I17" s="534"/>
      <c r="J17" s="534"/>
    </row>
    <row r="18" spans="1:10" s="535" customFormat="1" ht="12">
      <c r="A18" s="542" t="s">
        <v>191</v>
      </c>
      <c r="B18" s="569">
        <f>SUM(B19:B24)</f>
        <v>2580967</v>
      </c>
      <c r="C18" s="569">
        <f>SUM(C19:C24)</f>
        <v>2566424</v>
      </c>
      <c r="D18" s="569">
        <f>SUM(D19:D24)</f>
        <v>2587865</v>
      </c>
      <c r="E18" s="536"/>
      <c r="F18" s="550"/>
      <c r="G18" s="550"/>
      <c r="H18" s="550"/>
      <c r="I18" s="534"/>
      <c r="J18" s="534"/>
    </row>
    <row r="19" spans="1:10" s="535" customFormat="1" ht="12">
      <c r="A19" s="545" t="s">
        <v>410</v>
      </c>
      <c r="B19" s="565">
        <f>SUM('1b.mell '!C206)</f>
        <v>832116</v>
      </c>
      <c r="C19" s="565">
        <f>SUM('1b.mell '!D206)</f>
        <v>733868</v>
      </c>
      <c r="D19" s="565">
        <f>SUM('1b.mell '!E206)</f>
        <v>752564</v>
      </c>
      <c r="E19" s="536"/>
      <c r="F19" s="550"/>
      <c r="G19" s="550"/>
      <c r="H19" s="550"/>
      <c r="I19" s="534"/>
      <c r="J19" s="534"/>
    </row>
    <row r="20" spans="1:10" s="535" customFormat="1" ht="12">
      <c r="A20" s="545" t="s">
        <v>526</v>
      </c>
      <c r="B20" s="565">
        <f>SUM('1b.mell '!C207)</f>
        <v>261817</v>
      </c>
      <c r="C20" s="565">
        <f>SUM('1b.mell '!D207)</f>
        <v>272681</v>
      </c>
      <c r="D20" s="565">
        <f>SUM('1b.mell '!E207)</f>
        <v>279476</v>
      </c>
      <c r="E20" s="536"/>
      <c r="F20" s="550"/>
      <c r="G20" s="550"/>
      <c r="H20" s="550"/>
      <c r="I20" s="534"/>
      <c r="J20" s="534"/>
    </row>
    <row r="21" spans="1:10" s="535" customFormat="1" ht="12">
      <c r="A21" s="545" t="s">
        <v>411</v>
      </c>
      <c r="B21" s="565">
        <f>SUM('1b.mell '!C208)</f>
        <v>54332</v>
      </c>
      <c r="C21" s="565">
        <f>SUM('1b.mell '!D208)</f>
        <v>139568</v>
      </c>
      <c r="D21" s="565">
        <f>SUM('1b.mell '!E208)</f>
        <v>158247</v>
      </c>
      <c r="E21" s="536"/>
      <c r="F21" s="550"/>
      <c r="G21" s="550"/>
      <c r="H21" s="550"/>
      <c r="I21" s="534"/>
      <c r="J21" s="534"/>
    </row>
    <row r="22" spans="1:10" s="535" customFormat="1" ht="12">
      <c r="A22" s="545" t="s">
        <v>508</v>
      </c>
      <c r="B22" s="565">
        <f>SUM('1b.mell '!C209)</f>
        <v>262093</v>
      </c>
      <c r="C22" s="565">
        <f>SUM('1b.mell '!D209)</f>
        <v>259495</v>
      </c>
      <c r="D22" s="565">
        <f>SUM('1b.mell '!E209)</f>
        <v>257269</v>
      </c>
      <c r="E22" s="536"/>
      <c r="F22" s="550"/>
      <c r="G22" s="550"/>
      <c r="H22" s="550"/>
      <c r="I22" s="534"/>
      <c r="J22" s="534"/>
    </row>
    <row r="23" spans="1:10" s="535" customFormat="1" ht="12">
      <c r="A23" s="545" t="s">
        <v>412</v>
      </c>
      <c r="B23" s="565">
        <f>SUM('1b.mell '!C210)</f>
        <v>1140609</v>
      </c>
      <c r="C23" s="565">
        <f>SUM('1b.mell '!D210)</f>
        <v>1130777</v>
      </c>
      <c r="D23" s="565">
        <f>SUM('1b.mell '!E210)</f>
        <v>1110211</v>
      </c>
      <c r="E23" s="536"/>
      <c r="F23" s="550"/>
      <c r="G23" s="550"/>
      <c r="H23" s="550"/>
      <c r="I23" s="534"/>
      <c r="J23" s="534"/>
    </row>
    <row r="24" spans="1:10" s="535" customFormat="1" ht="12" thickBot="1">
      <c r="A24" s="570" t="s">
        <v>527</v>
      </c>
      <c r="B24" s="571">
        <f>SUM('1b.mell '!C211)</f>
        <v>30000</v>
      </c>
      <c r="C24" s="571">
        <f>SUM('1b.mell '!D211)</f>
        <v>30035</v>
      </c>
      <c r="D24" s="571">
        <f>SUM('1b.mell '!E211)</f>
        <v>30098</v>
      </c>
      <c r="E24" s="536"/>
      <c r="F24" s="550"/>
      <c r="G24" s="550"/>
      <c r="H24" s="550"/>
      <c r="I24" s="534"/>
      <c r="J24" s="534"/>
    </row>
    <row r="25" spans="1:10" s="535" customFormat="1" ht="12.75" thickBot="1" thickTop="1">
      <c r="A25" s="537" t="s">
        <v>517</v>
      </c>
      <c r="B25" s="572"/>
      <c r="C25" s="576">
        <f>SUM('1b.mell '!D222)</f>
        <v>4566</v>
      </c>
      <c r="D25" s="576">
        <f>SUM('1b.mell '!E222)</f>
        <v>8630</v>
      </c>
      <c r="E25" s="540"/>
      <c r="F25" s="551"/>
      <c r="G25" s="551"/>
      <c r="H25" s="551"/>
      <c r="I25" s="534"/>
      <c r="J25" s="534"/>
    </row>
    <row r="26" spans="1:10" s="535" customFormat="1" ht="12.75" thickBot="1" thickTop="1">
      <c r="A26" s="537" t="s">
        <v>528</v>
      </c>
      <c r="B26" s="568">
        <f>SUM(B8+B12+B18+B11)</f>
        <v>12892435</v>
      </c>
      <c r="C26" s="568">
        <f>SUM(C8+C12+C18+C11+C25)</f>
        <v>13446217</v>
      </c>
      <c r="D26" s="568">
        <f>SUM(D8+D12+D18+D11+D25)</f>
        <v>13777324</v>
      </c>
      <c r="E26" s="541" t="s">
        <v>534</v>
      </c>
      <c r="F26" s="568">
        <f>SUM(F8:F25)</f>
        <v>12393877</v>
      </c>
      <c r="G26" s="568">
        <f>SUM(G8:G25)</f>
        <v>13303392</v>
      </c>
      <c r="H26" s="568">
        <f>SUM(H8:H25)</f>
        <v>13439283</v>
      </c>
      <c r="I26" s="534"/>
      <c r="J26" s="534"/>
    </row>
    <row r="27" spans="1:10" s="535" customFormat="1" ht="12.75" thickBot="1" thickTop="1">
      <c r="A27" s="552" t="s">
        <v>538</v>
      </c>
      <c r="B27" s="538"/>
      <c r="C27" s="538"/>
      <c r="D27" s="538"/>
      <c r="E27" s="537" t="s">
        <v>539</v>
      </c>
      <c r="F27" s="551"/>
      <c r="G27" s="551"/>
      <c r="H27" s="551"/>
      <c r="I27" s="534"/>
      <c r="J27" s="534"/>
    </row>
    <row r="28" spans="1:10" s="535" customFormat="1" ht="12.75" thickBot="1" thickTop="1">
      <c r="A28" s="546" t="s">
        <v>544</v>
      </c>
      <c r="B28" s="547"/>
      <c r="C28" s="688">
        <f>SUM('1b.mell '!D239)</f>
        <v>387331</v>
      </c>
      <c r="D28" s="688">
        <f>SUM('1b.mell '!E239)</f>
        <v>387331</v>
      </c>
      <c r="E28" s="554" t="s">
        <v>551</v>
      </c>
      <c r="F28" s="577">
        <f>SUM('6.mell. '!C12)</f>
        <v>40591</v>
      </c>
      <c r="G28" s="577">
        <f>SUM('1c.mell '!D175)</f>
        <v>30503</v>
      </c>
      <c r="H28" s="577">
        <f>SUM('1c.mell '!E175)</f>
        <v>17358</v>
      </c>
      <c r="I28" s="534"/>
      <c r="J28" s="534"/>
    </row>
    <row r="29" spans="1:10" s="535" customFormat="1" ht="12.75" thickBot="1" thickTop="1">
      <c r="A29" s="537"/>
      <c r="B29" s="538"/>
      <c r="C29" s="538"/>
      <c r="D29" s="538"/>
      <c r="E29" s="540" t="s">
        <v>552</v>
      </c>
      <c r="F29" s="578">
        <f>SUM('6.mell. '!C23)-'6.mell. '!C12</f>
        <v>167268</v>
      </c>
      <c r="G29" s="578">
        <f>SUM('1c.mell '!D177)</f>
        <v>42</v>
      </c>
      <c r="H29" s="578">
        <f>SUM('1c.mell '!E177)</f>
        <v>0</v>
      </c>
      <c r="I29" s="534"/>
      <c r="J29" s="534"/>
    </row>
    <row r="30" spans="1:10" s="535" customFormat="1" ht="12.75" thickBot="1" thickTop="1">
      <c r="A30" s="537" t="s">
        <v>605</v>
      </c>
      <c r="B30" s="568">
        <f>SUM(B26)</f>
        <v>12892435</v>
      </c>
      <c r="C30" s="568">
        <f>SUM(C26+C28)</f>
        <v>13833548</v>
      </c>
      <c r="D30" s="568">
        <f>SUM(D26+D28)</f>
        <v>14164655</v>
      </c>
      <c r="E30" s="541" t="s">
        <v>606</v>
      </c>
      <c r="F30" s="568">
        <f>SUM(F26+F28+F29)</f>
        <v>12601736</v>
      </c>
      <c r="G30" s="568">
        <f>SUM(G26+G28+G29)</f>
        <v>13333937</v>
      </c>
      <c r="H30" s="568">
        <f>SUM(H26+H28+H29)</f>
        <v>13456641</v>
      </c>
      <c r="I30" s="534"/>
      <c r="J30" s="534"/>
    </row>
    <row r="31" spans="1:10" s="535" customFormat="1" ht="12.75" thickBot="1" thickTop="1">
      <c r="A31" s="582"/>
      <c r="B31" s="556"/>
      <c r="C31" s="556"/>
      <c r="D31" s="556"/>
      <c r="E31" s="557"/>
      <c r="F31" s="561"/>
      <c r="G31" s="561"/>
      <c r="H31" s="561"/>
      <c r="I31" s="534"/>
      <c r="J31" s="534"/>
    </row>
    <row r="32" spans="1:10" s="535" customFormat="1" ht="12" thickTop="1">
      <c r="A32" s="555" t="s">
        <v>489</v>
      </c>
      <c r="B32" s="575">
        <f>SUM('1b.mell '!C227)</f>
        <v>1410000</v>
      </c>
      <c r="C32" s="575">
        <f>SUM('1b.mell '!D227)</f>
        <v>1410039</v>
      </c>
      <c r="D32" s="575">
        <f>SUM('1b.mell '!E227)</f>
        <v>1267439</v>
      </c>
      <c r="E32" s="553" t="s">
        <v>535</v>
      </c>
      <c r="F32" s="577">
        <f>SUM('1c.mell '!C167)</f>
        <v>2210792</v>
      </c>
      <c r="G32" s="577">
        <f>SUM('1c.mell '!D167)</f>
        <v>2512443</v>
      </c>
      <c r="H32" s="577">
        <f>SUM('1c.mell '!E167)</f>
        <v>2516737</v>
      </c>
      <c r="I32" s="534"/>
      <c r="J32" s="534"/>
    </row>
    <row r="33" spans="1:10" s="535" customFormat="1" ht="12">
      <c r="A33" s="542" t="s">
        <v>529</v>
      </c>
      <c r="B33" s="575">
        <f>SUM('1b.mell '!C231)</f>
        <v>1301002</v>
      </c>
      <c r="C33" s="575">
        <f>SUM('1b.mell '!D231)</f>
        <v>1362366</v>
      </c>
      <c r="D33" s="575">
        <f>SUM('1b.mell '!E231)</f>
        <v>1330984</v>
      </c>
      <c r="E33" s="544" t="s">
        <v>536</v>
      </c>
      <c r="F33" s="565">
        <f>SUM('1c.mell '!C168)</f>
        <v>695186</v>
      </c>
      <c r="G33" s="565">
        <f>SUM('1c.mell '!D168)</f>
        <v>898491</v>
      </c>
      <c r="H33" s="565">
        <f>SUM('1c.mell '!E168)</f>
        <v>918844</v>
      </c>
      <c r="I33" s="534"/>
      <c r="J33" s="534"/>
    </row>
    <row r="34" spans="1:10" s="535" customFormat="1" ht="12">
      <c r="A34" s="542" t="s">
        <v>530</v>
      </c>
      <c r="B34" s="543"/>
      <c r="C34" s="569">
        <f>SUM('1b.mell '!D232)</f>
        <v>6506</v>
      </c>
      <c r="D34" s="569">
        <f>SUM('1b.mell '!E232)</f>
        <v>6506</v>
      </c>
      <c r="E34" s="543" t="s">
        <v>329</v>
      </c>
      <c r="F34" s="565">
        <f>SUM('1c.mell '!C169)</f>
        <v>720000</v>
      </c>
      <c r="G34" s="565">
        <f>SUM('1c.mell '!D169)</f>
        <v>715752</v>
      </c>
      <c r="H34" s="565">
        <f>SUM('1c.mell '!E169)</f>
        <v>725533</v>
      </c>
      <c r="I34" s="534"/>
      <c r="J34" s="534"/>
    </row>
    <row r="35" spans="1:10" s="535" customFormat="1" ht="12" thickBot="1">
      <c r="A35" s="546" t="s">
        <v>550</v>
      </c>
      <c r="B35" s="575">
        <f>SUM('1b.mell '!C240)</f>
        <v>400000</v>
      </c>
      <c r="C35" s="575">
        <f>SUM('1b.mell '!D240)</f>
        <v>632303</v>
      </c>
      <c r="D35" s="575">
        <f>SUM('1b.mell '!E240)</f>
        <v>632303</v>
      </c>
      <c r="E35" s="534"/>
      <c r="F35" s="549"/>
      <c r="G35" s="549"/>
      <c r="H35" s="549"/>
      <c r="I35" s="534"/>
      <c r="J35" s="534"/>
    </row>
    <row r="36" spans="1:10" s="535" customFormat="1" ht="12.75" thickBot="1" thickTop="1">
      <c r="A36" s="537" t="s">
        <v>531</v>
      </c>
      <c r="B36" s="576">
        <f>SUM(B32:B35)</f>
        <v>3111002</v>
      </c>
      <c r="C36" s="576">
        <f>SUM(C32:C35)</f>
        <v>3411214</v>
      </c>
      <c r="D36" s="576">
        <f>SUM(D32:D35)</f>
        <v>3237232</v>
      </c>
      <c r="E36" s="552" t="s">
        <v>537</v>
      </c>
      <c r="F36" s="576">
        <f>SUM(F32:F34)</f>
        <v>3625978</v>
      </c>
      <c r="G36" s="576">
        <f>SUM(G32:G34)</f>
        <v>4126686</v>
      </c>
      <c r="H36" s="576">
        <f>SUM(H32:H34)</f>
        <v>4161114</v>
      </c>
      <c r="I36" s="534"/>
      <c r="J36" s="534"/>
    </row>
    <row r="37" spans="1:10" s="535" customFormat="1" ht="12.75" thickBot="1" thickTop="1">
      <c r="A37" s="552" t="s">
        <v>542</v>
      </c>
      <c r="B37" s="568">
        <f>SUM('1b.mell '!C236)</f>
        <v>65000</v>
      </c>
      <c r="C37" s="568">
        <f>SUM('1b.mell '!D236)</f>
        <v>65069</v>
      </c>
      <c r="D37" s="568">
        <f>SUM('1b.mell '!E236)</f>
        <v>65076</v>
      </c>
      <c r="E37" s="537" t="s">
        <v>540</v>
      </c>
      <c r="F37" s="576">
        <f>SUM('1c.mell '!C174)</f>
        <v>82057</v>
      </c>
      <c r="G37" s="576">
        <f>SUM('1c.mell '!D174)</f>
        <v>84498</v>
      </c>
      <c r="H37" s="576">
        <f>SUM('1c.mell '!E174)</f>
        <v>84498</v>
      </c>
      <c r="I37" s="534"/>
      <c r="J37" s="534"/>
    </row>
    <row r="38" spans="1:10" s="535" customFormat="1" ht="12" thickTop="1">
      <c r="A38" s="560"/>
      <c r="B38" s="659"/>
      <c r="C38" s="659"/>
      <c r="D38" s="659"/>
      <c r="E38" s="560" t="s">
        <v>658</v>
      </c>
      <c r="F38" s="660"/>
      <c r="G38" s="660">
        <f>SUM('1c.mell '!D178)</f>
        <v>6044</v>
      </c>
      <c r="H38" s="660">
        <f>SUM('1c.mell '!E178)</f>
        <v>6044</v>
      </c>
      <c r="I38" s="534"/>
      <c r="J38" s="534"/>
    </row>
    <row r="39" spans="1:8" ht="12.75">
      <c r="A39" s="542" t="s">
        <v>545</v>
      </c>
      <c r="B39" s="569">
        <f>SUM('1b.mell '!C242)</f>
        <v>870000</v>
      </c>
      <c r="C39" s="569">
        <f>SUM('1b.mell '!D242)</f>
        <v>870000</v>
      </c>
      <c r="D39" s="569">
        <f>SUM('1b.mell '!E242)</f>
        <v>870000</v>
      </c>
      <c r="E39" s="542" t="s">
        <v>553</v>
      </c>
      <c r="F39" s="581">
        <f>SUM('1c.mell '!C181)</f>
        <v>628666</v>
      </c>
      <c r="G39" s="581">
        <f>SUM('1c.mell '!D181)</f>
        <v>628666</v>
      </c>
      <c r="H39" s="581">
        <f>SUM('1c.mell '!E181)</f>
        <v>628666</v>
      </c>
    </row>
    <row r="40" spans="1:8" ht="13.5" thickBot="1">
      <c r="A40" s="560"/>
      <c r="B40" s="562"/>
      <c r="C40" s="562"/>
      <c r="D40" s="562"/>
      <c r="E40" s="560"/>
      <c r="F40" s="562"/>
      <c r="G40" s="562"/>
      <c r="H40" s="562"/>
    </row>
    <row r="41" spans="1:8" ht="14.25" thickBot="1" thickTop="1">
      <c r="A41" s="539" t="s">
        <v>607</v>
      </c>
      <c r="B41" s="579">
        <f>SUM(B36+B37+B39)</f>
        <v>4046002</v>
      </c>
      <c r="C41" s="579">
        <f>SUM(C36+C37+C39)</f>
        <v>4346283</v>
      </c>
      <c r="D41" s="579">
        <f>SUM(D36+D37+D39)</f>
        <v>4172308</v>
      </c>
      <c r="E41" s="539" t="s">
        <v>608</v>
      </c>
      <c r="F41" s="579">
        <f>SUM(F36+F37+F39)</f>
        <v>4336701</v>
      </c>
      <c r="G41" s="579">
        <f>SUM(G36+G37+G39+G38)</f>
        <v>4845894</v>
      </c>
      <c r="H41" s="579">
        <f>SUM(H36+H37+H39+H38)</f>
        <v>4880322</v>
      </c>
    </row>
    <row r="42" spans="1:8" ht="14.25" thickBot="1" thickTop="1">
      <c r="A42" s="552"/>
      <c r="B42" s="564"/>
      <c r="C42" s="564"/>
      <c r="D42" s="564"/>
      <c r="E42" s="563"/>
      <c r="F42" s="564"/>
      <c r="G42" s="564"/>
      <c r="H42" s="564"/>
    </row>
    <row r="43" spans="1:8" ht="15" thickBot="1" thickTop="1">
      <c r="A43" s="583" t="s">
        <v>146</v>
      </c>
      <c r="B43" s="580">
        <f>SUM(B41+B26)</f>
        <v>16938437</v>
      </c>
      <c r="C43" s="580">
        <f>SUM(C41+C30)</f>
        <v>18179831</v>
      </c>
      <c r="D43" s="580">
        <f>SUM(D41+D30)</f>
        <v>18336963</v>
      </c>
      <c r="E43" s="558" t="s">
        <v>146</v>
      </c>
      <c r="F43" s="580">
        <f>SUM(F41+F30)</f>
        <v>16938437</v>
      </c>
      <c r="G43" s="580">
        <f>SUM(G41+G30)</f>
        <v>18179831</v>
      </c>
      <c r="H43" s="580">
        <f>SUM(H41+H30)</f>
        <v>18336963</v>
      </c>
    </row>
    <row r="44" ht="14.25" thickTop="1">
      <c r="A44" s="533"/>
    </row>
    <row r="45" ht="13.5">
      <c r="A45" s="533"/>
    </row>
    <row r="46" ht="13.5">
      <c r="A46" s="533"/>
    </row>
  </sheetData>
  <sheetProtection/>
  <mergeCells count="9">
    <mergeCell ref="H6:H7"/>
    <mergeCell ref="C6:C7"/>
    <mergeCell ref="G6:G7"/>
    <mergeCell ref="A1:F3"/>
    <mergeCell ref="A6:A7"/>
    <mergeCell ref="B6:B7"/>
    <mergeCell ref="E6:E7"/>
    <mergeCell ref="F6:F7"/>
    <mergeCell ref="D6:D7"/>
  </mergeCells>
  <printOptions/>
  <pageMargins left="0.79" right="0.57" top="0.3937007874015748" bottom="0.5905511811023623" header="0.5118110236220472" footer="0.5118110236220472"/>
  <pageSetup firstPageNumber="1" useFirstPageNumber="1" horizontalDpi="600" verticalDpi="600" orientation="landscape" paperSize="9" scale="7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showZeros="0" zoomScalePageLayoutView="0" workbookViewId="0" topLeftCell="A10">
      <selection activeCell="E35" sqref="E35"/>
    </sheetView>
  </sheetViews>
  <sheetFormatPr defaultColWidth="9.125" defaultRowHeight="12.75"/>
  <cols>
    <col min="1" max="1" width="6.125" style="69" customWidth="1"/>
    <col min="2" max="2" width="52.00390625" style="69" customWidth="1"/>
    <col min="3" max="3" width="13.125" style="29" customWidth="1"/>
    <col min="4" max="5" width="12.50390625" style="29" customWidth="1"/>
    <col min="6" max="6" width="10.50390625" style="29" customWidth="1"/>
    <col min="7" max="7" width="28.00390625" style="69" customWidth="1"/>
    <col min="8" max="16384" width="9.125" style="69" customWidth="1"/>
  </cols>
  <sheetData>
    <row r="1" spans="1:8" s="67" customFormat="1" ht="12.75">
      <c r="A1" s="779" t="s">
        <v>143</v>
      </c>
      <c r="B1" s="755"/>
      <c r="C1" s="755"/>
      <c r="D1" s="755"/>
      <c r="E1" s="755"/>
      <c r="F1" s="755"/>
      <c r="G1" s="755"/>
      <c r="H1" s="211"/>
    </row>
    <row r="2" spans="1:8" s="67" customFormat="1" ht="12.75">
      <c r="A2" s="773" t="s">
        <v>407</v>
      </c>
      <c r="B2" s="774"/>
      <c r="C2" s="774"/>
      <c r="D2" s="774"/>
      <c r="E2" s="774"/>
      <c r="F2" s="774"/>
      <c r="G2" s="774"/>
      <c r="H2" s="150"/>
    </row>
    <row r="3" spans="1:6" s="67" customFormat="1" ht="9.75" customHeight="1">
      <c r="A3" s="49"/>
      <c r="B3" s="49"/>
      <c r="C3" s="154"/>
      <c r="D3" s="154"/>
      <c r="E3" s="154"/>
      <c r="F3" s="154"/>
    </row>
    <row r="4" spans="1:7" s="67" customFormat="1" ht="12">
      <c r="A4" s="136"/>
      <c r="B4" s="136"/>
      <c r="C4" s="154"/>
      <c r="D4" s="631"/>
      <c r="E4" s="631"/>
      <c r="F4" s="631"/>
      <c r="G4" s="208" t="s">
        <v>216</v>
      </c>
    </row>
    <row r="5" spans="1:7" ht="12" customHeight="1">
      <c r="A5" s="52"/>
      <c r="B5" s="128"/>
      <c r="C5" s="206" t="s">
        <v>85</v>
      </c>
      <c r="D5" s="748" t="s">
        <v>835</v>
      </c>
      <c r="E5" s="748" t="s">
        <v>846</v>
      </c>
      <c r="F5" s="748" t="s">
        <v>701</v>
      </c>
      <c r="G5" s="3" t="s">
        <v>138</v>
      </c>
    </row>
    <row r="6" spans="1:7" ht="12" customHeight="1">
      <c r="A6" s="15" t="s">
        <v>254</v>
      </c>
      <c r="B6" s="129" t="s">
        <v>136</v>
      </c>
      <c r="C6" s="15" t="s">
        <v>621</v>
      </c>
      <c r="D6" s="762"/>
      <c r="E6" s="762"/>
      <c r="F6" s="762"/>
      <c r="G6" s="15" t="s">
        <v>139</v>
      </c>
    </row>
    <row r="7" spans="1:7" s="67" customFormat="1" ht="12.75" customHeight="1" thickBot="1">
      <c r="A7" s="15"/>
      <c r="B7" s="53"/>
      <c r="C7" s="53" t="s">
        <v>622</v>
      </c>
      <c r="D7" s="763"/>
      <c r="E7" s="763"/>
      <c r="F7" s="767"/>
      <c r="G7" s="53"/>
    </row>
    <row r="8" spans="1:7" s="67" customFormat="1" ht="12">
      <c r="A8" s="70" t="s">
        <v>172</v>
      </c>
      <c r="B8" s="70" t="s">
        <v>173</v>
      </c>
      <c r="C8" s="3" t="s">
        <v>174</v>
      </c>
      <c r="D8" s="3" t="s">
        <v>175</v>
      </c>
      <c r="E8" s="3" t="s">
        <v>176</v>
      </c>
      <c r="F8" s="3" t="s">
        <v>326</v>
      </c>
      <c r="G8" s="15" t="s">
        <v>660</v>
      </c>
    </row>
    <row r="9" spans="1:7" s="67" customFormat="1" ht="12.75">
      <c r="A9" s="22"/>
      <c r="B9" s="367" t="s">
        <v>391</v>
      </c>
      <c r="C9" s="5"/>
      <c r="D9" s="5"/>
      <c r="E9" s="5"/>
      <c r="F9" s="5"/>
      <c r="G9" s="107"/>
    </row>
    <row r="10" spans="1:7" ht="12">
      <c r="A10" s="15"/>
      <c r="B10" s="80" t="s">
        <v>144</v>
      </c>
      <c r="C10" s="153"/>
      <c r="D10" s="153"/>
      <c r="E10" s="153"/>
      <c r="F10" s="153"/>
      <c r="G10" s="59"/>
    </row>
    <row r="11" spans="1:7" ht="11.25">
      <c r="A11" s="155">
        <v>5011</v>
      </c>
      <c r="B11" s="156" t="s">
        <v>201</v>
      </c>
      <c r="C11" s="174"/>
      <c r="D11" s="174">
        <v>5866</v>
      </c>
      <c r="E11" s="174">
        <v>7333</v>
      </c>
      <c r="F11" s="619">
        <f>SUM(E11/D11)</f>
        <v>1.2500852369587454</v>
      </c>
      <c r="G11" s="59"/>
    </row>
    <row r="12" spans="1:7" ht="12">
      <c r="A12" s="22">
        <v>5010</v>
      </c>
      <c r="B12" s="147" t="s">
        <v>202</v>
      </c>
      <c r="C12" s="6">
        <f>SUM(C11:C11)</f>
        <v>0</v>
      </c>
      <c r="D12" s="6">
        <f>SUM(D11:D11)</f>
        <v>5866</v>
      </c>
      <c r="E12" s="6">
        <f>SUM(E11:E11)</f>
        <v>7333</v>
      </c>
      <c r="F12" s="617">
        <f aca="true" t="shared" si="0" ref="F12:F50">SUM(E12/D12)</f>
        <v>1.2500852369587454</v>
      </c>
      <c r="G12" s="75"/>
    </row>
    <row r="13" spans="1:7" s="67" customFormat="1" ht="12">
      <c r="A13" s="15"/>
      <c r="B13" s="80" t="s">
        <v>73</v>
      </c>
      <c r="C13" s="146"/>
      <c r="D13" s="146"/>
      <c r="E13" s="146"/>
      <c r="F13" s="619"/>
      <c r="G13" s="66"/>
    </row>
    <row r="14" spans="1:7" ht="11.25">
      <c r="A14" s="155">
        <v>5021</v>
      </c>
      <c r="B14" s="156" t="s">
        <v>375</v>
      </c>
      <c r="C14" s="157">
        <v>15000</v>
      </c>
      <c r="D14" s="157">
        <v>9045</v>
      </c>
      <c r="E14" s="157">
        <v>9045</v>
      </c>
      <c r="F14" s="619">
        <f t="shared" si="0"/>
        <v>1</v>
      </c>
      <c r="G14" s="59"/>
    </row>
    <row r="15" spans="1:7" ht="11.25">
      <c r="A15" s="155">
        <v>5022</v>
      </c>
      <c r="B15" s="156" t="s">
        <v>233</v>
      </c>
      <c r="C15" s="157"/>
      <c r="D15" s="157"/>
      <c r="E15" s="157"/>
      <c r="F15" s="619"/>
      <c r="G15" s="59"/>
    </row>
    <row r="16" spans="1:7" s="67" customFormat="1" ht="12">
      <c r="A16" s="22">
        <v>5020</v>
      </c>
      <c r="B16" s="147" t="s">
        <v>202</v>
      </c>
      <c r="C16" s="6">
        <f>SUM(C14:C15)</f>
        <v>15000</v>
      </c>
      <c r="D16" s="6">
        <f>SUM(D14:D15)</f>
        <v>9045</v>
      </c>
      <c r="E16" s="6">
        <f>SUM(E14:E15)</f>
        <v>9045</v>
      </c>
      <c r="F16" s="617">
        <f t="shared" si="0"/>
        <v>1</v>
      </c>
      <c r="G16" s="202"/>
    </row>
    <row r="17" spans="1:7" s="67" customFormat="1" ht="12" customHeight="1">
      <c r="A17" s="15"/>
      <c r="B17" s="80" t="s">
        <v>81</v>
      </c>
      <c r="C17" s="146"/>
      <c r="D17" s="146"/>
      <c r="E17" s="146"/>
      <c r="F17" s="619"/>
      <c r="G17" s="66"/>
    </row>
    <row r="18" spans="1:7" ht="11.25">
      <c r="A18" s="155">
        <v>5032</v>
      </c>
      <c r="B18" s="156" t="s">
        <v>151</v>
      </c>
      <c r="C18" s="157">
        <v>5000</v>
      </c>
      <c r="D18" s="157">
        <v>13417</v>
      </c>
      <c r="E18" s="157">
        <v>13417</v>
      </c>
      <c r="F18" s="619">
        <f t="shared" si="0"/>
        <v>1</v>
      </c>
      <c r="G18" s="59"/>
    </row>
    <row r="19" spans="1:7" ht="11.25">
      <c r="A19" s="155">
        <v>5033</v>
      </c>
      <c r="B19" s="156" t="s">
        <v>691</v>
      </c>
      <c r="C19" s="157"/>
      <c r="D19" s="157">
        <v>38362</v>
      </c>
      <c r="E19" s="157">
        <v>48324</v>
      </c>
      <c r="F19" s="619">
        <f t="shared" si="0"/>
        <v>1.2596840623533705</v>
      </c>
      <c r="G19" s="59"/>
    </row>
    <row r="20" spans="1:7" ht="11.25">
      <c r="A20" s="155">
        <v>5036</v>
      </c>
      <c r="B20" s="156" t="s">
        <v>185</v>
      </c>
      <c r="C20" s="157">
        <v>6000</v>
      </c>
      <c r="D20" s="157">
        <v>6000</v>
      </c>
      <c r="E20" s="157">
        <v>6000</v>
      </c>
      <c r="F20" s="619">
        <f t="shared" si="0"/>
        <v>1</v>
      </c>
      <c r="G20" s="59"/>
    </row>
    <row r="21" spans="1:7" ht="12" customHeight="1">
      <c r="A21" s="22">
        <v>5030</v>
      </c>
      <c r="B21" s="147" t="s">
        <v>202</v>
      </c>
      <c r="C21" s="6">
        <f>SUM(C18:C20)</f>
        <v>11000</v>
      </c>
      <c r="D21" s="6">
        <f>SUM(D18:D20)</f>
        <v>57779</v>
      </c>
      <c r="E21" s="6">
        <f>SUM(E18:E20)</f>
        <v>67741</v>
      </c>
      <c r="F21" s="617">
        <f t="shared" si="0"/>
        <v>1.1724155835165024</v>
      </c>
      <c r="G21" s="202"/>
    </row>
    <row r="22" spans="1:7" ht="12" customHeight="1">
      <c r="A22" s="52"/>
      <c r="B22" s="145" t="s">
        <v>632</v>
      </c>
      <c r="C22" s="146"/>
      <c r="D22" s="146"/>
      <c r="E22" s="146"/>
      <c r="F22" s="619"/>
      <c r="G22" s="59"/>
    </row>
    <row r="23" spans="1:7" ht="12" customHeight="1">
      <c r="A23" s="162">
        <v>5041</v>
      </c>
      <c r="B23" s="164" t="s">
        <v>276</v>
      </c>
      <c r="C23" s="146">
        <v>462663</v>
      </c>
      <c r="D23" s="146">
        <v>515059</v>
      </c>
      <c r="E23" s="146">
        <v>515059</v>
      </c>
      <c r="F23" s="619">
        <f t="shared" si="0"/>
        <v>1</v>
      </c>
      <c r="G23" s="59"/>
    </row>
    <row r="24" spans="1:7" ht="11.25">
      <c r="A24" s="155">
        <v>5042</v>
      </c>
      <c r="B24" s="156" t="s">
        <v>184</v>
      </c>
      <c r="C24" s="157">
        <v>60000</v>
      </c>
      <c r="D24" s="157">
        <v>43640</v>
      </c>
      <c r="E24" s="157">
        <v>43640</v>
      </c>
      <c r="F24" s="619">
        <f t="shared" si="0"/>
        <v>1</v>
      </c>
      <c r="G24" s="59"/>
    </row>
    <row r="25" spans="1:7" ht="11.25">
      <c r="A25" s="155"/>
      <c r="B25" s="672" t="s">
        <v>678</v>
      </c>
      <c r="C25" s="157"/>
      <c r="D25" s="157"/>
      <c r="E25" s="157"/>
      <c r="F25" s="619"/>
      <c r="G25" s="59"/>
    </row>
    <row r="26" spans="1:7" ht="11.25">
      <c r="A26" s="155"/>
      <c r="B26" s="672" t="s">
        <v>679</v>
      </c>
      <c r="C26" s="157"/>
      <c r="D26" s="157"/>
      <c r="E26" s="157"/>
      <c r="F26" s="619"/>
      <c r="G26" s="59"/>
    </row>
    <row r="27" spans="1:7" ht="11.25">
      <c r="A27" s="155"/>
      <c r="B27" s="672" t="s">
        <v>677</v>
      </c>
      <c r="C27" s="157"/>
      <c r="D27" s="157"/>
      <c r="E27" s="157"/>
      <c r="F27" s="619"/>
      <c r="G27" s="59"/>
    </row>
    <row r="28" spans="1:7" ht="11.25">
      <c r="A28" s="155">
        <v>5043</v>
      </c>
      <c r="B28" s="156" t="s">
        <v>638</v>
      </c>
      <c r="C28" s="157"/>
      <c r="D28" s="157">
        <v>2000</v>
      </c>
      <c r="E28" s="157">
        <v>2000</v>
      </c>
      <c r="F28" s="619">
        <f t="shared" si="0"/>
        <v>1</v>
      </c>
      <c r="G28" s="59"/>
    </row>
    <row r="29" spans="1:7" ht="11.25">
      <c r="A29" s="155">
        <v>5044</v>
      </c>
      <c r="B29" s="156" t="s">
        <v>707</v>
      </c>
      <c r="C29" s="157"/>
      <c r="D29" s="157">
        <v>7402</v>
      </c>
      <c r="E29" s="157">
        <v>7402</v>
      </c>
      <c r="F29" s="619">
        <f t="shared" si="0"/>
        <v>1</v>
      </c>
      <c r="G29" s="59"/>
    </row>
    <row r="30" spans="1:7" ht="11.25">
      <c r="A30" s="155">
        <v>5046</v>
      </c>
      <c r="B30" s="156" t="s">
        <v>633</v>
      </c>
      <c r="C30" s="157"/>
      <c r="D30" s="157">
        <v>628</v>
      </c>
      <c r="E30" s="157"/>
      <c r="F30" s="621">
        <f t="shared" si="0"/>
        <v>0</v>
      </c>
      <c r="G30" s="59"/>
    </row>
    <row r="31" spans="1:7" ht="12">
      <c r="A31" s="22">
        <v>5040</v>
      </c>
      <c r="B31" s="147" t="s">
        <v>202</v>
      </c>
      <c r="C31" s="6">
        <f>SUM(C23:C24)</f>
        <v>522663</v>
      </c>
      <c r="D31" s="6">
        <f>SUM(D23:D30)</f>
        <v>568729</v>
      </c>
      <c r="E31" s="6">
        <f>SUM(E23:E30)</f>
        <v>568101</v>
      </c>
      <c r="F31" s="617">
        <f t="shared" si="0"/>
        <v>0.9988957834047499</v>
      </c>
      <c r="G31" s="202"/>
    </row>
    <row r="32" spans="1:7" ht="12.75">
      <c r="A32" s="22"/>
      <c r="B32" s="367" t="s">
        <v>392</v>
      </c>
      <c r="C32" s="5"/>
      <c r="D32" s="5"/>
      <c r="E32" s="5"/>
      <c r="F32" s="612"/>
      <c r="G32" s="107"/>
    </row>
    <row r="33" spans="1:7" ht="12">
      <c r="A33" s="15"/>
      <c r="B33" s="80" t="s">
        <v>81</v>
      </c>
      <c r="C33" s="35"/>
      <c r="D33" s="35"/>
      <c r="E33" s="35"/>
      <c r="F33" s="619"/>
      <c r="G33" s="235"/>
    </row>
    <row r="34" spans="1:7" ht="12">
      <c r="A34" s="155">
        <v>5051</v>
      </c>
      <c r="B34" s="156" t="s">
        <v>182</v>
      </c>
      <c r="C34" s="157">
        <v>20000</v>
      </c>
      <c r="D34" s="157">
        <v>0</v>
      </c>
      <c r="E34" s="157">
        <v>0</v>
      </c>
      <c r="F34" s="619"/>
      <c r="G34" s="235"/>
    </row>
    <row r="35" spans="1:7" ht="12">
      <c r="A35" s="155">
        <v>5052</v>
      </c>
      <c r="B35" s="156" t="s">
        <v>393</v>
      </c>
      <c r="C35" s="157">
        <v>22500</v>
      </c>
      <c r="D35" s="157"/>
      <c r="E35" s="157"/>
      <c r="F35" s="619"/>
      <c r="G35" s="235"/>
    </row>
    <row r="36" spans="1:7" ht="12">
      <c r="A36" s="155">
        <v>5053</v>
      </c>
      <c r="B36" s="156" t="s">
        <v>183</v>
      </c>
      <c r="C36" s="157">
        <v>2500</v>
      </c>
      <c r="D36" s="157">
        <v>10160</v>
      </c>
      <c r="E36" s="157">
        <v>10160</v>
      </c>
      <c r="F36" s="619">
        <f t="shared" si="0"/>
        <v>1</v>
      </c>
      <c r="G36" s="235"/>
    </row>
    <row r="37" spans="1:7" ht="12">
      <c r="A37" s="155">
        <v>5054</v>
      </c>
      <c r="B37" s="156" t="s">
        <v>635</v>
      </c>
      <c r="C37" s="157"/>
      <c r="D37" s="157">
        <v>34840</v>
      </c>
      <c r="E37" s="157">
        <v>34840</v>
      </c>
      <c r="F37" s="619">
        <f t="shared" si="0"/>
        <v>1</v>
      </c>
      <c r="G37" s="235"/>
    </row>
    <row r="38" spans="1:7" ht="12">
      <c r="A38" s="22">
        <v>5050</v>
      </c>
      <c r="B38" s="147" t="s">
        <v>202</v>
      </c>
      <c r="C38" s="6">
        <f>SUM(C34:C36)</f>
        <v>45000</v>
      </c>
      <c r="D38" s="6">
        <f>SUM(D36:D37)</f>
        <v>45000</v>
      </c>
      <c r="E38" s="6">
        <f>SUM(E36:E37)</f>
        <v>45000</v>
      </c>
      <c r="F38" s="617">
        <f t="shared" si="0"/>
        <v>1</v>
      </c>
      <c r="G38" s="202"/>
    </row>
    <row r="39" spans="1:7" ht="12">
      <c r="A39" s="15"/>
      <c r="B39" s="272" t="s">
        <v>21</v>
      </c>
      <c r="C39" s="35"/>
      <c r="D39" s="35"/>
      <c r="E39" s="35"/>
      <c r="F39" s="619"/>
      <c r="G39" s="59"/>
    </row>
    <row r="40" spans="1:7" ht="12">
      <c r="A40" s="15"/>
      <c r="B40" s="59" t="s">
        <v>49</v>
      </c>
      <c r="C40" s="35"/>
      <c r="D40" s="35"/>
      <c r="E40" s="35"/>
      <c r="F40" s="619"/>
      <c r="G40" s="59"/>
    </row>
    <row r="41" spans="1:7" ht="12">
      <c r="A41" s="15"/>
      <c r="B41" s="36" t="s">
        <v>19</v>
      </c>
      <c r="C41" s="35"/>
      <c r="D41" s="35"/>
      <c r="E41" s="35"/>
      <c r="F41" s="619"/>
      <c r="G41" s="59"/>
    </row>
    <row r="42" spans="1:7" ht="12" customHeight="1">
      <c r="A42" s="71"/>
      <c r="B42" s="36" t="s">
        <v>20</v>
      </c>
      <c r="C42" s="36"/>
      <c r="D42" s="36">
        <f>SUM(D27)</f>
        <v>0</v>
      </c>
      <c r="E42" s="36">
        <f>SUM(E27)</f>
        <v>0</v>
      </c>
      <c r="F42" s="619"/>
      <c r="G42" s="59"/>
    </row>
    <row r="43" spans="1:7" ht="12" customHeight="1">
      <c r="A43" s="71"/>
      <c r="B43" s="36" t="s">
        <v>272</v>
      </c>
      <c r="C43" s="79"/>
      <c r="D43" s="79"/>
      <c r="E43" s="79"/>
      <c r="F43" s="619"/>
      <c r="G43" s="59"/>
    </row>
    <row r="44" spans="1:7" ht="12" customHeight="1">
      <c r="A44" s="71"/>
      <c r="B44" s="244" t="s">
        <v>22</v>
      </c>
      <c r="C44" s="79">
        <f>SUM(C40:C43)</f>
        <v>0</v>
      </c>
      <c r="D44" s="661">
        <f>SUM(D40:D43)</f>
        <v>0</v>
      </c>
      <c r="E44" s="661">
        <f>SUM(E40:E43)</f>
        <v>0</v>
      </c>
      <c r="F44" s="619"/>
      <c r="G44" s="59"/>
    </row>
    <row r="45" spans="1:7" ht="12" customHeight="1">
      <c r="A45" s="71"/>
      <c r="B45" s="275" t="s">
        <v>23</v>
      </c>
      <c r="C45" s="79"/>
      <c r="D45" s="79"/>
      <c r="E45" s="79"/>
      <c r="F45" s="619"/>
      <c r="G45" s="59"/>
    </row>
    <row r="46" spans="1:7" ht="12" customHeight="1">
      <c r="A46" s="71"/>
      <c r="B46" s="36" t="s">
        <v>24</v>
      </c>
      <c r="C46" s="79"/>
      <c r="D46" s="79">
        <f>SUM(D25)</f>
        <v>0</v>
      </c>
      <c r="E46" s="79">
        <f>SUM(E25)</f>
        <v>0</v>
      </c>
      <c r="F46" s="619"/>
      <c r="G46" s="59"/>
    </row>
    <row r="47" spans="1:7" ht="12" customHeight="1">
      <c r="A47" s="71"/>
      <c r="B47" s="36" t="s">
        <v>618</v>
      </c>
      <c r="C47" s="79">
        <f>SUM(C31+C21+C16+C38)</f>
        <v>593663</v>
      </c>
      <c r="D47" s="79">
        <f>SUM(D31+D21+D16+D38+D12)</f>
        <v>686419</v>
      </c>
      <c r="E47" s="79">
        <f>SUM(E31+E21+E16+E38+E12)</f>
        <v>697220</v>
      </c>
      <c r="F47" s="619">
        <f t="shared" si="0"/>
        <v>1.015735287047707</v>
      </c>
      <c r="G47" s="59"/>
    </row>
    <row r="48" spans="1:7" ht="12" customHeight="1">
      <c r="A48" s="71"/>
      <c r="B48" s="36" t="s">
        <v>26</v>
      </c>
      <c r="C48" s="79"/>
      <c r="D48" s="79"/>
      <c r="E48" s="79"/>
      <c r="F48" s="619"/>
      <c r="G48" s="59"/>
    </row>
    <row r="49" spans="1:7" ht="12" customHeight="1">
      <c r="A49" s="76"/>
      <c r="B49" s="172" t="s">
        <v>28</v>
      </c>
      <c r="C49" s="284">
        <f>SUM(C46:C48)</f>
        <v>593663</v>
      </c>
      <c r="D49" s="284">
        <f>SUM(D46:D48)</f>
        <v>686419</v>
      </c>
      <c r="E49" s="284">
        <f>SUM(E46:E48)</f>
        <v>697220</v>
      </c>
      <c r="F49" s="628">
        <f t="shared" si="0"/>
        <v>1.015735287047707</v>
      </c>
      <c r="G49" s="72"/>
    </row>
    <row r="50" spans="1:7" ht="12" customHeight="1">
      <c r="A50" s="134"/>
      <c r="B50" s="202" t="s">
        <v>45</v>
      </c>
      <c r="C50" s="295">
        <f>SUM(C21+C31+C16+C38)</f>
        <v>593663</v>
      </c>
      <c r="D50" s="295">
        <f>SUM(D21+D31+D16+D38+D12)</f>
        <v>686419</v>
      </c>
      <c r="E50" s="295">
        <f>SUM(E21+E31+E16+E38+E12)</f>
        <v>697220</v>
      </c>
      <c r="F50" s="617">
        <f t="shared" si="0"/>
        <v>1.015735287047707</v>
      </c>
      <c r="G50" s="75"/>
    </row>
  </sheetData>
  <sheetProtection/>
  <mergeCells count="5">
    <mergeCell ref="F5:F7"/>
    <mergeCell ref="A2:G2"/>
    <mergeCell ref="A1:G1"/>
    <mergeCell ref="D5:D7"/>
    <mergeCell ref="E5:E7"/>
  </mergeCells>
  <printOptions horizontalCentered="1"/>
  <pageMargins left="0" right="0" top="0.3937007874015748" bottom="0.4724409448818898" header="0.17" footer="0.19"/>
  <pageSetup firstPageNumber="52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showZeros="0" zoomScalePageLayoutView="0" workbookViewId="0" topLeftCell="A1">
      <selection activeCell="E13" sqref="E13"/>
    </sheetView>
  </sheetViews>
  <sheetFormatPr defaultColWidth="9.125" defaultRowHeight="12.75"/>
  <cols>
    <col min="1" max="1" width="10.375" style="141" customWidth="1"/>
    <col min="2" max="2" width="52.50390625" style="140" customWidth="1"/>
    <col min="3" max="3" width="13.00390625" style="140" customWidth="1"/>
    <col min="4" max="4" width="11.625" style="140" customWidth="1"/>
    <col min="5" max="5" width="11.00390625" style="140" customWidth="1"/>
    <col min="6" max="16384" width="9.125" style="140" customWidth="1"/>
  </cols>
  <sheetData>
    <row r="1" spans="1:4" ht="12.75">
      <c r="A1" s="780" t="s">
        <v>44</v>
      </c>
      <c r="B1" s="780"/>
      <c r="C1" s="781"/>
      <c r="D1" s="755"/>
    </row>
    <row r="2" spans="2:3" ht="12.75">
      <c r="B2" s="141"/>
      <c r="C2" s="148"/>
    </row>
    <row r="3" spans="1:4" s="137" customFormat="1" ht="12.75">
      <c r="A3" s="780" t="s">
        <v>370</v>
      </c>
      <c r="B3" s="780"/>
      <c r="C3" s="781"/>
      <c r="D3" s="782"/>
    </row>
    <row r="4" s="137" customFormat="1" ht="12.75"/>
    <row r="5" s="137" customFormat="1" ht="12.75"/>
    <row r="6" spans="3:5" s="137" customFormat="1" ht="12.75">
      <c r="C6" s="179"/>
      <c r="D6" s="179"/>
      <c r="E6" s="179" t="s">
        <v>216</v>
      </c>
    </row>
    <row r="7" spans="1:5" s="137" customFormat="1" ht="12.75" customHeight="1">
      <c r="A7" s="2" t="s">
        <v>254</v>
      </c>
      <c r="B7" s="2" t="s">
        <v>171</v>
      </c>
      <c r="C7" s="206" t="s">
        <v>85</v>
      </c>
      <c r="D7" s="748" t="s">
        <v>835</v>
      </c>
      <c r="E7" s="748" t="s">
        <v>846</v>
      </c>
    </row>
    <row r="8" spans="1:5" s="137" customFormat="1" ht="12.75">
      <c r="A8" s="3"/>
      <c r="B8" s="3"/>
      <c r="C8" s="15" t="s">
        <v>621</v>
      </c>
      <c r="D8" s="762"/>
      <c r="E8" s="762"/>
    </row>
    <row r="9" spans="1:5" s="137" customFormat="1" ht="12.75">
      <c r="A9" s="4"/>
      <c r="B9" s="4"/>
      <c r="C9" s="18" t="s">
        <v>622</v>
      </c>
      <c r="D9" s="776"/>
      <c r="E9" s="776"/>
    </row>
    <row r="10" spans="1:5" s="137" customFormat="1" ht="12.75">
      <c r="A10" s="16" t="s">
        <v>172</v>
      </c>
      <c r="B10" s="16" t="s">
        <v>173</v>
      </c>
      <c r="C10" s="168" t="s">
        <v>174</v>
      </c>
      <c r="D10" s="168" t="s">
        <v>175</v>
      </c>
      <c r="E10" s="168" t="s">
        <v>176</v>
      </c>
    </row>
    <row r="11" spans="1:5" s="137" customFormat="1" ht="12.75">
      <c r="A11" s="16"/>
      <c r="B11" s="16"/>
      <c r="C11" s="160"/>
      <c r="D11" s="160"/>
      <c r="E11" s="160"/>
    </row>
    <row r="12" spans="1:5" s="43" customFormat="1" ht="12.75">
      <c r="A12" s="25">
        <v>6110</v>
      </c>
      <c r="B12" s="19" t="s">
        <v>206</v>
      </c>
      <c r="C12" s="19">
        <v>40591</v>
      </c>
      <c r="D12" s="19">
        <v>30503</v>
      </c>
      <c r="E12" s="19">
        <v>17358</v>
      </c>
    </row>
    <row r="13" spans="1:5" ht="12.75">
      <c r="A13" s="138"/>
      <c r="B13" s="139"/>
      <c r="C13" s="139"/>
      <c r="D13" s="139"/>
      <c r="E13" s="139"/>
    </row>
    <row r="14" spans="1:5" s="43" customFormat="1" ht="12.75">
      <c r="A14" s="25">
        <v>6120</v>
      </c>
      <c r="B14" s="19" t="s">
        <v>208</v>
      </c>
      <c r="C14" s="19">
        <f>SUM(C15:C19)</f>
        <v>167268</v>
      </c>
      <c r="D14" s="19">
        <f>SUM(D15:D19)</f>
        <v>42</v>
      </c>
      <c r="E14" s="19">
        <f>SUM(E15:E19)</f>
        <v>0</v>
      </c>
    </row>
    <row r="15" spans="1:5" s="43" customFormat="1" ht="12.75">
      <c r="A15" s="138">
        <v>6123</v>
      </c>
      <c r="B15" s="139" t="s">
        <v>99</v>
      </c>
      <c r="C15" s="139">
        <v>6000</v>
      </c>
      <c r="D15" s="139"/>
      <c r="E15" s="139"/>
    </row>
    <row r="16" spans="1:5" ht="12.75">
      <c r="A16" s="138">
        <v>6124</v>
      </c>
      <c r="B16" s="139" t="s">
        <v>515</v>
      </c>
      <c r="C16" s="139">
        <v>4500</v>
      </c>
      <c r="D16" s="139">
        <v>42</v>
      </c>
      <c r="E16" s="139"/>
    </row>
    <row r="17" spans="1:5" ht="12.75">
      <c r="A17" s="527">
        <v>6125</v>
      </c>
      <c r="B17" s="528" t="s">
        <v>516</v>
      </c>
      <c r="C17" s="528">
        <v>7402</v>
      </c>
      <c r="D17" s="528">
        <v>0</v>
      </c>
      <c r="E17" s="528">
        <v>0</v>
      </c>
    </row>
    <row r="18" spans="1:5" ht="12.75">
      <c r="A18" s="527">
        <v>6126</v>
      </c>
      <c r="B18" s="528" t="s">
        <v>598</v>
      </c>
      <c r="C18" s="528">
        <v>99320</v>
      </c>
      <c r="D18" s="528"/>
      <c r="E18" s="528"/>
    </row>
    <row r="19" spans="1:5" ht="12.75">
      <c r="A19" s="527">
        <v>6127</v>
      </c>
      <c r="B19" s="528" t="s">
        <v>541</v>
      </c>
      <c r="C19" s="528">
        <v>50046</v>
      </c>
      <c r="D19" s="528"/>
      <c r="E19" s="528"/>
    </row>
    <row r="20" spans="1:5" ht="12.75">
      <c r="A20" s="527"/>
      <c r="B20" s="528"/>
      <c r="C20" s="528"/>
      <c r="D20" s="528"/>
      <c r="E20" s="528"/>
    </row>
    <row r="21" spans="1:5" ht="12.75">
      <c r="A21" s="636">
        <v>6130</v>
      </c>
      <c r="B21" s="637" t="s">
        <v>639</v>
      </c>
      <c r="C21" s="528"/>
      <c r="D21" s="637">
        <v>6044</v>
      </c>
      <c r="E21" s="637">
        <v>6044</v>
      </c>
    </row>
    <row r="22" spans="1:5" ht="12.75">
      <c r="A22" s="138"/>
      <c r="B22" s="139"/>
      <c r="C22" s="139"/>
      <c r="D22" s="139"/>
      <c r="E22" s="139"/>
    </row>
    <row r="23" spans="1:5" s="43" customFormat="1" ht="12.75">
      <c r="A23" s="25">
        <v>6100</v>
      </c>
      <c r="B23" s="19" t="s">
        <v>146</v>
      </c>
      <c r="C23" s="19">
        <f>SUM(C12+C14)</f>
        <v>207859</v>
      </c>
      <c r="D23" s="19">
        <f>SUM(D12+D14+D21)</f>
        <v>36589</v>
      </c>
      <c r="E23" s="19">
        <f>SUM(E12+E14+E21)</f>
        <v>23402</v>
      </c>
    </row>
  </sheetData>
  <sheetProtection/>
  <mergeCells count="4">
    <mergeCell ref="A1:D1"/>
    <mergeCell ref="E7:E9"/>
    <mergeCell ref="D7:D9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firstPageNumber="53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74"/>
  <sheetViews>
    <sheetView zoomScalePageLayoutView="0" workbookViewId="0" topLeftCell="A1">
      <selection activeCell="H40" sqref="H40"/>
    </sheetView>
  </sheetViews>
  <sheetFormatPr defaultColWidth="9.125" defaultRowHeight="12.75"/>
  <cols>
    <col min="1" max="1" width="9.125" style="302" customWidth="1"/>
    <col min="2" max="2" width="17.00390625" style="302" customWidth="1"/>
    <col min="3" max="11" width="11.50390625" style="302" customWidth="1"/>
    <col min="12" max="12" width="11.625" style="302" customWidth="1"/>
    <col min="13" max="16384" width="9.125" style="302" customWidth="1"/>
  </cols>
  <sheetData>
    <row r="2" spans="1:12" ht="12.75">
      <c r="A2" s="793" t="s">
        <v>342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</row>
    <row r="3" spans="1:12" ht="12.75">
      <c r="A3" s="340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ht="12.75">
      <c r="A4" s="794" t="s">
        <v>343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</row>
    <row r="5" spans="4:10" ht="15">
      <c r="D5" s="303"/>
      <c r="E5" s="303"/>
      <c r="F5" s="303"/>
      <c r="G5" s="303"/>
      <c r="H5" s="303"/>
      <c r="I5" s="303"/>
      <c r="J5" s="303"/>
    </row>
    <row r="6" spans="1:10" ht="12.75">
      <c r="A6" s="795" t="s">
        <v>344</v>
      </c>
      <c r="B6" s="796"/>
      <c r="C6" s="796"/>
      <c r="D6" s="796"/>
      <c r="E6" s="796"/>
      <c r="F6" s="300"/>
      <c r="G6" s="300"/>
      <c r="H6" s="300"/>
      <c r="I6" s="300"/>
      <c r="J6" s="300"/>
    </row>
    <row r="7" spans="1:12" ht="12.75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607" t="s">
        <v>613</v>
      </c>
    </row>
    <row r="8" spans="1:12" ht="18" customHeight="1">
      <c r="A8" s="788" t="s">
        <v>294</v>
      </c>
      <c r="B8" s="788" t="s">
        <v>295</v>
      </c>
      <c r="C8" s="788" t="s">
        <v>309</v>
      </c>
      <c r="D8" s="788" t="s">
        <v>310</v>
      </c>
      <c r="E8" s="788" t="s">
        <v>311</v>
      </c>
      <c r="F8" s="788" t="s">
        <v>312</v>
      </c>
      <c r="G8" s="788" t="s">
        <v>313</v>
      </c>
      <c r="H8" s="788" t="s">
        <v>314</v>
      </c>
      <c r="I8" s="788" t="s">
        <v>315</v>
      </c>
      <c r="J8" s="788" t="s">
        <v>316</v>
      </c>
      <c r="K8" s="788" t="s">
        <v>600</v>
      </c>
      <c r="L8" s="787" t="s">
        <v>207</v>
      </c>
    </row>
    <row r="9" spans="1:12" ht="18" customHeight="1">
      <c r="A9" s="788"/>
      <c r="B9" s="788"/>
      <c r="C9" s="788"/>
      <c r="D9" s="788"/>
      <c r="E9" s="788"/>
      <c r="F9" s="788"/>
      <c r="G9" s="788"/>
      <c r="H9" s="788"/>
      <c r="I9" s="788"/>
      <c r="J9" s="788"/>
      <c r="K9" s="788"/>
      <c r="L9" s="788"/>
    </row>
    <row r="10" spans="1:12" ht="19.5" customHeight="1" thickBot="1">
      <c r="A10" s="789"/>
      <c r="B10" s="789"/>
      <c r="C10" s="789"/>
      <c r="D10" s="789"/>
      <c r="E10" s="789"/>
      <c r="F10" s="789"/>
      <c r="G10" s="789"/>
      <c r="H10" s="789"/>
      <c r="I10" s="789"/>
      <c r="J10" s="789"/>
      <c r="K10" s="789"/>
      <c r="L10" s="789"/>
    </row>
    <row r="11" spans="1:12" ht="13.5" thickTop="1">
      <c r="A11" s="797" t="s">
        <v>296</v>
      </c>
      <c r="B11" s="304" t="s">
        <v>297</v>
      </c>
      <c r="C11" s="305">
        <v>75676</v>
      </c>
      <c r="D11" s="305">
        <v>100000</v>
      </c>
      <c r="E11" s="305">
        <v>102857</v>
      </c>
      <c r="F11" s="305">
        <v>100000</v>
      </c>
      <c r="G11" s="305">
        <v>66800</v>
      </c>
      <c r="H11" s="305">
        <v>33333</v>
      </c>
      <c r="I11" s="305">
        <v>100000</v>
      </c>
      <c r="J11" s="305">
        <v>50000</v>
      </c>
      <c r="K11" s="305"/>
      <c r="L11" s="306">
        <f aca="true" t="shared" si="0" ref="L11:L32">SUM(C11:K11)</f>
        <v>628666</v>
      </c>
    </row>
    <row r="12" spans="1:12" ht="12.75">
      <c r="A12" s="791"/>
      <c r="B12" s="304" t="s">
        <v>298</v>
      </c>
      <c r="C12" s="307">
        <v>6655</v>
      </c>
      <c r="D12" s="307">
        <v>10338</v>
      </c>
      <c r="E12" s="307">
        <v>14836</v>
      </c>
      <c r="F12" s="307">
        <v>17239</v>
      </c>
      <c r="G12" s="307">
        <v>13362</v>
      </c>
      <c r="H12" s="307">
        <v>7154</v>
      </c>
      <c r="I12" s="307">
        <v>24717</v>
      </c>
      <c r="J12" s="305">
        <v>47697</v>
      </c>
      <c r="K12" s="307">
        <v>7026</v>
      </c>
      <c r="L12" s="308">
        <f t="shared" si="0"/>
        <v>149024</v>
      </c>
    </row>
    <row r="13" spans="1:12" ht="12.75">
      <c r="A13" s="792" t="s">
        <v>299</v>
      </c>
      <c r="B13" s="304" t="s">
        <v>297</v>
      </c>
      <c r="C13" s="307">
        <v>75676</v>
      </c>
      <c r="D13" s="307">
        <v>100000</v>
      </c>
      <c r="E13" s="307">
        <v>102857</v>
      </c>
      <c r="F13" s="307">
        <v>100000</v>
      </c>
      <c r="G13" s="307">
        <v>66800</v>
      </c>
      <c r="H13" s="307">
        <v>33333</v>
      </c>
      <c r="I13" s="307">
        <v>100000</v>
      </c>
      <c r="J13" s="305">
        <v>100000</v>
      </c>
      <c r="K13" s="307">
        <v>48333</v>
      </c>
      <c r="L13" s="308">
        <f t="shared" si="0"/>
        <v>726999</v>
      </c>
    </row>
    <row r="14" spans="1:12" ht="12.75">
      <c r="A14" s="792"/>
      <c r="B14" s="304" t="s">
        <v>298</v>
      </c>
      <c r="C14" s="307">
        <v>4510</v>
      </c>
      <c r="D14" s="307">
        <v>7807</v>
      </c>
      <c r="E14" s="307">
        <v>11905</v>
      </c>
      <c r="F14" s="307">
        <v>14381</v>
      </c>
      <c r="G14" s="307">
        <v>11449</v>
      </c>
      <c r="H14" s="307">
        <v>6198</v>
      </c>
      <c r="I14" s="307">
        <v>21413</v>
      </c>
      <c r="J14" s="305">
        <v>43231</v>
      </c>
      <c r="K14" s="307">
        <v>28183</v>
      </c>
      <c r="L14" s="308">
        <f t="shared" si="0"/>
        <v>149077</v>
      </c>
    </row>
    <row r="15" spans="1:12" ht="12.75">
      <c r="A15" s="790" t="s">
        <v>300</v>
      </c>
      <c r="B15" s="304" t="s">
        <v>297</v>
      </c>
      <c r="C15" s="307">
        <v>75676</v>
      </c>
      <c r="D15" s="307">
        <v>100000</v>
      </c>
      <c r="E15" s="307">
        <v>102857</v>
      </c>
      <c r="F15" s="307">
        <v>100000</v>
      </c>
      <c r="G15" s="307">
        <v>66800</v>
      </c>
      <c r="H15" s="307">
        <v>33333</v>
      </c>
      <c r="I15" s="307">
        <v>100000</v>
      </c>
      <c r="J15" s="305">
        <v>100000</v>
      </c>
      <c r="K15" s="307">
        <v>96667</v>
      </c>
      <c r="L15" s="308">
        <f t="shared" si="0"/>
        <v>775333</v>
      </c>
    </row>
    <row r="16" spans="1:12" ht="12.75">
      <c r="A16" s="791"/>
      <c r="B16" s="304" t="s">
        <v>298</v>
      </c>
      <c r="C16" s="307">
        <v>2385</v>
      </c>
      <c r="D16" s="307">
        <v>5307</v>
      </c>
      <c r="E16" s="307">
        <v>9017</v>
      </c>
      <c r="F16" s="307">
        <v>11574</v>
      </c>
      <c r="G16" s="307">
        <v>9573</v>
      </c>
      <c r="H16" s="307">
        <v>5262</v>
      </c>
      <c r="I16" s="307">
        <v>18180</v>
      </c>
      <c r="J16" s="305">
        <v>37909</v>
      </c>
      <c r="K16" s="307">
        <v>26218</v>
      </c>
      <c r="L16" s="308">
        <f t="shared" si="0"/>
        <v>125425</v>
      </c>
    </row>
    <row r="17" spans="1:12" ht="12.75">
      <c r="A17" s="792" t="s">
        <v>301</v>
      </c>
      <c r="B17" s="304" t="s">
        <v>297</v>
      </c>
      <c r="C17" s="307">
        <v>37838</v>
      </c>
      <c r="D17" s="307">
        <v>100000</v>
      </c>
      <c r="E17" s="307">
        <v>102857</v>
      </c>
      <c r="F17" s="307">
        <v>100000</v>
      </c>
      <c r="G17" s="307">
        <v>66800</v>
      </c>
      <c r="H17" s="307">
        <v>33333</v>
      </c>
      <c r="I17" s="307">
        <v>100000</v>
      </c>
      <c r="J17" s="305">
        <v>100000</v>
      </c>
      <c r="K17" s="307">
        <v>96667</v>
      </c>
      <c r="L17" s="308">
        <f t="shared" si="0"/>
        <v>737495</v>
      </c>
    </row>
    <row r="18" spans="1:12" ht="12.75">
      <c r="A18" s="792"/>
      <c r="B18" s="304" t="s">
        <v>298</v>
      </c>
      <c r="C18" s="307">
        <v>394</v>
      </c>
      <c r="D18" s="307">
        <v>2807</v>
      </c>
      <c r="E18" s="307">
        <v>6129</v>
      </c>
      <c r="F18" s="307">
        <v>8767</v>
      </c>
      <c r="G18" s="307">
        <v>7698</v>
      </c>
      <c r="H18" s="307">
        <v>4326</v>
      </c>
      <c r="I18" s="307">
        <v>14946</v>
      </c>
      <c r="J18" s="305">
        <v>32587</v>
      </c>
      <c r="K18" s="307">
        <v>23087</v>
      </c>
      <c r="L18" s="308">
        <f t="shared" si="0"/>
        <v>100741</v>
      </c>
    </row>
    <row r="19" spans="1:12" ht="12.75">
      <c r="A19" s="790" t="s">
        <v>302</v>
      </c>
      <c r="B19" s="304" t="s">
        <v>297</v>
      </c>
      <c r="C19" s="307"/>
      <c r="D19" s="307">
        <v>50000</v>
      </c>
      <c r="E19" s="307">
        <v>102857</v>
      </c>
      <c r="F19" s="307">
        <v>100000</v>
      </c>
      <c r="G19" s="307">
        <v>66800</v>
      </c>
      <c r="H19" s="307">
        <v>33333</v>
      </c>
      <c r="I19" s="307">
        <v>100000</v>
      </c>
      <c r="J19" s="305">
        <v>100000</v>
      </c>
      <c r="K19" s="307">
        <v>96667</v>
      </c>
      <c r="L19" s="308">
        <f t="shared" si="0"/>
        <v>649657</v>
      </c>
    </row>
    <row r="20" spans="1:12" ht="12.75">
      <c r="A20" s="791"/>
      <c r="B20" s="304" t="s">
        <v>298</v>
      </c>
      <c r="C20" s="307"/>
      <c r="D20" s="307">
        <v>346</v>
      </c>
      <c r="E20" s="307">
        <v>3254</v>
      </c>
      <c r="F20" s="307">
        <v>5978</v>
      </c>
      <c r="G20" s="307">
        <v>5840</v>
      </c>
      <c r="H20" s="307">
        <v>3400</v>
      </c>
      <c r="I20" s="307">
        <v>11748</v>
      </c>
      <c r="J20" s="305">
        <v>27345</v>
      </c>
      <c r="K20" s="307">
        <v>20013</v>
      </c>
      <c r="L20" s="308">
        <f t="shared" si="0"/>
        <v>77924</v>
      </c>
    </row>
    <row r="21" spans="1:12" ht="12.75">
      <c r="A21" s="792" t="s">
        <v>303</v>
      </c>
      <c r="B21" s="304" t="s">
        <v>297</v>
      </c>
      <c r="C21" s="307"/>
      <c r="D21" s="307"/>
      <c r="E21" s="307">
        <v>51429</v>
      </c>
      <c r="F21" s="307">
        <v>100000</v>
      </c>
      <c r="G21" s="307">
        <v>66800</v>
      </c>
      <c r="H21" s="307">
        <v>33333</v>
      </c>
      <c r="I21" s="307">
        <v>100000</v>
      </c>
      <c r="J21" s="305">
        <v>100000</v>
      </c>
      <c r="K21" s="307">
        <v>96667</v>
      </c>
      <c r="L21" s="308">
        <f t="shared" si="0"/>
        <v>548229</v>
      </c>
    </row>
    <row r="22" spans="1:12" ht="12.75">
      <c r="A22" s="792"/>
      <c r="B22" s="304" t="s">
        <v>298</v>
      </c>
      <c r="C22" s="307"/>
      <c r="D22" s="307"/>
      <c r="E22" s="307">
        <v>536</v>
      </c>
      <c r="F22" s="307">
        <v>3152</v>
      </c>
      <c r="G22" s="307">
        <v>3947</v>
      </c>
      <c r="H22" s="307">
        <v>2454</v>
      </c>
      <c r="I22" s="307">
        <v>8480</v>
      </c>
      <c r="J22" s="305">
        <v>21942</v>
      </c>
      <c r="K22" s="307">
        <v>16824</v>
      </c>
      <c r="L22" s="308">
        <f t="shared" si="0"/>
        <v>57335</v>
      </c>
    </row>
    <row r="23" spans="1:12" ht="12.75">
      <c r="A23" s="790" t="s">
        <v>304</v>
      </c>
      <c r="B23" s="304" t="s">
        <v>297</v>
      </c>
      <c r="C23" s="307"/>
      <c r="D23" s="307"/>
      <c r="E23" s="307"/>
      <c r="F23" s="307">
        <v>50000</v>
      </c>
      <c r="G23" s="307">
        <v>66800</v>
      </c>
      <c r="H23" s="307">
        <v>33333</v>
      </c>
      <c r="I23" s="307">
        <v>100000</v>
      </c>
      <c r="J23" s="305">
        <v>100000</v>
      </c>
      <c r="K23" s="307">
        <v>96667</v>
      </c>
      <c r="L23" s="308">
        <f t="shared" si="0"/>
        <v>446800</v>
      </c>
    </row>
    <row r="24" spans="1:12" ht="12.75">
      <c r="A24" s="791"/>
      <c r="B24" s="304" t="s">
        <v>298</v>
      </c>
      <c r="C24" s="307"/>
      <c r="D24" s="307"/>
      <c r="E24" s="307"/>
      <c r="F24" s="307">
        <v>521</v>
      </c>
      <c r="G24" s="307">
        <v>2072</v>
      </c>
      <c r="H24" s="307">
        <v>1518</v>
      </c>
      <c r="I24" s="307">
        <v>5246</v>
      </c>
      <c r="J24" s="305">
        <v>16620</v>
      </c>
      <c r="K24" s="307">
        <v>13692</v>
      </c>
      <c r="L24" s="308">
        <f t="shared" si="0"/>
        <v>39669</v>
      </c>
    </row>
    <row r="25" spans="1:12" ht="12.75">
      <c r="A25" s="792" t="s">
        <v>305</v>
      </c>
      <c r="B25" s="304" t="s">
        <v>297</v>
      </c>
      <c r="C25" s="307"/>
      <c r="D25" s="307"/>
      <c r="E25" s="307"/>
      <c r="F25" s="307"/>
      <c r="G25" s="307">
        <v>32200</v>
      </c>
      <c r="H25" s="307">
        <v>25003</v>
      </c>
      <c r="I25" s="307">
        <v>100000</v>
      </c>
      <c r="J25" s="305">
        <v>100000</v>
      </c>
      <c r="K25" s="307">
        <v>96667</v>
      </c>
      <c r="L25" s="308">
        <f t="shared" si="0"/>
        <v>353870</v>
      </c>
    </row>
    <row r="26" spans="1:12" ht="12.75">
      <c r="A26" s="792"/>
      <c r="B26" s="304" t="s">
        <v>298</v>
      </c>
      <c r="C26" s="307"/>
      <c r="D26" s="307"/>
      <c r="E26" s="307"/>
      <c r="F26" s="307"/>
      <c r="G26" s="307">
        <v>331</v>
      </c>
      <c r="H26" s="307">
        <v>583</v>
      </c>
      <c r="I26" s="307">
        <v>2013</v>
      </c>
      <c r="J26" s="305">
        <v>11297</v>
      </c>
      <c r="K26" s="307">
        <v>10561</v>
      </c>
      <c r="L26" s="308">
        <f t="shared" si="0"/>
        <v>24785</v>
      </c>
    </row>
    <row r="27" spans="1:12" ht="12.75">
      <c r="A27" s="790" t="s">
        <v>306</v>
      </c>
      <c r="B27" s="304" t="s">
        <v>297</v>
      </c>
      <c r="C27" s="307"/>
      <c r="D27" s="307"/>
      <c r="E27" s="307"/>
      <c r="F27" s="307"/>
      <c r="G27" s="307"/>
      <c r="H27" s="307"/>
      <c r="I27" s="307"/>
      <c r="J27" s="305">
        <v>100000</v>
      </c>
      <c r="K27" s="307">
        <v>96667</v>
      </c>
      <c r="L27" s="308">
        <f t="shared" si="0"/>
        <v>196667</v>
      </c>
    </row>
    <row r="28" spans="1:12" ht="12.75">
      <c r="A28" s="791"/>
      <c r="B28" s="304" t="s">
        <v>298</v>
      </c>
      <c r="C28" s="307"/>
      <c r="D28" s="307"/>
      <c r="E28" s="307"/>
      <c r="F28" s="307"/>
      <c r="G28" s="307"/>
      <c r="H28" s="307"/>
      <c r="I28" s="307"/>
      <c r="J28" s="305">
        <v>5997</v>
      </c>
      <c r="K28" s="307">
        <v>7453</v>
      </c>
      <c r="L28" s="308">
        <f t="shared" si="0"/>
        <v>13450</v>
      </c>
    </row>
    <row r="29" spans="1:12" ht="12.75">
      <c r="A29" s="790" t="s">
        <v>307</v>
      </c>
      <c r="B29" s="304" t="s">
        <v>297</v>
      </c>
      <c r="C29" s="307"/>
      <c r="D29" s="307"/>
      <c r="E29" s="307"/>
      <c r="F29" s="307"/>
      <c r="G29" s="307"/>
      <c r="H29" s="307"/>
      <c r="I29" s="307"/>
      <c r="J29" s="305">
        <v>50000</v>
      </c>
      <c r="K29" s="307">
        <v>96667</v>
      </c>
      <c r="L29" s="308">
        <f t="shared" si="0"/>
        <v>146667</v>
      </c>
    </row>
    <row r="30" spans="1:12" ht="12.75">
      <c r="A30" s="791"/>
      <c r="B30" s="304" t="s">
        <v>298</v>
      </c>
      <c r="C30" s="307"/>
      <c r="D30" s="307"/>
      <c r="E30" s="307"/>
      <c r="F30" s="307"/>
      <c r="G30" s="307"/>
      <c r="H30" s="307"/>
      <c r="I30" s="307"/>
      <c r="J30" s="305">
        <v>988</v>
      </c>
      <c r="K30" s="307">
        <v>4298</v>
      </c>
      <c r="L30" s="308">
        <f t="shared" si="0"/>
        <v>5286</v>
      </c>
    </row>
    <row r="31" spans="1:12" ht="12.75">
      <c r="A31" s="792" t="s">
        <v>308</v>
      </c>
      <c r="B31" s="304" t="s">
        <v>297</v>
      </c>
      <c r="C31" s="307"/>
      <c r="D31" s="307"/>
      <c r="E31" s="307"/>
      <c r="F31" s="307"/>
      <c r="G31" s="307"/>
      <c r="H31" s="307"/>
      <c r="I31" s="307"/>
      <c r="J31" s="307"/>
      <c r="K31" s="307">
        <v>48331</v>
      </c>
      <c r="L31" s="308">
        <f t="shared" si="0"/>
        <v>48331</v>
      </c>
    </row>
    <row r="32" spans="1:12" ht="12.75">
      <c r="A32" s="791"/>
      <c r="B32" s="304" t="s">
        <v>298</v>
      </c>
      <c r="C32" s="307"/>
      <c r="D32" s="307"/>
      <c r="E32" s="307"/>
      <c r="F32" s="307"/>
      <c r="G32" s="307"/>
      <c r="H32" s="307"/>
      <c r="I32" s="307"/>
      <c r="J32" s="307"/>
      <c r="K32" s="307">
        <v>1167</v>
      </c>
      <c r="L32" s="308">
        <f t="shared" si="0"/>
        <v>1167</v>
      </c>
    </row>
    <row r="33" spans="1:9" ht="15">
      <c r="A33" s="309"/>
      <c r="B33" s="309"/>
      <c r="C33" s="309"/>
      <c r="D33" s="309"/>
      <c r="E33" s="309"/>
      <c r="F33" s="309"/>
      <c r="G33" s="309"/>
      <c r="H33" s="598"/>
      <c r="I33" s="309"/>
    </row>
    <row r="34" spans="1:11" ht="12.75">
      <c r="A34" s="342" t="s">
        <v>345</v>
      </c>
      <c r="F34" s="310"/>
      <c r="G34" s="310"/>
      <c r="H34" s="310"/>
      <c r="I34" s="310"/>
      <c r="J34" s="310"/>
      <c r="K34" s="310"/>
    </row>
    <row r="35" spans="1:11" ht="12.75">
      <c r="A35" s="343"/>
      <c r="B35" s="344"/>
      <c r="C35" s="344"/>
      <c r="D35" s="344"/>
      <c r="E35" s="344"/>
      <c r="F35" s="345"/>
      <c r="G35" s="345"/>
      <c r="H35" s="310"/>
      <c r="I35" s="310"/>
      <c r="J35" s="310"/>
      <c r="K35" s="310"/>
    </row>
    <row r="36" spans="1:8" ht="12.75">
      <c r="A36" s="786" t="s">
        <v>346</v>
      </c>
      <c r="B36" s="785"/>
      <c r="C36" s="349" t="s">
        <v>296</v>
      </c>
      <c r="D36" s="350" t="s">
        <v>299</v>
      </c>
      <c r="E36" s="349" t="s">
        <v>300</v>
      </c>
      <c r="F36" s="350" t="s">
        <v>301</v>
      </c>
      <c r="G36" s="349" t="s">
        <v>302</v>
      </c>
      <c r="H36" s="349" t="s">
        <v>303</v>
      </c>
    </row>
    <row r="37" spans="1:8" ht="12.75">
      <c r="A37" s="783" t="s">
        <v>361</v>
      </c>
      <c r="B37" s="785"/>
      <c r="C37" s="307">
        <v>1479</v>
      </c>
      <c r="D37" s="355">
        <v>1479</v>
      </c>
      <c r="E37" s="307">
        <v>1479</v>
      </c>
      <c r="F37" s="355">
        <v>1479</v>
      </c>
      <c r="G37" s="307">
        <v>739</v>
      </c>
      <c r="H37" s="307"/>
    </row>
    <row r="38" spans="1:8" ht="12.75">
      <c r="A38" s="783" t="s">
        <v>340</v>
      </c>
      <c r="B38" s="784"/>
      <c r="C38" s="307">
        <v>9931</v>
      </c>
      <c r="D38" s="360">
        <v>9931</v>
      </c>
      <c r="E38" s="307">
        <v>9931</v>
      </c>
      <c r="F38" s="355">
        <v>2483</v>
      </c>
      <c r="G38" s="307"/>
      <c r="H38" s="307"/>
    </row>
    <row r="39" spans="1:8" ht="12.75">
      <c r="A39" s="585" t="s">
        <v>601</v>
      </c>
      <c r="B39" s="586"/>
      <c r="C39" s="307">
        <v>6063</v>
      </c>
      <c r="D39" s="360">
        <v>12127</v>
      </c>
      <c r="E39" s="307">
        <v>12127</v>
      </c>
      <c r="F39" s="355">
        <v>12127</v>
      </c>
      <c r="G39" s="307">
        <v>12126</v>
      </c>
      <c r="H39" s="307">
        <v>6063</v>
      </c>
    </row>
    <row r="40" spans="1:8" ht="12.75">
      <c r="A40" s="783" t="s">
        <v>339</v>
      </c>
      <c r="B40" s="784"/>
      <c r="C40" s="307">
        <v>3520</v>
      </c>
      <c r="D40" s="360">
        <v>3520</v>
      </c>
      <c r="E40" s="307">
        <v>1760</v>
      </c>
      <c r="F40" s="361"/>
      <c r="G40" s="307"/>
      <c r="H40" s="307"/>
    </row>
    <row r="41" spans="1:8" ht="12.75">
      <c r="A41" s="783" t="s">
        <v>699</v>
      </c>
      <c r="B41" s="784"/>
      <c r="C41" s="307">
        <v>7329</v>
      </c>
      <c r="D41" s="360">
        <v>29314</v>
      </c>
      <c r="E41" s="307">
        <v>29314</v>
      </c>
      <c r="F41" s="361">
        <v>29314</v>
      </c>
      <c r="G41" s="307">
        <v>29314</v>
      </c>
      <c r="H41" s="307">
        <v>21987</v>
      </c>
    </row>
    <row r="43" ht="12.75">
      <c r="A43" s="342" t="s">
        <v>341</v>
      </c>
    </row>
    <row r="44" spans="1:7" ht="12.75">
      <c r="A44" s="301"/>
      <c r="B44" s="301"/>
      <c r="C44" s="301"/>
      <c r="D44" s="301"/>
      <c r="E44" s="301"/>
      <c r="F44" s="301"/>
      <c r="G44" s="301"/>
    </row>
    <row r="45" spans="1:7" ht="12.75">
      <c r="A45" s="786" t="s">
        <v>346</v>
      </c>
      <c r="B45" s="785"/>
      <c r="C45" s="351" t="s">
        <v>296</v>
      </c>
      <c r="D45" s="350" t="s">
        <v>299</v>
      </c>
      <c r="E45" s="351" t="s">
        <v>300</v>
      </c>
      <c r="F45" s="350" t="s">
        <v>301</v>
      </c>
      <c r="G45" s="351" t="s">
        <v>302</v>
      </c>
    </row>
    <row r="46" spans="1:7" ht="12.75">
      <c r="A46" s="783" t="s">
        <v>387</v>
      </c>
      <c r="B46" s="785"/>
      <c r="C46" s="307">
        <v>578494</v>
      </c>
      <c r="D46" s="355">
        <v>208906</v>
      </c>
      <c r="E46" s="346"/>
      <c r="F46" s="348"/>
      <c r="G46" s="346"/>
    </row>
    <row r="47" spans="1:7" ht="12.75">
      <c r="A47" s="783" t="s">
        <v>405</v>
      </c>
      <c r="B47" s="784"/>
      <c r="C47" s="307">
        <v>75900</v>
      </c>
      <c r="D47" s="360">
        <v>177100</v>
      </c>
      <c r="E47" s="346"/>
      <c r="F47" s="348"/>
      <c r="G47" s="346"/>
    </row>
    <row r="48" spans="1:7" ht="12.75">
      <c r="A48" s="783" t="s">
        <v>406</v>
      </c>
      <c r="B48" s="784"/>
      <c r="C48" s="307">
        <v>94500</v>
      </c>
      <c r="D48" s="360">
        <v>220500</v>
      </c>
      <c r="E48" s="346"/>
      <c r="F48" s="348"/>
      <c r="G48" s="346"/>
    </row>
    <row r="49" spans="1:7" ht="12.75">
      <c r="A49" s="783" t="s">
        <v>594</v>
      </c>
      <c r="B49" s="784"/>
      <c r="C49" s="307">
        <v>202000</v>
      </c>
      <c r="D49" s="360">
        <v>299000</v>
      </c>
      <c r="E49" s="346"/>
      <c r="F49" s="348"/>
      <c r="G49" s="346"/>
    </row>
    <row r="50" spans="1:7" ht="12.75">
      <c r="A50" s="369"/>
      <c r="B50" s="369"/>
      <c r="C50" s="370"/>
      <c r="D50" s="370"/>
      <c r="E50" s="354"/>
      <c r="F50" s="354"/>
      <c r="G50" s="354"/>
    </row>
    <row r="52" ht="12.75">
      <c r="A52" s="342" t="s">
        <v>347</v>
      </c>
    </row>
    <row r="53" spans="3:7" ht="12.75">
      <c r="C53" s="301"/>
      <c r="D53" s="301"/>
      <c r="E53" s="301"/>
      <c r="F53" s="352"/>
      <c r="G53" s="352"/>
    </row>
    <row r="54" spans="1:7" ht="12.75">
      <c r="A54" s="786" t="s">
        <v>171</v>
      </c>
      <c r="B54" s="785"/>
      <c r="C54" s="351" t="s">
        <v>296</v>
      </c>
      <c r="D54" s="350" t="s">
        <v>299</v>
      </c>
      <c r="E54" s="351" t="s">
        <v>300</v>
      </c>
      <c r="F54" s="353"/>
      <c r="G54" s="353"/>
    </row>
    <row r="55" spans="1:7" ht="12.75">
      <c r="A55" s="783" t="s">
        <v>376</v>
      </c>
      <c r="B55" s="785"/>
      <c r="C55" s="307">
        <v>204418</v>
      </c>
      <c r="D55" s="355">
        <v>5500</v>
      </c>
      <c r="E55" s="346"/>
      <c r="F55" s="354"/>
      <c r="G55" s="354"/>
    </row>
    <row r="56" spans="1:7" ht="12.75">
      <c r="A56" s="783"/>
      <c r="B56" s="784"/>
      <c r="C56" s="346"/>
      <c r="D56" s="347"/>
      <c r="E56" s="346"/>
      <c r="F56" s="354"/>
      <c r="G56" s="354"/>
    </row>
    <row r="57" spans="6:7" ht="12.75">
      <c r="F57" s="352"/>
      <c r="G57" s="352"/>
    </row>
    <row r="58" ht="12.75">
      <c r="A58" s="342" t="s">
        <v>348</v>
      </c>
    </row>
    <row r="59" spans="3:7" ht="12.75">
      <c r="C59" s="301"/>
      <c r="D59" s="301"/>
      <c r="E59" s="301"/>
      <c r="F59" s="301"/>
      <c r="G59" s="301"/>
    </row>
    <row r="60" spans="1:7" ht="12.75">
      <c r="A60" s="786" t="s">
        <v>171</v>
      </c>
      <c r="B60" s="785"/>
      <c r="C60" s="351" t="s">
        <v>296</v>
      </c>
      <c r="D60" s="350" t="s">
        <v>299</v>
      </c>
      <c r="E60" s="351" t="s">
        <v>300</v>
      </c>
      <c r="F60" s="351" t="s">
        <v>301</v>
      </c>
      <c r="G60" s="351" t="s">
        <v>302</v>
      </c>
    </row>
    <row r="61" spans="1:7" ht="12.75">
      <c r="A61" s="783" t="s">
        <v>198</v>
      </c>
      <c r="B61" s="785"/>
      <c r="C61" s="307">
        <v>20000</v>
      </c>
      <c r="D61" s="355">
        <v>20000</v>
      </c>
      <c r="E61" s="307"/>
      <c r="F61" s="307"/>
      <c r="G61" s="307"/>
    </row>
    <row r="62" spans="1:7" ht="12.75">
      <c r="A62" s="783" t="s">
        <v>377</v>
      </c>
      <c r="B62" s="784"/>
      <c r="C62" s="307">
        <v>2500</v>
      </c>
      <c r="D62" s="360">
        <v>2500</v>
      </c>
      <c r="E62" s="307"/>
      <c r="F62" s="307"/>
      <c r="G62" s="307"/>
    </row>
    <row r="63" spans="1:7" ht="12.75">
      <c r="A63" s="783" t="s">
        <v>378</v>
      </c>
      <c r="B63" s="784"/>
      <c r="C63" s="307">
        <v>500</v>
      </c>
      <c r="D63" s="360">
        <v>500</v>
      </c>
      <c r="E63" s="307">
        <v>500</v>
      </c>
      <c r="F63" s="307"/>
      <c r="G63" s="307"/>
    </row>
    <row r="64" spans="1:7" ht="12.75">
      <c r="A64" s="783" t="s">
        <v>17</v>
      </c>
      <c r="B64" s="784"/>
      <c r="C64" s="307">
        <v>5000</v>
      </c>
      <c r="D64" s="360">
        <v>5000</v>
      </c>
      <c r="E64" s="307"/>
      <c r="F64" s="307"/>
      <c r="G64" s="307"/>
    </row>
    <row r="65" spans="1:7" ht="12.75">
      <c r="A65" s="783" t="s">
        <v>379</v>
      </c>
      <c r="B65" s="784"/>
      <c r="C65" s="307">
        <v>3000</v>
      </c>
      <c r="D65" s="360">
        <v>3000</v>
      </c>
      <c r="E65" s="307"/>
      <c r="F65" s="307"/>
      <c r="G65" s="307"/>
    </row>
    <row r="66" spans="1:7" ht="12.75">
      <c r="A66" s="783" t="s">
        <v>380</v>
      </c>
      <c r="B66" s="784"/>
      <c r="C66" s="307">
        <v>3000</v>
      </c>
      <c r="D66" s="360">
        <v>3000</v>
      </c>
      <c r="E66" s="307"/>
      <c r="F66" s="307"/>
      <c r="G66" s="307"/>
    </row>
    <row r="67" spans="1:7" ht="12.75">
      <c r="A67" s="783" t="s">
        <v>650</v>
      </c>
      <c r="B67" s="784"/>
      <c r="C67" s="307">
        <v>1500</v>
      </c>
      <c r="D67" s="360">
        <v>1500</v>
      </c>
      <c r="E67" s="307">
        <v>1500</v>
      </c>
      <c r="F67" s="307">
        <v>1500</v>
      </c>
      <c r="G67" s="307">
        <v>1500</v>
      </c>
    </row>
    <row r="68" spans="1:7" ht="12.75">
      <c r="A68" s="783" t="s">
        <v>150</v>
      </c>
      <c r="B68" s="784"/>
      <c r="C68" s="307">
        <v>150000</v>
      </c>
      <c r="D68" s="360">
        <v>150000</v>
      </c>
      <c r="E68" s="307"/>
      <c r="F68" s="307"/>
      <c r="G68" s="307"/>
    </row>
    <row r="69" spans="1:7" ht="12.75">
      <c r="A69" s="783" t="s">
        <v>2</v>
      </c>
      <c r="B69" s="784"/>
      <c r="C69" s="307">
        <v>223938</v>
      </c>
      <c r="D69" s="360">
        <v>178105</v>
      </c>
      <c r="E69" s="307">
        <v>178105</v>
      </c>
      <c r="F69" s="307">
        <v>178105</v>
      </c>
      <c r="G69" s="307"/>
    </row>
    <row r="70" spans="1:7" ht="12.75">
      <c r="A70" s="783" t="s">
        <v>702</v>
      </c>
      <c r="B70" s="784"/>
      <c r="C70" s="307">
        <v>6292</v>
      </c>
      <c r="D70" s="360">
        <v>9063</v>
      </c>
      <c r="E70" s="307"/>
      <c r="F70" s="307"/>
      <c r="G70" s="307"/>
    </row>
    <row r="71" spans="1:7" ht="12.75">
      <c r="A71" s="783" t="s">
        <v>3</v>
      </c>
      <c r="B71" s="784"/>
      <c r="C71" s="307">
        <v>1488</v>
      </c>
      <c r="D71" s="360">
        <v>4463</v>
      </c>
      <c r="E71" s="307">
        <v>4463</v>
      </c>
      <c r="F71" s="307"/>
      <c r="G71" s="307"/>
    </row>
    <row r="72" spans="1:7" ht="12.75">
      <c r="A72" s="783" t="s">
        <v>4</v>
      </c>
      <c r="B72" s="784"/>
      <c r="C72" s="307">
        <v>1197</v>
      </c>
      <c r="D72" s="360">
        <v>3592</v>
      </c>
      <c r="E72" s="307">
        <v>3592</v>
      </c>
      <c r="F72" s="307"/>
      <c r="G72" s="307"/>
    </row>
    <row r="73" spans="1:7" ht="12.75">
      <c r="A73" s="783" t="s">
        <v>5</v>
      </c>
      <c r="B73" s="784"/>
      <c r="C73" s="307">
        <v>1524</v>
      </c>
      <c r="D73" s="360">
        <v>4572</v>
      </c>
      <c r="E73" s="307">
        <v>4572</v>
      </c>
      <c r="F73" s="307"/>
      <c r="G73" s="307"/>
    </row>
    <row r="74" spans="1:7" ht="12.75">
      <c r="A74" s="783" t="s">
        <v>6</v>
      </c>
      <c r="B74" s="784"/>
      <c r="C74" s="307">
        <v>3447</v>
      </c>
      <c r="D74" s="360">
        <v>10341</v>
      </c>
      <c r="E74" s="307">
        <v>10341</v>
      </c>
      <c r="F74" s="307"/>
      <c r="G74" s="307"/>
    </row>
  </sheetData>
  <sheetProtection/>
  <mergeCells count="54">
    <mergeCell ref="A13:A14"/>
    <mergeCell ref="A72:B72"/>
    <mergeCell ref="A73:B73"/>
    <mergeCell ref="A74:B74"/>
    <mergeCell ref="A69:B69"/>
    <mergeCell ref="A70:B70"/>
    <mergeCell ref="A71:B71"/>
    <mergeCell ref="E8:E10"/>
    <mergeCell ref="A68:B68"/>
    <mergeCell ref="A67:B67"/>
    <mergeCell ref="A2:L2"/>
    <mergeCell ref="A4:L4"/>
    <mergeCell ref="A6:E6"/>
    <mergeCell ref="A38:B38"/>
    <mergeCell ref="A37:B37"/>
    <mergeCell ref="A36:B36"/>
    <mergeCell ref="A11:A12"/>
    <mergeCell ref="A66:B66"/>
    <mergeCell ref="A61:B61"/>
    <mergeCell ref="A62:B62"/>
    <mergeCell ref="A54:B54"/>
    <mergeCell ref="A55:B55"/>
    <mergeCell ref="K8:K10"/>
    <mergeCell ref="G8:G10"/>
    <mergeCell ref="H8:H10"/>
    <mergeCell ref="A27:A28"/>
    <mergeCell ref="A17:A18"/>
    <mergeCell ref="I8:I10"/>
    <mergeCell ref="J8:J10"/>
    <mergeCell ref="C8:C10"/>
    <mergeCell ref="D8:D10"/>
    <mergeCell ref="A29:A30"/>
    <mergeCell ref="A31:A32"/>
    <mergeCell ref="A21:A22"/>
    <mergeCell ref="A23:A24"/>
    <mergeCell ref="A25:A26"/>
    <mergeCell ref="A15:A16"/>
    <mergeCell ref="A63:B63"/>
    <mergeCell ref="A64:B64"/>
    <mergeCell ref="A56:B56"/>
    <mergeCell ref="A60:B60"/>
    <mergeCell ref="A65:B65"/>
    <mergeCell ref="L8:L10"/>
    <mergeCell ref="A8:A10"/>
    <mergeCell ref="B8:B10"/>
    <mergeCell ref="A19:A20"/>
    <mergeCell ref="F8:F10"/>
    <mergeCell ref="A40:B40"/>
    <mergeCell ref="A46:B46"/>
    <mergeCell ref="A47:B47"/>
    <mergeCell ref="A45:B45"/>
    <mergeCell ref="A41:B41"/>
    <mergeCell ref="A49:B49"/>
    <mergeCell ref="A48:B48"/>
  </mergeCells>
  <printOptions/>
  <pageMargins left="0.3937007874015748" right="0.3937007874015748" top="0.5905511811023623" bottom="0.5905511811023623" header="0.5118110236220472" footer="0.5118110236220472"/>
  <pageSetup firstPageNumber="54" useFirstPageNumber="1" horizontalDpi="200" verticalDpi="200" orientation="landscape" paperSize="9" scale="98" r:id="rId1"/>
  <headerFooter alignWithMargins="0">
    <oddFooter>&amp;C&amp;P.oldal</oddFooter>
  </headerFooter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31">
      <selection activeCell="K11" sqref="K11"/>
    </sheetView>
  </sheetViews>
  <sheetFormatPr defaultColWidth="9.125" defaultRowHeight="12.75"/>
  <cols>
    <col min="1" max="1" width="6.625" style="311" customWidth="1"/>
    <col min="2" max="2" width="10.125" style="311" customWidth="1"/>
    <col min="3" max="3" width="35.00390625" style="311" customWidth="1"/>
    <col min="4" max="4" width="10.50390625" style="311" customWidth="1"/>
    <col min="5" max="7" width="9.125" style="311" customWidth="1"/>
    <col min="8" max="8" width="11.875" style="311" customWidth="1"/>
    <col min="9" max="9" width="11.50390625" style="311" customWidth="1"/>
    <col min="10" max="10" width="11.375" style="311" customWidth="1"/>
    <col min="11" max="11" width="12.125" style="311" customWidth="1"/>
    <col min="12" max="16384" width="9.125" style="311" customWidth="1"/>
  </cols>
  <sheetData>
    <row r="1" spans="1:9" ht="12.75">
      <c r="A1" s="824" t="s">
        <v>317</v>
      </c>
      <c r="B1" s="824"/>
      <c r="C1" s="824"/>
      <c r="D1" s="824"/>
      <c r="E1" s="824"/>
      <c r="F1" s="824"/>
      <c r="G1" s="824"/>
      <c r="H1" s="824"/>
      <c r="I1" s="824"/>
    </row>
    <row r="2" ht="16.5" customHeight="1"/>
    <row r="3" spans="1:9" ht="13.5">
      <c r="A3" s="825" t="s">
        <v>349</v>
      </c>
      <c r="B3" s="825"/>
      <c r="C3" s="825"/>
      <c r="D3" s="825"/>
      <c r="E3" s="825"/>
      <c r="F3" s="825"/>
      <c r="G3" s="825"/>
      <c r="H3" s="825"/>
      <c r="I3" s="825"/>
    </row>
    <row r="4" spans="1:9" ht="13.5">
      <c r="A4" s="312"/>
      <c r="B4" s="312"/>
      <c r="C4" s="312"/>
      <c r="D4" s="312"/>
      <c r="E4" s="312"/>
      <c r="F4" s="312"/>
      <c r="G4" s="312"/>
      <c r="H4" s="312"/>
      <c r="I4" s="312"/>
    </row>
    <row r="5" spans="1:9" ht="9.75" customHeight="1">
      <c r="A5" s="312"/>
      <c r="B5" s="312"/>
      <c r="C5" s="312"/>
      <c r="D5" s="312"/>
      <c r="E5" s="312"/>
      <c r="F5" s="312"/>
      <c r="G5" s="312"/>
      <c r="H5" s="312"/>
      <c r="I5" s="312"/>
    </row>
    <row r="6" spans="4:11" ht="12.75">
      <c r="D6" s="313"/>
      <c r="E6" s="313"/>
      <c r="F6" s="313"/>
      <c r="G6" s="313"/>
      <c r="H6" s="313"/>
      <c r="I6" s="314"/>
      <c r="J6" s="314"/>
      <c r="K6" s="314" t="s">
        <v>216</v>
      </c>
    </row>
    <row r="7" spans="1:11" ht="24.75" customHeight="1">
      <c r="A7" s="828" t="s">
        <v>254</v>
      </c>
      <c r="B7" s="830" t="s">
        <v>171</v>
      </c>
      <c r="C7" s="831"/>
      <c r="D7" s="830" t="s">
        <v>318</v>
      </c>
      <c r="E7" s="834"/>
      <c r="F7" s="834"/>
      <c r="G7" s="834"/>
      <c r="H7" s="831"/>
      <c r="I7" s="826" t="s">
        <v>623</v>
      </c>
      <c r="J7" s="826" t="s">
        <v>835</v>
      </c>
      <c r="K7" s="826" t="s">
        <v>846</v>
      </c>
    </row>
    <row r="8" spans="1:11" ht="25.5" customHeight="1">
      <c r="A8" s="829"/>
      <c r="B8" s="832"/>
      <c r="C8" s="833"/>
      <c r="D8" s="832"/>
      <c r="E8" s="835"/>
      <c r="F8" s="835"/>
      <c r="G8" s="835"/>
      <c r="H8" s="833"/>
      <c r="I8" s="827"/>
      <c r="J8" s="827"/>
      <c r="K8" s="827"/>
    </row>
    <row r="9" spans="1:11" ht="13.5" customHeight="1">
      <c r="A9" s="810" t="s">
        <v>172</v>
      </c>
      <c r="B9" s="803" t="s">
        <v>325</v>
      </c>
      <c r="C9" s="804"/>
      <c r="D9" s="810" t="s">
        <v>319</v>
      </c>
      <c r="E9" s="315" t="s">
        <v>486</v>
      </c>
      <c r="F9" s="316"/>
      <c r="G9" s="316"/>
      <c r="H9" s="317"/>
      <c r="I9" s="318"/>
      <c r="J9" s="318"/>
      <c r="K9" s="318">
        <v>31382</v>
      </c>
    </row>
    <row r="10" spans="1:11" ht="13.5" customHeight="1">
      <c r="A10" s="799"/>
      <c r="B10" s="803"/>
      <c r="C10" s="804"/>
      <c r="D10" s="809"/>
      <c r="E10" s="319" t="s">
        <v>602</v>
      </c>
      <c r="F10" s="320"/>
      <c r="G10" s="320"/>
      <c r="H10" s="321"/>
      <c r="I10" s="322">
        <v>199938</v>
      </c>
      <c r="J10" s="322">
        <v>199938</v>
      </c>
      <c r="K10" s="322">
        <v>168556</v>
      </c>
    </row>
    <row r="11" spans="1:11" ht="13.5" customHeight="1">
      <c r="A11" s="799"/>
      <c r="B11" s="805"/>
      <c r="C11" s="806"/>
      <c r="D11" s="810" t="s">
        <v>320</v>
      </c>
      <c r="E11" s="315" t="s">
        <v>321</v>
      </c>
      <c r="F11" s="316"/>
      <c r="G11" s="316"/>
      <c r="H11" s="317"/>
      <c r="I11" s="318"/>
      <c r="J11" s="318">
        <v>546</v>
      </c>
      <c r="K11" s="318">
        <v>546</v>
      </c>
    </row>
    <row r="12" spans="1:11" ht="13.5" customHeight="1">
      <c r="A12" s="799"/>
      <c r="B12" s="805"/>
      <c r="C12" s="806"/>
      <c r="D12" s="811"/>
      <c r="E12" s="323" t="s">
        <v>614</v>
      </c>
      <c r="F12" s="324"/>
      <c r="G12" s="324"/>
      <c r="H12" s="325"/>
      <c r="I12" s="326"/>
      <c r="J12" s="326">
        <v>429</v>
      </c>
      <c r="K12" s="326">
        <v>429</v>
      </c>
    </row>
    <row r="13" spans="1:11" ht="13.5" customHeight="1">
      <c r="A13" s="799"/>
      <c r="B13" s="805"/>
      <c r="C13" s="806"/>
      <c r="D13" s="811"/>
      <c r="E13" s="323" t="s">
        <v>322</v>
      </c>
      <c r="F13" s="324"/>
      <c r="G13" s="324"/>
      <c r="H13" s="325"/>
      <c r="I13" s="326">
        <v>204418</v>
      </c>
      <c r="J13" s="326">
        <v>143320</v>
      </c>
      <c r="K13" s="326">
        <v>143320</v>
      </c>
    </row>
    <row r="14" spans="1:11" ht="13.5" customHeight="1">
      <c r="A14" s="799"/>
      <c r="B14" s="805"/>
      <c r="C14" s="806"/>
      <c r="D14" s="811"/>
      <c r="E14" s="323" t="s">
        <v>327</v>
      </c>
      <c r="F14" s="324"/>
      <c r="G14" s="324"/>
      <c r="H14" s="325"/>
      <c r="I14" s="326"/>
      <c r="J14" s="326"/>
      <c r="K14" s="326"/>
    </row>
    <row r="15" spans="1:11" ht="13.5" customHeight="1">
      <c r="A15" s="799"/>
      <c r="B15" s="805"/>
      <c r="C15" s="806"/>
      <c r="D15" s="811"/>
      <c r="E15" s="323" t="s">
        <v>328</v>
      </c>
      <c r="F15" s="324"/>
      <c r="G15" s="324"/>
      <c r="H15" s="325"/>
      <c r="I15" s="326"/>
      <c r="J15" s="326"/>
      <c r="K15" s="326"/>
    </row>
    <row r="16" spans="1:11" ht="13.5" customHeight="1" thickBot="1">
      <c r="A16" s="836"/>
      <c r="B16" s="837"/>
      <c r="C16" s="838"/>
      <c r="D16" s="823"/>
      <c r="E16" s="327" t="s">
        <v>536</v>
      </c>
      <c r="F16" s="328"/>
      <c r="G16" s="328"/>
      <c r="H16" s="329"/>
      <c r="I16" s="330"/>
      <c r="J16" s="330"/>
      <c r="K16" s="330"/>
    </row>
    <row r="17" spans="1:11" ht="13.5" customHeight="1">
      <c r="A17" s="798" t="s">
        <v>173</v>
      </c>
      <c r="B17" s="801" t="s">
        <v>324</v>
      </c>
      <c r="C17" s="841"/>
      <c r="D17" s="798" t="s">
        <v>319</v>
      </c>
      <c r="E17" s="315" t="s">
        <v>486</v>
      </c>
      <c r="F17" s="331"/>
      <c r="G17" s="331"/>
      <c r="H17" s="332"/>
      <c r="I17" s="333"/>
      <c r="J17" s="333"/>
      <c r="K17" s="333"/>
    </row>
    <row r="18" spans="1:11" ht="13.5" customHeight="1">
      <c r="A18" s="839"/>
      <c r="B18" s="842"/>
      <c r="C18" s="843"/>
      <c r="D18" s="809"/>
      <c r="E18" s="319" t="s">
        <v>602</v>
      </c>
      <c r="F18" s="320"/>
      <c r="G18" s="320"/>
      <c r="H18" s="321"/>
      <c r="I18" s="322">
        <v>145835</v>
      </c>
      <c r="J18" s="322">
        <v>145835</v>
      </c>
      <c r="K18" s="322">
        <v>145835</v>
      </c>
    </row>
    <row r="19" spans="1:11" ht="13.5" customHeight="1">
      <c r="A19" s="839"/>
      <c r="B19" s="842"/>
      <c r="C19" s="843"/>
      <c r="D19" s="810" t="s">
        <v>320</v>
      </c>
      <c r="E19" s="315" t="s">
        <v>321</v>
      </c>
      <c r="F19" s="316"/>
      <c r="G19" s="316"/>
      <c r="H19" s="317"/>
      <c r="I19" s="318"/>
      <c r="J19" s="318"/>
      <c r="K19" s="318"/>
    </row>
    <row r="20" spans="1:11" ht="13.5" customHeight="1">
      <c r="A20" s="839"/>
      <c r="B20" s="842"/>
      <c r="C20" s="843"/>
      <c r="D20" s="811"/>
      <c r="E20" s="323" t="s">
        <v>614</v>
      </c>
      <c r="F20" s="324"/>
      <c r="G20" s="324"/>
      <c r="H20" s="325"/>
      <c r="I20" s="326"/>
      <c r="J20" s="326"/>
      <c r="K20" s="326"/>
    </row>
    <row r="21" spans="1:11" ht="13.5" customHeight="1">
      <c r="A21" s="839"/>
      <c r="B21" s="842"/>
      <c r="C21" s="843"/>
      <c r="D21" s="811"/>
      <c r="E21" s="323" t="s">
        <v>322</v>
      </c>
      <c r="F21" s="324"/>
      <c r="G21" s="324"/>
      <c r="H21" s="325"/>
      <c r="I21" s="326"/>
      <c r="J21" s="326"/>
      <c r="K21" s="326"/>
    </row>
    <row r="22" spans="1:11" ht="13.5" customHeight="1">
      <c r="A22" s="839"/>
      <c r="B22" s="842"/>
      <c r="C22" s="843"/>
      <c r="D22" s="811"/>
      <c r="E22" s="323" t="s">
        <v>327</v>
      </c>
      <c r="F22" s="324"/>
      <c r="G22" s="324"/>
      <c r="H22" s="325"/>
      <c r="I22" s="326"/>
      <c r="J22" s="326"/>
      <c r="K22" s="326"/>
    </row>
    <row r="23" spans="1:11" ht="13.5" customHeight="1">
      <c r="A23" s="839"/>
      <c r="B23" s="842"/>
      <c r="C23" s="843"/>
      <c r="D23" s="811"/>
      <c r="E23" s="323" t="s">
        <v>328</v>
      </c>
      <c r="F23" s="324"/>
      <c r="G23" s="324"/>
      <c r="H23" s="325"/>
      <c r="I23" s="326"/>
      <c r="J23" s="326"/>
      <c r="K23" s="326"/>
    </row>
    <row r="24" spans="1:11" ht="13.5" customHeight="1" thickBot="1">
      <c r="A24" s="840"/>
      <c r="B24" s="844"/>
      <c r="C24" s="845"/>
      <c r="D24" s="823"/>
      <c r="E24" s="327" t="s">
        <v>536</v>
      </c>
      <c r="F24" s="328"/>
      <c r="G24" s="328"/>
      <c r="H24" s="329"/>
      <c r="I24" s="330">
        <v>462663</v>
      </c>
      <c r="J24" s="330">
        <v>515059</v>
      </c>
      <c r="K24" s="330">
        <v>515059</v>
      </c>
    </row>
    <row r="25" spans="1:11" ht="13.5" customHeight="1">
      <c r="A25" s="798" t="s">
        <v>174</v>
      </c>
      <c r="B25" s="801" t="s">
        <v>404</v>
      </c>
      <c r="C25" s="802"/>
      <c r="D25" s="798" t="s">
        <v>319</v>
      </c>
      <c r="E25" s="315" t="s">
        <v>486</v>
      </c>
      <c r="F25" s="331"/>
      <c r="G25" s="331"/>
      <c r="H25" s="332"/>
      <c r="I25" s="333"/>
      <c r="J25" s="333"/>
      <c r="K25" s="333"/>
    </row>
    <row r="26" spans="1:11" ht="13.5" customHeight="1">
      <c r="A26" s="799"/>
      <c r="B26" s="803"/>
      <c r="C26" s="804"/>
      <c r="D26" s="809"/>
      <c r="E26" s="319" t="s">
        <v>602</v>
      </c>
      <c r="F26" s="320"/>
      <c r="G26" s="320"/>
      <c r="H26" s="321"/>
      <c r="I26" s="322">
        <v>17436</v>
      </c>
      <c r="J26" s="322">
        <v>102072</v>
      </c>
      <c r="K26" s="322">
        <v>102072</v>
      </c>
    </row>
    <row r="27" spans="1:11" ht="13.5" customHeight="1">
      <c r="A27" s="799"/>
      <c r="B27" s="805"/>
      <c r="C27" s="806"/>
      <c r="D27" s="810" t="s">
        <v>320</v>
      </c>
      <c r="E27" s="315" t="s">
        <v>321</v>
      </c>
      <c r="F27" s="316"/>
      <c r="G27" s="316"/>
      <c r="H27" s="317"/>
      <c r="I27" s="318"/>
      <c r="J27" s="318"/>
      <c r="K27" s="318"/>
    </row>
    <row r="28" spans="1:11" ht="13.5" customHeight="1">
      <c r="A28" s="799"/>
      <c r="B28" s="805"/>
      <c r="C28" s="806"/>
      <c r="D28" s="811"/>
      <c r="E28" s="323" t="s">
        <v>614</v>
      </c>
      <c r="F28" s="324"/>
      <c r="G28" s="324"/>
      <c r="H28" s="325"/>
      <c r="I28" s="326"/>
      <c r="J28" s="326"/>
      <c r="K28" s="326"/>
    </row>
    <row r="29" spans="1:11" ht="13.5" customHeight="1">
      <c r="A29" s="799"/>
      <c r="B29" s="805"/>
      <c r="C29" s="806"/>
      <c r="D29" s="811"/>
      <c r="E29" s="323" t="s">
        <v>322</v>
      </c>
      <c r="F29" s="324"/>
      <c r="G29" s="324"/>
      <c r="H29" s="325"/>
      <c r="I29" s="326"/>
      <c r="J29" s="326"/>
      <c r="K29" s="326"/>
    </row>
    <row r="30" spans="1:11" ht="13.5" customHeight="1">
      <c r="A30" s="799"/>
      <c r="B30" s="805"/>
      <c r="C30" s="806"/>
      <c r="D30" s="811"/>
      <c r="E30" s="323" t="s">
        <v>327</v>
      </c>
      <c r="F30" s="324"/>
      <c r="G30" s="324"/>
      <c r="H30" s="325"/>
      <c r="I30" s="326"/>
      <c r="J30" s="326"/>
      <c r="K30" s="326"/>
    </row>
    <row r="31" spans="1:11" ht="13.5" customHeight="1">
      <c r="A31" s="799"/>
      <c r="B31" s="805"/>
      <c r="C31" s="806"/>
      <c r="D31" s="811"/>
      <c r="E31" s="323" t="s">
        <v>328</v>
      </c>
      <c r="F31" s="324"/>
      <c r="G31" s="324"/>
      <c r="H31" s="325"/>
      <c r="I31" s="326"/>
      <c r="J31" s="326"/>
      <c r="K31" s="326"/>
    </row>
    <row r="32" spans="1:11" ht="13.5" customHeight="1" thickBot="1">
      <c r="A32" s="836"/>
      <c r="B32" s="837"/>
      <c r="C32" s="838"/>
      <c r="D32" s="823"/>
      <c r="E32" s="327" t="s">
        <v>536</v>
      </c>
      <c r="F32" s="328"/>
      <c r="G32" s="328"/>
      <c r="H32" s="329"/>
      <c r="I32" s="330">
        <v>149771</v>
      </c>
      <c r="J32" s="330">
        <v>199795</v>
      </c>
      <c r="K32" s="330">
        <v>198545</v>
      </c>
    </row>
    <row r="33" spans="1:11" ht="13.5" customHeight="1">
      <c r="A33" s="798" t="s">
        <v>175</v>
      </c>
      <c r="B33" s="801" t="s">
        <v>355</v>
      </c>
      <c r="C33" s="802"/>
      <c r="D33" s="798" t="s">
        <v>319</v>
      </c>
      <c r="E33" s="658" t="s">
        <v>486</v>
      </c>
      <c r="F33" s="331"/>
      <c r="G33" s="331"/>
      <c r="H33" s="332"/>
      <c r="I33" s="333"/>
      <c r="J33" s="333"/>
      <c r="K33" s="333"/>
    </row>
    <row r="34" spans="1:11" ht="13.5" customHeight="1">
      <c r="A34" s="799"/>
      <c r="B34" s="803"/>
      <c r="C34" s="804"/>
      <c r="D34" s="809"/>
      <c r="E34" s="319" t="s">
        <v>602</v>
      </c>
      <c r="F34" s="320"/>
      <c r="G34" s="320"/>
      <c r="H34" s="321"/>
      <c r="I34" s="322"/>
      <c r="J34" s="322"/>
      <c r="K34" s="322"/>
    </row>
    <row r="35" spans="1:11" ht="13.5" customHeight="1">
      <c r="A35" s="799"/>
      <c r="B35" s="805"/>
      <c r="C35" s="806"/>
      <c r="D35" s="810" t="s">
        <v>320</v>
      </c>
      <c r="E35" s="315" t="s">
        <v>321</v>
      </c>
      <c r="F35" s="316"/>
      <c r="G35" s="316"/>
      <c r="H35" s="317"/>
      <c r="I35" s="318"/>
      <c r="J35" s="318"/>
      <c r="K35" s="318"/>
    </row>
    <row r="36" spans="1:11" ht="13.5" customHeight="1">
      <c r="A36" s="799"/>
      <c r="B36" s="805"/>
      <c r="C36" s="806"/>
      <c r="D36" s="811"/>
      <c r="E36" s="323" t="s">
        <v>614</v>
      </c>
      <c r="F36" s="324"/>
      <c r="G36" s="324"/>
      <c r="H36" s="325"/>
      <c r="I36" s="326"/>
      <c r="J36" s="326"/>
      <c r="K36" s="326"/>
    </row>
    <row r="37" spans="1:11" ht="13.5" customHeight="1">
      <c r="A37" s="799"/>
      <c r="B37" s="805"/>
      <c r="C37" s="806"/>
      <c r="D37" s="811"/>
      <c r="E37" s="323" t="s">
        <v>322</v>
      </c>
      <c r="F37" s="324"/>
      <c r="G37" s="324"/>
      <c r="H37" s="325"/>
      <c r="I37" s="326"/>
      <c r="J37" s="326"/>
      <c r="K37" s="326"/>
    </row>
    <row r="38" spans="1:11" ht="13.5" customHeight="1">
      <c r="A38" s="799"/>
      <c r="B38" s="805"/>
      <c r="C38" s="806"/>
      <c r="D38" s="811"/>
      <c r="E38" s="323" t="s">
        <v>327</v>
      </c>
      <c r="F38" s="324"/>
      <c r="G38" s="324"/>
      <c r="H38" s="325"/>
      <c r="I38" s="326"/>
      <c r="J38" s="326"/>
      <c r="K38" s="326"/>
    </row>
    <row r="39" spans="1:11" ht="13.5" customHeight="1">
      <c r="A39" s="799"/>
      <c r="B39" s="805"/>
      <c r="C39" s="806"/>
      <c r="D39" s="811"/>
      <c r="E39" s="323" t="s">
        <v>328</v>
      </c>
      <c r="F39" s="324"/>
      <c r="G39" s="324"/>
      <c r="H39" s="325"/>
      <c r="I39" s="326"/>
      <c r="J39" s="326"/>
      <c r="K39" s="326"/>
    </row>
    <row r="40" spans="1:11" ht="13.5" customHeight="1">
      <c r="A40" s="800"/>
      <c r="B40" s="807"/>
      <c r="C40" s="808"/>
      <c r="D40" s="809"/>
      <c r="E40" s="319" t="s">
        <v>536</v>
      </c>
      <c r="F40" s="320"/>
      <c r="G40" s="320"/>
      <c r="H40" s="321"/>
      <c r="I40" s="322">
        <v>16649</v>
      </c>
      <c r="J40" s="322">
        <v>26737</v>
      </c>
      <c r="K40" s="322">
        <v>26737</v>
      </c>
    </row>
    <row r="41" spans="1:11" ht="13.5" customHeight="1">
      <c r="A41" s="810" t="s">
        <v>176</v>
      </c>
      <c r="B41" s="846" t="s">
        <v>651</v>
      </c>
      <c r="C41" s="847"/>
      <c r="D41" s="810" t="s">
        <v>319</v>
      </c>
      <c r="E41" s="315" t="s">
        <v>486</v>
      </c>
      <c r="F41" s="316"/>
      <c r="G41" s="316"/>
      <c r="H41" s="317"/>
      <c r="I41" s="318"/>
      <c r="J41" s="318"/>
      <c r="K41" s="318"/>
    </row>
    <row r="42" spans="1:11" ht="13.5" customHeight="1">
      <c r="A42" s="799"/>
      <c r="B42" s="803"/>
      <c r="C42" s="804"/>
      <c r="D42" s="809"/>
      <c r="E42" s="319" t="s">
        <v>602</v>
      </c>
      <c r="F42" s="320"/>
      <c r="G42" s="320"/>
      <c r="H42" s="321"/>
      <c r="I42" s="322"/>
      <c r="J42" s="322"/>
      <c r="K42" s="322"/>
    </row>
    <row r="43" spans="1:11" ht="13.5" customHeight="1">
      <c r="A43" s="799"/>
      <c r="B43" s="805"/>
      <c r="C43" s="806"/>
      <c r="D43" s="810" t="s">
        <v>320</v>
      </c>
      <c r="E43" s="315" t="s">
        <v>321</v>
      </c>
      <c r="F43" s="316"/>
      <c r="G43" s="316"/>
      <c r="H43" s="317"/>
      <c r="I43" s="318"/>
      <c r="J43" s="318"/>
      <c r="K43" s="318"/>
    </row>
    <row r="44" spans="1:11" ht="13.5" customHeight="1">
      <c r="A44" s="799"/>
      <c r="B44" s="805"/>
      <c r="C44" s="806"/>
      <c r="D44" s="811"/>
      <c r="E44" s="323" t="s">
        <v>614</v>
      </c>
      <c r="F44" s="324"/>
      <c r="G44" s="324"/>
      <c r="H44" s="325"/>
      <c r="I44" s="326"/>
      <c r="J44" s="326"/>
      <c r="K44" s="326"/>
    </row>
    <row r="45" spans="1:11" ht="13.5" customHeight="1">
      <c r="A45" s="799"/>
      <c r="B45" s="805"/>
      <c r="C45" s="806"/>
      <c r="D45" s="811"/>
      <c r="E45" s="323" t="s">
        <v>322</v>
      </c>
      <c r="F45" s="324"/>
      <c r="G45" s="324"/>
      <c r="H45" s="325"/>
      <c r="I45" s="326"/>
      <c r="J45" s="326"/>
      <c r="K45" s="326"/>
    </row>
    <row r="46" spans="1:11" ht="13.5" customHeight="1">
      <c r="A46" s="799"/>
      <c r="B46" s="805"/>
      <c r="C46" s="806"/>
      <c r="D46" s="811"/>
      <c r="E46" s="323" t="s">
        <v>327</v>
      </c>
      <c r="F46" s="324"/>
      <c r="G46" s="324"/>
      <c r="H46" s="325"/>
      <c r="I46" s="326"/>
      <c r="J46" s="326"/>
      <c r="K46" s="326"/>
    </row>
    <row r="47" spans="1:11" ht="13.5" customHeight="1">
      <c r="A47" s="799"/>
      <c r="B47" s="805"/>
      <c r="C47" s="806"/>
      <c r="D47" s="811"/>
      <c r="E47" s="323" t="s">
        <v>328</v>
      </c>
      <c r="F47" s="324"/>
      <c r="G47" s="324"/>
      <c r="H47" s="325"/>
      <c r="I47" s="326"/>
      <c r="J47" s="326"/>
      <c r="K47" s="326"/>
    </row>
    <row r="48" spans="1:11" ht="15.75" customHeight="1" thickBot="1">
      <c r="A48" s="836"/>
      <c r="B48" s="837"/>
      <c r="C48" s="838"/>
      <c r="D48" s="823"/>
      <c r="E48" s="327" t="s">
        <v>536</v>
      </c>
      <c r="F48" s="328"/>
      <c r="G48" s="328"/>
      <c r="H48" s="329"/>
      <c r="I48" s="330">
        <v>19410</v>
      </c>
      <c r="J48" s="330"/>
      <c r="K48" s="330"/>
    </row>
    <row r="49" spans="1:11" ht="13.5" customHeight="1">
      <c r="A49" s="812"/>
      <c r="B49" s="815" t="s">
        <v>207</v>
      </c>
      <c r="C49" s="816"/>
      <c r="D49" s="798" t="s">
        <v>319</v>
      </c>
      <c r="E49" s="315" t="s">
        <v>486</v>
      </c>
      <c r="F49" s="331"/>
      <c r="G49" s="331"/>
      <c r="H49" s="332"/>
      <c r="I49" s="334">
        <f>SUM(I9+I25)</f>
        <v>0</v>
      </c>
      <c r="J49" s="334">
        <f>SUM(J9+J25)</f>
        <v>0</v>
      </c>
      <c r="K49" s="334">
        <f>SUM(K9+K25)</f>
        <v>31382</v>
      </c>
    </row>
    <row r="50" spans="1:11" ht="13.5" customHeight="1">
      <c r="A50" s="813"/>
      <c r="B50" s="817"/>
      <c r="C50" s="818"/>
      <c r="D50" s="809"/>
      <c r="E50" s="319" t="s">
        <v>602</v>
      </c>
      <c r="F50" s="320"/>
      <c r="G50" s="320"/>
      <c r="H50" s="321"/>
      <c r="I50" s="335">
        <f>SUM(I18+I34+I10+I26)</f>
        <v>363209</v>
      </c>
      <c r="J50" s="335">
        <f>SUM(J18+J34+J10+J26)</f>
        <v>447845</v>
      </c>
      <c r="K50" s="335">
        <f>SUM(K18+K34+K10+K26)</f>
        <v>416463</v>
      </c>
    </row>
    <row r="51" spans="1:11" ht="13.5" customHeight="1">
      <c r="A51" s="813"/>
      <c r="B51" s="819"/>
      <c r="C51" s="820"/>
      <c r="D51" s="810" t="s">
        <v>320</v>
      </c>
      <c r="E51" s="315" t="s">
        <v>321</v>
      </c>
      <c r="F51" s="316"/>
      <c r="G51" s="316"/>
      <c r="H51" s="317"/>
      <c r="I51" s="336">
        <f aca="true" t="shared" si="0" ref="I51:K53">SUM(I11+I27)</f>
        <v>0</v>
      </c>
      <c r="J51" s="336">
        <f t="shared" si="0"/>
        <v>546</v>
      </c>
      <c r="K51" s="336">
        <f t="shared" si="0"/>
        <v>546</v>
      </c>
    </row>
    <row r="52" spans="1:11" ht="13.5" customHeight="1">
      <c r="A52" s="813"/>
      <c r="B52" s="819"/>
      <c r="C52" s="820"/>
      <c r="D52" s="811"/>
      <c r="E52" s="323" t="s">
        <v>614</v>
      </c>
      <c r="F52" s="324"/>
      <c r="G52" s="324"/>
      <c r="H52" s="325"/>
      <c r="I52" s="337">
        <f t="shared" si="0"/>
        <v>0</v>
      </c>
      <c r="J52" s="337">
        <f t="shared" si="0"/>
        <v>429</v>
      </c>
      <c r="K52" s="337">
        <f t="shared" si="0"/>
        <v>429</v>
      </c>
    </row>
    <row r="53" spans="1:11" ht="13.5" customHeight="1">
      <c r="A53" s="813"/>
      <c r="B53" s="819"/>
      <c r="C53" s="820"/>
      <c r="D53" s="811"/>
      <c r="E53" s="323" t="s">
        <v>322</v>
      </c>
      <c r="F53" s="324"/>
      <c r="G53" s="324"/>
      <c r="H53" s="325"/>
      <c r="I53" s="337">
        <f t="shared" si="0"/>
        <v>204418</v>
      </c>
      <c r="J53" s="337">
        <f t="shared" si="0"/>
        <v>143320</v>
      </c>
      <c r="K53" s="337">
        <f t="shared" si="0"/>
        <v>143320</v>
      </c>
    </row>
    <row r="54" spans="1:11" ht="13.5" customHeight="1">
      <c r="A54" s="813"/>
      <c r="B54" s="819"/>
      <c r="C54" s="820"/>
      <c r="D54" s="811"/>
      <c r="E54" s="323" t="s">
        <v>327</v>
      </c>
      <c r="F54" s="324"/>
      <c r="G54" s="324"/>
      <c r="H54" s="325"/>
      <c r="I54" s="326"/>
      <c r="J54" s="326"/>
      <c r="K54" s="326"/>
    </row>
    <row r="55" spans="1:11" ht="13.5" customHeight="1">
      <c r="A55" s="813"/>
      <c r="B55" s="819"/>
      <c r="C55" s="820"/>
      <c r="D55" s="811"/>
      <c r="E55" s="323" t="s">
        <v>328</v>
      </c>
      <c r="F55" s="324"/>
      <c r="G55" s="324"/>
      <c r="H55" s="325"/>
      <c r="I55" s="326"/>
      <c r="J55" s="326"/>
      <c r="K55" s="326"/>
    </row>
    <row r="56" spans="1:11" ht="13.5" customHeight="1" thickBot="1">
      <c r="A56" s="814"/>
      <c r="B56" s="821"/>
      <c r="C56" s="822"/>
      <c r="D56" s="823"/>
      <c r="E56" s="327" t="s">
        <v>536</v>
      </c>
      <c r="F56" s="328"/>
      <c r="G56" s="328"/>
      <c r="H56" s="329"/>
      <c r="I56" s="338">
        <f>SUM(I24+I32+I40+I16+I48)</f>
        <v>648493</v>
      </c>
      <c r="J56" s="338">
        <f>SUM(J24+J32+J40+J16+J48)</f>
        <v>741591</v>
      </c>
      <c r="K56" s="338">
        <f>SUM(K24+K32+K40+K16+K48)</f>
        <v>740341</v>
      </c>
    </row>
  </sheetData>
  <sheetProtection/>
  <mergeCells count="32">
    <mergeCell ref="K7:K8"/>
    <mergeCell ref="J7:J8"/>
    <mergeCell ref="A41:A48"/>
    <mergeCell ref="B41:C48"/>
    <mergeCell ref="D41:D42"/>
    <mergeCell ref="D43:D48"/>
    <mergeCell ref="A25:A32"/>
    <mergeCell ref="B25:C32"/>
    <mergeCell ref="D25:D26"/>
    <mergeCell ref="D27:D32"/>
    <mergeCell ref="D9:D10"/>
    <mergeCell ref="D11:D16"/>
    <mergeCell ref="A9:A16"/>
    <mergeCell ref="B9:C16"/>
    <mergeCell ref="D17:D18"/>
    <mergeCell ref="A17:A24"/>
    <mergeCell ref="B17:C24"/>
    <mergeCell ref="D19:D24"/>
    <mergeCell ref="A1:I1"/>
    <mergeCell ref="A3:I3"/>
    <mergeCell ref="I7:I8"/>
    <mergeCell ref="A7:A8"/>
    <mergeCell ref="B7:C8"/>
    <mergeCell ref="D7:H8"/>
    <mergeCell ref="A33:A40"/>
    <mergeCell ref="B33:C40"/>
    <mergeCell ref="D33:D34"/>
    <mergeCell ref="D35:D40"/>
    <mergeCell ref="A49:A56"/>
    <mergeCell ref="B49:C56"/>
    <mergeCell ref="D49:D50"/>
    <mergeCell ref="D51:D56"/>
  </mergeCells>
  <printOptions/>
  <pageMargins left="1.3779527559055118" right="1.3779527559055118" top="0.7" bottom="0" header="0.5118110236220472" footer="0.11811023622047245"/>
  <pageSetup firstPageNumber="56" useFirstPageNumber="1" horizontalDpi="600" verticalDpi="600" orientation="landscape" paperSize="9" scale="85" r:id="rId1"/>
  <headerFooter alignWithMargins="0">
    <oddFooter>&amp;C&amp;P. oldal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S95"/>
  <sheetViews>
    <sheetView view="pageBreakPreview" zoomScaleSheetLayoutView="100" zoomScalePageLayoutView="0" workbookViewId="0" topLeftCell="E1">
      <selection activeCell="N10" sqref="N10:N11"/>
    </sheetView>
  </sheetViews>
  <sheetFormatPr defaultColWidth="9.125" defaultRowHeight="12.75"/>
  <cols>
    <col min="1" max="1" width="4.625" style="699" customWidth="1"/>
    <col min="2" max="2" width="14.125" style="699" customWidth="1"/>
    <col min="3" max="3" width="13.875" style="699" customWidth="1"/>
    <col min="4" max="4" width="14.125" style="699" customWidth="1"/>
    <col min="5" max="6" width="13.125" style="699" customWidth="1"/>
    <col min="7" max="15" width="12.375" style="699" customWidth="1"/>
    <col min="16" max="16384" width="9.125" style="699" customWidth="1"/>
  </cols>
  <sheetData>
    <row r="2" spans="2:15" ht="12.75">
      <c r="B2" s="898" t="s">
        <v>710</v>
      </c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</row>
    <row r="4" spans="2:19" ht="12.75">
      <c r="B4" s="896" t="s">
        <v>711</v>
      </c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700"/>
      <c r="Q4" s="700"/>
      <c r="R4" s="700"/>
      <c r="S4" s="700"/>
    </row>
    <row r="5" ht="12.75">
      <c r="A5" s="701"/>
    </row>
    <row r="6" spans="1:15" ht="12.75">
      <c r="A6" s="889" t="s">
        <v>712</v>
      </c>
      <c r="B6" s="881" t="s">
        <v>713</v>
      </c>
      <c r="C6" s="882"/>
      <c r="D6" s="883"/>
      <c r="E6" s="899" t="s">
        <v>714</v>
      </c>
      <c r="F6" s="899" t="s">
        <v>855</v>
      </c>
      <c r="G6" s="892" t="s">
        <v>715</v>
      </c>
      <c r="H6" s="893"/>
      <c r="I6" s="893"/>
      <c r="J6" s="893"/>
      <c r="K6" s="894"/>
      <c r="L6" s="894"/>
      <c r="M6" s="894"/>
      <c r="N6" s="702"/>
      <c r="O6" s="703"/>
    </row>
    <row r="7" spans="1:15" ht="12.75">
      <c r="A7" s="890"/>
      <c r="B7" s="884"/>
      <c r="C7" s="885"/>
      <c r="D7" s="886"/>
      <c r="E7" s="900"/>
      <c r="F7" s="900"/>
      <c r="G7" s="892" t="s">
        <v>716</v>
      </c>
      <c r="H7" s="893"/>
      <c r="I7" s="893"/>
      <c r="J7" s="905"/>
      <c r="K7" s="892" t="s">
        <v>717</v>
      </c>
      <c r="L7" s="893"/>
      <c r="M7" s="893"/>
      <c r="N7" s="906"/>
      <c r="O7" s="900" t="s">
        <v>718</v>
      </c>
    </row>
    <row r="8" spans="1:15" ht="12.75" customHeight="1">
      <c r="A8" s="890"/>
      <c r="B8" s="884"/>
      <c r="C8" s="885"/>
      <c r="D8" s="886"/>
      <c r="E8" s="900"/>
      <c r="F8" s="900"/>
      <c r="G8" s="901" t="s">
        <v>719</v>
      </c>
      <c r="H8" s="887" t="s">
        <v>856</v>
      </c>
      <c r="I8" s="887" t="s">
        <v>720</v>
      </c>
      <c r="J8" s="904" t="s">
        <v>857</v>
      </c>
      <c r="K8" s="903" t="s">
        <v>719</v>
      </c>
      <c r="L8" s="895" t="s">
        <v>858</v>
      </c>
      <c r="M8" s="904" t="s">
        <v>720</v>
      </c>
      <c r="N8" s="895" t="s">
        <v>859</v>
      </c>
      <c r="O8" s="900"/>
    </row>
    <row r="9" spans="1:15" ht="32.25" customHeight="1">
      <c r="A9" s="891"/>
      <c r="B9" s="878"/>
      <c r="C9" s="879"/>
      <c r="D9" s="880"/>
      <c r="E9" s="888"/>
      <c r="F9" s="888"/>
      <c r="G9" s="902"/>
      <c r="H9" s="888"/>
      <c r="I9" s="888"/>
      <c r="J9" s="879"/>
      <c r="K9" s="902"/>
      <c r="L9" s="888"/>
      <c r="M9" s="879"/>
      <c r="N9" s="888"/>
      <c r="O9" s="888"/>
    </row>
    <row r="10" spans="1:15" ht="12.75">
      <c r="A10" s="868"/>
      <c r="B10" s="869" t="s">
        <v>721</v>
      </c>
      <c r="C10" s="870"/>
      <c r="D10" s="871"/>
      <c r="E10" s="850"/>
      <c r="F10" s="850"/>
      <c r="G10" s="848"/>
      <c r="H10" s="850"/>
      <c r="I10" s="850"/>
      <c r="J10" s="852"/>
      <c r="K10" s="848"/>
      <c r="L10" s="850"/>
      <c r="M10" s="850"/>
      <c r="N10" s="850"/>
      <c r="O10" s="850"/>
    </row>
    <row r="11" spans="1:15" ht="12.75">
      <c r="A11" s="855"/>
      <c r="B11" s="872"/>
      <c r="C11" s="873"/>
      <c r="D11" s="874"/>
      <c r="E11" s="851"/>
      <c r="F11" s="851"/>
      <c r="G11" s="849"/>
      <c r="H11" s="851"/>
      <c r="I11" s="851"/>
      <c r="J11" s="853"/>
      <c r="K11" s="849"/>
      <c r="L11" s="851"/>
      <c r="M11" s="851"/>
      <c r="N11" s="851"/>
      <c r="O11" s="851"/>
    </row>
    <row r="12" spans="1:15" ht="12.75">
      <c r="A12" s="854" t="s">
        <v>172</v>
      </c>
      <c r="B12" s="856" t="s">
        <v>722</v>
      </c>
      <c r="C12" s="857"/>
      <c r="D12" s="858"/>
      <c r="E12" s="850">
        <f>SUM(G12+K12+O12)</f>
        <v>17</v>
      </c>
      <c r="F12" s="850">
        <f>SUM(H12+L12+P12)</f>
        <v>17</v>
      </c>
      <c r="G12" s="848">
        <v>15</v>
      </c>
      <c r="H12" s="850">
        <v>15</v>
      </c>
      <c r="I12" s="850"/>
      <c r="J12" s="852"/>
      <c r="K12" s="848">
        <v>2</v>
      </c>
      <c r="L12" s="850">
        <v>2</v>
      </c>
      <c r="M12" s="850"/>
      <c r="N12" s="850"/>
      <c r="O12" s="850"/>
    </row>
    <row r="13" spans="1:15" ht="12.75">
      <c r="A13" s="855"/>
      <c r="B13" s="859"/>
      <c r="C13" s="860"/>
      <c r="D13" s="861"/>
      <c r="E13" s="851"/>
      <c r="F13" s="851"/>
      <c r="G13" s="849"/>
      <c r="H13" s="851"/>
      <c r="I13" s="851"/>
      <c r="J13" s="853"/>
      <c r="K13" s="849"/>
      <c r="L13" s="851"/>
      <c r="M13" s="851"/>
      <c r="N13" s="851"/>
      <c r="O13" s="851"/>
    </row>
    <row r="14" spans="1:15" ht="12.75">
      <c r="A14" s="868" t="s">
        <v>173</v>
      </c>
      <c r="B14" s="856" t="s">
        <v>723</v>
      </c>
      <c r="C14" s="857"/>
      <c r="D14" s="858"/>
      <c r="E14" s="850">
        <f>SUM(G14+K14+O14)</f>
        <v>5</v>
      </c>
      <c r="F14" s="850">
        <f>SUM(H14+L14+P14)</f>
        <v>5</v>
      </c>
      <c r="G14" s="848">
        <v>5</v>
      </c>
      <c r="H14" s="850">
        <v>5</v>
      </c>
      <c r="I14" s="850"/>
      <c r="J14" s="852"/>
      <c r="K14" s="848"/>
      <c r="L14" s="850"/>
      <c r="M14" s="850"/>
      <c r="N14" s="850"/>
      <c r="O14" s="850"/>
    </row>
    <row r="15" spans="1:15" ht="12.75">
      <c r="A15" s="855"/>
      <c r="B15" s="859"/>
      <c r="C15" s="860"/>
      <c r="D15" s="861"/>
      <c r="E15" s="851"/>
      <c r="F15" s="851"/>
      <c r="G15" s="849"/>
      <c r="H15" s="851"/>
      <c r="I15" s="851"/>
      <c r="J15" s="853"/>
      <c r="K15" s="849"/>
      <c r="L15" s="851"/>
      <c r="M15" s="851"/>
      <c r="N15" s="851"/>
      <c r="O15" s="851"/>
    </row>
    <row r="16" spans="1:15" ht="12.75">
      <c r="A16" s="868" t="s">
        <v>174</v>
      </c>
      <c r="B16" s="856" t="s">
        <v>724</v>
      </c>
      <c r="C16" s="857"/>
      <c r="D16" s="858"/>
      <c r="E16" s="850">
        <f>SUM(G16+K16+O16)</f>
        <v>24</v>
      </c>
      <c r="F16" s="850">
        <f>SUM(H16+L16+P16)</f>
        <v>21</v>
      </c>
      <c r="G16" s="848">
        <v>22</v>
      </c>
      <c r="H16" s="850">
        <v>19</v>
      </c>
      <c r="I16" s="850"/>
      <c r="J16" s="852"/>
      <c r="K16" s="848">
        <v>2</v>
      </c>
      <c r="L16" s="850">
        <v>2</v>
      </c>
      <c r="M16" s="850"/>
      <c r="N16" s="850"/>
      <c r="O16" s="850"/>
    </row>
    <row r="17" spans="1:15" ht="12.75">
      <c r="A17" s="855"/>
      <c r="B17" s="859"/>
      <c r="C17" s="860"/>
      <c r="D17" s="861"/>
      <c r="E17" s="851"/>
      <c r="F17" s="851"/>
      <c r="G17" s="849"/>
      <c r="H17" s="851"/>
      <c r="I17" s="851"/>
      <c r="J17" s="853"/>
      <c r="K17" s="849"/>
      <c r="L17" s="851"/>
      <c r="M17" s="851"/>
      <c r="N17" s="851"/>
      <c r="O17" s="851"/>
    </row>
    <row r="18" spans="1:15" ht="12.75">
      <c r="A18" s="854" t="s">
        <v>175</v>
      </c>
      <c r="B18" s="856" t="s">
        <v>725</v>
      </c>
      <c r="C18" s="857"/>
      <c r="D18" s="858"/>
      <c r="E18" s="850">
        <f>SUM(G18+K18+O18)</f>
        <v>54</v>
      </c>
      <c r="F18" s="850">
        <f>SUM(H18+L18+P18)</f>
        <v>52</v>
      </c>
      <c r="G18" s="848">
        <v>52</v>
      </c>
      <c r="H18" s="850">
        <v>50</v>
      </c>
      <c r="I18" s="850"/>
      <c r="J18" s="852"/>
      <c r="K18" s="848">
        <v>2</v>
      </c>
      <c r="L18" s="850">
        <v>2</v>
      </c>
      <c r="M18" s="850"/>
      <c r="N18" s="850"/>
      <c r="O18" s="850"/>
    </row>
    <row r="19" spans="1:15" ht="12.75">
      <c r="A19" s="855"/>
      <c r="B19" s="859"/>
      <c r="C19" s="860"/>
      <c r="D19" s="861"/>
      <c r="E19" s="851"/>
      <c r="F19" s="851"/>
      <c r="G19" s="849"/>
      <c r="H19" s="851"/>
      <c r="I19" s="851"/>
      <c r="J19" s="853"/>
      <c r="K19" s="849"/>
      <c r="L19" s="851"/>
      <c r="M19" s="851"/>
      <c r="N19" s="851"/>
      <c r="O19" s="851"/>
    </row>
    <row r="20" spans="1:15" ht="12.75">
      <c r="A20" s="868" t="s">
        <v>176</v>
      </c>
      <c r="B20" s="856" t="s">
        <v>726</v>
      </c>
      <c r="C20" s="857"/>
      <c r="D20" s="858"/>
      <c r="E20" s="850">
        <f>SUM(G20+K20+M20)</f>
        <v>6</v>
      </c>
      <c r="F20" s="850">
        <f>SUM(H20+L20+P20+N20)</f>
        <v>6</v>
      </c>
      <c r="G20" s="848"/>
      <c r="H20" s="850"/>
      <c r="I20" s="850"/>
      <c r="J20" s="852"/>
      <c r="K20" s="848">
        <v>5</v>
      </c>
      <c r="L20" s="850">
        <v>5</v>
      </c>
      <c r="M20" s="850">
        <v>1</v>
      </c>
      <c r="N20" s="850">
        <v>1</v>
      </c>
      <c r="O20" s="850"/>
    </row>
    <row r="21" spans="1:15" ht="12.75">
      <c r="A21" s="855"/>
      <c r="B21" s="859"/>
      <c r="C21" s="860"/>
      <c r="D21" s="861"/>
      <c r="E21" s="851"/>
      <c r="F21" s="851"/>
      <c r="G21" s="849"/>
      <c r="H21" s="851"/>
      <c r="I21" s="851"/>
      <c r="J21" s="853"/>
      <c r="K21" s="849"/>
      <c r="L21" s="851"/>
      <c r="M21" s="851"/>
      <c r="N21" s="851"/>
      <c r="O21" s="851"/>
    </row>
    <row r="22" spans="1:15" ht="12.75">
      <c r="A22" s="868" t="s">
        <v>326</v>
      </c>
      <c r="B22" s="856" t="s">
        <v>727</v>
      </c>
      <c r="C22" s="857"/>
      <c r="D22" s="858"/>
      <c r="E22" s="850">
        <f>SUM(G22+K22+O22)</f>
        <v>36</v>
      </c>
      <c r="F22" s="850">
        <f>SUM(H22+L22+P22)</f>
        <v>36</v>
      </c>
      <c r="G22" s="848">
        <v>34</v>
      </c>
      <c r="H22" s="850">
        <v>34</v>
      </c>
      <c r="I22" s="850"/>
      <c r="J22" s="852"/>
      <c r="K22" s="848">
        <v>2</v>
      </c>
      <c r="L22" s="850">
        <v>2</v>
      </c>
      <c r="M22" s="850"/>
      <c r="N22" s="850"/>
      <c r="O22" s="850"/>
    </row>
    <row r="23" spans="1:15" ht="12.75">
      <c r="A23" s="855"/>
      <c r="B23" s="859"/>
      <c r="C23" s="860"/>
      <c r="D23" s="861"/>
      <c r="E23" s="851"/>
      <c r="F23" s="851"/>
      <c r="G23" s="849"/>
      <c r="H23" s="851"/>
      <c r="I23" s="851"/>
      <c r="J23" s="853"/>
      <c r="K23" s="849"/>
      <c r="L23" s="851"/>
      <c r="M23" s="851"/>
      <c r="N23" s="851"/>
      <c r="O23" s="851"/>
    </row>
    <row r="24" spans="1:15" ht="12.75">
      <c r="A24" s="854" t="s">
        <v>660</v>
      </c>
      <c r="B24" s="856" t="s">
        <v>728</v>
      </c>
      <c r="C24" s="857"/>
      <c r="D24" s="858"/>
      <c r="E24" s="850">
        <f>SUM(G24+K24+O24)</f>
        <v>9</v>
      </c>
      <c r="F24" s="850">
        <f>SUM(H24+L24+P24)</f>
        <v>11</v>
      </c>
      <c r="G24" s="848">
        <v>9</v>
      </c>
      <c r="H24" s="850">
        <v>11</v>
      </c>
      <c r="I24" s="850"/>
      <c r="J24" s="852"/>
      <c r="K24" s="848"/>
      <c r="L24" s="850"/>
      <c r="M24" s="850"/>
      <c r="N24" s="850"/>
      <c r="O24" s="850"/>
    </row>
    <row r="25" spans="1:15" ht="12.75">
      <c r="A25" s="855"/>
      <c r="B25" s="859"/>
      <c r="C25" s="860"/>
      <c r="D25" s="861"/>
      <c r="E25" s="851"/>
      <c r="F25" s="851"/>
      <c r="G25" s="849"/>
      <c r="H25" s="851"/>
      <c r="I25" s="851"/>
      <c r="J25" s="853"/>
      <c r="K25" s="849"/>
      <c r="L25" s="851"/>
      <c r="M25" s="851"/>
      <c r="N25" s="851"/>
      <c r="O25" s="851"/>
    </row>
    <row r="26" spans="1:15" ht="12.75">
      <c r="A26" s="868" t="s">
        <v>729</v>
      </c>
      <c r="B26" s="856" t="s">
        <v>730</v>
      </c>
      <c r="C26" s="857"/>
      <c r="D26" s="858"/>
      <c r="E26" s="850">
        <f>SUM(G26+I26+O26)</f>
        <v>24</v>
      </c>
      <c r="F26" s="850">
        <f>SUM(H26+L26+P26+J26)</f>
        <v>24</v>
      </c>
      <c r="G26" s="848">
        <v>23</v>
      </c>
      <c r="H26" s="850">
        <v>23</v>
      </c>
      <c r="I26" s="850">
        <v>1</v>
      </c>
      <c r="J26" s="852">
        <v>1</v>
      </c>
      <c r="K26" s="848"/>
      <c r="L26" s="850"/>
      <c r="M26" s="850"/>
      <c r="N26" s="850"/>
      <c r="O26" s="850"/>
    </row>
    <row r="27" spans="1:15" ht="12.75">
      <c r="A27" s="855"/>
      <c r="B27" s="859"/>
      <c r="C27" s="860"/>
      <c r="D27" s="861"/>
      <c r="E27" s="851"/>
      <c r="F27" s="851"/>
      <c r="G27" s="849"/>
      <c r="H27" s="851"/>
      <c r="I27" s="851"/>
      <c r="J27" s="853"/>
      <c r="K27" s="849"/>
      <c r="L27" s="851"/>
      <c r="M27" s="851"/>
      <c r="N27" s="851"/>
      <c r="O27" s="851"/>
    </row>
    <row r="28" spans="1:15" ht="12.75">
      <c r="A28" s="868" t="s">
        <v>731</v>
      </c>
      <c r="B28" s="856" t="s">
        <v>732</v>
      </c>
      <c r="C28" s="857"/>
      <c r="D28" s="858"/>
      <c r="E28" s="850">
        <f>SUM(G28+K28+O28)</f>
        <v>27</v>
      </c>
      <c r="F28" s="850">
        <f>SUM(H28+L28+P28)</f>
        <v>28</v>
      </c>
      <c r="G28" s="848">
        <v>26</v>
      </c>
      <c r="H28" s="850">
        <v>27</v>
      </c>
      <c r="I28" s="850"/>
      <c r="J28" s="852"/>
      <c r="K28" s="848">
        <v>1</v>
      </c>
      <c r="L28" s="850">
        <v>1</v>
      </c>
      <c r="M28" s="850"/>
      <c r="N28" s="850"/>
      <c r="O28" s="850"/>
    </row>
    <row r="29" spans="1:15" ht="12.75">
      <c r="A29" s="855"/>
      <c r="B29" s="859"/>
      <c r="C29" s="860"/>
      <c r="D29" s="861"/>
      <c r="E29" s="851"/>
      <c r="F29" s="851"/>
      <c r="G29" s="849"/>
      <c r="H29" s="851"/>
      <c r="I29" s="851"/>
      <c r="J29" s="853"/>
      <c r="K29" s="849"/>
      <c r="L29" s="851"/>
      <c r="M29" s="851"/>
      <c r="N29" s="851"/>
      <c r="O29" s="851"/>
    </row>
    <row r="30" spans="1:15" ht="12.75">
      <c r="A30" s="854" t="s">
        <v>733</v>
      </c>
      <c r="B30" s="856" t="s">
        <v>734</v>
      </c>
      <c r="C30" s="857"/>
      <c r="D30" s="858"/>
      <c r="E30" s="850">
        <f>SUM(G30+K30+O30)</f>
        <v>40</v>
      </c>
      <c r="F30" s="850">
        <f>SUM(H30+L30+P30)</f>
        <v>42</v>
      </c>
      <c r="G30" s="848">
        <v>24</v>
      </c>
      <c r="H30" s="850">
        <v>26</v>
      </c>
      <c r="I30" s="850"/>
      <c r="J30" s="852"/>
      <c r="K30" s="848">
        <v>16</v>
      </c>
      <c r="L30" s="850">
        <v>16</v>
      </c>
      <c r="M30" s="850"/>
      <c r="N30" s="850"/>
      <c r="O30" s="850"/>
    </row>
    <row r="31" spans="1:15" ht="12.75">
      <c r="A31" s="855"/>
      <c r="B31" s="859"/>
      <c r="C31" s="860"/>
      <c r="D31" s="861"/>
      <c r="E31" s="851"/>
      <c r="F31" s="851"/>
      <c r="G31" s="849"/>
      <c r="H31" s="851"/>
      <c r="I31" s="851"/>
      <c r="J31" s="853"/>
      <c r="K31" s="849"/>
      <c r="L31" s="851"/>
      <c r="M31" s="851"/>
      <c r="N31" s="851"/>
      <c r="O31" s="851"/>
    </row>
    <row r="32" spans="1:15" ht="12.75">
      <c r="A32" s="868" t="s">
        <v>735</v>
      </c>
      <c r="B32" s="856" t="s">
        <v>736</v>
      </c>
      <c r="C32" s="857"/>
      <c r="D32" s="858"/>
      <c r="E32" s="850">
        <f>SUM(G32+K32+O32)</f>
        <v>2</v>
      </c>
      <c r="F32" s="850">
        <f>SUM(H32+L32+P32)</f>
        <v>2</v>
      </c>
      <c r="G32" s="848"/>
      <c r="H32" s="850"/>
      <c r="I32" s="850"/>
      <c r="J32" s="852"/>
      <c r="K32" s="848">
        <v>2</v>
      </c>
      <c r="L32" s="850">
        <v>2</v>
      </c>
      <c r="M32" s="850"/>
      <c r="N32" s="850"/>
      <c r="O32" s="850"/>
    </row>
    <row r="33" spans="1:15" ht="12.75">
      <c r="A33" s="855"/>
      <c r="B33" s="859"/>
      <c r="C33" s="860"/>
      <c r="D33" s="861"/>
      <c r="E33" s="851"/>
      <c r="F33" s="851"/>
      <c r="G33" s="849"/>
      <c r="H33" s="851"/>
      <c r="I33" s="851"/>
      <c r="J33" s="853"/>
      <c r="K33" s="849"/>
      <c r="L33" s="851"/>
      <c r="M33" s="851"/>
      <c r="N33" s="851"/>
      <c r="O33" s="851"/>
    </row>
    <row r="34" spans="1:15" ht="12.75">
      <c r="A34" s="854" t="s">
        <v>737</v>
      </c>
      <c r="B34" s="856" t="s">
        <v>738</v>
      </c>
      <c r="C34" s="857"/>
      <c r="D34" s="858"/>
      <c r="E34" s="850">
        <f>SUM(G34+K34+O34)</f>
        <v>38</v>
      </c>
      <c r="F34" s="850">
        <f>SUM(H34+L34+P34)</f>
        <v>38</v>
      </c>
      <c r="G34" s="848">
        <v>38</v>
      </c>
      <c r="H34" s="850">
        <v>38</v>
      </c>
      <c r="I34" s="850"/>
      <c r="J34" s="852"/>
      <c r="K34" s="848"/>
      <c r="L34" s="850"/>
      <c r="M34" s="850"/>
      <c r="N34" s="850"/>
      <c r="O34" s="850"/>
    </row>
    <row r="35" spans="1:15" ht="12.75">
      <c r="A35" s="855"/>
      <c r="B35" s="859"/>
      <c r="C35" s="860"/>
      <c r="D35" s="861"/>
      <c r="E35" s="851"/>
      <c r="F35" s="851"/>
      <c r="G35" s="849"/>
      <c r="H35" s="851"/>
      <c r="I35" s="851"/>
      <c r="J35" s="853"/>
      <c r="K35" s="849"/>
      <c r="L35" s="851"/>
      <c r="M35" s="851"/>
      <c r="N35" s="851"/>
      <c r="O35" s="851"/>
    </row>
    <row r="36" spans="1:15" ht="12.75">
      <c r="A36" s="854"/>
      <c r="B36" s="869" t="s">
        <v>146</v>
      </c>
      <c r="C36" s="870"/>
      <c r="D36" s="871"/>
      <c r="E36" s="864">
        <f aca="true" t="shared" si="0" ref="E36:N36">SUM(E12:E35)</f>
        <v>282</v>
      </c>
      <c r="F36" s="864">
        <f t="shared" si="0"/>
        <v>282</v>
      </c>
      <c r="G36" s="862">
        <f t="shared" si="0"/>
        <v>248</v>
      </c>
      <c r="H36" s="864">
        <f t="shared" si="0"/>
        <v>248</v>
      </c>
      <c r="I36" s="864">
        <f t="shared" si="0"/>
        <v>1</v>
      </c>
      <c r="J36" s="866">
        <f t="shared" si="0"/>
        <v>1</v>
      </c>
      <c r="K36" s="862">
        <f t="shared" si="0"/>
        <v>32</v>
      </c>
      <c r="L36" s="864">
        <f t="shared" si="0"/>
        <v>32</v>
      </c>
      <c r="M36" s="864">
        <f t="shared" si="0"/>
        <v>1</v>
      </c>
      <c r="N36" s="864">
        <f t="shared" si="0"/>
        <v>1</v>
      </c>
      <c r="O36" s="864">
        <v>6</v>
      </c>
    </row>
    <row r="37" spans="1:15" ht="12.75">
      <c r="A37" s="855"/>
      <c r="B37" s="872"/>
      <c r="C37" s="873"/>
      <c r="D37" s="874"/>
      <c r="E37" s="865"/>
      <c r="F37" s="865"/>
      <c r="G37" s="863"/>
      <c r="H37" s="865"/>
      <c r="I37" s="865"/>
      <c r="J37" s="867"/>
      <c r="K37" s="863"/>
      <c r="L37" s="865"/>
      <c r="M37" s="865"/>
      <c r="N37" s="865"/>
      <c r="O37" s="865"/>
    </row>
    <row r="38" spans="1:15" ht="12.75">
      <c r="A38" s="854" t="s">
        <v>739</v>
      </c>
      <c r="B38" s="856" t="s">
        <v>740</v>
      </c>
      <c r="C38" s="857"/>
      <c r="D38" s="858"/>
      <c r="E38" s="850">
        <f>SUM(G38+K38+O38)</f>
        <v>1</v>
      </c>
      <c r="F38" s="850">
        <f>SUM(H38+L38+P38)</f>
        <v>1</v>
      </c>
      <c r="G38" s="848">
        <v>1</v>
      </c>
      <c r="H38" s="850">
        <v>1</v>
      </c>
      <c r="I38" s="850"/>
      <c r="J38" s="852"/>
      <c r="K38" s="848"/>
      <c r="L38" s="850"/>
      <c r="M38" s="850"/>
      <c r="N38" s="850"/>
      <c r="O38" s="850"/>
    </row>
    <row r="39" spans="1:15" ht="12.75">
      <c r="A39" s="855"/>
      <c r="B39" s="859"/>
      <c r="C39" s="860"/>
      <c r="D39" s="861"/>
      <c r="E39" s="851"/>
      <c r="F39" s="851"/>
      <c r="G39" s="849"/>
      <c r="H39" s="851"/>
      <c r="I39" s="851"/>
      <c r="J39" s="853"/>
      <c r="K39" s="849"/>
      <c r="L39" s="851"/>
      <c r="M39" s="851"/>
      <c r="N39" s="851"/>
      <c r="O39" s="851"/>
    </row>
    <row r="40" spans="1:15" ht="12.75">
      <c r="A40" s="868" t="s">
        <v>741</v>
      </c>
      <c r="B40" s="869" t="s">
        <v>245</v>
      </c>
      <c r="C40" s="870"/>
      <c r="D40" s="871"/>
      <c r="E40" s="850">
        <f>SUM(G40+K40+O40)</f>
        <v>40</v>
      </c>
      <c r="F40" s="850">
        <f>SUM(H40:P41)</f>
        <v>40</v>
      </c>
      <c r="G40" s="848">
        <v>40</v>
      </c>
      <c r="H40" s="850">
        <v>40</v>
      </c>
      <c r="I40" s="850"/>
      <c r="J40" s="852"/>
      <c r="K40" s="848"/>
      <c r="L40" s="850"/>
      <c r="M40" s="850"/>
      <c r="N40" s="850"/>
      <c r="O40" s="850"/>
    </row>
    <row r="41" spans="1:15" ht="12.75">
      <c r="A41" s="855"/>
      <c r="B41" s="872"/>
      <c r="C41" s="873"/>
      <c r="D41" s="874"/>
      <c r="E41" s="851"/>
      <c r="F41" s="851"/>
      <c r="G41" s="849"/>
      <c r="H41" s="851"/>
      <c r="I41" s="851"/>
      <c r="J41" s="853"/>
      <c r="K41" s="849"/>
      <c r="L41" s="851"/>
      <c r="M41" s="851"/>
      <c r="N41" s="851"/>
      <c r="O41" s="851"/>
    </row>
    <row r="42" spans="1:15" ht="12.75">
      <c r="A42" s="868" t="s">
        <v>742</v>
      </c>
      <c r="B42" s="856" t="s">
        <v>743</v>
      </c>
      <c r="C42" s="857"/>
      <c r="D42" s="858"/>
      <c r="E42" s="850">
        <f>SUM(G42+K42+O42)</f>
        <v>30</v>
      </c>
      <c r="F42" s="850">
        <f>SUM(H42+L42+P42)</f>
        <v>30</v>
      </c>
      <c r="G42" s="848">
        <v>15</v>
      </c>
      <c r="H42" s="850">
        <v>15</v>
      </c>
      <c r="I42" s="850"/>
      <c r="J42" s="852"/>
      <c r="K42" s="848">
        <v>15</v>
      </c>
      <c r="L42" s="850">
        <v>15</v>
      </c>
      <c r="M42" s="850">
        <v>1</v>
      </c>
      <c r="N42" s="850">
        <v>1</v>
      </c>
      <c r="O42" s="850"/>
    </row>
    <row r="43" spans="1:15" ht="12.75">
      <c r="A43" s="855"/>
      <c r="B43" s="859"/>
      <c r="C43" s="860"/>
      <c r="D43" s="861"/>
      <c r="E43" s="851"/>
      <c r="F43" s="851"/>
      <c r="G43" s="849"/>
      <c r="H43" s="851"/>
      <c r="I43" s="851"/>
      <c r="J43" s="853"/>
      <c r="K43" s="849"/>
      <c r="L43" s="851"/>
      <c r="M43" s="851"/>
      <c r="N43" s="851"/>
      <c r="O43" s="851"/>
    </row>
    <row r="44" spans="1:15" ht="12.75">
      <c r="A44" s="854" t="s">
        <v>744</v>
      </c>
      <c r="B44" s="856" t="s">
        <v>745</v>
      </c>
      <c r="C44" s="857"/>
      <c r="D44" s="858"/>
      <c r="E44" s="850">
        <f>SUM(G44+K44+O44)</f>
        <v>33</v>
      </c>
      <c r="F44" s="850">
        <f>SUM(H44+L44+P44)</f>
        <v>33</v>
      </c>
      <c r="G44" s="848">
        <v>19</v>
      </c>
      <c r="H44" s="850">
        <v>19</v>
      </c>
      <c r="I44" s="850"/>
      <c r="J44" s="852"/>
      <c r="K44" s="848">
        <v>14</v>
      </c>
      <c r="L44" s="850">
        <v>14</v>
      </c>
      <c r="M44" s="850">
        <v>1</v>
      </c>
      <c r="N44" s="850">
        <v>1</v>
      </c>
      <c r="O44" s="850"/>
    </row>
    <row r="45" spans="1:15" ht="12.75">
      <c r="A45" s="855"/>
      <c r="B45" s="859"/>
      <c r="C45" s="860"/>
      <c r="D45" s="861"/>
      <c r="E45" s="851"/>
      <c r="F45" s="851"/>
      <c r="G45" s="849"/>
      <c r="H45" s="851"/>
      <c r="I45" s="851"/>
      <c r="J45" s="853"/>
      <c r="K45" s="849"/>
      <c r="L45" s="851"/>
      <c r="M45" s="851"/>
      <c r="N45" s="851"/>
      <c r="O45" s="851"/>
    </row>
    <row r="46" spans="1:15" ht="12.75">
      <c r="A46" s="854" t="s">
        <v>746</v>
      </c>
      <c r="B46" s="856" t="s">
        <v>747</v>
      </c>
      <c r="C46" s="857"/>
      <c r="D46" s="858"/>
      <c r="E46" s="850">
        <f>SUM(G46+K46+O46)</f>
        <v>19</v>
      </c>
      <c r="F46" s="850">
        <f>SUM(H46+L46+P46)</f>
        <v>19</v>
      </c>
      <c r="G46" s="848">
        <v>9</v>
      </c>
      <c r="H46" s="850">
        <v>9</v>
      </c>
      <c r="I46" s="850"/>
      <c r="J46" s="852"/>
      <c r="K46" s="848">
        <v>10</v>
      </c>
      <c r="L46" s="850">
        <v>10</v>
      </c>
      <c r="M46" s="850"/>
      <c r="N46" s="850"/>
      <c r="O46" s="850"/>
    </row>
    <row r="47" spans="1:15" ht="12.75">
      <c r="A47" s="855"/>
      <c r="B47" s="859"/>
      <c r="C47" s="860"/>
      <c r="D47" s="861"/>
      <c r="E47" s="851"/>
      <c r="F47" s="851"/>
      <c r="G47" s="849"/>
      <c r="H47" s="851"/>
      <c r="I47" s="851"/>
      <c r="J47" s="853"/>
      <c r="K47" s="849"/>
      <c r="L47" s="851"/>
      <c r="M47" s="851"/>
      <c r="N47" s="851"/>
      <c r="O47" s="851"/>
    </row>
    <row r="48" spans="1:15" ht="12.75">
      <c r="A48" s="868" t="s">
        <v>748</v>
      </c>
      <c r="B48" s="856" t="s">
        <v>749</v>
      </c>
      <c r="C48" s="857"/>
      <c r="D48" s="858"/>
      <c r="E48" s="850">
        <f>SUM(G48+K48+O48)</f>
        <v>59</v>
      </c>
      <c r="F48" s="850">
        <f>SUM(H48+L48+P48)</f>
        <v>62</v>
      </c>
      <c r="G48" s="848">
        <v>32</v>
      </c>
      <c r="H48" s="850">
        <v>34</v>
      </c>
      <c r="I48" s="850"/>
      <c r="J48" s="852"/>
      <c r="K48" s="848">
        <v>27</v>
      </c>
      <c r="L48" s="850">
        <v>28</v>
      </c>
      <c r="M48" s="850">
        <v>1</v>
      </c>
      <c r="N48" s="850">
        <v>1</v>
      </c>
      <c r="O48" s="850"/>
    </row>
    <row r="49" spans="1:15" ht="12.75">
      <c r="A49" s="855"/>
      <c r="B49" s="859"/>
      <c r="C49" s="860"/>
      <c r="D49" s="861"/>
      <c r="E49" s="851"/>
      <c r="F49" s="851"/>
      <c r="G49" s="849"/>
      <c r="H49" s="851"/>
      <c r="I49" s="851"/>
      <c r="J49" s="853"/>
      <c r="K49" s="849"/>
      <c r="L49" s="851"/>
      <c r="M49" s="851"/>
      <c r="N49" s="851"/>
      <c r="O49" s="851"/>
    </row>
    <row r="50" spans="1:15" ht="12.75">
      <c r="A50" s="854" t="s">
        <v>750</v>
      </c>
      <c r="B50" s="856" t="s">
        <v>751</v>
      </c>
      <c r="C50" s="857"/>
      <c r="D50" s="858"/>
      <c r="E50" s="850">
        <f>SUM(G50+K50+O50)</f>
        <v>30</v>
      </c>
      <c r="F50" s="850">
        <f>SUM(H50+L50+P50)</f>
        <v>30</v>
      </c>
      <c r="G50" s="848">
        <v>17</v>
      </c>
      <c r="H50" s="850">
        <v>17</v>
      </c>
      <c r="I50" s="850"/>
      <c r="J50" s="852"/>
      <c r="K50" s="848">
        <v>13</v>
      </c>
      <c r="L50" s="850">
        <v>13</v>
      </c>
      <c r="M50" s="850"/>
      <c r="N50" s="850"/>
      <c r="O50" s="850"/>
    </row>
    <row r="51" spans="1:15" ht="12.75">
      <c r="A51" s="855"/>
      <c r="B51" s="859"/>
      <c r="C51" s="860"/>
      <c r="D51" s="861"/>
      <c r="E51" s="851"/>
      <c r="F51" s="851"/>
      <c r="G51" s="849"/>
      <c r="H51" s="851"/>
      <c r="I51" s="851"/>
      <c r="J51" s="853"/>
      <c r="K51" s="849"/>
      <c r="L51" s="851"/>
      <c r="M51" s="851"/>
      <c r="N51" s="851"/>
      <c r="O51" s="851"/>
    </row>
    <row r="52" spans="1:15" ht="12.75">
      <c r="A52" s="854" t="s">
        <v>752</v>
      </c>
      <c r="B52" s="856" t="s">
        <v>753</v>
      </c>
      <c r="C52" s="857"/>
      <c r="D52" s="858"/>
      <c r="E52" s="850">
        <f>SUM(G52+K52+O52)</f>
        <v>24</v>
      </c>
      <c r="F52" s="850">
        <f>SUM(H52+L52+P52)</f>
        <v>24</v>
      </c>
      <c r="G52" s="848">
        <v>14</v>
      </c>
      <c r="H52" s="850">
        <v>14</v>
      </c>
      <c r="I52" s="850"/>
      <c r="J52" s="852"/>
      <c r="K52" s="848">
        <v>10</v>
      </c>
      <c r="L52" s="850">
        <v>10</v>
      </c>
      <c r="M52" s="850"/>
      <c r="N52" s="850"/>
      <c r="O52" s="850"/>
    </row>
    <row r="53" spans="1:15" ht="12.75">
      <c r="A53" s="855"/>
      <c r="B53" s="859"/>
      <c r="C53" s="860"/>
      <c r="D53" s="861"/>
      <c r="E53" s="851"/>
      <c r="F53" s="851"/>
      <c r="G53" s="849"/>
      <c r="H53" s="851"/>
      <c r="I53" s="851"/>
      <c r="J53" s="853"/>
      <c r="K53" s="849"/>
      <c r="L53" s="851"/>
      <c r="M53" s="851"/>
      <c r="N53" s="851"/>
      <c r="O53" s="851"/>
    </row>
    <row r="54" spans="1:15" ht="12.75">
      <c r="A54" s="854" t="s">
        <v>754</v>
      </c>
      <c r="B54" s="856" t="s">
        <v>755</v>
      </c>
      <c r="C54" s="857"/>
      <c r="D54" s="858"/>
      <c r="E54" s="850">
        <f>SUM(G54+K54+O54)</f>
        <v>15</v>
      </c>
      <c r="F54" s="850">
        <f>SUM(H54+L54+P54)</f>
        <v>15</v>
      </c>
      <c r="G54" s="848">
        <v>9</v>
      </c>
      <c r="H54" s="850">
        <v>9</v>
      </c>
      <c r="I54" s="850"/>
      <c r="J54" s="852"/>
      <c r="K54" s="848">
        <v>6</v>
      </c>
      <c r="L54" s="850">
        <v>6</v>
      </c>
      <c r="M54" s="850"/>
      <c r="N54" s="850"/>
      <c r="O54" s="850"/>
    </row>
    <row r="55" spans="1:15" ht="12.75">
      <c r="A55" s="855"/>
      <c r="B55" s="859"/>
      <c r="C55" s="860"/>
      <c r="D55" s="861"/>
      <c r="E55" s="851"/>
      <c r="F55" s="851"/>
      <c r="G55" s="849"/>
      <c r="H55" s="851"/>
      <c r="I55" s="851"/>
      <c r="J55" s="853"/>
      <c r="K55" s="849"/>
      <c r="L55" s="851"/>
      <c r="M55" s="851"/>
      <c r="N55" s="851"/>
      <c r="O55" s="851"/>
    </row>
    <row r="56" spans="1:15" ht="12.75">
      <c r="A56" s="854" t="s">
        <v>756</v>
      </c>
      <c r="B56" s="856" t="s">
        <v>757</v>
      </c>
      <c r="C56" s="857"/>
      <c r="D56" s="858"/>
      <c r="E56" s="850">
        <f>SUM(G56+K56+O56)</f>
        <v>15</v>
      </c>
      <c r="F56" s="850">
        <f>SUM(H56+L56+P56)</f>
        <v>15</v>
      </c>
      <c r="G56" s="848">
        <v>9</v>
      </c>
      <c r="H56" s="850">
        <v>9</v>
      </c>
      <c r="I56" s="850"/>
      <c r="J56" s="852"/>
      <c r="K56" s="848">
        <v>6</v>
      </c>
      <c r="L56" s="850">
        <v>6</v>
      </c>
      <c r="M56" s="850"/>
      <c r="N56" s="850"/>
      <c r="O56" s="850"/>
    </row>
    <row r="57" spans="1:15" ht="12.75">
      <c r="A57" s="855"/>
      <c r="B57" s="859"/>
      <c r="C57" s="860"/>
      <c r="D57" s="861"/>
      <c r="E57" s="851"/>
      <c r="F57" s="851"/>
      <c r="G57" s="849"/>
      <c r="H57" s="851"/>
      <c r="I57" s="851"/>
      <c r="J57" s="853"/>
      <c r="K57" s="849"/>
      <c r="L57" s="851"/>
      <c r="M57" s="851"/>
      <c r="N57" s="851"/>
      <c r="O57" s="851"/>
    </row>
    <row r="58" spans="1:15" ht="12.75">
      <c r="A58" s="854" t="s">
        <v>758</v>
      </c>
      <c r="B58" s="856" t="s">
        <v>759</v>
      </c>
      <c r="C58" s="857"/>
      <c r="D58" s="858"/>
      <c r="E58" s="850">
        <f>SUM(G58+K58+O58)</f>
        <v>15</v>
      </c>
      <c r="F58" s="850">
        <f>SUM(H58+L58+P58)</f>
        <v>15</v>
      </c>
      <c r="G58" s="848">
        <v>9</v>
      </c>
      <c r="H58" s="850">
        <v>9</v>
      </c>
      <c r="I58" s="850"/>
      <c r="J58" s="852"/>
      <c r="K58" s="848">
        <v>6</v>
      </c>
      <c r="L58" s="850">
        <v>6</v>
      </c>
      <c r="M58" s="850"/>
      <c r="N58" s="850"/>
      <c r="O58" s="850"/>
    </row>
    <row r="59" spans="1:15" ht="12.75">
      <c r="A59" s="855"/>
      <c r="B59" s="859"/>
      <c r="C59" s="860"/>
      <c r="D59" s="861"/>
      <c r="E59" s="851"/>
      <c r="F59" s="851"/>
      <c r="G59" s="849"/>
      <c r="H59" s="851"/>
      <c r="I59" s="851"/>
      <c r="J59" s="853"/>
      <c r="K59" s="849"/>
      <c r="L59" s="851"/>
      <c r="M59" s="851"/>
      <c r="N59" s="851"/>
      <c r="O59" s="851"/>
    </row>
    <row r="60" spans="1:15" ht="12.75">
      <c r="A60" s="854" t="s">
        <v>760</v>
      </c>
      <c r="B60" s="856" t="s">
        <v>761</v>
      </c>
      <c r="C60" s="857"/>
      <c r="D60" s="858"/>
      <c r="E60" s="850">
        <f>SUM(G60+K60+O60)</f>
        <v>53</v>
      </c>
      <c r="F60" s="850">
        <f>SUM(H60+L60+P60)</f>
        <v>53</v>
      </c>
      <c r="G60" s="848">
        <v>37</v>
      </c>
      <c r="H60" s="850">
        <v>37</v>
      </c>
      <c r="I60" s="850"/>
      <c r="J60" s="852"/>
      <c r="K60" s="848">
        <v>16</v>
      </c>
      <c r="L60" s="850">
        <v>16</v>
      </c>
      <c r="M60" s="850"/>
      <c r="N60" s="850"/>
      <c r="O60" s="850"/>
    </row>
    <row r="61" spans="1:15" ht="12.75">
      <c r="A61" s="855"/>
      <c r="B61" s="859"/>
      <c r="C61" s="860"/>
      <c r="D61" s="861"/>
      <c r="E61" s="851"/>
      <c r="F61" s="851"/>
      <c r="G61" s="849"/>
      <c r="H61" s="851"/>
      <c r="I61" s="851"/>
      <c r="J61" s="853"/>
      <c r="K61" s="849"/>
      <c r="L61" s="851"/>
      <c r="M61" s="851"/>
      <c r="N61" s="851"/>
      <c r="O61" s="851"/>
    </row>
    <row r="62" spans="1:15" ht="12.75">
      <c r="A62" s="854" t="s">
        <v>762</v>
      </c>
      <c r="B62" s="856" t="s">
        <v>763</v>
      </c>
      <c r="C62" s="857"/>
      <c r="D62" s="858"/>
      <c r="E62" s="850">
        <f>SUM(G62+K62+O62)</f>
        <v>39</v>
      </c>
      <c r="F62" s="850">
        <f>SUM(H62+L62+P62)</f>
        <v>0</v>
      </c>
      <c r="G62" s="848">
        <v>25</v>
      </c>
      <c r="H62" s="850"/>
      <c r="I62" s="850"/>
      <c r="J62" s="852"/>
      <c r="K62" s="848">
        <v>14</v>
      </c>
      <c r="L62" s="850"/>
      <c r="M62" s="850"/>
      <c r="N62" s="850"/>
      <c r="O62" s="850"/>
    </row>
    <row r="63" spans="1:15" ht="12.75">
      <c r="A63" s="855"/>
      <c r="B63" s="859"/>
      <c r="C63" s="860"/>
      <c r="D63" s="861"/>
      <c r="E63" s="851"/>
      <c r="F63" s="851"/>
      <c r="G63" s="849"/>
      <c r="H63" s="851"/>
      <c r="I63" s="851"/>
      <c r="J63" s="853"/>
      <c r="K63" s="849"/>
      <c r="L63" s="851"/>
      <c r="M63" s="851"/>
      <c r="N63" s="851"/>
      <c r="O63" s="851"/>
    </row>
    <row r="64" spans="1:15" ht="12.75">
      <c r="A64" s="854" t="s">
        <v>764</v>
      </c>
      <c r="B64" s="856" t="s">
        <v>765</v>
      </c>
      <c r="C64" s="857"/>
      <c r="D64" s="858"/>
      <c r="E64" s="850">
        <f>SUM(G64+K64+O64)</f>
        <v>49</v>
      </c>
      <c r="F64" s="850">
        <f>SUM(H64+L64+P64)</f>
        <v>64</v>
      </c>
      <c r="G64" s="848">
        <v>33</v>
      </c>
      <c r="H64" s="850">
        <v>44</v>
      </c>
      <c r="I64" s="850">
        <v>1</v>
      </c>
      <c r="J64" s="852">
        <v>1</v>
      </c>
      <c r="K64" s="848">
        <v>16</v>
      </c>
      <c r="L64" s="850">
        <v>20</v>
      </c>
      <c r="M64" s="850"/>
      <c r="N64" s="850"/>
      <c r="O64" s="850"/>
    </row>
    <row r="65" spans="1:15" ht="12.75">
      <c r="A65" s="855"/>
      <c r="B65" s="859"/>
      <c r="C65" s="860"/>
      <c r="D65" s="861"/>
      <c r="E65" s="851"/>
      <c r="F65" s="851"/>
      <c r="G65" s="849"/>
      <c r="H65" s="851"/>
      <c r="I65" s="851"/>
      <c r="J65" s="853"/>
      <c r="K65" s="849"/>
      <c r="L65" s="851"/>
      <c r="M65" s="851"/>
      <c r="N65" s="851"/>
      <c r="O65" s="851"/>
    </row>
    <row r="66" spans="1:15" ht="12.75">
      <c r="A66" s="854" t="s">
        <v>766</v>
      </c>
      <c r="B66" s="856" t="s">
        <v>767</v>
      </c>
      <c r="C66" s="857"/>
      <c r="D66" s="858"/>
      <c r="E66" s="850">
        <f>SUM(G66+K66+O66)</f>
        <v>86</v>
      </c>
      <c r="F66" s="850">
        <f>SUM(H66+L66+P66)</f>
        <v>86</v>
      </c>
      <c r="G66" s="848">
        <v>57</v>
      </c>
      <c r="H66" s="850">
        <v>57</v>
      </c>
      <c r="I66" s="850"/>
      <c r="J66" s="852"/>
      <c r="K66" s="848">
        <v>29</v>
      </c>
      <c r="L66" s="850">
        <v>29</v>
      </c>
      <c r="M66" s="850"/>
      <c r="N66" s="850"/>
      <c r="O66" s="850"/>
    </row>
    <row r="67" spans="1:15" ht="12.75">
      <c r="A67" s="855"/>
      <c r="B67" s="859"/>
      <c r="C67" s="860"/>
      <c r="D67" s="861"/>
      <c r="E67" s="851"/>
      <c r="F67" s="851"/>
      <c r="G67" s="849"/>
      <c r="H67" s="851"/>
      <c r="I67" s="851"/>
      <c r="J67" s="853"/>
      <c r="K67" s="849"/>
      <c r="L67" s="851"/>
      <c r="M67" s="851"/>
      <c r="N67" s="851"/>
      <c r="O67" s="851"/>
    </row>
    <row r="68" spans="1:15" ht="12.75">
      <c r="A68" s="854" t="s">
        <v>768</v>
      </c>
      <c r="B68" s="856" t="s">
        <v>769</v>
      </c>
      <c r="C68" s="857"/>
      <c r="D68" s="858"/>
      <c r="E68" s="850">
        <f>SUM(G68+K68+O68)</f>
        <v>50</v>
      </c>
      <c r="F68" s="850">
        <f>SUM(H68+L68+P68)</f>
        <v>50</v>
      </c>
      <c r="G68" s="848">
        <v>35</v>
      </c>
      <c r="H68" s="850">
        <v>35</v>
      </c>
      <c r="I68" s="850"/>
      <c r="J68" s="852"/>
      <c r="K68" s="848">
        <v>15</v>
      </c>
      <c r="L68" s="850">
        <v>15</v>
      </c>
      <c r="M68" s="850"/>
      <c r="N68" s="850"/>
      <c r="O68" s="850"/>
    </row>
    <row r="69" spans="1:15" ht="12.75">
      <c r="A69" s="855"/>
      <c r="B69" s="859"/>
      <c r="C69" s="860"/>
      <c r="D69" s="861"/>
      <c r="E69" s="851"/>
      <c r="F69" s="851"/>
      <c r="G69" s="849"/>
      <c r="H69" s="851"/>
      <c r="I69" s="851"/>
      <c r="J69" s="853"/>
      <c r="K69" s="849"/>
      <c r="L69" s="851"/>
      <c r="M69" s="851"/>
      <c r="N69" s="851"/>
      <c r="O69" s="851"/>
    </row>
    <row r="70" spans="1:15" ht="12.75">
      <c r="A70" s="854" t="s">
        <v>770</v>
      </c>
      <c r="B70" s="856" t="s">
        <v>771</v>
      </c>
      <c r="C70" s="857"/>
      <c r="D70" s="858"/>
      <c r="E70" s="850">
        <f>SUM(G70+K70+O70)</f>
        <v>55</v>
      </c>
      <c r="F70" s="850">
        <f>SUM(H70+L70+P70)</f>
        <v>55</v>
      </c>
      <c r="G70" s="848">
        <v>39</v>
      </c>
      <c r="H70" s="850">
        <v>39</v>
      </c>
      <c r="I70" s="850"/>
      <c r="J70" s="852"/>
      <c r="K70" s="848">
        <v>16</v>
      </c>
      <c r="L70" s="850">
        <v>16</v>
      </c>
      <c r="M70" s="850"/>
      <c r="N70" s="850"/>
      <c r="O70" s="850"/>
    </row>
    <row r="71" spans="1:15" ht="12" customHeight="1">
      <c r="A71" s="855"/>
      <c r="B71" s="859"/>
      <c r="C71" s="860"/>
      <c r="D71" s="861"/>
      <c r="E71" s="851"/>
      <c r="F71" s="851"/>
      <c r="G71" s="849"/>
      <c r="H71" s="851"/>
      <c r="I71" s="851"/>
      <c r="J71" s="853"/>
      <c r="K71" s="849"/>
      <c r="L71" s="851"/>
      <c r="M71" s="851"/>
      <c r="N71" s="851"/>
      <c r="O71" s="851"/>
    </row>
    <row r="72" spans="1:15" ht="12.75">
      <c r="A72" s="854" t="s">
        <v>772</v>
      </c>
      <c r="B72" s="856" t="s">
        <v>773</v>
      </c>
      <c r="C72" s="857"/>
      <c r="D72" s="858"/>
      <c r="E72" s="850">
        <f>SUM(G72+K72+O72)</f>
        <v>52</v>
      </c>
      <c r="F72" s="850">
        <f>SUM(H72+L72+P72)</f>
        <v>53</v>
      </c>
      <c r="G72" s="848">
        <v>36</v>
      </c>
      <c r="H72" s="850">
        <v>37</v>
      </c>
      <c r="I72" s="850"/>
      <c r="J72" s="852"/>
      <c r="K72" s="848">
        <v>16</v>
      </c>
      <c r="L72" s="850">
        <v>16</v>
      </c>
      <c r="M72" s="850"/>
      <c r="N72" s="850"/>
      <c r="O72" s="850"/>
    </row>
    <row r="73" spans="1:15" ht="11.25" customHeight="1">
      <c r="A73" s="855"/>
      <c r="B73" s="859"/>
      <c r="C73" s="860"/>
      <c r="D73" s="861"/>
      <c r="E73" s="851"/>
      <c r="F73" s="851"/>
      <c r="G73" s="849"/>
      <c r="H73" s="851"/>
      <c r="I73" s="851"/>
      <c r="J73" s="853"/>
      <c r="K73" s="849"/>
      <c r="L73" s="851"/>
      <c r="M73" s="851"/>
      <c r="N73" s="851"/>
      <c r="O73" s="851"/>
    </row>
    <row r="74" spans="1:15" ht="12.75">
      <c r="A74" s="854" t="s">
        <v>774</v>
      </c>
      <c r="B74" s="856" t="s">
        <v>775</v>
      </c>
      <c r="C74" s="857"/>
      <c r="D74" s="858"/>
      <c r="E74" s="850">
        <f>SUM(G74+K74+O74)</f>
        <v>52</v>
      </c>
      <c r="F74" s="850">
        <f>SUM(H74+L74+P74)</f>
        <v>52</v>
      </c>
      <c r="G74" s="848">
        <v>37</v>
      </c>
      <c r="H74" s="850">
        <v>37</v>
      </c>
      <c r="I74" s="850">
        <v>1</v>
      </c>
      <c r="J74" s="852">
        <v>1</v>
      </c>
      <c r="K74" s="848">
        <v>15</v>
      </c>
      <c r="L74" s="850">
        <v>15</v>
      </c>
      <c r="M74" s="850"/>
      <c r="N74" s="850"/>
      <c r="O74" s="850"/>
    </row>
    <row r="75" spans="1:15" ht="11.25" customHeight="1">
      <c r="A75" s="855"/>
      <c r="B75" s="859"/>
      <c r="C75" s="860"/>
      <c r="D75" s="861"/>
      <c r="E75" s="851"/>
      <c r="F75" s="851"/>
      <c r="G75" s="849"/>
      <c r="H75" s="851"/>
      <c r="I75" s="851"/>
      <c r="J75" s="853"/>
      <c r="K75" s="849"/>
      <c r="L75" s="851"/>
      <c r="M75" s="851"/>
      <c r="N75" s="851"/>
      <c r="O75" s="851"/>
    </row>
    <row r="76" spans="1:15" ht="12.75">
      <c r="A76" s="854" t="s">
        <v>776</v>
      </c>
      <c r="B76" s="856" t="s">
        <v>777</v>
      </c>
      <c r="C76" s="857"/>
      <c r="D76" s="858"/>
      <c r="E76" s="850">
        <f>SUM(G76+K76+O76)</f>
        <v>91</v>
      </c>
      <c r="F76" s="850">
        <f>SUM(H76+L76+P76)</f>
        <v>91</v>
      </c>
      <c r="G76" s="848">
        <v>68</v>
      </c>
      <c r="H76" s="850">
        <v>68</v>
      </c>
      <c r="I76" s="850"/>
      <c r="J76" s="852"/>
      <c r="K76" s="848">
        <v>23</v>
      </c>
      <c r="L76" s="850">
        <v>23</v>
      </c>
      <c r="M76" s="850"/>
      <c r="N76" s="850"/>
      <c r="O76" s="850"/>
    </row>
    <row r="77" spans="1:15" ht="10.5" customHeight="1">
      <c r="A77" s="855"/>
      <c r="B77" s="859"/>
      <c r="C77" s="860"/>
      <c r="D77" s="861"/>
      <c r="E77" s="851"/>
      <c r="F77" s="851"/>
      <c r="G77" s="849"/>
      <c r="H77" s="851"/>
      <c r="I77" s="851"/>
      <c r="J77" s="853"/>
      <c r="K77" s="849"/>
      <c r="L77" s="851"/>
      <c r="M77" s="851"/>
      <c r="N77" s="851"/>
      <c r="O77" s="851"/>
    </row>
    <row r="78" spans="1:15" ht="12.75">
      <c r="A78" s="854" t="s">
        <v>778</v>
      </c>
      <c r="B78" s="856" t="s">
        <v>779</v>
      </c>
      <c r="C78" s="857"/>
      <c r="D78" s="858"/>
      <c r="E78" s="850">
        <f>SUM(G78+K78+O78)</f>
        <v>77</v>
      </c>
      <c r="F78" s="850">
        <f>SUM(H78+L78+P78)</f>
        <v>78</v>
      </c>
      <c r="G78" s="848">
        <v>56</v>
      </c>
      <c r="H78" s="850">
        <v>57</v>
      </c>
      <c r="I78" s="850"/>
      <c r="J78" s="852"/>
      <c r="K78" s="848">
        <v>21</v>
      </c>
      <c r="L78" s="850">
        <v>21</v>
      </c>
      <c r="M78" s="850"/>
      <c r="N78" s="850"/>
      <c r="O78" s="850"/>
    </row>
    <row r="79" spans="1:15" ht="12" customHeight="1">
      <c r="A79" s="855"/>
      <c r="B79" s="859"/>
      <c r="C79" s="860"/>
      <c r="D79" s="861"/>
      <c r="E79" s="851"/>
      <c r="F79" s="851"/>
      <c r="G79" s="849"/>
      <c r="H79" s="851"/>
      <c r="I79" s="851"/>
      <c r="J79" s="853"/>
      <c r="K79" s="849"/>
      <c r="L79" s="851"/>
      <c r="M79" s="851"/>
      <c r="N79" s="851"/>
      <c r="O79" s="851"/>
    </row>
    <row r="80" spans="1:15" ht="12.75">
      <c r="A80" s="854" t="s">
        <v>780</v>
      </c>
      <c r="B80" s="856" t="s">
        <v>781</v>
      </c>
      <c r="C80" s="857"/>
      <c r="D80" s="858"/>
      <c r="E80" s="850">
        <f>SUM(G80+K80+O80)</f>
        <v>99</v>
      </c>
      <c r="F80" s="850">
        <f>SUM(H80+L80+P80)</f>
        <v>99</v>
      </c>
      <c r="G80" s="848">
        <v>73</v>
      </c>
      <c r="H80" s="850">
        <v>73</v>
      </c>
      <c r="I80" s="850"/>
      <c r="J80" s="852"/>
      <c r="K80" s="848">
        <v>26</v>
      </c>
      <c r="L80" s="850">
        <v>26</v>
      </c>
      <c r="M80" s="850"/>
      <c r="N80" s="850"/>
      <c r="O80" s="850"/>
    </row>
    <row r="81" spans="1:15" ht="9.75" customHeight="1">
      <c r="A81" s="855"/>
      <c r="B81" s="859"/>
      <c r="C81" s="860"/>
      <c r="D81" s="861"/>
      <c r="E81" s="851"/>
      <c r="F81" s="851"/>
      <c r="G81" s="849"/>
      <c r="H81" s="851"/>
      <c r="I81" s="851"/>
      <c r="J81" s="853"/>
      <c r="K81" s="849"/>
      <c r="L81" s="851"/>
      <c r="M81" s="851"/>
      <c r="N81" s="851"/>
      <c r="O81" s="851"/>
    </row>
    <row r="82" spans="1:15" ht="12.75">
      <c r="A82" s="854" t="s">
        <v>782</v>
      </c>
      <c r="B82" s="856" t="s">
        <v>783</v>
      </c>
      <c r="C82" s="857"/>
      <c r="D82" s="858"/>
      <c r="E82" s="850">
        <f>SUM(G82+K82+O82)</f>
        <v>96</v>
      </c>
      <c r="F82" s="850">
        <f>SUM(H82+L82+P82)</f>
        <v>96</v>
      </c>
      <c r="G82" s="848">
        <v>70</v>
      </c>
      <c r="H82" s="850">
        <v>70</v>
      </c>
      <c r="I82" s="850"/>
      <c r="J82" s="852"/>
      <c r="K82" s="848">
        <v>26</v>
      </c>
      <c r="L82" s="850">
        <v>26</v>
      </c>
      <c r="M82" s="850"/>
      <c r="N82" s="850"/>
      <c r="O82" s="850"/>
    </row>
    <row r="83" spans="1:15" ht="12.75">
      <c r="A83" s="855"/>
      <c r="B83" s="859"/>
      <c r="C83" s="860"/>
      <c r="D83" s="861"/>
      <c r="E83" s="851"/>
      <c r="F83" s="851"/>
      <c r="G83" s="849"/>
      <c r="H83" s="851"/>
      <c r="I83" s="851"/>
      <c r="J83" s="853"/>
      <c r="K83" s="849"/>
      <c r="L83" s="851"/>
      <c r="M83" s="851"/>
      <c r="N83" s="851"/>
      <c r="O83" s="851"/>
    </row>
    <row r="84" spans="1:15" ht="12.75">
      <c r="A84" s="854" t="s">
        <v>784</v>
      </c>
      <c r="B84" s="875" t="s">
        <v>791</v>
      </c>
      <c r="C84" s="876"/>
      <c r="D84" s="877"/>
      <c r="E84" s="850">
        <f>SUM(G84+K84+O84)</f>
        <v>34</v>
      </c>
      <c r="F84" s="850">
        <f>SUM(H84+L84+P84)</f>
        <v>41</v>
      </c>
      <c r="G84" s="848">
        <v>30</v>
      </c>
      <c r="H84" s="850">
        <v>34</v>
      </c>
      <c r="I84" s="850"/>
      <c r="J84" s="852"/>
      <c r="K84" s="848">
        <v>4</v>
      </c>
      <c r="L84" s="850">
        <v>7</v>
      </c>
      <c r="M84" s="850"/>
      <c r="N84" s="850"/>
      <c r="O84" s="850"/>
    </row>
    <row r="85" spans="1:15" ht="12.75">
      <c r="A85" s="855"/>
      <c r="B85" s="878"/>
      <c r="C85" s="879"/>
      <c r="D85" s="880"/>
      <c r="E85" s="851"/>
      <c r="F85" s="851"/>
      <c r="G85" s="849"/>
      <c r="H85" s="851"/>
      <c r="I85" s="851"/>
      <c r="J85" s="853"/>
      <c r="K85" s="849"/>
      <c r="L85" s="851"/>
      <c r="M85" s="851"/>
      <c r="N85" s="851"/>
      <c r="O85" s="851"/>
    </row>
    <row r="86" spans="1:15" ht="12.75">
      <c r="A86" s="854" t="s">
        <v>785</v>
      </c>
      <c r="B86" s="856" t="s">
        <v>786</v>
      </c>
      <c r="C86" s="857"/>
      <c r="D86" s="858"/>
      <c r="E86" s="850">
        <f>SUM(G86+K86+O86)</f>
        <v>92</v>
      </c>
      <c r="F86" s="850">
        <f>SUM(H86+L86+P86)</f>
        <v>92</v>
      </c>
      <c r="G86" s="848">
        <v>57</v>
      </c>
      <c r="H86" s="850">
        <v>57</v>
      </c>
      <c r="I86" s="850"/>
      <c r="J86" s="852"/>
      <c r="K86" s="848">
        <v>35</v>
      </c>
      <c r="L86" s="850">
        <v>35</v>
      </c>
      <c r="M86" s="850"/>
      <c r="N86" s="850"/>
      <c r="O86" s="850"/>
    </row>
    <row r="87" spans="1:15" ht="12.75">
      <c r="A87" s="855"/>
      <c r="B87" s="859"/>
      <c r="C87" s="860"/>
      <c r="D87" s="861"/>
      <c r="E87" s="851"/>
      <c r="F87" s="851"/>
      <c r="G87" s="849"/>
      <c r="H87" s="851"/>
      <c r="I87" s="851"/>
      <c r="J87" s="853"/>
      <c r="K87" s="849"/>
      <c r="L87" s="851"/>
      <c r="M87" s="851"/>
      <c r="N87" s="851"/>
      <c r="O87" s="851"/>
    </row>
    <row r="88" spans="1:15" ht="12.75">
      <c r="A88" s="854" t="s">
        <v>787</v>
      </c>
      <c r="B88" s="856" t="s">
        <v>356</v>
      </c>
      <c r="C88" s="857"/>
      <c r="D88" s="858"/>
      <c r="E88" s="850">
        <f>SUM(G88+K88+O88)</f>
        <v>144</v>
      </c>
      <c r="F88" s="850">
        <f>SUM(H88+L88+P88)</f>
        <v>144</v>
      </c>
      <c r="G88" s="848">
        <v>124</v>
      </c>
      <c r="H88" s="850">
        <v>124</v>
      </c>
      <c r="I88" s="850"/>
      <c r="J88" s="852"/>
      <c r="K88" s="848">
        <v>20</v>
      </c>
      <c r="L88" s="850">
        <v>20</v>
      </c>
      <c r="M88" s="850"/>
      <c r="N88" s="850"/>
      <c r="O88" s="850"/>
    </row>
    <row r="89" spans="1:15" ht="12" customHeight="1">
      <c r="A89" s="855"/>
      <c r="B89" s="859"/>
      <c r="C89" s="860"/>
      <c r="D89" s="861"/>
      <c r="E89" s="851"/>
      <c r="F89" s="851"/>
      <c r="G89" s="849"/>
      <c r="H89" s="851"/>
      <c r="I89" s="851"/>
      <c r="J89" s="853"/>
      <c r="K89" s="849"/>
      <c r="L89" s="851"/>
      <c r="M89" s="851"/>
      <c r="N89" s="851"/>
      <c r="O89" s="851"/>
    </row>
    <row r="90" spans="1:15" ht="12.75">
      <c r="A90" s="854" t="s">
        <v>788</v>
      </c>
      <c r="B90" s="856" t="s">
        <v>789</v>
      </c>
      <c r="C90" s="857"/>
      <c r="D90" s="858"/>
      <c r="E90" s="850">
        <f>SUM(G90+K90+O90)</f>
        <v>45</v>
      </c>
      <c r="F90" s="850">
        <f>SUM(H90+L90+P90)</f>
        <v>45</v>
      </c>
      <c r="G90" s="848">
        <v>21</v>
      </c>
      <c r="H90" s="850">
        <v>21</v>
      </c>
      <c r="I90" s="850"/>
      <c r="J90" s="852"/>
      <c r="K90" s="848">
        <v>24</v>
      </c>
      <c r="L90" s="850">
        <v>24</v>
      </c>
      <c r="M90" s="850"/>
      <c r="N90" s="850"/>
      <c r="O90" s="850"/>
    </row>
    <row r="91" spans="1:15" ht="11.25" customHeight="1">
      <c r="A91" s="855"/>
      <c r="B91" s="859"/>
      <c r="C91" s="860"/>
      <c r="D91" s="861"/>
      <c r="E91" s="851"/>
      <c r="F91" s="851"/>
      <c r="G91" s="849"/>
      <c r="H91" s="851"/>
      <c r="I91" s="851"/>
      <c r="J91" s="853"/>
      <c r="K91" s="849"/>
      <c r="L91" s="851"/>
      <c r="M91" s="851"/>
      <c r="N91" s="851"/>
      <c r="O91" s="851"/>
    </row>
    <row r="92" spans="1:15" ht="12.75">
      <c r="A92" s="868"/>
      <c r="B92" s="869" t="s">
        <v>790</v>
      </c>
      <c r="C92" s="870"/>
      <c r="D92" s="871"/>
      <c r="E92" s="864">
        <f aca="true" t="shared" si="1" ref="E92:O92">SUM(E42:E91)</f>
        <v>1354</v>
      </c>
      <c r="F92" s="864">
        <f t="shared" si="1"/>
        <v>1342</v>
      </c>
      <c r="G92" s="862">
        <f t="shared" si="1"/>
        <v>931</v>
      </c>
      <c r="H92" s="864">
        <f t="shared" si="1"/>
        <v>925</v>
      </c>
      <c r="I92" s="864">
        <f t="shared" si="1"/>
        <v>2</v>
      </c>
      <c r="J92" s="866">
        <f t="shared" si="1"/>
        <v>2</v>
      </c>
      <c r="K92" s="862">
        <f t="shared" si="1"/>
        <v>423</v>
      </c>
      <c r="L92" s="864">
        <f t="shared" si="1"/>
        <v>417</v>
      </c>
      <c r="M92" s="864">
        <f t="shared" si="1"/>
        <v>3</v>
      </c>
      <c r="N92" s="864">
        <f t="shared" si="1"/>
        <v>3</v>
      </c>
      <c r="O92" s="864">
        <f t="shared" si="1"/>
        <v>0</v>
      </c>
    </row>
    <row r="93" spans="1:15" ht="12.75">
      <c r="A93" s="855"/>
      <c r="B93" s="872"/>
      <c r="C93" s="873"/>
      <c r="D93" s="874"/>
      <c r="E93" s="865"/>
      <c r="F93" s="865"/>
      <c r="G93" s="863"/>
      <c r="H93" s="865"/>
      <c r="I93" s="865"/>
      <c r="J93" s="867"/>
      <c r="K93" s="863"/>
      <c r="L93" s="865"/>
      <c r="M93" s="865"/>
      <c r="N93" s="865"/>
      <c r="O93" s="865"/>
    </row>
    <row r="94" spans="1:15" ht="12.75">
      <c r="A94" s="868"/>
      <c r="B94" s="869" t="s">
        <v>146</v>
      </c>
      <c r="C94" s="870"/>
      <c r="D94" s="871"/>
      <c r="E94" s="864">
        <f aca="true" t="shared" si="2" ref="E94:O94">SUM(E92+E40+E36)</f>
        <v>1676</v>
      </c>
      <c r="F94" s="864">
        <f t="shared" si="2"/>
        <v>1664</v>
      </c>
      <c r="G94" s="862">
        <f t="shared" si="2"/>
        <v>1219</v>
      </c>
      <c r="H94" s="864">
        <f t="shared" si="2"/>
        <v>1213</v>
      </c>
      <c r="I94" s="864">
        <f t="shared" si="2"/>
        <v>3</v>
      </c>
      <c r="J94" s="866">
        <f t="shared" si="2"/>
        <v>3</v>
      </c>
      <c r="K94" s="862">
        <f t="shared" si="2"/>
        <v>455</v>
      </c>
      <c r="L94" s="864">
        <f t="shared" si="2"/>
        <v>449</v>
      </c>
      <c r="M94" s="864">
        <f t="shared" si="2"/>
        <v>4</v>
      </c>
      <c r="N94" s="864">
        <f t="shared" si="2"/>
        <v>4</v>
      </c>
      <c r="O94" s="864">
        <f t="shared" si="2"/>
        <v>6</v>
      </c>
    </row>
    <row r="95" spans="1:15" ht="12.75">
      <c r="A95" s="855"/>
      <c r="B95" s="872"/>
      <c r="C95" s="873"/>
      <c r="D95" s="874"/>
      <c r="E95" s="865"/>
      <c r="F95" s="865"/>
      <c r="G95" s="863"/>
      <c r="H95" s="865"/>
      <c r="I95" s="865"/>
      <c r="J95" s="867"/>
      <c r="K95" s="863"/>
      <c r="L95" s="865"/>
      <c r="M95" s="865"/>
      <c r="N95" s="865"/>
      <c r="O95" s="865"/>
    </row>
  </sheetData>
  <sheetProtection/>
  <mergeCells count="577">
    <mergeCell ref="F56:F57"/>
    <mergeCell ref="F58:F59"/>
    <mergeCell ref="A56:A57"/>
    <mergeCell ref="B56:D57"/>
    <mergeCell ref="E56:E57"/>
    <mergeCell ref="A58:A59"/>
    <mergeCell ref="B58:D59"/>
    <mergeCell ref="E58:E59"/>
    <mergeCell ref="F30:F31"/>
    <mergeCell ref="F32:F33"/>
    <mergeCell ref="F34:F35"/>
    <mergeCell ref="F36:F37"/>
    <mergeCell ref="F22:F23"/>
    <mergeCell ref="F24:F25"/>
    <mergeCell ref="F26:F27"/>
    <mergeCell ref="F28:F29"/>
    <mergeCell ref="F12:F13"/>
    <mergeCell ref="F14:F15"/>
    <mergeCell ref="F16:F17"/>
    <mergeCell ref="F18:F19"/>
    <mergeCell ref="N8:N9"/>
    <mergeCell ref="N10:N11"/>
    <mergeCell ref="J8:J9"/>
    <mergeCell ref="J10:J11"/>
    <mergeCell ref="M10:M11"/>
    <mergeCell ref="L18:L19"/>
    <mergeCell ref="L50:L51"/>
    <mergeCell ref="L52:L53"/>
    <mergeCell ref="L54:L55"/>
    <mergeCell ref="G7:J7"/>
    <mergeCell ref="K7:N7"/>
    <mergeCell ref="L42:L43"/>
    <mergeCell ref="L44:L45"/>
    <mergeCell ref="L46:L47"/>
    <mergeCell ref="L48:L49"/>
    <mergeCell ref="L34:L35"/>
    <mergeCell ref="L20:L21"/>
    <mergeCell ref="L22:L23"/>
    <mergeCell ref="L24:L25"/>
    <mergeCell ref="N54:N55"/>
    <mergeCell ref="N40:N41"/>
    <mergeCell ref="N42:N43"/>
    <mergeCell ref="N44:N45"/>
    <mergeCell ref="N46:N47"/>
    <mergeCell ref="N52:N53"/>
    <mergeCell ref="N48:N49"/>
    <mergeCell ref="N50:N51"/>
    <mergeCell ref="N38:N39"/>
    <mergeCell ref="M38:M39"/>
    <mergeCell ref="M36:M37"/>
    <mergeCell ref="N22:N23"/>
    <mergeCell ref="N32:N33"/>
    <mergeCell ref="M42:M43"/>
    <mergeCell ref="K50:K51"/>
    <mergeCell ref="N24:N25"/>
    <mergeCell ref="N26:N27"/>
    <mergeCell ref="N30:N31"/>
    <mergeCell ref="L26:L27"/>
    <mergeCell ref="L28:L29"/>
    <mergeCell ref="L30:L31"/>
    <mergeCell ref="M28:M29"/>
    <mergeCell ref="N34:N35"/>
    <mergeCell ref="N36:N37"/>
    <mergeCell ref="J54:J55"/>
    <mergeCell ref="J40:J41"/>
    <mergeCell ref="J42:J43"/>
    <mergeCell ref="J44:J45"/>
    <mergeCell ref="J46:J47"/>
    <mergeCell ref="J48:J49"/>
    <mergeCell ref="J50:J51"/>
    <mergeCell ref="H28:H29"/>
    <mergeCell ref="J20:J21"/>
    <mergeCell ref="J22:J23"/>
    <mergeCell ref="J24:J25"/>
    <mergeCell ref="J26:J27"/>
    <mergeCell ref="H68:H69"/>
    <mergeCell ref="J30:J31"/>
    <mergeCell ref="H60:H61"/>
    <mergeCell ref="H62:H63"/>
    <mergeCell ref="H54:H55"/>
    <mergeCell ref="O38:O39"/>
    <mergeCell ref="B38:D39"/>
    <mergeCell ref="E38:E39"/>
    <mergeCell ref="G38:G39"/>
    <mergeCell ref="I38:I39"/>
    <mergeCell ref="F38:F39"/>
    <mergeCell ref="K38:K39"/>
    <mergeCell ref="L38:L39"/>
    <mergeCell ref="H38:H39"/>
    <mergeCell ref="J38:J39"/>
    <mergeCell ref="O36:O37"/>
    <mergeCell ref="H34:H35"/>
    <mergeCell ref="L36:L37"/>
    <mergeCell ref="H36:H37"/>
    <mergeCell ref="K36:K37"/>
    <mergeCell ref="J34:J35"/>
    <mergeCell ref="J36:J37"/>
    <mergeCell ref="K34:K35"/>
    <mergeCell ref="M34:M35"/>
    <mergeCell ref="O32:O33"/>
    <mergeCell ref="A34:A35"/>
    <mergeCell ref="B34:D35"/>
    <mergeCell ref="E34:E35"/>
    <mergeCell ref="G34:G35"/>
    <mergeCell ref="I34:I35"/>
    <mergeCell ref="H32:H33"/>
    <mergeCell ref="L12:L13"/>
    <mergeCell ref="H12:H13"/>
    <mergeCell ref="B36:D37"/>
    <mergeCell ref="E36:E37"/>
    <mergeCell ref="G36:G37"/>
    <mergeCell ref="I36:I37"/>
    <mergeCell ref="H22:H23"/>
    <mergeCell ref="H24:H25"/>
    <mergeCell ref="H30:H31"/>
    <mergeCell ref="H26:H27"/>
    <mergeCell ref="L32:L33"/>
    <mergeCell ref="J14:J15"/>
    <mergeCell ref="B32:D33"/>
    <mergeCell ref="O34:O35"/>
    <mergeCell ref="O7:O9"/>
    <mergeCell ref="G12:G13"/>
    <mergeCell ref="I12:I13"/>
    <mergeCell ref="K12:K13"/>
    <mergeCell ref="M12:M13"/>
    <mergeCell ref="J12:J13"/>
    <mergeCell ref="M8:M9"/>
    <mergeCell ref="F6:F9"/>
    <mergeCell ref="N12:N13"/>
    <mergeCell ref="K10:K11"/>
    <mergeCell ref="E32:E33"/>
    <mergeCell ref="G32:G33"/>
    <mergeCell ref="I32:I33"/>
    <mergeCell ref="M32:M33"/>
    <mergeCell ref="K32:K33"/>
    <mergeCell ref="J32:J33"/>
    <mergeCell ref="H16:H17"/>
    <mergeCell ref="K16:K17"/>
    <mergeCell ref="B12:D13"/>
    <mergeCell ref="E12:E13"/>
    <mergeCell ref="B4:O4"/>
    <mergeCell ref="B2:O2"/>
    <mergeCell ref="E6:E9"/>
    <mergeCell ref="G8:G9"/>
    <mergeCell ref="I8:I9"/>
    <mergeCell ref="K8:K9"/>
    <mergeCell ref="N14:N15"/>
    <mergeCell ref="B14:D15"/>
    <mergeCell ref="E14:E15"/>
    <mergeCell ref="G14:G15"/>
    <mergeCell ref="I14:I15"/>
    <mergeCell ref="H14:H15"/>
    <mergeCell ref="O12:O13"/>
    <mergeCell ref="K14:K15"/>
    <mergeCell ref="M14:M15"/>
    <mergeCell ref="O14:O15"/>
    <mergeCell ref="L14:L15"/>
    <mergeCell ref="B16:D17"/>
    <mergeCell ref="E16:E17"/>
    <mergeCell ref="G16:G17"/>
    <mergeCell ref="I16:I17"/>
    <mergeCell ref="J16:J17"/>
    <mergeCell ref="F20:F21"/>
    <mergeCell ref="H20:H21"/>
    <mergeCell ref="M16:M17"/>
    <mergeCell ref="O16:O17"/>
    <mergeCell ref="L16:L17"/>
    <mergeCell ref="K20:K21"/>
    <mergeCell ref="J18:J19"/>
    <mergeCell ref="N16:N17"/>
    <mergeCell ref="N18:N19"/>
    <mergeCell ref="N20:N21"/>
    <mergeCell ref="G22:G23"/>
    <mergeCell ref="I22:I23"/>
    <mergeCell ref="K22:K23"/>
    <mergeCell ref="B18:D19"/>
    <mergeCell ref="E18:E19"/>
    <mergeCell ref="G18:G19"/>
    <mergeCell ref="I18:I19"/>
    <mergeCell ref="E20:E21"/>
    <mergeCell ref="G20:G21"/>
    <mergeCell ref="I20:I21"/>
    <mergeCell ref="K18:K19"/>
    <mergeCell ref="M18:M19"/>
    <mergeCell ref="B20:D21"/>
    <mergeCell ref="O24:O25"/>
    <mergeCell ref="H18:H19"/>
    <mergeCell ref="M22:M23"/>
    <mergeCell ref="O18:O19"/>
    <mergeCell ref="M20:M21"/>
    <mergeCell ref="O20:O21"/>
    <mergeCell ref="E22:E23"/>
    <mergeCell ref="O26:O27"/>
    <mergeCell ref="B22:D23"/>
    <mergeCell ref="M24:M25"/>
    <mergeCell ref="G24:G25"/>
    <mergeCell ref="I24:I25"/>
    <mergeCell ref="K24:K25"/>
    <mergeCell ref="B26:D27"/>
    <mergeCell ref="E26:E27"/>
    <mergeCell ref="G26:G27"/>
    <mergeCell ref="I26:I27"/>
    <mergeCell ref="O22:O23"/>
    <mergeCell ref="N28:N29"/>
    <mergeCell ref="B28:D29"/>
    <mergeCell ref="B24:D25"/>
    <mergeCell ref="E24:E25"/>
    <mergeCell ref="E28:E29"/>
    <mergeCell ref="G28:G29"/>
    <mergeCell ref="I28:I29"/>
    <mergeCell ref="K26:K27"/>
    <mergeCell ref="M26:M27"/>
    <mergeCell ref="O28:O29"/>
    <mergeCell ref="B30:D31"/>
    <mergeCell ref="E30:E31"/>
    <mergeCell ref="G30:G31"/>
    <mergeCell ref="I30:I31"/>
    <mergeCell ref="K30:K31"/>
    <mergeCell ref="M30:M31"/>
    <mergeCell ref="O30:O31"/>
    <mergeCell ref="K28:K29"/>
    <mergeCell ref="J28:J29"/>
    <mergeCell ref="B40:D41"/>
    <mergeCell ref="L40:L41"/>
    <mergeCell ref="F42:F43"/>
    <mergeCell ref="B42:D43"/>
    <mergeCell ref="E42:E43"/>
    <mergeCell ref="G42:G43"/>
    <mergeCell ref="I42:I43"/>
    <mergeCell ref="K42:K43"/>
    <mergeCell ref="H42:H43"/>
    <mergeCell ref="M40:M41"/>
    <mergeCell ref="O40:O41"/>
    <mergeCell ref="B46:D47"/>
    <mergeCell ref="E46:E47"/>
    <mergeCell ref="G46:G47"/>
    <mergeCell ref="I46:I47"/>
    <mergeCell ref="H46:H47"/>
    <mergeCell ref="F46:F47"/>
    <mergeCell ref="O42:O43"/>
    <mergeCell ref="K40:K41"/>
    <mergeCell ref="E40:E41"/>
    <mergeCell ref="G40:G41"/>
    <mergeCell ref="I40:I41"/>
    <mergeCell ref="F40:F41"/>
    <mergeCell ref="H40:H41"/>
    <mergeCell ref="B48:D49"/>
    <mergeCell ref="E48:E49"/>
    <mergeCell ref="G48:G49"/>
    <mergeCell ref="I48:I49"/>
    <mergeCell ref="H48:H49"/>
    <mergeCell ref="F48:F49"/>
    <mergeCell ref="E52:E53"/>
    <mergeCell ref="G52:G53"/>
    <mergeCell ref="I52:I53"/>
    <mergeCell ref="B50:D51"/>
    <mergeCell ref="E50:E51"/>
    <mergeCell ref="G50:G51"/>
    <mergeCell ref="I50:I51"/>
    <mergeCell ref="F50:F51"/>
    <mergeCell ref="H50:H51"/>
    <mergeCell ref="H52:H53"/>
    <mergeCell ref="A50:A51"/>
    <mergeCell ref="A52:A53"/>
    <mergeCell ref="A44:A45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42:A43"/>
    <mergeCell ref="A32:A33"/>
    <mergeCell ref="A38:A39"/>
    <mergeCell ref="A36:A37"/>
    <mergeCell ref="A30:A31"/>
    <mergeCell ref="A40:A41"/>
    <mergeCell ref="B6:D9"/>
    <mergeCell ref="H8:H9"/>
    <mergeCell ref="A6:A9"/>
    <mergeCell ref="A10:A11"/>
    <mergeCell ref="G6:M6"/>
    <mergeCell ref="F10:F11"/>
    <mergeCell ref="L8:L9"/>
    <mergeCell ref="L10:L11"/>
    <mergeCell ref="H10:H11"/>
    <mergeCell ref="I10:I11"/>
    <mergeCell ref="G10:G11"/>
    <mergeCell ref="O50:O51"/>
    <mergeCell ref="O52:O53"/>
    <mergeCell ref="B10:D11"/>
    <mergeCell ref="E10:E11"/>
    <mergeCell ref="K52:K53"/>
    <mergeCell ref="M52:M53"/>
    <mergeCell ref="J52:J53"/>
    <mergeCell ref="F52:F53"/>
    <mergeCell ref="B52:D53"/>
    <mergeCell ref="A54:A55"/>
    <mergeCell ref="B54:D55"/>
    <mergeCell ref="E54:E55"/>
    <mergeCell ref="G54:G55"/>
    <mergeCell ref="F54:F55"/>
    <mergeCell ref="K46:K47"/>
    <mergeCell ref="K54:K55"/>
    <mergeCell ref="I54:I55"/>
    <mergeCell ref="A46:A47"/>
    <mergeCell ref="A48:A49"/>
    <mergeCell ref="O10:O11"/>
    <mergeCell ref="O54:O55"/>
    <mergeCell ref="M50:M51"/>
    <mergeCell ref="M46:M47"/>
    <mergeCell ref="O46:O47"/>
    <mergeCell ref="K48:K49"/>
    <mergeCell ref="M48:M49"/>
    <mergeCell ref="M54:M55"/>
    <mergeCell ref="O44:O45"/>
    <mergeCell ref="O48:O49"/>
    <mergeCell ref="O56:O57"/>
    <mergeCell ref="J56:J57"/>
    <mergeCell ref="N56:N57"/>
    <mergeCell ref="L56:L57"/>
    <mergeCell ref="K56:K57"/>
    <mergeCell ref="M56:M57"/>
    <mergeCell ref="G58:G59"/>
    <mergeCell ref="I58:I59"/>
    <mergeCell ref="K58:K59"/>
    <mergeCell ref="M58:M59"/>
    <mergeCell ref="H58:H59"/>
    <mergeCell ref="G56:G57"/>
    <mergeCell ref="I56:I57"/>
    <mergeCell ref="H56:H57"/>
    <mergeCell ref="O58:O59"/>
    <mergeCell ref="J58:J59"/>
    <mergeCell ref="N58:N59"/>
    <mergeCell ref="L58:L59"/>
    <mergeCell ref="A60:A61"/>
    <mergeCell ref="B60:D61"/>
    <mergeCell ref="E60:E61"/>
    <mergeCell ref="G60:G61"/>
    <mergeCell ref="F60:F61"/>
    <mergeCell ref="I60:I61"/>
    <mergeCell ref="K60:K61"/>
    <mergeCell ref="M60:M61"/>
    <mergeCell ref="O60:O61"/>
    <mergeCell ref="J60:J61"/>
    <mergeCell ref="N60:N61"/>
    <mergeCell ref="L60:L61"/>
    <mergeCell ref="A62:A63"/>
    <mergeCell ref="B62:D63"/>
    <mergeCell ref="E62:E63"/>
    <mergeCell ref="G62:G63"/>
    <mergeCell ref="F62:F63"/>
    <mergeCell ref="I62:I63"/>
    <mergeCell ref="K62:K63"/>
    <mergeCell ref="M62:M63"/>
    <mergeCell ref="O62:O63"/>
    <mergeCell ref="J62:J63"/>
    <mergeCell ref="N62:N63"/>
    <mergeCell ref="L62:L63"/>
    <mergeCell ref="A64:A65"/>
    <mergeCell ref="B64:D65"/>
    <mergeCell ref="E64:E65"/>
    <mergeCell ref="G64:G65"/>
    <mergeCell ref="F64:F65"/>
    <mergeCell ref="I64:I65"/>
    <mergeCell ref="H64:H65"/>
    <mergeCell ref="K64:K65"/>
    <mergeCell ref="M64:M65"/>
    <mergeCell ref="O64:O65"/>
    <mergeCell ref="J64:J65"/>
    <mergeCell ref="N64:N65"/>
    <mergeCell ref="L64:L65"/>
    <mergeCell ref="A66:A67"/>
    <mergeCell ref="B66:D67"/>
    <mergeCell ref="E66:E67"/>
    <mergeCell ref="G66:G67"/>
    <mergeCell ref="F66:F67"/>
    <mergeCell ref="I66:I67"/>
    <mergeCell ref="H66:H67"/>
    <mergeCell ref="K66:K67"/>
    <mergeCell ref="M66:M67"/>
    <mergeCell ref="O66:O67"/>
    <mergeCell ref="J66:J67"/>
    <mergeCell ref="N66:N67"/>
    <mergeCell ref="L66:L67"/>
    <mergeCell ref="A68:A69"/>
    <mergeCell ref="B68:D69"/>
    <mergeCell ref="E68:E69"/>
    <mergeCell ref="G68:G69"/>
    <mergeCell ref="F68:F69"/>
    <mergeCell ref="I68:I69"/>
    <mergeCell ref="K68:K69"/>
    <mergeCell ref="M68:M69"/>
    <mergeCell ref="O68:O69"/>
    <mergeCell ref="J68:J69"/>
    <mergeCell ref="N68:N69"/>
    <mergeCell ref="L68:L69"/>
    <mergeCell ref="A70:A71"/>
    <mergeCell ref="B70:D71"/>
    <mergeCell ref="E70:E71"/>
    <mergeCell ref="G70:G71"/>
    <mergeCell ref="F70:F71"/>
    <mergeCell ref="I70:I71"/>
    <mergeCell ref="H70:H71"/>
    <mergeCell ref="K70:K71"/>
    <mergeCell ref="M70:M71"/>
    <mergeCell ref="O70:O71"/>
    <mergeCell ref="J70:J71"/>
    <mergeCell ref="N70:N71"/>
    <mergeCell ref="L70:L71"/>
    <mergeCell ref="A72:A73"/>
    <mergeCell ref="B72:D73"/>
    <mergeCell ref="E72:E73"/>
    <mergeCell ref="G72:G73"/>
    <mergeCell ref="F72:F73"/>
    <mergeCell ref="I72:I73"/>
    <mergeCell ref="H72:H73"/>
    <mergeCell ref="K72:K73"/>
    <mergeCell ref="M72:M73"/>
    <mergeCell ref="O72:O73"/>
    <mergeCell ref="J72:J73"/>
    <mergeCell ref="N72:N73"/>
    <mergeCell ref="L72:L73"/>
    <mergeCell ref="A74:A75"/>
    <mergeCell ref="B74:D75"/>
    <mergeCell ref="E74:E75"/>
    <mergeCell ref="G74:G75"/>
    <mergeCell ref="F74:F75"/>
    <mergeCell ref="I74:I75"/>
    <mergeCell ref="H74:H75"/>
    <mergeCell ref="K74:K75"/>
    <mergeCell ref="M74:M75"/>
    <mergeCell ref="O74:O75"/>
    <mergeCell ref="J74:J75"/>
    <mergeCell ref="N74:N75"/>
    <mergeCell ref="L74:L75"/>
    <mergeCell ref="A76:A77"/>
    <mergeCell ref="B76:D77"/>
    <mergeCell ref="E76:E77"/>
    <mergeCell ref="G76:G77"/>
    <mergeCell ref="F76:F77"/>
    <mergeCell ref="I76:I77"/>
    <mergeCell ref="H76:H77"/>
    <mergeCell ref="K76:K77"/>
    <mergeCell ref="M76:M77"/>
    <mergeCell ref="O76:O77"/>
    <mergeCell ref="J76:J77"/>
    <mergeCell ref="N76:N77"/>
    <mergeCell ref="L76:L77"/>
    <mergeCell ref="A78:A79"/>
    <mergeCell ref="B78:D79"/>
    <mergeCell ref="E78:E79"/>
    <mergeCell ref="G78:G79"/>
    <mergeCell ref="F78:F79"/>
    <mergeCell ref="I78:I79"/>
    <mergeCell ref="H78:H79"/>
    <mergeCell ref="K78:K79"/>
    <mergeCell ref="M78:M79"/>
    <mergeCell ref="O78:O79"/>
    <mergeCell ref="J78:J79"/>
    <mergeCell ref="N78:N79"/>
    <mergeCell ref="L78:L79"/>
    <mergeCell ref="A80:A81"/>
    <mergeCell ref="B80:D81"/>
    <mergeCell ref="E80:E81"/>
    <mergeCell ref="G80:G81"/>
    <mergeCell ref="F80:F81"/>
    <mergeCell ref="I80:I81"/>
    <mergeCell ref="H80:H81"/>
    <mergeCell ref="K80:K81"/>
    <mergeCell ref="M80:M81"/>
    <mergeCell ref="O80:O81"/>
    <mergeCell ref="J80:J81"/>
    <mergeCell ref="N80:N81"/>
    <mergeCell ref="L80:L81"/>
    <mergeCell ref="A82:A83"/>
    <mergeCell ref="B82:D83"/>
    <mergeCell ref="E82:E83"/>
    <mergeCell ref="G82:G83"/>
    <mergeCell ref="F82:F83"/>
    <mergeCell ref="I82:I83"/>
    <mergeCell ref="H82:H83"/>
    <mergeCell ref="K82:K83"/>
    <mergeCell ref="M82:M83"/>
    <mergeCell ref="O82:O83"/>
    <mergeCell ref="J82:J83"/>
    <mergeCell ref="N82:N83"/>
    <mergeCell ref="L82:L83"/>
    <mergeCell ref="A84:A85"/>
    <mergeCell ref="B84:D85"/>
    <mergeCell ref="E84:E85"/>
    <mergeCell ref="G84:G85"/>
    <mergeCell ref="F84:F85"/>
    <mergeCell ref="I84:I85"/>
    <mergeCell ref="H84:H85"/>
    <mergeCell ref="K84:K85"/>
    <mergeCell ref="M84:M85"/>
    <mergeCell ref="O84:O85"/>
    <mergeCell ref="J84:J85"/>
    <mergeCell ref="N84:N85"/>
    <mergeCell ref="L84:L85"/>
    <mergeCell ref="A86:A87"/>
    <mergeCell ref="B86:D87"/>
    <mergeCell ref="E86:E87"/>
    <mergeCell ref="G86:G87"/>
    <mergeCell ref="F86:F87"/>
    <mergeCell ref="I86:I87"/>
    <mergeCell ref="H86:H87"/>
    <mergeCell ref="K86:K87"/>
    <mergeCell ref="M86:M87"/>
    <mergeCell ref="O86:O87"/>
    <mergeCell ref="J86:J87"/>
    <mergeCell ref="N86:N87"/>
    <mergeCell ref="L86:L87"/>
    <mergeCell ref="A88:A89"/>
    <mergeCell ref="B88:D89"/>
    <mergeCell ref="E88:E89"/>
    <mergeCell ref="G88:G89"/>
    <mergeCell ref="F88:F89"/>
    <mergeCell ref="I88:I89"/>
    <mergeCell ref="H88:H89"/>
    <mergeCell ref="K88:K89"/>
    <mergeCell ref="M88:M89"/>
    <mergeCell ref="O88:O89"/>
    <mergeCell ref="J88:J89"/>
    <mergeCell ref="N88:N89"/>
    <mergeCell ref="L88:L89"/>
    <mergeCell ref="A92:A93"/>
    <mergeCell ref="B92:D93"/>
    <mergeCell ref="E92:E93"/>
    <mergeCell ref="G92:G93"/>
    <mergeCell ref="F92:F93"/>
    <mergeCell ref="I92:I93"/>
    <mergeCell ref="H92:H93"/>
    <mergeCell ref="K92:K93"/>
    <mergeCell ref="M92:M93"/>
    <mergeCell ref="O92:O93"/>
    <mergeCell ref="J92:J93"/>
    <mergeCell ref="N92:N93"/>
    <mergeCell ref="L92:L93"/>
    <mergeCell ref="B44:D45"/>
    <mergeCell ref="E44:E45"/>
    <mergeCell ref="G44:G45"/>
    <mergeCell ref="M44:M45"/>
    <mergeCell ref="I44:I45"/>
    <mergeCell ref="K44:K45"/>
    <mergeCell ref="H44:H45"/>
    <mergeCell ref="F44:F45"/>
    <mergeCell ref="A94:A95"/>
    <mergeCell ref="B94:D95"/>
    <mergeCell ref="E94:E95"/>
    <mergeCell ref="G94:G95"/>
    <mergeCell ref="F94:F95"/>
    <mergeCell ref="I94:I95"/>
    <mergeCell ref="H94:H95"/>
    <mergeCell ref="K94:K95"/>
    <mergeCell ref="M94:M95"/>
    <mergeCell ref="O94:O95"/>
    <mergeCell ref="J94:J95"/>
    <mergeCell ref="N94:N95"/>
    <mergeCell ref="L94:L95"/>
    <mergeCell ref="A90:A91"/>
    <mergeCell ref="B90:D91"/>
    <mergeCell ref="E90:E91"/>
    <mergeCell ref="G90:G91"/>
    <mergeCell ref="F90:F91"/>
    <mergeCell ref="I90:I91"/>
    <mergeCell ref="H90:H91"/>
    <mergeCell ref="K90:K91"/>
    <mergeCell ref="M90:M91"/>
    <mergeCell ref="O90:O91"/>
    <mergeCell ref="J90:J91"/>
    <mergeCell ref="N90:N91"/>
    <mergeCell ref="L90:L91"/>
  </mergeCells>
  <printOptions/>
  <pageMargins left="0.7874015748031497" right="0.7874015748031497" top="0" bottom="0.1968503937007874" header="0.11811023622047245" footer="0.11811023622047245"/>
  <pageSetup firstPageNumber="58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6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56"/>
  <sheetViews>
    <sheetView zoomScale="90" zoomScaleNormal="90" zoomScalePageLayoutView="0" workbookViewId="0" topLeftCell="B25">
      <selection activeCell="N52" sqref="N52:N53"/>
    </sheetView>
  </sheetViews>
  <sheetFormatPr defaultColWidth="9.125" defaultRowHeight="12.75"/>
  <cols>
    <col min="1" max="1" width="9.125" style="704" customWidth="1"/>
    <col min="2" max="2" width="21.00390625" style="704" customWidth="1"/>
    <col min="3" max="3" width="9.625" style="704" customWidth="1"/>
    <col min="4" max="4" width="10.00390625" style="704" customWidth="1"/>
    <col min="5" max="7" width="8.625" style="704" customWidth="1"/>
    <col min="8" max="8" width="9.50390625" style="704" customWidth="1"/>
    <col min="9" max="9" width="9.875" style="704" customWidth="1"/>
    <col min="10" max="11" width="10.00390625" style="704" customWidth="1"/>
    <col min="12" max="12" width="10.375" style="704" customWidth="1"/>
    <col min="13" max="13" width="10.625" style="704" customWidth="1"/>
    <col min="14" max="14" width="9.625" style="704" customWidth="1"/>
    <col min="15" max="15" width="10.375" style="704" customWidth="1"/>
    <col min="16" max="16384" width="9.125" style="704" customWidth="1"/>
  </cols>
  <sheetData>
    <row r="1" spans="1:15" ht="12.75">
      <c r="A1" s="910" t="s">
        <v>834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</row>
    <row r="2" spans="1:15" ht="12.75">
      <c r="A2" s="910" t="s">
        <v>792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</row>
    <row r="3" spans="1:15" ht="13.5" thickBot="1">
      <c r="A3" s="705"/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6" t="s">
        <v>216</v>
      </c>
    </row>
    <row r="4" spans="1:15" ht="15" customHeight="1" thickBot="1">
      <c r="A4" s="912" t="s">
        <v>171</v>
      </c>
      <c r="B4" s="913"/>
      <c r="C4" s="707" t="s">
        <v>793</v>
      </c>
      <c r="D4" s="707" t="s">
        <v>794</v>
      </c>
      <c r="E4" s="707" t="s">
        <v>795</v>
      </c>
      <c r="F4" s="707" t="s">
        <v>796</v>
      </c>
      <c r="G4" s="707" t="s">
        <v>797</v>
      </c>
      <c r="H4" s="707" t="s">
        <v>798</v>
      </c>
      <c r="I4" s="707" t="s">
        <v>799</v>
      </c>
      <c r="J4" s="707" t="s">
        <v>800</v>
      </c>
      <c r="K4" s="707" t="s">
        <v>801</v>
      </c>
      <c r="L4" s="707" t="s">
        <v>802</v>
      </c>
      <c r="M4" s="707" t="s">
        <v>803</v>
      </c>
      <c r="N4" s="707" t="s">
        <v>804</v>
      </c>
      <c r="O4" s="707" t="s">
        <v>207</v>
      </c>
    </row>
    <row r="5" spans="1:15" ht="15" customHeight="1" thickBot="1">
      <c r="A5" s="708" t="s">
        <v>204</v>
      </c>
      <c r="B5" s="709"/>
      <c r="C5" s="710"/>
      <c r="D5" s="710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2"/>
    </row>
    <row r="6" spans="1:15" ht="12" customHeight="1">
      <c r="A6" s="914" t="s">
        <v>805</v>
      </c>
      <c r="B6" s="915"/>
      <c r="C6" s="907">
        <v>174416</v>
      </c>
      <c r="D6" s="907">
        <v>174416</v>
      </c>
      <c r="E6" s="907">
        <v>178466</v>
      </c>
      <c r="F6" s="907">
        <v>174416</v>
      </c>
      <c r="G6" s="907">
        <v>74416</v>
      </c>
      <c r="H6" s="907">
        <v>174416</v>
      </c>
      <c r="I6" s="907">
        <v>174416</v>
      </c>
      <c r="J6" s="907">
        <v>174416</v>
      </c>
      <c r="K6" s="907">
        <v>403556</v>
      </c>
      <c r="L6" s="907">
        <v>277816</v>
      </c>
      <c r="M6" s="907">
        <v>303556</v>
      </c>
      <c r="N6" s="907">
        <v>303559</v>
      </c>
      <c r="O6" s="920">
        <f>SUM(C6:N7)</f>
        <v>2587865</v>
      </c>
    </row>
    <row r="7" spans="1:15" ht="12" customHeight="1">
      <c r="A7" s="916"/>
      <c r="B7" s="917"/>
      <c r="C7" s="908"/>
      <c r="D7" s="908"/>
      <c r="E7" s="908"/>
      <c r="F7" s="908"/>
      <c r="G7" s="908"/>
      <c r="H7" s="908"/>
      <c r="I7" s="908"/>
      <c r="J7" s="908"/>
      <c r="K7" s="908"/>
      <c r="L7" s="908"/>
      <c r="M7" s="908"/>
      <c r="N7" s="908"/>
      <c r="O7" s="919"/>
    </row>
    <row r="8" spans="1:15" ht="12" customHeight="1">
      <c r="A8" s="921" t="s">
        <v>806</v>
      </c>
      <c r="B8" s="925"/>
      <c r="C8" s="909">
        <v>119345</v>
      </c>
      <c r="D8" s="909">
        <v>169346</v>
      </c>
      <c r="E8" s="909">
        <v>1584346</v>
      </c>
      <c r="F8" s="909">
        <v>1041627</v>
      </c>
      <c r="G8" s="909">
        <v>219346</v>
      </c>
      <c r="H8" s="909">
        <v>469346</v>
      </c>
      <c r="I8" s="909">
        <v>269346</v>
      </c>
      <c r="J8" s="909">
        <v>269346</v>
      </c>
      <c r="K8" s="909">
        <v>1627626</v>
      </c>
      <c r="L8" s="909">
        <v>1241627</v>
      </c>
      <c r="M8" s="909">
        <v>212951</v>
      </c>
      <c r="N8" s="909">
        <v>1241626</v>
      </c>
      <c r="O8" s="918">
        <f>SUM(C8:N8)</f>
        <v>8465878</v>
      </c>
    </row>
    <row r="9" spans="1:15" ht="15.75" customHeight="1">
      <c r="A9" s="916"/>
      <c r="B9" s="917"/>
      <c r="C9" s="908"/>
      <c r="D9" s="908"/>
      <c r="E9" s="908"/>
      <c r="F9" s="908"/>
      <c r="G9" s="908"/>
      <c r="H9" s="908"/>
      <c r="I9" s="908"/>
      <c r="J9" s="908"/>
      <c r="K9" s="908"/>
      <c r="L9" s="908"/>
      <c r="M9" s="908"/>
      <c r="N9" s="908"/>
      <c r="O9" s="919"/>
    </row>
    <row r="10" spans="1:15" ht="12" customHeight="1">
      <c r="A10" s="921" t="s">
        <v>807</v>
      </c>
      <c r="B10" s="922"/>
      <c r="C10" s="909">
        <v>113000</v>
      </c>
      <c r="D10" s="909">
        <v>169256</v>
      </c>
      <c r="E10" s="909">
        <v>282778</v>
      </c>
      <c r="F10" s="909">
        <v>83843</v>
      </c>
      <c r="G10" s="909">
        <v>183842</v>
      </c>
      <c r="H10" s="909">
        <v>183842</v>
      </c>
      <c r="I10" s="909">
        <v>283842</v>
      </c>
      <c r="J10" s="909">
        <v>209346</v>
      </c>
      <c r="K10" s="909">
        <v>255900</v>
      </c>
      <c r="L10" s="909">
        <v>353667</v>
      </c>
      <c r="M10" s="909">
        <v>323278</v>
      </c>
      <c r="N10" s="909">
        <v>169259</v>
      </c>
      <c r="O10" s="918">
        <f>SUM(C10:N10)</f>
        <v>2611853</v>
      </c>
    </row>
    <row r="11" spans="1:15" ht="15.75" customHeight="1">
      <c r="A11" s="923"/>
      <c r="B11" s="924"/>
      <c r="C11" s="908"/>
      <c r="D11" s="908"/>
      <c r="E11" s="908"/>
      <c r="F11" s="908"/>
      <c r="G11" s="908"/>
      <c r="H11" s="908"/>
      <c r="I11" s="908"/>
      <c r="J11" s="908"/>
      <c r="K11" s="908"/>
      <c r="L11" s="908"/>
      <c r="M11" s="908"/>
      <c r="N11" s="908"/>
      <c r="O11" s="919"/>
    </row>
    <row r="12" spans="1:15" ht="16.5" customHeight="1">
      <c r="A12" s="926" t="s">
        <v>808</v>
      </c>
      <c r="B12" s="922"/>
      <c r="C12" s="909"/>
      <c r="D12" s="909"/>
      <c r="E12" s="909">
        <v>6244</v>
      </c>
      <c r="F12" s="909">
        <v>3142</v>
      </c>
      <c r="G12" s="909"/>
      <c r="H12" s="909"/>
      <c r="I12" s="909"/>
      <c r="J12" s="909">
        <v>32865</v>
      </c>
      <c r="K12" s="909">
        <v>10410</v>
      </c>
      <c r="L12" s="909">
        <v>40000</v>
      </c>
      <c r="M12" s="909">
        <v>10437</v>
      </c>
      <c r="N12" s="909"/>
      <c r="O12" s="918">
        <f>SUM(C12:N12)</f>
        <v>103098</v>
      </c>
    </row>
    <row r="13" spans="1:15" ht="10.5" customHeight="1">
      <c r="A13" s="923"/>
      <c r="B13" s="924"/>
      <c r="C13" s="908"/>
      <c r="D13" s="908"/>
      <c r="E13" s="908"/>
      <c r="F13" s="908"/>
      <c r="G13" s="908"/>
      <c r="H13" s="908"/>
      <c r="I13" s="908"/>
      <c r="J13" s="908"/>
      <c r="K13" s="908"/>
      <c r="L13" s="908"/>
      <c r="M13" s="908"/>
      <c r="N13" s="908"/>
      <c r="O13" s="919"/>
    </row>
    <row r="14" spans="1:15" ht="12.75" customHeight="1">
      <c r="A14" s="926" t="s">
        <v>812</v>
      </c>
      <c r="B14" s="922"/>
      <c r="C14" s="909"/>
      <c r="D14" s="909"/>
      <c r="E14" s="909"/>
      <c r="F14" s="909"/>
      <c r="G14" s="909"/>
      <c r="H14" s="909">
        <v>4566</v>
      </c>
      <c r="I14" s="909"/>
      <c r="J14" s="909"/>
      <c r="K14" s="909"/>
      <c r="L14" s="909">
        <v>4064</v>
      </c>
      <c r="M14" s="909"/>
      <c r="N14" s="909"/>
      <c r="O14" s="918">
        <f>SUM(C14:N14)</f>
        <v>8630</v>
      </c>
    </row>
    <row r="15" spans="1:15" ht="13.5" customHeight="1">
      <c r="A15" s="923"/>
      <c r="B15" s="924"/>
      <c r="C15" s="908"/>
      <c r="D15" s="908"/>
      <c r="E15" s="908"/>
      <c r="F15" s="908"/>
      <c r="G15" s="908"/>
      <c r="H15" s="908"/>
      <c r="I15" s="908"/>
      <c r="J15" s="908"/>
      <c r="K15" s="908"/>
      <c r="L15" s="908"/>
      <c r="M15" s="908"/>
      <c r="N15" s="908"/>
      <c r="O15" s="919"/>
    </row>
    <row r="16" spans="1:15" ht="12" customHeight="1">
      <c r="A16" s="926" t="s">
        <v>813</v>
      </c>
      <c r="B16" s="922"/>
      <c r="C16" s="909"/>
      <c r="D16" s="909"/>
      <c r="E16" s="909">
        <v>170000</v>
      </c>
      <c r="F16" s="909">
        <v>70000</v>
      </c>
      <c r="G16" s="909">
        <v>125000</v>
      </c>
      <c r="H16" s="909">
        <v>39</v>
      </c>
      <c r="I16" s="909">
        <v>125000</v>
      </c>
      <c r="J16" s="909">
        <v>100000</v>
      </c>
      <c r="K16" s="909">
        <v>300000</v>
      </c>
      <c r="L16" s="909">
        <v>127400</v>
      </c>
      <c r="M16" s="909">
        <v>250000</v>
      </c>
      <c r="N16" s="909"/>
      <c r="O16" s="918">
        <f>SUM(C16:N16)</f>
        <v>1267439</v>
      </c>
    </row>
    <row r="17" spans="1:15" ht="11.25" customHeight="1">
      <c r="A17" s="923"/>
      <c r="B17" s="924"/>
      <c r="C17" s="908"/>
      <c r="D17" s="908"/>
      <c r="E17" s="908"/>
      <c r="F17" s="908"/>
      <c r="G17" s="908"/>
      <c r="H17" s="908"/>
      <c r="I17" s="908"/>
      <c r="J17" s="908"/>
      <c r="K17" s="908"/>
      <c r="L17" s="908"/>
      <c r="M17" s="908"/>
      <c r="N17" s="908"/>
      <c r="O17" s="919"/>
    </row>
    <row r="18" spans="1:15" ht="12" customHeight="1">
      <c r="A18" s="926" t="s">
        <v>833</v>
      </c>
      <c r="B18" s="922"/>
      <c r="C18" s="909"/>
      <c r="D18" s="909">
        <v>60000</v>
      </c>
      <c r="E18" s="909"/>
      <c r="F18" s="909">
        <v>8817</v>
      </c>
      <c r="G18" s="909">
        <v>240000</v>
      </c>
      <c r="H18" s="909"/>
      <c r="I18" s="909">
        <v>75558</v>
      </c>
      <c r="J18" s="909">
        <v>152547</v>
      </c>
      <c r="K18" s="909">
        <v>213446</v>
      </c>
      <c r="L18" s="909">
        <v>298770</v>
      </c>
      <c r="M18" s="909">
        <v>175558</v>
      </c>
      <c r="N18" s="909">
        <v>112794</v>
      </c>
      <c r="O18" s="918">
        <f>SUM(C18:N18)</f>
        <v>1337490</v>
      </c>
    </row>
    <row r="19" spans="1:15" ht="14.25" customHeight="1">
      <c r="A19" s="923"/>
      <c r="B19" s="924"/>
      <c r="C19" s="908"/>
      <c r="D19" s="908"/>
      <c r="E19" s="908"/>
      <c r="F19" s="908"/>
      <c r="G19" s="908"/>
      <c r="H19" s="908"/>
      <c r="I19" s="908"/>
      <c r="J19" s="908"/>
      <c r="K19" s="908"/>
      <c r="L19" s="908"/>
      <c r="M19" s="908"/>
      <c r="N19" s="908"/>
      <c r="O19" s="919"/>
    </row>
    <row r="20" spans="1:15" ht="14.25" customHeight="1">
      <c r="A20" s="926" t="s">
        <v>814</v>
      </c>
      <c r="B20" s="922"/>
      <c r="C20" s="909">
        <v>5416</v>
      </c>
      <c r="D20" s="909">
        <v>5416</v>
      </c>
      <c r="E20" s="909">
        <v>5416</v>
      </c>
      <c r="F20" s="909">
        <v>5416</v>
      </c>
      <c r="G20" s="909">
        <v>5416</v>
      </c>
      <c r="H20" s="909">
        <v>5485</v>
      </c>
      <c r="I20" s="909">
        <v>5416</v>
      </c>
      <c r="J20" s="909">
        <v>5416</v>
      </c>
      <c r="K20" s="909">
        <v>5416</v>
      </c>
      <c r="L20" s="909">
        <v>5416</v>
      </c>
      <c r="M20" s="909">
        <v>5416</v>
      </c>
      <c r="N20" s="909">
        <v>5431</v>
      </c>
      <c r="O20" s="918">
        <f>SUM(C20:N20)</f>
        <v>65076</v>
      </c>
    </row>
    <row r="21" spans="1:15" ht="14.25" customHeight="1">
      <c r="A21" s="923"/>
      <c r="B21" s="924"/>
      <c r="C21" s="908"/>
      <c r="D21" s="908"/>
      <c r="E21" s="908"/>
      <c r="F21" s="908"/>
      <c r="G21" s="908"/>
      <c r="H21" s="908"/>
      <c r="I21" s="908"/>
      <c r="J21" s="908"/>
      <c r="K21" s="908"/>
      <c r="L21" s="908"/>
      <c r="M21" s="908"/>
      <c r="N21" s="908"/>
      <c r="O21" s="919"/>
    </row>
    <row r="22" spans="1:15" ht="14.25" customHeight="1">
      <c r="A22" s="926" t="s">
        <v>815</v>
      </c>
      <c r="B22" s="922"/>
      <c r="C22" s="909">
        <v>387331</v>
      </c>
      <c r="D22" s="909">
        <v>32303</v>
      </c>
      <c r="E22" s="909"/>
      <c r="F22" s="909"/>
      <c r="G22" s="909">
        <v>100000</v>
      </c>
      <c r="H22" s="909">
        <v>100000</v>
      </c>
      <c r="I22" s="909">
        <v>200000</v>
      </c>
      <c r="J22" s="909"/>
      <c r="K22" s="909"/>
      <c r="L22" s="909">
        <v>200000</v>
      </c>
      <c r="M22" s="909"/>
      <c r="N22" s="909"/>
      <c r="O22" s="918">
        <f>SUM(C22:N22)</f>
        <v>1019634</v>
      </c>
    </row>
    <row r="23" spans="1:15" ht="14.25" customHeight="1">
      <c r="A23" s="923"/>
      <c r="B23" s="924"/>
      <c r="C23" s="908"/>
      <c r="D23" s="908"/>
      <c r="E23" s="908"/>
      <c r="F23" s="908"/>
      <c r="G23" s="908"/>
      <c r="H23" s="908"/>
      <c r="I23" s="908"/>
      <c r="J23" s="908"/>
      <c r="K23" s="908"/>
      <c r="L23" s="908"/>
      <c r="M23" s="908"/>
      <c r="N23" s="908"/>
      <c r="O23" s="919"/>
    </row>
    <row r="24" spans="1:15" ht="14.25" customHeight="1">
      <c r="A24" s="926" t="s">
        <v>816</v>
      </c>
      <c r="B24" s="922"/>
      <c r="C24" s="909"/>
      <c r="D24" s="909"/>
      <c r="E24" s="909"/>
      <c r="F24" s="909"/>
      <c r="G24" s="909"/>
      <c r="H24" s="909"/>
      <c r="I24" s="909"/>
      <c r="J24" s="909"/>
      <c r="K24" s="909"/>
      <c r="L24" s="909"/>
      <c r="M24" s="909">
        <v>870000</v>
      </c>
      <c r="N24" s="909"/>
      <c r="O24" s="918">
        <f>SUM(C24:N24)</f>
        <v>870000</v>
      </c>
    </row>
    <row r="25" spans="1:15" ht="14.25" customHeight="1">
      <c r="A25" s="923"/>
      <c r="B25" s="924"/>
      <c r="C25" s="908"/>
      <c r="D25" s="908"/>
      <c r="E25" s="908"/>
      <c r="F25" s="908"/>
      <c r="G25" s="908"/>
      <c r="H25" s="908"/>
      <c r="I25" s="908"/>
      <c r="J25" s="908"/>
      <c r="K25" s="908"/>
      <c r="L25" s="908"/>
      <c r="M25" s="908"/>
      <c r="N25" s="908"/>
      <c r="O25" s="919"/>
    </row>
    <row r="26" spans="1:15" ht="12" customHeight="1">
      <c r="A26" s="926" t="s">
        <v>817</v>
      </c>
      <c r="B26" s="922"/>
      <c r="C26" s="909">
        <v>531370</v>
      </c>
      <c r="D26" s="909">
        <f aca="true" t="shared" si="0" ref="D26:N26">SUM(C55)</f>
        <v>-18776</v>
      </c>
      <c r="E26" s="909">
        <f t="shared" si="0"/>
        <v>-675652</v>
      </c>
      <c r="F26" s="909">
        <f t="shared" si="0"/>
        <v>-293852</v>
      </c>
      <c r="G26" s="909">
        <f t="shared" si="0"/>
        <v>-457118</v>
      </c>
      <c r="H26" s="909">
        <f t="shared" si="0"/>
        <v>-844365</v>
      </c>
      <c r="I26" s="909">
        <f t="shared" si="0"/>
        <v>-844653</v>
      </c>
      <c r="J26" s="909">
        <f t="shared" si="0"/>
        <v>-820609</v>
      </c>
      <c r="K26" s="909">
        <f t="shared" si="0"/>
        <v>-801810</v>
      </c>
      <c r="L26" s="909">
        <f t="shared" si="0"/>
        <v>-245347</v>
      </c>
      <c r="M26" s="909">
        <f t="shared" si="0"/>
        <v>202300</v>
      </c>
      <c r="N26" s="909">
        <f t="shared" si="0"/>
        <v>572248</v>
      </c>
      <c r="O26" s="918"/>
    </row>
    <row r="27" spans="1:15" ht="10.5" customHeight="1" thickBot="1">
      <c r="A27" s="927"/>
      <c r="B27" s="928"/>
      <c r="C27" s="931"/>
      <c r="D27" s="932"/>
      <c r="E27" s="932"/>
      <c r="F27" s="932"/>
      <c r="G27" s="932"/>
      <c r="H27" s="932"/>
      <c r="I27" s="932"/>
      <c r="J27" s="932"/>
      <c r="K27" s="932"/>
      <c r="L27" s="932"/>
      <c r="M27" s="932"/>
      <c r="N27" s="932"/>
      <c r="O27" s="929"/>
    </row>
    <row r="28" spans="1:15" ht="18" customHeight="1" thickBot="1">
      <c r="A28" s="713" t="s">
        <v>818</v>
      </c>
      <c r="B28" s="714"/>
      <c r="C28" s="715">
        <f>SUM(C6:C27)</f>
        <v>1330878</v>
      </c>
      <c r="D28" s="715">
        <f aca="true" t="shared" si="1" ref="D28:O28">SUM(D6:D26)</f>
        <v>591961</v>
      </c>
      <c r="E28" s="715">
        <f t="shared" si="1"/>
        <v>1551598</v>
      </c>
      <c r="F28" s="715">
        <f t="shared" si="1"/>
        <v>1093409</v>
      </c>
      <c r="G28" s="715">
        <f t="shared" si="1"/>
        <v>490902</v>
      </c>
      <c r="H28" s="715">
        <f t="shared" si="1"/>
        <v>93329</v>
      </c>
      <c r="I28" s="715">
        <f t="shared" si="1"/>
        <v>288925</v>
      </c>
      <c r="J28" s="715">
        <f t="shared" si="1"/>
        <v>123327</v>
      </c>
      <c r="K28" s="715">
        <f t="shared" si="1"/>
        <v>2014544</v>
      </c>
      <c r="L28" s="715">
        <f t="shared" si="1"/>
        <v>2303413</v>
      </c>
      <c r="M28" s="715">
        <f t="shared" si="1"/>
        <v>2353496</v>
      </c>
      <c r="N28" s="715">
        <f t="shared" si="1"/>
        <v>2404917</v>
      </c>
      <c r="O28" s="716">
        <f t="shared" si="1"/>
        <v>18336963</v>
      </c>
    </row>
    <row r="29" spans="1:15" ht="15" customHeight="1" thickBot="1">
      <c r="A29" s="717" t="s">
        <v>320</v>
      </c>
      <c r="B29" s="710"/>
      <c r="C29" s="718"/>
      <c r="D29" s="718"/>
      <c r="E29" s="718"/>
      <c r="F29" s="718"/>
      <c r="G29" s="718"/>
      <c r="H29" s="718"/>
      <c r="I29" s="718"/>
      <c r="J29" s="718"/>
      <c r="K29" s="718"/>
      <c r="L29" s="718"/>
      <c r="M29" s="718"/>
      <c r="N29" s="718"/>
      <c r="O29" s="719"/>
    </row>
    <row r="30" spans="1:15" ht="12" customHeight="1">
      <c r="A30" s="933" t="s">
        <v>819</v>
      </c>
      <c r="B30" s="934"/>
      <c r="C30" s="907">
        <v>692697</v>
      </c>
      <c r="D30" s="907">
        <v>339538</v>
      </c>
      <c r="E30" s="907">
        <v>339538</v>
      </c>
      <c r="F30" s="907">
        <v>339538</v>
      </c>
      <c r="G30" s="907">
        <v>339538</v>
      </c>
      <c r="H30" s="907">
        <v>339538</v>
      </c>
      <c r="I30" s="907">
        <v>332187</v>
      </c>
      <c r="J30" s="907">
        <v>364478</v>
      </c>
      <c r="K30" s="907">
        <v>342478</v>
      </c>
      <c r="L30" s="907">
        <v>364484</v>
      </c>
      <c r="M30" s="907">
        <v>356947</v>
      </c>
      <c r="N30" s="907">
        <v>339538</v>
      </c>
      <c r="O30" s="920">
        <f>SUM(C30:N30)</f>
        <v>4490499</v>
      </c>
    </row>
    <row r="31" spans="1:15" ht="12.75" customHeight="1">
      <c r="A31" s="923"/>
      <c r="B31" s="924"/>
      <c r="C31" s="930"/>
      <c r="D31" s="930"/>
      <c r="E31" s="930"/>
      <c r="F31" s="930"/>
      <c r="G31" s="930"/>
      <c r="H31" s="930"/>
      <c r="I31" s="930"/>
      <c r="J31" s="930"/>
      <c r="K31" s="930"/>
      <c r="L31" s="930"/>
      <c r="M31" s="930"/>
      <c r="N31" s="930"/>
      <c r="O31" s="919"/>
    </row>
    <row r="32" spans="1:15" ht="15" customHeight="1">
      <c r="A32" s="926" t="s">
        <v>820</v>
      </c>
      <c r="B32" s="922"/>
      <c r="C32" s="909">
        <v>199161</v>
      </c>
      <c r="D32" s="909">
        <v>88454</v>
      </c>
      <c r="E32" s="909">
        <v>88454</v>
      </c>
      <c r="F32" s="909">
        <v>88454</v>
      </c>
      <c r="G32" s="909">
        <v>88454</v>
      </c>
      <c r="H32" s="909">
        <v>88454</v>
      </c>
      <c r="I32" s="909">
        <v>93080</v>
      </c>
      <c r="J32" s="909">
        <v>88454</v>
      </c>
      <c r="K32" s="909">
        <v>88454</v>
      </c>
      <c r="L32" s="909">
        <v>88444</v>
      </c>
      <c r="M32" s="909">
        <v>122581</v>
      </c>
      <c r="N32" s="909">
        <v>88453</v>
      </c>
      <c r="O32" s="918">
        <f>SUM(C32:N32)</f>
        <v>1210897</v>
      </c>
    </row>
    <row r="33" spans="1:15" ht="14.25" customHeight="1">
      <c r="A33" s="923"/>
      <c r="B33" s="924"/>
      <c r="C33" s="935"/>
      <c r="D33" s="935"/>
      <c r="E33" s="935"/>
      <c r="F33" s="935"/>
      <c r="G33" s="935"/>
      <c r="H33" s="935"/>
      <c r="I33" s="935"/>
      <c r="J33" s="935"/>
      <c r="K33" s="935"/>
      <c r="L33" s="935"/>
      <c r="M33" s="935"/>
      <c r="N33" s="935"/>
      <c r="O33" s="919"/>
    </row>
    <row r="34" spans="1:15" ht="12" customHeight="1">
      <c r="A34" s="926" t="s">
        <v>821</v>
      </c>
      <c r="B34" s="922"/>
      <c r="C34" s="909">
        <v>327100</v>
      </c>
      <c r="D34" s="909">
        <v>300000</v>
      </c>
      <c r="E34" s="909">
        <v>630000</v>
      </c>
      <c r="F34" s="909">
        <v>523989</v>
      </c>
      <c r="G34" s="909">
        <v>500000</v>
      </c>
      <c r="H34" s="909">
        <v>200000</v>
      </c>
      <c r="I34" s="909">
        <v>207924</v>
      </c>
      <c r="J34" s="909">
        <v>224500</v>
      </c>
      <c r="K34" s="909">
        <v>777185</v>
      </c>
      <c r="L34" s="909">
        <v>907009</v>
      </c>
      <c r="M34" s="909">
        <v>825183</v>
      </c>
      <c r="N34" s="909">
        <v>850194</v>
      </c>
      <c r="O34" s="918">
        <f>SUM(C34:N34)</f>
        <v>6273084</v>
      </c>
    </row>
    <row r="35" spans="1:15" ht="15" customHeight="1">
      <c r="A35" s="923"/>
      <c r="B35" s="924"/>
      <c r="C35" s="935"/>
      <c r="D35" s="935"/>
      <c r="E35" s="935"/>
      <c r="F35" s="935"/>
      <c r="G35" s="935"/>
      <c r="H35" s="935"/>
      <c r="I35" s="935"/>
      <c r="J35" s="935"/>
      <c r="K35" s="935"/>
      <c r="L35" s="935"/>
      <c r="M35" s="935"/>
      <c r="N35" s="935"/>
      <c r="O35" s="919"/>
    </row>
    <row r="36" spans="1:15" ht="12" customHeight="1">
      <c r="A36" s="926" t="s">
        <v>822</v>
      </c>
      <c r="B36" s="922"/>
      <c r="C36" s="909">
        <v>40000</v>
      </c>
      <c r="D36" s="909">
        <v>40000</v>
      </c>
      <c r="E36" s="909">
        <v>97308</v>
      </c>
      <c r="F36" s="909">
        <v>97308</v>
      </c>
      <c r="G36" s="909">
        <v>97308</v>
      </c>
      <c r="H36" s="909">
        <v>97308</v>
      </c>
      <c r="I36" s="909">
        <v>58821</v>
      </c>
      <c r="J36" s="909">
        <v>97308</v>
      </c>
      <c r="K36" s="909">
        <v>97308</v>
      </c>
      <c r="L36" s="909">
        <v>89578</v>
      </c>
      <c r="M36" s="909">
        <v>81407</v>
      </c>
      <c r="N36" s="909">
        <v>81940</v>
      </c>
      <c r="O36" s="918">
        <f>SUM(C36:N36)</f>
        <v>975594</v>
      </c>
    </row>
    <row r="37" spans="1:15" ht="15.75" customHeight="1">
      <c r="A37" s="923"/>
      <c r="B37" s="924"/>
      <c r="C37" s="935"/>
      <c r="D37" s="935"/>
      <c r="E37" s="935"/>
      <c r="F37" s="935"/>
      <c r="G37" s="935"/>
      <c r="H37" s="935"/>
      <c r="I37" s="935"/>
      <c r="J37" s="935"/>
      <c r="K37" s="935"/>
      <c r="L37" s="935"/>
      <c r="M37" s="935"/>
      <c r="N37" s="935"/>
      <c r="O37" s="919"/>
    </row>
    <row r="38" spans="1:15" ht="12" customHeight="1">
      <c r="A38" s="926" t="s">
        <v>823</v>
      </c>
      <c r="B38" s="922"/>
      <c r="C38" s="909"/>
      <c r="D38" s="909"/>
      <c r="E38" s="909"/>
      <c r="F38" s="909"/>
      <c r="G38" s="909"/>
      <c r="H38" s="909">
        <v>9141</v>
      </c>
      <c r="I38" s="909"/>
      <c r="J38" s="909"/>
      <c r="K38" s="909">
        <v>3500</v>
      </c>
      <c r="L38" s="909"/>
      <c r="M38" s="909">
        <v>11324</v>
      </c>
      <c r="N38" s="909"/>
      <c r="O38" s="918">
        <f>SUM(C38:N38)</f>
        <v>23965</v>
      </c>
    </row>
    <row r="39" spans="1:15" ht="12" customHeight="1">
      <c r="A39" s="923"/>
      <c r="B39" s="924"/>
      <c r="C39" s="908"/>
      <c r="D39" s="908"/>
      <c r="E39" s="908"/>
      <c r="F39" s="908"/>
      <c r="G39" s="908"/>
      <c r="H39" s="908"/>
      <c r="I39" s="908"/>
      <c r="J39" s="908"/>
      <c r="K39" s="908"/>
      <c r="L39" s="908"/>
      <c r="M39" s="908"/>
      <c r="N39" s="908"/>
      <c r="O39" s="919"/>
    </row>
    <row r="40" spans="1:15" ht="12" customHeight="1">
      <c r="A40" s="926" t="s">
        <v>824</v>
      </c>
      <c r="B40" s="922"/>
      <c r="C40" s="909">
        <v>10696</v>
      </c>
      <c r="D40" s="909">
        <v>10696</v>
      </c>
      <c r="E40" s="909">
        <v>10696</v>
      </c>
      <c r="F40" s="909">
        <v>52368</v>
      </c>
      <c r="G40" s="909">
        <v>29696</v>
      </c>
      <c r="H40" s="909">
        <v>40099</v>
      </c>
      <c r="I40" s="909">
        <v>50150</v>
      </c>
      <c r="J40" s="909">
        <v>40099</v>
      </c>
      <c r="K40" s="909">
        <v>55696</v>
      </c>
      <c r="L40" s="909">
        <v>66368</v>
      </c>
      <c r="M40" s="909">
        <v>47426</v>
      </c>
      <c r="N40" s="909">
        <v>51254</v>
      </c>
      <c r="O40" s="918">
        <f>SUM(C40:N40)</f>
        <v>465244</v>
      </c>
    </row>
    <row r="41" spans="1:15" ht="15" customHeight="1">
      <c r="A41" s="923"/>
      <c r="B41" s="924"/>
      <c r="C41" s="935"/>
      <c r="D41" s="935"/>
      <c r="E41" s="935"/>
      <c r="F41" s="935"/>
      <c r="G41" s="935"/>
      <c r="H41" s="935"/>
      <c r="I41" s="935"/>
      <c r="J41" s="935"/>
      <c r="K41" s="935"/>
      <c r="L41" s="935"/>
      <c r="M41" s="935"/>
      <c r="N41" s="935"/>
      <c r="O41" s="919"/>
    </row>
    <row r="42" spans="1:15" ht="15" customHeight="1">
      <c r="A42" s="926" t="s">
        <v>825</v>
      </c>
      <c r="B42" s="922"/>
      <c r="C42" s="909">
        <v>80000</v>
      </c>
      <c r="D42" s="909">
        <v>50000</v>
      </c>
      <c r="E42" s="909">
        <v>335524</v>
      </c>
      <c r="F42" s="909">
        <v>201015</v>
      </c>
      <c r="G42" s="909">
        <v>271422</v>
      </c>
      <c r="H42" s="909">
        <v>146422</v>
      </c>
      <c r="I42" s="909">
        <v>91980</v>
      </c>
      <c r="J42" s="909">
        <v>58891</v>
      </c>
      <c r="K42" s="909">
        <v>378277</v>
      </c>
      <c r="L42" s="909">
        <v>434860</v>
      </c>
      <c r="M42" s="909">
        <v>255597</v>
      </c>
      <c r="N42" s="909">
        <v>212749</v>
      </c>
      <c r="O42" s="918">
        <f>SUM(C42:N42)</f>
        <v>2516737</v>
      </c>
    </row>
    <row r="43" spans="1:15" ht="15" customHeight="1">
      <c r="A43" s="923"/>
      <c r="B43" s="924"/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19"/>
    </row>
    <row r="44" spans="1:15" ht="15" customHeight="1">
      <c r="A44" s="926" t="s">
        <v>826</v>
      </c>
      <c r="B44" s="922"/>
      <c r="C44" s="909"/>
      <c r="D44" s="909">
        <v>188925</v>
      </c>
      <c r="E44" s="909"/>
      <c r="F44" s="909">
        <v>100838</v>
      </c>
      <c r="G44" s="909"/>
      <c r="H44" s="909">
        <v>1407</v>
      </c>
      <c r="I44" s="909">
        <v>117033</v>
      </c>
      <c r="J44" s="909">
        <v>51407</v>
      </c>
      <c r="K44" s="909">
        <v>199313</v>
      </c>
      <c r="L44" s="909">
        <v>125663</v>
      </c>
      <c r="M44" s="909">
        <v>67033</v>
      </c>
      <c r="N44" s="909">
        <v>67225</v>
      </c>
      <c r="O44" s="918">
        <f>SUM(C44:N44)</f>
        <v>918844</v>
      </c>
    </row>
    <row r="45" spans="1:15" ht="15" customHeight="1">
      <c r="A45" s="923"/>
      <c r="B45" s="924"/>
      <c r="C45" s="935"/>
      <c r="D45" s="935"/>
      <c r="E45" s="935"/>
      <c r="F45" s="935"/>
      <c r="G45" s="935"/>
      <c r="H45" s="935"/>
      <c r="I45" s="935"/>
      <c r="J45" s="935"/>
      <c r="K45" s="935"/>
      <c r="L45" s="935"/>
      <c r="M45" s="935"/>
      <c r="N45" s="935"/>
      <c r="O45" s="919"/>
    </row>
    <row r="46" spans="1:15" ht="15" customHeight="1">
      <c r="A46" s="926" t="s">
        <v>827</v>
      </c>
      <c r="B46" s="922"/>
      <c r="C46" s="909"/>
      <c r="D46" s="909">
        <v>250000</v>
      </c>
      <c r="E46" s="909">
        <v>180000</v>
      </c>
      <c r="F46" s="909">
        <v>145752</v>
      </c>
      <c r="G46" s="909"/>
      <c r="H46" s="909"/>
      <c r="I46" s="909"/>
      <c r="J46" s="909"/>
      <c r="K46" s="909">
        <v>140000</v>
      </c>
      <c r="L46" s="909">
        <v>9781</v>
      </c>
      <c r="M46" s="909"/>
      <c r="N46" s="909"/>
      <c r="O46" s="918">
        <f>SUM(C46:N46)</f>
        <v>725533</v>
      </c>
    </row>
    <row r="47" spans="1:15" ht="15" customHeight="1">
      <c r="A47" s="923"/>
      <c r="B47" s="924"/>
      <c r="C47" s="935"/>
      <c r="D47" s="935"/>
      <c r="E47" s="935"/>
      <c r="F47" s="935"/>
      <c r="G47" s="935"/>
      <c r="H47" s="935"/>
      <c r="I47" s="935"/>
      <c r="J47" s="935"/>
      <c r="K47" s="935"/>
      <c r="L47" s="935"/>
      <c r="M47" s="935"/>
      <c r="N47" s="935"/>
      <c r="O47" s="919"/>
    </row>
    <row r="48" spans="1:15" ht="12" customHeight="1">
      <c r="A48" s="926" t="s">
        <v>828</v>
      </c>
      <c r="B48" s="922"/>
      <c r="C48" s="909"/>
      <c r="D48" s="909"/>
      <c r="E48" s="909">
        <v>6764</v>
      </c>
      <c r="F48" s="909">
        <v>1265</v>
      </c>
      <c r="G48" s="909"/>
      <c r="H48" s="909">
        <v>6764</v>
      </c>
      <c r="I48" s="909"/>
      <c r="J48" s="909"/>
      <c r="K48" s="909">
        <v>20514</v>
      </c>
      <c r="L48" s="909">
        <v>14926</v>
      </c>
      <c r="M48" s="909">
        <v>13750</v>
      </c>
      <c r="N48" s="909">
        <v>20515</v>
      </c>
      <c r="O48" s="918">
        <f>SUM(C48:N48)</f>
        <v>84498</v>
      </c>
    </row>
    <row r="49" spans="1:15" ht="12" customHeight="1">
      <c r="A49" s="923"/>
      <c r="B49" s="924"/>
      <c r="C49" s="908"/>
      <c r="D49" s="908"/>
      <c r="E49" s="908"/>
      <c r="F49" s="908"/>
      <c r="G49" s="908"/>
      <c r="H49" s="908"/>
      <c r="I49" s="908"/>
      <c r="J49" s="908"/>
      <c r="K49" s="908"/>
      <c r="L49" s="908"/>
      <c r="M49" s="908"/>
      <c r="N49" s="908"/>
      <c r="O49" s="919"/>
    </row>
    <row r="50" spans="1:15" ht="12" customHeight="1">
      <c r="A50" s="926" t="s">
        <v>829</v>
      </c>
      <c r="B50" s="922"/>
      <c r="C50" s="909"/>
      <c r="D50" s="909"/>
      <c r="E50" s="909"/>
      <c r="F50" s="909"/>
      <c r="G50" s="909">
        <v>8849</v>
      </c>
      <c r="H50" s="909">
        <v>8849</v>
      </c>
      <c r="I50" s="909">
        <v>1193</v>
      </c>
      <c r="J50" s="909"/>
      <c r="K50" s="909"/>
      <c r="L50" s="909"/>
      <c r="M50" s="909"/>
      <c r="N50" s="909">
        <v>4511</v>
      </c>
      <c r="O50" s="918">
        <f>SUM(C50:N50)</f>
        <v>23402</v>
      </c>
    </row>
    <row r="51" spans="1:15" ht="10.5" customHeight="1">
      <c r="A51" s="923"/>
      <c r="B51" s="924"/>
      <c r="C51" s="908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19"/>
    </row>
    <row r="52" spans="1:15" ht="14.25" customHeight="1">
      <c r="A52" s="926" t="s">
        <v>830</v>
      </c>
      <c r="B52" s="922"/>
      <c r="C52" s="909"/>
      <c r="D52" s="909"/>
      <c r="E52" s="909">
        <v>157166</v>
      </c>
      <c r="F52" s="909"/>
      <c r="G52" s="909"/>
      <c r="H52" s="909"/>
      <c r="I52" s="909">
        <v>157166</v>
      </c>
      <c r="J52" s="909"/>
      <c r="K52" s="909">
        <v>157166</v>
      </c>
      <c r="L52" s="909"/>
      <c r="M52" s="909"/>
      <c r="N52" s="909">
        <v>157168</v>
      </c>
      <c r="O52" s="918">
        <f>SUM(C52:N52)</f>
        <v>628666</v>
      </c>
    </row>
    <row r="53" spans="1:15" ht="12" customHeight="1">
      <c r="A53" s="923"/>
      <c r="B53" s="924"/>
      <c r="C53" s="908"/>
      <c r="D53" s="908"/>
      <c r="E53" s="908"/>
      <c r="F53" s="908"/>
      <c r="G53" s="908"/>
      <c r="H53" s="908"/>
      <c r="I53" s="908"/>
      <c r="J53" s="908"/>
      <c r="K53" s="908"/>
      <c r="L53" s="908"/>
      <c r="M53" s="908"/>
      <c r="N53" s="908"/>
      <c r="O53" s="919"/>
    </row>
    <row r="54" spans="1:15" ht="18" customHeight="1" thickBot="1">
      <c r="A54" s="720" t="s">
        <v>831</v>
      </c>
      <c r="B54" s="721"/>
      <c r="C54" s="722">
        <f aca="true" t="shared" si="2" ref="C54:O54">SUM(C30:C53)</f>
        <v>1349654</v>
      </c>
      <c r="D54" s="722">
        <f t="shared" si="2"/>
        <v>1267613</v>
      </c>
      <c r="E54" s="722">
        <f t="shared" si="2"/>
        <v>1845450</v>
      </c>
      <c r="F54" s="722">
        <f t="shared" si="2"/>
        <v>1550527</v>
      </c>
      <c r="G54" s="722">
        <f t="shared" si="2"/>
        <v>1335267</v>
      </c>
      <c r="H54" s="722">
        <f t="shared" si="2"/>
        <v>937982</v>
      </c>
      <c r="I54" s="722">
        <f t="shared" si="2"/>
        <v>1109534</v>
      </c>
      <c r="J54" s="722">
        <f t="shared" si="2"/>
        <v>925137</v>
      </c>
      <c r="K54" s="722">
        <f t="shared" si="2"/>
        <v>2259891</v>
      </c>
      <c r="L54" s="722">
        <f t="shared" si="2"/>
        <v>2101113</v>
      </c>
      <c r="M54" s="722">
        <f t="shared" si="2"/>
        <v>1781248</v>
      </c>
      <c r="N54" s="722">
        <f t="shared" si="2"/>
        <v>1873547</v>
      </c>
      <c r="O54" s="716">
        <f t="shared" si="2"/>
        <v>18336963</v>
      </c>
    </row>
    <row r="55" spans="1:15" ht="18" customHeight="1" thickBot="1">
      <c r="A55" s="720" t="s">
        <v>832</v>
      </c>
      <c r="B55" s="721"/>
      <c r="C55" s="715">
        <f aca="true" t="shared" si="3" ref="C55:N55">SUM(C28-C54)</f>
        <v>-18776</v>
      </c>
      <c r="D55" s="715">
        <f t="shared" si="3"/>
        <v>-675652</v>
      </c>
      <c r="E55" s="715">
        <f t="shared" si="3"/>
        <v>-293852</v>
      </c>
      <c r="F55" s="715">
        <f t="shared" si="3"/>
        <v>-457118</v>
      </c>
      <c r="G55" s="715">
        <f t="shared" si="3"/>
        <v>-844365</v>
      </c>
      <c r="H55" s="715">
        <f t="shared" si="3"/>
        <v>-844653</v>
      </c>
      <c r="I55" s="715">
        <f t="shared" si="3"/>
        <v>-820609</v>
      </c>
      <c r="J55" s="715">
        <f t="shared" si="3"/>
        <v>-801810</v>
      </c>
      <c r="K55" s="715">
        <f t="shared" si="3"/>
        <v>-245347</v>
      </c>
      <c r="L55" s="715">
        <f t="shared" si="3"/>
        <v>202300</v>
      </c>
      <c r="M55" s="715">
        <f t="shared" si="3"/>
        <v>572248</v>
      </c>
      <c r="N55" s="715">
        <f t="shared" si="3"/>
        <v>531370</v>
      </c>
      <c r="O55" s="723"/>
    </row>
    <row r="56" spans="1:15" ht="12.75">
      <c r="A56" s="724"/>
      <c r="B56" s="724"/>
      <c r="C56" s="724"/>
      <c r="D56" s="724"/>
      <c r="E56" s="724"/>
      <c r="F56" s="724"/>
      <c r="G56" s="724"/>
      <c r="H56" s="724"/>
      <c r="I56" s="724"/>
      <c r="J56" s="724"/>
      <c r="K56" s="724"/>
      <c r="L56" s="724"/>
      <c r="M56" s="724"/>
      <c r="N56" s="724"/>
      <c r="O56" s="724"/>
    </row>
  </sheetData>
  <sheetProtection/>
  <mergeCells count="325">
    <mergeCell ref="N14:N15"/>
    <mergeCell ref="O14:O15"/>
    <mergeCell ref="J14:J15"/>
    <mergeCell ref="K14:K15"/>
    <mergeCell ref="L14:L15"/>
    <mergeCell ref="M14:M15"/>
    <mergeCell ref="F14:F15"/>
    <mergeCell ref="G14:G15"/>
    <mergeCell ref="H14:H15"/>
    <mergeCell ref="I14:I15"/>
    <mergeCell ref="A14:B15"/>
    <mergeCell ref="C14:C15"/>
    <mergeCell ref="D14:D15"/>
    <mergeCell ref="E14:E15"/>
    <mergeCell ref="O44:O45"/>
    <mergeCell ref="F46:F47"/>
    <mergeCell ref="G46:G47"/>
    <mergeCell ref="J44:J45"/>
    <mergeCell ref="K44:K45"/>
    <mergeCell ref="H46:H47"/>
    <mergeCell ref="M46:M47"/>
    <mergeCell ref="C44:C45"/>
    <mergeCell ref="D44:D45"/>
    <mergeCell ref="E44:E45"/>
    <mergeCell ref="F44:F45"/>
    <mergeCell ref="A46:B47"/>
    <mergeCell ref="C46:C47"/>
    <mergeCell ref="D46:D47"/>
    <mergeCell ref="E46:E47"/>
    <mergeCell ref="C42:C43"/>
    <mergeCell ref="D42:D43"/>
    <mergeCell ref="E42:E43"/>
    <mergeCell ref="H42:H43"/>
    <mergeCell ref="L52:L53"/>
    <mergeCell ref="M52:M53"/>
    <mergeCell ref="L42:L43"/>
    <mergeCell ref="M42:M43"/>
    <mergeCell ref="L44:L45"/>
    <mergeCell ref="M44:M45"/>
    <mergeCell ref="M48:M49"/>
    <mergeCell ref="O52:O53"/>
    <mergeCell ref="N24:N25"/>
    <mergeCell ref="O24:O25"/>
    <mergeCell ref="O38:O39"/>
    <mergeCell ref="N34:N35"/>
    <mergeCell ref="O34:O35"/>
    <mergeCell ref="N42:N43"/>
    <mergeCell ref="N46:N47"/>
    <mergeCell ref="O46:O47"/>
    <mergeCell ref="K52:K53"/>
    <mergeCell ref="F42:F43"/>
    <mergeCell ref="G42:G43"/>
    <mergeCell ref="L48:L49"/>
    <mergeCell ref="I46:I47"/>
    <mergeCell ref="J46:J47"/>
    <mergeCell ref="G44:G45"/>
    <mergeCell ref="H44:H45"/>
    <mergeCell ref="I44:I45"/>
    <mergeCell ref="L46:L47"/>
    <mergeCell ref="O42:O43"/>
    <mergeCell ref="N44:N45"/>
    <mergeCell ref="A52:B53"/>
    <mergeCell ref="C52:C53"/>
    <mergeCell ref="D52:D53"/>
    <mergeCell ref="E52:E53"/>
    <mergeCell ref="J52:J53"/>
    <mergeCell ref="F52:F53"/>
    <mergeCell ref="G52:G53"/>
    <mergeCell ref="N52:N53"/>
    <mergeCell ref="J24:J25"/>
    <mergeCell ref="H50:H51"/>
    <mergeCell ref="I42:I43"/>
    <mergeCell ref="J50:J51"/>
    <mergeCell ref="J42:J43"/>
    <mergeCell ref="I52:I53"/>
    <mergeCell ref="I24:I25"/>
    <mergeCell ref="H52:H53"/>
    <mergeCell ref="I40:I41"/>
    <mergeCell ref="I36:I37"/>
    <mergeCell ref="H36:H37"/>
    <mergeCell ref="H32:H33"/>
    <mergeCell ref="M20:M21"/>
    <mergeCell ref="N22:N23"/>
    <mergeCell ref="O36:O37"/>
    <mergeCell ref="M36:M37"/>
    <mergeCell ref="K24:K25"/>
    <mergeCell ref="D24:D25"/>
    <mergeCell ref="E24:E25"/>
    <mergeCell ref="F24:F25"/>
    <mergeCell ref="G24:G25"/>
    <mergeCell ref="H24:H25"/>
    <mergeCell ref="H20:H21"/>
    <mergeCell ref="I20:I21"/>
    <mergeCell ref="J20:J21"/>
    <mergeCell ref="K20:K21"/>
    <mergeCell ref="L24:L25"/>
    <mergeCell ref="K40:K41"/>
    <mergeCell ref="L30:L31"/>
    <mergeCell ref="K22:K23"/>
    <mergeCell ref="H22:H23"/>
    <mergeCell ref="L22:L23"/>
    <mergeCell ref="A20:B21"/>
    <mergeCell ref="C20:C21"/>
    <mergeCell ref="D20:D21"/>
    <mergeCell ref="E20:E21"/>
    <mergeCell ref="F22:F23"/>
    <mergeCell ref="L20:L21"/>
    <mergeCell ref="I22:I23"/>
    <mergeCell ref="J22:J23"/>
    <mergeCell ref="F20:F21"/>
    <mergeCell ref="G20:G21"/>
    <mergeCell ref="G22:G23"/>
    <mergeCell ref="M24:M25"/>
    <mergeCell ref="O48:O49"/>
    <mergeCell ref="K48:K49"/>
    <mergeCell ref="C50:C51"/>
    <mergeCell ref="E50:E51"/>
    <mergeCell ref="D50:D51"/>
    <mergeCell ref="F50:F51"/>
    <mergeCell ref="G50:G51"/>
    <mergeCell ref="I50:I51"/>
    <mergeCell ref="O50:O51"/>
    <mergeCell ref="O40:O41"/>
    <mergeCell ref="C48:C49"/>
    <mergeCell ref="D48:D49"/>
    <mergeCell ref="E48:E49"/>
    <mergeCell ref="F48:F49"/>
    <mergeCell ref="G48:G49"/>
    <mergeCell ref="H48:H49"/>
    <mergeCell ref="I48:I49"/>
    <mergeCell ref="J48:J49"/>
    <mergeCell ref="K46:K47"/>
    <mergeCell ref="M40:M41"/>
    <mergeCell ref="N48:N49"/>
    <mergeCell ref="K50:K51"/>
    <mergeCell ref="L38:L39"/>
    <mergeCell ref="M38:M39"/>
    <mergeCell ref="N38:N39"/>
    <mergeCell ref="N50:N51"/>
    <mergeCell ref="L50:L51"/>
    <mergeCell ref="L40:L41"/>
    <mergeCell ref="M50:M51"/>
    <mergeCell ref="N40:N41"/>
    <mergeCell ref="C40:C41"/>
    <mergeCell ref="D40:D41"/>
    <mergeCell ref="E40:E41"/>
    <mergeCell ref="F40:F41"/>
    <mergeCell ref="G40:G41"/>
    <mergeCell ref="H40:H41"/>
    <mergeCell ref="J40:J41"/>
    <mergeCell ref="K42:K43"/>
    <mergeCell ref="H38:H39"/>
    <mergeCell ref="I38:I39"/>
    <mergeCell ref="J38:J39"/>
    <mergeCell ref="K38:K39"/>
    <mergeCell ref="N36:N37"/>
    <mergeCell ref="G36:G37"/>
    <mergeCell ref="J36:J37"/>
    <mergeCell ref="K36:K37"/>
    <mergeCell ref="L36:L37"/>
    <mergeCell ref="M34:M35"/>
    <mergeCell ref="C38:C39"/>
    <mergeCell ref="D38:D39"/>
    <mergeCell ref="E38:E39"/>
    <mergeCell ref="F38:F39"/>
    <mergeCell ref="C36:C37"/>
    <mergeCell ref="D36:D37"/>
    <mergeCell ref="E36:E37"/>
    <mergeCell ref="F36:F37"/>
    <mergeCell ref="G38:G39"/>
    <mergeCell ref="O30:O31"/>
    <mergeCell ref="O32:O33"/>
    <mergeCell ref="N30:N31"/>
    <mergeCell ref="J32:J33"/>
    <mergeCell ref="K32:K33"/>
    <mergeCell ref="L32:L33"/>
    <mergeCell ref="M32:M33"/>
    <mergeCell ref="N32:N33"/>
    <mergeCell ref="F32:F33"/>
    <mergeCell ref="G32:G33"/>
    <mergeCell ref="N26:N27"/>
    <mergeCell ref="G26:G27"/>
    <mergeCell ref="M26:M27"/>
    <mergeCell ref="G30:G31"/>
    <mergeCell ref="H30:H31"/>
    <mergeCell ref="M30:M31"/>
    <mergeCell ref="K26:K27"/>
    <mergeCell ref="C32:C33"/>
    <mergeCell ref="D32:D33"/>
    <mergeCell ref="E32:E33"/>
    <mergeCell ref="L26:L27"/>
    <mergeCell ref="I32:I33"/>
    <mergeCell ref="J30:J31"/>
    <mergeCell ref="K30:K31"/>
    <mergeCell ref="I30:I31"/>
    <mergeCell ref="E26:E27"/>
    <mergeCell ref="F26:F27"/>
    <mergeCell ref="C34:C35"/>
    <mergeCell ref="H34:H35"/>
    <mergeCell ref="I34:I35"/>
    <mergeCell ref="J34:J35"/>
    <mergeCell ref="K34:K35"/>
    <mergeCell ref="L34:L35"/>
    <mergeCell ref="D34:D35"/>
    <mergeCell ref="E34:E35"/>
    <mergeCell ref="F34:F35"/>
    <mergeCell ref="G34:G35"/>
    <mergeCell ref="A48:B49"/>
    <mergeCell ref="A50:B51"/>
    <mergeCell ref="A30:B31"/>
    <mergeCell ref="A32:B33"/>
    <mergeCell ref="A34:B35"/>
    <mergeCell ref="A36:B37"/>
    <mergeCell ref="A38:B39"/>
    <mergeCell ref="A40:B41"/>
    <mergeCell ref="A42:B43"/>
    <mergeCell ref="A44:B45"/>
    <mergeCell ref="C30:C31"/>
    <mergeCell ref="D30:D31"/>
    <mergeCell ref="E30:E31"/>
    <mergeCell ref="F30:F31"/>
    <mergeCell ref="O18:O19"/>
    <mergeCell ref="C26:C27"/>
    <mergeCell ref="D26:D27"/>
    <mergeCell ref="H26:H27"/>
    <mergeCell ref="I26:I27"/>
    <mergeCell ref="J26:J27"/>
    <mergeCell ref="O26:O27"/>
    <mergeCell ref="N18:N19"/>
    <mergeCell ref="J18:J19"/>
    <mergeCell ref="K18:K19"/>
    <mergeCell ref="L18:L19"/>
    <mergeCell ref="M18:M19"/>
    <mergeCell ref="O22:O23"/>
    <mergeCell ref="N20:N21"/>
    <mergeCell ref="O20:O21"/>
    <mergeCell ref="M22:M23"/>
    <mergeCell ref="K16:K17"/>
    <mergeCell ref="M16:M17"/>
    <mergeCell ref="N16:N17"/>
    <mergeCell ref="L16:L17"/>
    <mergeCell ref="C24:C25"/>
    <mergeCell ref="O16:O17"/>
    <mergeCell ref="I16:I17"/>
    <mergeCell ref="J16:J17"/>
    <mergeCell ref="H18:H19"/>
    <mergeCell ref="I18:I19"/>
    <mergeCell ref="A18:B19"/>
    <mergeCell ref="F18:F19"/>
    <mergeCell ref="G18:G19"/>
    <mergeCell ref="G16:G17"/>
    <mergeCell ref="H16:H17"/>
    <mergeCell ref="F16:F17"/>
    <mergeCell ref="F12:F13"/>
    <mergeCell ref="A26:B27"/>
    <mergeCell ref="C18:C19"/>
    <mergeCell ref="D18:D19"/>
    <mergeCell ref="E18:E19"/>
    <mergeCell ref="A22:B23"/>
    <mergeCell ref="C22:C23"/>
    <mergeCell ref="D22:D23"/>
    <mergeCell ref="E22:E23"/>
    <mergeCell ref="A24:B25"/>
    <mergeCell ref="A12:B13"/>
    <mergeCell ref="C12:C13"/>
    <mergeCell ref="D12:D13"/>
    <mergeCell ref="E12:E13"/>
    <mergeCell ref="A16:B17"/>
    <mergeCell ref="C16:C17"/>
    <mergeCell ref="D16:D17"/>
    <mergeCell ref="E16:E17"/>
    <mergeCell ref="C10:C11"/>
    <mergeCell ref="D10:D11"/>
    <mergeCell ref="E10:E11"/>
    <mergeCell ref="F10:F11"/>
    <mergeCell ref="M12:M13"/>
    <mergeCell ref="N12:N13"/>
    <mergeCell ref="G10:G11"/>
    <mergeCell ref="H10:H11"/>
    <mergeCell ref="H12:H13"/>
    <mergeCell ref="I12:I13"/>
    <mergeCell ref="I10:I11"/>
    <mergeCell ref="G12:G13"/>
    <mergeCell ref="L12:L13"/>
    <mergeCell ref="J12:J13"/>
    <mergeCell ref="G8:G9"/>
    <mergeCell ref="H8:H9"/>
    <mergeCell ref="I8:I9"/>
    <mergeCell ref="J10:J11"/>
    <mergeCell ref="K8:K9"/>
    <mergeCell ref="L8:L9"/>
    <mergeCell ref="O12:O13"/>
    <mergeCell ref="O10:O11"/>
    <mergeCell ref="N10:N11"/>
    <mergeCell ref="K10:K11"/>
    <mergeCell ref="L10:L11"/>
    <mergeCell ref="M10:M11"/>
    <mergeCell ref="K12:K13"/>
    <mergeCell ref="M8:M9"/>
    <mergeCell ref="J8:J9"/>
    <mergeCell ref="N8:N9"/>
    <mergeCell ref="O8:O9"/>
    <mergeCell ref="O6:O7"/>
    <mergeCell ref="A10:B11"/>
    <mergeCell ref="C8:C9"/>
    <mergeCell ref="D8:D9"/>
    <mergeCell ref="E8:E9"/>
    <mergeCell ref="A8:B9"/>
    <mergeCell ref="F8:F9"/>
    <mergeCell ref="J6:J7"/>
    <mergeCell ref="A1:O1"/>
    <mergeCell ref="A2:O2"/>
    <mergeCell ref="A4:B4"/>
    <mergeCell ref="A6:B7"/>
    <mergeCell ref="F6:F7"/>
    <mergeCell ref="G6:G7"/>
    <mergeCell ref="H6:H7"/>
    <mergeCell ref="L6:L7"/>
    <mergeCell ref="N6:N7"/>
    <mergeCell ref="M6:M7"/>
    <mergeCell ref="K6:K7"/>
    <mergeCell ref="I6:I7"/>
    <mergeCell ref="C6:C7"/>
    <mergeCell ref="D6:D7"/>
    <mergeCell ref="E6:E7"/>
  </mergeCells>
  <printOptions horizontalCentered="1" verticalCentered="1"/>
  <pageMargins left="0" right="0" top="0" bottom="0.3937007874015748" header="0" footer="0.1968503937007874"/>
  <pageSetup firstPageNumber="60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9"/>
  <sheetViews>
    <sheetView showZeros="0" zoomScalePageLayoutView="0" workbookViewId="0" topLeftCell="A235">
      <selection activeCell="E135" sqref="E135"/>
    </sheetView>
  </sheetViews>
  <sheetFormatPr defaultColWidth="9.125" defaultRowHeight="12.75"/>
  <cols>
    <col min="1" max="1" width="8.50390625" style="525" customWidth="1"/>
    <col min="2" max="2" width="68.625" style="429" customWidth="1"/>
    <col min="3" max="3" width="14.125" style="525" customWidth="1"/>
    <col min="4" max="5" width="12.625" style="429" customWidth="1"/>
    <col min="6" max="6" width="9.625" style="429" customWidth="1"/>
    <col min="7" max="16384" width="9.125" style="429" customWidth="1"/>
  </cols>
  <sheetData>
    <row r="1" spans="1:6" ht="12.75">
      <c r="A1" s="753" t="s">
        <v>215</v>
      </c>
      <c r="B1" s="753"/>
      <c r="C1" s="754"/>
      <c r="D1" s="755"/>
      <c r="E1" s="755"/>
      <c r="F1" s="755"/>
    </row>
    <row r="2" spans="1:6" ht="12.75">
      <c r="A2" s="753" t="s">
        <v>292</v>
      </c>
      <c r="B2" s="753"/>
      <c r="C2" s="754"/>
      <c r="D2" s="755"/>
      <c r="E2" s="755"/>
      <c r="F2" s="755"/>
    </row>
    <row r="3" spans="1:3" ht="12.75">
      <c r="A3" s="371"/>
      <c r="B3" s="372"/>
      <c r="C3" s="372"/>
    </row>
    <row r="4" spans="1:6" ht="9" customHeight="1">
      <c r="A4" s="371"/>
      <c r="B4" s="371"/>
      <c r="C4" s="430"/>
      <c r="F4" s="430" t="s">
        <v>216</v>
      </c>
    </row>
    <row r="5" spans="1:6" s="431" customFormat="1" ht="16.5" customHeight="1">
      <c r="A5" s="759" t="s">
        <v>236</v>
      </c>
      <c r="B5" s="757" t="s">
        <v>204</v>
      </c>
      <c r="C5" s="748" t="s">
        <v>623</v>
      </c>
      <c r="D5" s="748" t="s">
        <v>835</v>
      </c>
      <c r="E5" s="748" t="s">
        <v>850</v>
      </c>
      <c r="F5" s="748" t="s">
        <v>663</v>
      </c>
    </row>
    <row r="6" spans="1:6" s="431" customFormat="1" ht="18.75" customHeight="1">
      <c r="A6" s="758"/>
      <c r="B6" s="758"/>
      <c r="C6" s="756"/>
      <c r="D6" s="756"/>
      <c r="E6" s="756"/>
      <c r="F6" s="756"/>
    </row>
    <row r="7" spans="1:6" s="431" customFormat="1" ht="11.25" customHeight="1">
      <c r="A7" s="432" t="s">
        <v>172</v>
      </c>
      <c r="B7" s="433" t="s">
        <v>173</v>
      </c>
      <c r="C7" s="434" t="s">
        <v>174</v>
      </c>
      <c r="D7" s="434" t="s">
        <v>175</v>
      </c>
      <c r="E7" s="434" t="s">
        <v>176</v>
      </c>
      <c r="F7" s="434" t="s">
        <v>326</v>
      </c>
    </row>
    <row r="8" spans="1:6" s="437" customFormat="1" ht="12.75">
      <c r="A8" s="435"/>
      <c r="B8" s="436" t="s">
        <v>467</v>
      </c>
      <c r="C8" s="436"/>
      <c r="D8" s="436"/>
      <c r="E8" s="436"/>
      <c r="F8" s="436"/>
    </row>
    <row r="9" spans="1:6" ht="8.25" customHeight="1">
      <c r="A9" s="438"/>
      <c r="B9" s="439"/>
      <c r="C9" s="439"/>
      <c r="D9" s="439"/>
      <c r="E9" s="439"/>
      <c r="F9" s="439"/>
    </row>
    <row r="10" spans="1:6" s="431" customFormat="1" ht="12">
      <c r="A10" s="440">
        <v>1010</v>
      </c>
      <c r="B10" s="441" t="s">
        <v>410</v>
      </c>
      <c r="C10" s="440">
        <f>SUM(C11:C16)</f>
        <v>761696</v>
      </c>
      <c r="D10" s="440">
        <f>SUM(D11:D16)</f>
        <v>676179</v>
      </c>
      <c r="E10" s="440">
        <f>SUM(E11:E16)</f>
        <v>684895</v>
      </c>
      <c r="F10" s="610">
        <f>SUM(E10/D10)</f>
        <v>1.0128900779231536</v>
      </c>
    </row>
    <row r="11" spans="1:6" s="431" customFormat="1" ht="12">
      <c r="A11" s="442">
        <v>1011</v>
      </c>
      <c r="B11" s="443" t="s">
        <v>468</v>
      </c>
      <c r="C11" s="444">
        <v>1000</v>
      </c>
      <c r="D11" s="444">
        <v>1000</v>
      </c>
      <c r="E11" s="444">
        <v>1000</v>
      </c>
      <c r="F11" s="611">
        <f aca="true" t="shared" si="0" ref="F11:F70">SUM(E11/D11)</f>
        <v>1</v>
      </c>
    </row>
    <row r="12" spans="1:6" s="431" customFormat="1" ht="12">
      <c r="A12" s="442">
        <v>1012</v>
      </c>
      <c r="B12" s="443" t="s">
        <v>203</v>
      </c>
      <c r="C12" s="444">
        <v>6500</v>
      </c>
      <c r="D12" s="444">
        <v>6500</v>
      </c>
      <c r="E12" s="444">
        <v>6608</v>
      </c>
      <c r="F12" s="611">
        <f t="shared" si="0"/>
        <v>1.0166153846153847</v>
      </c>
    </row>
    <row r="13" spans="1:6" s="431" customFormat="1" ht="12">
      <c r="A13" s="442">
        <v>1013</v>
      </c>
      <c r="B13" s="443" t="s">
        <v>469</v>
      </c>
      <c r="C13" s="444">
        <v>30643</v>
      </c>
      <c r="D13" s="444">
        <v>15643</v>
      </c>
      <c r="E13" s="444">
        <v>15643</v>
      </c>
      <c r="F13" s="611">
        <f t="shared" si="0"/>
        <v>1</v>
      </c>
    </row>
    <row r="14" spans="1:6" s="431" customFormat="1" ht="12">
      <c r="A14" s="442">
        <v>1014</v>
      </c>
      <c r="B14" s="443" t="s">
        <v>564</v>
      </c>
      <c r="C14" s="442">
        <v>130000</v>
      </c>
      <c r="D14" s="442">
        <v>130000</v>
      </c>
      <c r="E14" s="442">
        <v>130000</v>
      </c>
      <c r="F14" s="611">
        <f t="shared" si="0"/>
        <v>1</v>
      </c>
    </row>
    <row r="15" spans="1:6" s="431" customFormat="1" ht="12">
      <c r="A15" s="442">
        <v>1015</v>
      </c>
      <c r="B15" s="443" t="s">
        <v>565</v>
      </c>
      <c r="C15" s="442">
        <v>583253</v>
      </c>
      <c r="D15" s="442">
        <v>509409</v>
      </c>
      <c r="E15" s="442">
        <v>509409</v>
      </c>
      <c r="F15" s="611">
        <f t="shared" si="0"/>
        <v>1</v>
      </c>
    </row>
    <row r="16" spans="1:6" s="431" customFormat="1" ht="12">
      <c r="A16" s="442">
        <v>1016</v>
      </c>
      <c r="B16" s="443" t="s">
        <v>470</v>
      </c>
      <c r="C16" s="444">
        <v>10300</v>
      </c>
      <c r="D16" s="444">
        <v>13627</v>
      </c>
      <c r="E16" s="444">
        <v>22235</v>
      </c>
      <c r="F16" s="611">
        <f t="shared" si="0"/>
        <v>1.6316870918030382</v>
      </c>
    </row>
    <row r="17" spans="1:6" s="431" customFormat="1" ht="12">
      <c r="A17" s="445">
        <v>1020</v>
      </c>
      <c r="B17" s="441" t="s">
        <v>330</v>
      </c>
      <c r="C17" s="440">
        <f>SUM(C18:C20)</f>
        <v>222209</v>
      </c>
      <c r="D17" s="440">
        <f>SUM(D18:D20)</f>
        <v>231850</v>
      </c>
      <c r="E17" s="440">
        <f>SUM(E18:E20)</f>
        <v>233493</v>
      </c>
      <c r="F17" s="610">
        <f t="shared" si="0"/>
        <v>1.007086478326504</v>
      </c>
    </row>
    <row r="18" spans="1:6" s="431" customFormat="1" ht="12">
      <c r="A18" s="442">
        <v>1021</v>
      </c>
      <c r="B18" s="446" t="s">
        <v>331</v>
      </c>
      <c r="C18" s="447">
        <v>4000</v>
      </c>
      <c r="D18" s="447">
        <v>6500</v>
      </c>
      <c r="E18" s="447">
        <v>8143</v>
      </c>
      <c r="F18" s="611">
        <f t="shared" si="0"/>
        <v>1.2527692307692309</v>
      </c>
    </row>
    <row r="19" spans="1:6" s="431" customFormat="1" ht="12">
      <c r="A19" s="442">
        <v>1022</v>
      </c>
      <c r="B19" s="448" t="s">
        <v>599</v>
      </c>
      <c r="C19" s="444">
        <v>190600</v>
      </c>
      <c r="D19" s="444">
        <v>190600</v>
      </c>
      <c r="E19" s="444">
        <v>190600</v>
      </c>
      <c r="F19" s="611">
        <f t="shared" si="0"/>
        <v>1</v>
      </c>
    </row>
    <row r="20" spans="1:6" s="431" customFormat="1" ht="12">
      <c r="A20" s="442">
        <v>1023</v>
      </c>
      <c r="B20" s="443" t="s">
        <v>363</v>
      </c>
      <c r="C20" s="442">
        <v>27609</v>
      </c>
      <c r="D20" s="442">
        <v>34750</v>
      </c>
      <c r="E20" s="442">
        <v>34750</v>
      </c>
      <c r="F20" s="611">
        <f t="shared" si="0"/>
        <v>1</v>
      </c>
    </row>
    <row r="21" spans="1:6" s="431" customFormat="1" ht="12">
      <c r="A21" s="445">
        <v>1030</v>
      </c>
      <c r="B21" s="449" t="s">
        <v>625</v>
      </c>
      <c r="C21" s="450">
        <f>SUM(C22:C22)</f>
        <v>15000</v>
      </c>
      <c r="D21" s="450">
        <f>SUM(D22:D23)</f>
        <v>77830</v>
      </c>
      <c r="E21" s="450">
        <f>SUM(E22:E23)</f>
        <v>77830</v>
      </c>
      <c r="F21" s="610">
        <f t="shared" si="0"/>
        <v>1</v>
      </c>
    </row>
    <row r="22" spans="1:6" s="431" customFormat="1" ht="12">
      <c r="A22" s="442">
        <v>1031</v>
      </c>
      <c r="B22" s="448" t="s">
        <v>209</v>
      </c>
      <c r="C22" s="444">
        <v>15000</v>
      </c>
      <c r="D22" s="444">
        <v>15000</v>
      </c>
      <c r="E22" s="444">
        <v>15000</v>
      </c>
      <c r="F22" s="611">
        <f t="shared" si="0"/>
        <v>1</v>
      </c>
    </row>
    <row r="23" spans="1:6" s="431" customFormat="1" ht="12">
      <c r="A23" s="626">
        <v>1037</v>
      </c>
      <c r="B23" s="446" t="s">
        <v>626</v>
      </c>
      <c r="C23" s="447"/>
      <c r="D23" s="447">
        <v>62830</v>
      </c>
      <c r="E23" s="447">
        <v>62830</v>
      </c>
      <c r="F23" s="611">
        <f t="shared" si="0"/>
        <v>1</v>
      </c>
    </row>
    <row r="24" spans="1:6" s="431" customFormat="1" ht="12">
      <c r="A24" s="451">
        <v>1040</v>
      </c>
      <c r="B24" s="452" t="s">
        <v>412</v>
      </c>
      <c r="C24" s="451">
        <f>SUM(C25:C29)</f>
        <v>1064086</v>
      </c>
      <c r="D24" s="451">
        <f>SUM(D25:D29)</f>
        <v>1047486</v>
      </c>
      <c r="E24" s="451">
        <f>SUM(E25:E29)</f>
        <v>1020735</v>
      </c>
      <c r="F24" s="610">
        <f t="shared" si="0"/>
        <v>0.9744617111827748</v>
      </c>
    </row>
    <row r="25" spans="1:6" s="431" customFormat="1" ht="12">
      <c r="A25" s="444">
        <v>1041</v>
      </c>
      <c r="B25" s="439" t="s">
        <v>332</v>
      </c>
      <c r="C25" s="438">
        <v>193320</v>
      </c>
      <c r="D25" s="438">
        <v>193320</v>
      </c>
      <c r="E25" s="438">
        <v>166569</v>
      </c>
      <c r="F25" s="612">
        <f t="shared" si="0"/>
        <v>0.8616232153941651</v>
      </c>
    </row>
    <row r="26" spans="1:6" s="431" customFormat="1" ht="12">
      <c r="A26" s="447">
        <v>1042</v>
      </c>
      <c r="B26" s="453" t="s">
        <v>333</v>
      </c>
      <c r="C26" s="438">
        <v>333350</v>
      </c>
      <c r="D26" s="438">
        <v>333350</v>
      </c>
      <c r="E26" s="438">
        <v>333350</v>
      </c>
      <c r="F26" s="612">
        <f t="shared" si="0"/>
        <v>1</v>
      </c>
    </row>
    <row r="27" spans="1:6" s="431" customFormat="1" ht="12">
      <c r="A27" s="444">
        <v>1043</v>
      </c>
      <c r="B27" s="439" t="s">
        <v>364</v>
      </c>
      <c r="C27" s="438">
        <v>364200</v>
      </c>
      <c r="D27" s="438">
        <v>364200</v>
      </c>
      <c r="E27" s="438">
        <v>364200</v>
      </c>
      <c r="F27" s="612">
        <f t="shared" si="0"/>
        <v>1</v>
      </c>
    </row>
    <row r="28" spans="1:6" s="431" customFormat="1" ht="12">
      <c r="A28" s="447">
        <v>1044</v>
      </c>
      <c r="B28" s="453" t="s">
        <v>374</v>
      </c>
      <c r="C28" s="454">
        <v>164933</v>
      </c>
      <c r="D28" s="454">
        <v>148333</v>
      </c>
      <c r="E28" s="454">
        <v>148333</v>
      </c>
      <c r="F28" s="612">
        <f t="shared" si="0"/>
        <v>1</v>
      </c>
    </row>
    <row r="29" spans="1:6" s="431" customFormat="1" ht="12">
      <c r="A29" s="447">
        <v>1045</v>
      </c>
      <c r="B29" s="453" t="s">
        <v>365</v>
      </c>
      <c r="C29" s="454">
        <v>8283</v>
      </c>
      <c r="D29" s="454">
        <v>8283</v>
      </c>
      <c r="E29" s="454">
        <v>8283</v>
      </c>
      <c r="F29" s="612">
        <f t="shared" si="0"/>
        <v>1</v>
      </c>
    </row>
    <row r="30" spans="1:6" s="431" customFormat="1" ht="12">
      <c r="A30" s="451">
        <v>1050</v>
      </c>
      <c r="B30" s="452" t="s">
        <v>413</v>
      </c>
      <c r="C30" s="451">
        <f>SUM(C31:C31)</f>
        <v>30000</v>
      </c>
      <c r="D30" s="451">
        <f>SUM(D31:D31)</f>
        <v>30000</v>
      </c>
      <c r="E30" s="451">
        <f>SUM(E31:E31)</f>
        <v>30000</v>
      </c>
      <c r="F30" s="610">
        <f t="shared" si="0"/>
        <v>1</v>
      </c>
    </row>
    <row r="31" spans="1:6" s="431" customFormat="1" ht="12" thickBot="1">
      <c r="A31" s="444">
        <v>1051</v>
      </c>
      <c r="B31" s="455" t="s">
        <v>334</v>
      </c>
      <c r="C31" s="459">
        <v>30000</v>
      </c>
      <c r="D31" s="459">
        <v>30000</v>
      </c>
      <c r="E31" s="459">
        <v>30000</v>
      </c>
      <c r="F31" s="615">
        <f t="shared" si="0"/>
        <v>1</v>
      </c>
    </row>
    <row r="32" spans="1:6" s="431" customFormat="1" ht="12" thickBot="1">
      <c r="A32" s="456"/>
      <c r="B32" s="457" t="s">
        <v>414</v>
      </c>
      <c r="C32" s="458">
        <f>SUM(C30+C24+C17+C10+C21)</f>
        <v>2092991</v>
      </c>
      <c r="D32" s="458">
        <f>SUM(D30+D24+D17+D10+D21)</f>
        <v>2063345</v>
      </c>
      <c r="E32" s="458">
        <f>SUM(E30+E24+E17+E10+E21)</f>
        <v>2046953</v>
      </c>
      <c r="F32" s="616">
        <f t="shared" si="0"/>
        <v>0.9920556184254209</v>
      </c>
    </row>
    <row r="33" spans="1:6" s="431" customFormat="1" ht="12">
      <c r="A33" s="451"/>
      <c r="B33" s="452"/>
      <c r="C33" s="451"/>
      <c r="D33" s="451"/>
      <c r="E33" s="451"/>
      <c r="F33" s="613"/>
    </row>
    <row r="34" spans="1:6" s="431" customFormat="1" ht="12">
      <c r="A34" s="440">
        <v>1060</v>
      </c>
      <c r="B34" s="441" t="s">
        <v>471</v>
      </c>
      <c r="C34" s="440">
        <f>SUM(C35:C40)</f>
        <v>6231843</v>
      </c>
      <c r="D34" s="440">
        <f>SUM(D35:D40)</f>
        <v>6331843</v>
      </c>
      <c r="E34" s="440">
        <f>SUM(E35:E40)</f>
        <v>6474527</v>
      </c>
      <c r="F34" s="610">
        <f t="shared" si="0"/>
        <v>1.0225343553211916</v>
      </c>
    </row>
    <row r="35" spans="1:6" s="431" customFormat="1" ht="12">
      <c r="A35" s="459">
        <v>1061</v>
      </c>
      <c r="B35" s="455" t="s">
        <v>195</v>
      </c>
      <c r="C35" s="459">
        <v>2350000</v>
      </c>
      <c r="D35" s="459">
        <v>2350000</v>
      </c>
      <c r="E35" s="459">
        <v>2415576</v>
      </c>
      <c r="F35" s="612">
        <f t="shared" si="0"/>
        <v>1.027904680851064</v>
      </c>
    </row>
    <row r="36" spans="1:6" s="431" customFormat="1" ht="12">
      <c r="A36" s="459">
        <v>1062</v>
      </c>
      <c r="B36" s="455" t="s">
        <v>279</v>
      </c>
      <c r="C36" s="459">
        <v>250000</v>
      </c>
      <c r="D36" s="459">
        <v>350000</v>
      </c>
      <c r="E36" s="459">
        <v>420758</v>
      </c>
      <c r="F36" s="612">
        <f t="shared" si="0"/>
        <v>1.2021657142857143</v>
      </c>
    </row>
    <row r="37" spans="1:6" s="431" customFormat="1" ht="12">
      <c r="A37" s="454">
        <v>1063</v>
      </c>
      <c r="B37" s="453" t="s">
        <v>210</v>
      </c>
      <c r="C37" s="454">
        <v>55000</v>
      </c>
      <c r="D37" s="454">
        <v>55000</v>
      </c>
      <c r="E37" s="454">
        <v>61350</v>
      </c>
      <c r="F37" s="612">
        <f t="shared" si="0"/>
        <v>1.1154545454545455</v>
      </c>
    </row>
    <row r="38" spans="1:6" s="431" customFormat="1" ht="12">
      <c r="A38" s="454">
        <v>1064</v>
      </c>
      <c r="B38" s="453" t="s">
        <v>71</v>
      </c>
      <c r="C38" s="454"/>
      <c r="D38" s="454"/>
      <c r="E38" s="454"/>
      <c r="F38" s="610"/>
    </row>
    <row r="39" spans="1:6" s="431" customFormat="1" ht="12">
      <c r="A39" s="454">
        <v>1065</v>
      </c>
      <c r="B39" s="439" t="s">
        <v>220</v>
      </c>
      <c r="C39" s="438">
        <v>3576843</v>
      </c>
      <c r="D39" s="438">
        <v>3576843</v>
      </c>
      <c r="E39" s="438">
        <v>3576843</v>
      </c>
      <c r="F39" s="612">
        <f t="shared" si="0"/>
        <v>1</v>
      </c>
    </row>
    <row r="40" spans="1:6" s="431" customFormat="1" ht="12">
      <c r="A40" s="454">
        <v>1066</v>
      </c>
      <c r="B40" s="439" t="s">
        <v>190</v>
      </c>
      <c r="C40" s="438"/>
      <c r="D40" s="438"/>
      <c r="E40" s="438"/>
      <c r="F40" s="610"/>
    </row>
    <row r="41" spans="1:6" s="431" customFormat="1" ht="12">
      <c r="A41" s="450">
        <v>1070</v>
      </c>
      <c r="B41" s="449" t="s">
        <v>337</v>
      </c>
      <c r="C41" s="450">
        <f>SUM(C42:C43)</f>
        <v>636680</v>
      </c>
      <c r="D41" s="450">
        <f>SUM(D42:D43)</f>
        <v>636680</v>
      </c>
      <c r="E41" s="450">
        <f>SUM(E42:E43)</f>
        <v>636680</v>
      </c>
      <c r="F41" s="610">
        <f t="shared" si="0"/>
        <v>1</v>
      </c>
    </row>
    <row r="42" spans="1:6" s="431" customFormat="1" ht="12">
      <c r="A42" s="438">
        <v>1071</v>
      </c>
      <c r="B42" s="439" t="s">
        <v>472</v>
      </c>
      <c r="C42" s="438">
        <v>206680</v>
      </c>
      <c r="D42" s="438">
        <v>206680</v>
      </c>
      <c r="E42" s="438">
        <v>206680</v>
      </c>
      <c r="F42" s="612">
        <f t="shared" si="0"/>
        <v>1</v>
      </c>
    </row>
    <row r="43" spans="1:6" s="431" customFormat="1" ht="12">
      <c r="A43" s="438">
        <v>1072</v>
      </c>
      <c r="B43" s="439" t="s">
        <v>217</v>
      </c>
      <c r="C43" s="438">
        <v>430000</v>
      </c>
      <c r="D43" s="438">
        <v>430000</v>
      </c>
      <c r="E43" s="438">
        <v>430000</v>
      </c>
      <c r="F43" s="612">
        <f t="shared" si="0"/>
        <v>1</v>
      </c>
    </row>
    <row r="44" spans="1:6" s="431" customFormat="1" ht="12">
      <c r="A44" s="445">
        <v>1080</v>
      </c>
      <c r="B44" s="462" t="s">
        <v>543</v>
      </c>
      <c r="C44" s="445">
        <f>SUM(C45:C48)</f>
        <v>1021000</v>
      </c>
      <c r="D44" s="445">
        <f>SUM(D45:D48)</f>
        <v>1021000</v>
      </c>
      <c r="E44" s="445">
        <f>SUM(E45:E48)</f>
        <v>1021000</v>
      </c>
      <c r="F44" s="610">
        <f t="shared" si="0"/>
        <v>1</v>
      </c>
    </row>
    <row r="45" spans="1:6" s="431" customFormat="1" ht="12">
      <c r="A45" s="438">
        <v>1081</v>
      </c>
      <c r="B45" s="455" t="s">
        <v>558</v>
      </c>
      <c r="C45" s="459">
        <v>557000</v>
      </c>
      <c r="D45" s="459">
        <v>552017</v>
      </c>
      <c r="E45" s="459">
        <v>552017</v>
      </c>
      <c r="F45" s="612">
        <f t="shared" si="0"/>
        <v>1</v>
      </c>
    </row>
    <row r="46" spans="1:6" s="431" customFormat="1" ht="12">
      <c r="A46" s="438">
        <v>1082</v>
      </c>
      <c r="B46" s="455" t="s">
        <v>559</v>
      </c>
      <c r="C46" s="459">
        <v>454000</v>
      </c>
      <c r="D46" s="459">
        <v>454000</v>
      </c>
      <c r="E46" s="459">
        <v>454000</v>
      </c>
      <c r="F46" s="612">
        <f t="shared" si="0"/>
        <v>1</v>
      </c>
    </row>
    <row r="47" spans="1:6" s="431" customFormat="1" ht="12">
      <c r="A47" s="438">
        <v>1083</v>
      </c>
      <c r="B47" s="455" t="s">
        <v>560</v>
      </c>
      <c r="C47" s="442"/>
      <c r="D47" s="459">
        <v>4983</v>
      </c>
      <c r="E47" s="459">
        <v>4983</v>
      </c>
      <c r="F47" s="612">
        <f t="shared" si="0"/>
        <v>1</v>
      </c>
    </row>
    <row r="48" spans="1:6" s="431" customFormat="1" ht="12">
      <c r="A48" s="438">
        <v>1084</v>
      </c>
      <c r="B48" s="455" t="s">
        <v>561</v>
      </c>
      <c r="C48" s="459">
        <v>10000</v>
      </c>
      <c r="D48" s="459">
        <v>10000</v>
      </c>
      <c r="E48" s="459">
        <v>10000</v>
      </c>
      <c r="F48" s="612">
        <f t="shared" si="0"/>
        <v>1</v>
      </c>
    </row>
    <row r="49" spans="1:6" s="431" customFormat="1" ht="12">
      <c r="A49" s="445">
        <v>1090</v>
      </c>
      <c r="B49" s="441" t="s">
        <v>473</v>
      </c>
      <c r="C49" s="440">
        <f>SUM(C50:C56)</f>
        <v>381042</v>
      </c>
      <c r="D49" s="440">
        <f>SUM(D50:D56)</f>
        <v>327434</v>
      </c>
      <c r="E49" s="440">
        <f>SUM(E50:E56)</f>
        <v>328030</v>
      </c>
      <c r="F49" s="610">
        <f t="shared" si="0"/>
        <v>1.0018202141500272</v>
      </c>
    </row>
    <row r="50" spans="1:6" s="431" customFormat="1" ht="12">
      <c r="A50" s="438">
        <v>1091</v>
      </c>
      <c r="B50" s="439" t="s">
        <v>66</v>
      </c>
      <c r="C50" s="438">
        <v>4000</v>
      </c>
      <c r="D50" s="438">
        <v>4000</v>
      </c>
      <c r="E50" s="438">
        <v>4000</v>
      </c>
      <c r="F50" s="612">
        <f t="shared" si="0"/>
        <v>1</v>
      </c>
    </row>
    <row r="51" spans="1:6" s="431" customFormat="1" ht="12">
      <c r="A51" s="438">
        <v>1092</v>
      </c>
      <c r="B51" s="439" t="s">
        <v>212</v>
      </c>
      <c r="C51" s="459"/>
      <c r="D51" s="459"/>
      <c r="E51" s="459">
        <v>50</v>
      </c>
      <c r="F51" s="610"/>
    </row>
    <row r="52" spans="1:6" s="431" customFormat="1" ht="12">
      <c r="A52" s="438">
        <v>1093</v>
      </c>
      <c r="B52" s="455" t="s">
        <v>474</v>
      </c>
      <c r="C52" s="459">
        <v>20000</v>
      </c>
      <c r="D52" s="459">
        <v>12392</v>
      </c>
      <c r="E52" s="459">
        <v>12392</v>
      </c>
      <c r="F52" s="612">
        <f t="shared" si="0"/>
        <v>1</v>
      </c>
    </row>
    <row r="53" spans="1:6" s="431" customFormat="1" ht="12">
      <c r="A53" s="438">
        <v>1094</v>
      </c>
      <c r="B53" s="455" t="s">
        <v>475</v>
      </c>
      <c r="C53" s="459">
        <v>1000</v>
      </c>
      <c r="D53" s="459">
        <v>1000</v>
      </c>
      <c r="E53" s="459">
        <v>1000</v>
      </c>
      <c r="F53" s="612">
        <f t="shared" si="0"/>
        <v>1</v>
      </c>
    </row>
    <row r="54" spans="1:6" s="431" customFormat="1" ht="12">
      <c r="A54" s="438">
        <v>1095</v>
      </c>
      <c r="B54" s="461" t="s">
        <v>476</v>
      </c>
      <c r="C54" s="459">
        <v>278042</v>
      </c>
      <c r="D54" s="459">
        <v>278042</v>
      </c>
      <c r="E54" s="459">
        <v>278042</v>
      </c>
      <c r="F54" s="612">
        <f t="shared" si="0"/>
        <v>1</v>
      </c>
    </row>
    <row r="55" spans="1:6" s="431" customFormat="1" ht="12">
      <c r="A55" s="438">
        <v>1096</v>
      </c>
      <c r="B55" s="455" t="s">
        <v>477</v>
      </c>
      <c r="C55" s="459">
        <v>3000</v>
      </c>
      <c r="D55" s="459">
        <v>7000</v>
      </c>
      <c r="E55" s="459">
        <v>7546</v>
      </c>
      <c r="F55" s="612">
        <f t="shared" si="0"/>
        <v>1.078</v>
      </c>
    </row>
    <row r="56" spans="1:6" s="431" customFormat="1" ht="12">
      <c r="A56" s="438">
        <v>1097</v>
      </c>
      <c r="B56" s="455" t="s">
        <v>478</v>
      </c>
      <c r="C56" s="459">
        <v>75000</v>
      </c>
      <c r="D56" s="459">
        <v>25000</v>
      </c>
      <c r="E56" s="459">
        <v>25000</v>
      </c>
      <c r="F56" s="612">
        <f t="shared" si="0"/>
        <v>1</v>
      </c>
    </row>
    <row r="57" spans="1:6" s="431" customFormat="1" ht="12">
      <c r="A57" s="445">
        <v>1110</v>
      </c>
      <c r="B57" s="462" t="s">
        <v>479</v>
      </c>
      <c r="C57" s="445">
        <f>SUM(C58)</f>
        <v>8428</v>
      </c>
      <c r="D57" s="445">
        <f>SUM(D58)</f>
        <v>5641</v>
      </c>
      <c r="E57" s="445">
        <f>SUM(E58)</f>
        <v>5641</v>
      </c>
      <c r="F57" s="610">
        <f t="shared" si="0"/>
        <v>1</v>
      </c>
    </row>
    <row r="58" spans="1:6" s="431" customFormat="1" ht="12" thickBot="1">
      <c r="A58" s="463">
        <v>1111</v>
      </c>
      <c r="B58" s="464" t="s">
        <v>480</v>
      </c>
      <c r="C58" s="465">
        <v>8428</v>
      </c>
      <c r="D58" s="465">
        <v>5641</v>
      </c>
      <c r="E58" s="465">
        <v>5641</v>
      </c>
      <c r="F58" s="615">
        <f t="shared" si="0"/>
        <v>1</v>
      </c>
    </row>
    <row r="59" spans="1:6" s="431" customFormat="1" ht="12" thickBot="1">
      <c r="A59" s="458"/>
      <c r="B59" s="457" t="s">
        <v>568</v>
      </c>
      <c r="C59" s="458">
        <f>SUM(C49+C41+C34+C57+C44)</f>
        <v>8278993</v>
      </c>
      <c r="D59" s="458">
        <f>SUM(D49+D41+D34+D57+D44)</f>
        <v>8322598</v>
      </c>
      <c r="E59" s="458">
        <f>SUM(E49+E41+E34+E57+E44)</f>
        <v>8465878</v>
      </c>
      <c r="F59" s="616">
        <f t="shared" si="0"/>
        <v>1.0172157780539202</v>
      </c>
    </row>
    <row r="60" spans="1:6" s="431" customFormat="1" ht="8.25" customHeight="1">
      <c r="A60" s="442"/>
      <c r="B60" s="466"/>
      <c r="C60" s="442"/>
      <c r="D60" s="442"/>
      <c r="E60" s="442"/>
      <c r="F60" s="613"/>
    </row>
    <row r="61" spans="1:6" s="431" customFormat="1" ht="12">
      <c r="A61" s="459">
        <v>1121</v>
      </c>
      <c r="B61" s="461" t="s">
        <v>555</v>
      </c>
      <c r="C61" s="459">
        <v>1869870</v>
      </c>
      <c r="D61" s="459">
        <v>1869870</v>
      </c>
      <c r="E61" s="459">
        <v>1869870</v>
      </c>
      <c r="F61" s="612">
        <f t="shared" si="0"/>
        <v>1</v>
      </c>
    </row>
    <row r="62" spans="1:6" s="431" customFormat="1" ht="12">
      <c r="A62" s="584">
        <v>1122</v>
      </c>
      <c r="B62" s="461" t="s">
        <v>556</v>
      </c>
      <c r="C62" s="584">
        <v>161205</v>
      </c>
      <c r="D62" s="584">
        <v>208305</v>
      </c>
      <c r="E62" s="584">
        <v>419684</v>
      </c>
      <c r="F62" s="612">
        <f t="shared" si="0"/>
        <v>2.0147572069801494</v>
      </c>
    </row>
    <row r="63" spans="1:6" s="431" customFormat="1" ht="12">
      <c r="A63" s="459">
        <v>1123</v>
      </c>
      <c r="B63" s="455" t="s">
        <v>482</v>
      </c>
      <c r="C63" s="442"/>
      <c r="D63" s="442"/>
      <c r="E63" s="442"/>
      <c r="F63" s="612"/>
    </row>
    <row r="64" spans="1:6" s="431" customFormat="1" ht="12" thickBot="1">
      <c r="A64" s="498">
        <v>1124</v>
      </c>
      <c r="B64" s="523" t="s">
        <v>627</v>
      </c>
      <c r="C64" s="627"/>
      <c r="D64" s="498">
        <v>432811</v>
      </c>
      <c r="E64" s="498">
        <v>322299</v>
      </c>
      <c r="F64" s="615">
        <f t="shared" si="0"/>
        <v>0.7446645302453033</v>
      </c>
    </row>
    <row r="65" spans="1:6" s="431" customFormat="1" ht="12" thickBot="1">
      <c r="A65" s="469"/>
      <c r="B65" s="470" t="s">
        <v>483</v>
      </c>
      <c r="C65" s="471">
        <f>SUM(C61:C63)</f>
        <v>2031075</v>
      </c>
      <c r="D65" s="471">
        <f>SUM(D61:D64)</f>
        <v>2510986</v>
      </c>
      <c r="E65" s="471">
        <f>SUM(E61:E64)</f>
        <v>2611853</v>
      </c>
      <c r="F65" s="616">
        <f t="shared" si="0"/>
        <v>1.0401702757402869</v>
      </c>
    </row>
    <row r="66" spans="1:6" s="431" customFormat="1" ht="7.5" customHeight="1">
      <c r="A66" s="451"/>
      <c r="B66" s="452"/>
      <c r="C66" s="451"/>
      <c r="D66" s="451"/>
      <c r="E66" s="451"/>
      <c r="F66" s="613"/>
    </row>
    <row r="67" spans="1:6" s="431" customFormat="1" ht="12">
      <c r="A67" s="459">
        <v>1131</v>
      </c>
      <c r="B67" s="461" t="s">
        <v>484</v>
      </c>
      <c r="C67" s="459">
        <v>1400</v>
      </c>
      <c r="D67" s="459">
        <v>22112</v>
      </c>
      <c r="E67" s="459">
        <v>37807</v>
      </c>
      <c r="F67" s="612">
        <f t="shared" si="0"/>
        <v>1.7097955861070913</v>
      </c>
    </row>
    <row r="68" spans="1:6" s="472" customFormat="1" ht="11.25">
      <c r="A68" s="459">
        <v>1132</v>
      </c>
      <c r="B68" s="455" t="s">
        <v>485</v>
      </c>
      <c r="C68" s="444"/>
      <c r="D68" s="459">
        <v>2112</v>
      </c>
      <c r="E68" s="459">
        <v>2112</v>
      </c>
      <c r="F68" s="612">
        <f t="shared" si="0"/>
        <v>1</v>
      </c>
    </row>
    <row r="69" spans="1:6" s="472" customFormat="1" ht="12" thickBot="1">
      <c r="A69" s="498">
        <v>1133</v>
      </c>
      <c r="B69" s="468" t="s">
        <v>841</v>
      </c>
      <c r="C69" s="473"/>
      <c r="D69" s="498"/>
      <c r="E69" s="498">
        <v>31382</v>
      </c>
      <c r="F69" s="614"/>
    </row>
    <row r="70" spans="1:6" s="472" customFormat="1" ht="12" thickBot="1">
      <c r="A70" s="473"/>
      <c r="B70" s="474" t="s">
        <v>486</v>
      </c>
      <c r="C70" s="499">
        <f>SUM(C67:C68)</f>
        <v>1400</v>
      </c>
      <c r="D70" s="499">
        <f>SUM(D67:D68)</f>
        <v>24224</v>
      </c>
      <c r="E70" s="499">
        <f>SUM(E67:E69)</f>
        <v>71301</v>
      </c>
      <c r="F70" s="616">
        <f t="shared" si="0"/>
        <v>2.9434032364597096</v>
      </c>
    </row>
    <row r="71" spans="1:6" s="472" customFormat="1" ht="8.25" customHeight="1" thickBot="1">
      <c r="A71" s="473"/>
      <c r="B71" s="474"/>
      <c r="C71" s="473"/>
      <c r="D71" s="473"/>
      <c r="E71" s="473"/>
      <c r="F71" s="616"/>
    </row>
    <row r="72" spans="1:6" s="472" customFormat="1" ht="12" thickBot="1">
      <c r="A72" s="499">
        <v>1134</v>
      </c>
      <c r="B72" s="474" t="s">
        <v>517</v>
      </c>
      <c r="C72" s="473"/>
      <c r="D72" s="473"/>
      <c r="E72" s="499">
        <v>1000</v>
      </c>
      <c r="F72" s="616"/>
    </row>
    <row r="73" spans="1:6" s="472" customFormat="1" ht="7.5" customHeight="1" thickBot="1">
      <c r="A73" s="473"/>
      <c r="B73" s="474"/>
      <c r="C73" s="473"/>
      <c r="D73" s="473"/>
      <c r="E73" s="473"/>
      <c r="F73" s="616"/>
    </row>
    <row r="74" spans="1:6" s="472" customFormat="1" ht="12" thickBot="1">
      <c r="A74" s="473"/>
      <c r="B74" s="474" t="s">
        <v>706</v>
      </c>
      <c r="C74" s="473"/>
      <c r="D74" s="473"/>
      <c r="E74" s="473"/>
      <c r="F74" s="616"/>
    </row>
    <row r="75" spans="1:6" s="472" customFormat="1" ht="8.25" customHeight="1" thickBot="1">
      <c r="A75" s="456"/>
      <c r="B75" s="475"/>
      <c r="C75" s="456"/>
      <c r="D75" s="456"/>
      <c r="E75" s="456"/>
      <c r="F75" s="616"/>
    </row>
    <row r="76" spans="1:6" s="472" customFormat="1" ht="15" customHeight="1" thickBot="1">
      <c r="A76" s="456"/>
      <c r="B76" s="486" t="s">
        <v>487</v>
      </c>
      <c r="C76" s="529">
        <f>SUM(C65+C70+C59+C32+C72+C74)</f>
        <v>12404459</v>
      </c>
      <c r="D76" s="529">
        <f>SUM(D65+D70+D59+D32+D72+D74)</f>
        <v>12921153</v>
      </c>
      <c r="E76" s="529">
        <f>SUM(E65+E70+E59+E32+E72+E74)</f>
        <v>13196985</v>
      </c>
      <c r="F76" s="616">
        <f aca="true" t="shared" si="1" ref="F76:F137">SUM(E76/D76)</f>
        <v>1.0213473209395478</v>
      </c>
    </row>
    <row r="77" spans="1:6" s="472" customFormat="1" ht="8.25" customHeight="1">
      <c r="A77" s="447"/>
      <c r="B77" s="461"/>
      <c r="C77" s="447"/>
      <c r="D77" s="447"/>
      <c r="E77" s="447"/>
      <c r="F77" s="613"/>
    </row>
    <row r="78" spans="1:6" s="472" customFormat="1" ht="12">
      <c r="A78" s="451">
        <v>1140</v>
      </c>
      <c r="B78" s="452" t="s">
        <v>488</v>
      </c>
      <c r="C78" s="451">
        <f>SUM(C79+C82)</f>
        <v>1160000</v>
      </c>
      <c r="D78" s="451">
        <f>SUM(D79+D82+D83)</f>
        <v>1160039</v>
      </c>
      <c r="E78" s="451">
        <f>SUM(E79+E82+E83)</f>
        <v>1017439</v>
      </c>
      <c r="F78" s="610">
        <f t="shared" si="1"/>
        <v>0.8770730984044502</v>
      </c>
    </row>
    <row r="79" spans="1:6" s="472" customFormat="1" ht="11.25">
      <c r="A79" s="438">
        <v>1141</v>
      </c>
      <c r="B79" s="439" t="s">
        <v>222</v>
      </c>
      <c r="C79" s="438">
        <f>SUM(C80:C81)</f>
        <v>790000</v>
      </c>
      <c r="D79" s="438">
        <f>SUM(D80:D81)</f>
        <v>790000</v>
      </c>
      <c r="E79" s="438">
        <f>SUM(E80:E81)</f>
        <v>647400</v>
      </c>
      <c r="F79" s="612">
        <f t="shared" si="1"/>
        <v>0.8194936708860759</v>
      </c>
    </row>
    <row r="80" spans="1:6" s="472" customFormat="1" ht="11.25">
      <c r="A80" s="476">
        <v>1142</v>
      </c>
      <c r="B80" s="448" t="s">
        <v>854</v>
      </c>
      <c r="C80" s="444">
        <v>150000</v>
      </c>
      <c r="D80" s="444">
        <v>150000</v>
      </c>
      <c r="E80" s="444">
        <v>150000</v>
      </c>
      <c r="F80" s="611">
        <f t="shared" si="1"/>
        <v>1</v>
      </c>
    </row>
    <row r="81" spans="1:6" s="472" customFormat="1" ht="11.25">
      <c r="A81" s="476">
        <v>1143</v>
      </c>
      <c r="B81" s="448" t="s">
        <v>335</v>
      </c>
      <c r="C81" s="442">
        <v>640000</v>
      </c>
      <c r="D81" s="442">
        <v>640000</v>
      </c>
      <c r="E81" s="442">
        <v>497400</v>
      </c>
      <c r="F81" s="611">
        <f t="shared" si="1"/>
        <v>0.7771875</v>
      </c>
    </row>
    <row r="82" spans="1:6" s="472" customFormat="1" ht="11.25">
      <c r="A82" s="438">
        <v>1144</v>
      </c>
      <c r="B82" s="439" t="s">
        <v>223</v>
      </c>
      <c r="C82" s="438">
        <v>370000</v>
      </c>
      <c r="D82" s="438">
        <v>370000</v>
      </c>
      <c r="E82" s="438">
        <v>370000</v>
      </c>
      <c r="F82" s="612">
        <f t="shared" si="1"/>
        <v>1</v>
      </c>
    </row>
    <row r="83" spans="1:6" s="472" customFormat="1" ht="11.25">
      <c r="A83" s="438">
        <v>1145</v>
      </c>
      <c r="B83" s="439" t="s">
        <v>659</v>
      </c>
      <c r="C83" s="438"/>
      <c r="D83" s="438">
        <v>39</v>
      </c>
      <c r="E83" s="438">
        <v>39</v>
      </c>
      <c r="F83" s="612">
        <f t="shared" si="1"/>
        <v>1</v>
      </c>
    </row>
    <row r="84" spans="1:6" s="472" customFormat="1" ht="12">
      <c r="A84" s="440">
        <v>1150</v>
      </c>
      <c r="B84" s="441" t="s">
        <v>563</v>
      </c>
      <c r="C84" s="440">
        <f>SUM(C85:C85)</f>
        <v>250000</v>
      </c>
      <c r="D84" s="440">
        <f>SUM(D85:D85)</f>
        <v>250000</v>
      </c>
      <c r="E84" s="440">
        <f>SUM(E85:E85)</f>
        <v>250000</v>
      </c>
      <c r="F84" s="610">
        <f t="shared" si="1"/>
        <v>1</v>
      </c>
    </row>
    <row r="85" spans="1:6" s="472" customFormat="1" ht="12" thickBot="1">
      <c r="A85" s="438">
        <v>1151</v>
      </c>
      <c r="B85" s="439" t="s">
        <v>262</v>
      </c>
      <c r="C85" s="459">
        <v>250000</v>
      </c>
      <c r="D85" s="459">
        <v>250000</v>
      </c>
      <c r="E85" s="459">
        <v>250000</v>
      </c>
      <c r="F85" s="615">
        <f t="shared" si="1"/>
        <v>1</v>
      </c>
    </row>
    <row r="86" spans="1:6" s="472" customFormat="1" ht="12" thickBot="1">
      <c r="A86" s="458"/>
      <c r="B86" s="457" t="s">
        <v>489</v>
      </c>
      <c r="C86" s="458">
        <f>SUM(C78+C84)</f>
        <v>1410000</v>
      </c>
      <c r="D86" s="458">
        <f>SUM(D78+D84)</f>
        <v>1410039</v>
      </c>
      <c r="E86" s="458">
        <f>SUM(E78+E84)</f>
        <v>1267439</v>
      </c>
      <c r="F86" s="739">
        <f t="shared" si="1"/>
        <v>0.8988680454937771</v>
      </c>
    </row>
    <row r="87" spans="1:6" ht="9" customHeight="1">
      <c r="A87" s="454"/>
      <c r="B87" s="453"/>
      <c r="C87" s="438"/>
      <c r="D87" s="438"/>
      <c r="E87" s="438"/>
      <c r="F87" s="613"/>
    </row>
    <row r="88" spans="1:6" ht="12" customHeight="1">
      <c r="A88" s="450">
        <v>1160</v>
      </c>
      <c r="B88" s="477" t="s">
        <v>490</v>
      </c>
      <c r="C88" s="445">
        <f>SUM(C89:C91)</f>
        <v>363209</v>
      </c>
      <c r="D88" s="445">
        <f>SUM(D89:D91)</f>
        <v>447845</v>
      </c>
      <c r="E88" s="445">
        <f>SUM(E89:E91)</f>
        <v>416463</v>
      </c>
      <c r="F88" s="610">
        <f t="shared" si="1"/>
        <v>0.929926648728913</v>
      </c>
    </row>
    <row r="89" spans="1:6" ht="12" customHeight="1">
      <c r="A89" s="454">
        <v>1161</v>
      </c>
      <c r="B89" s="478" t="s">
        <v>79</v>
      </c>
      <c r="C89" s="459">
        <v>199938</v>
      </c>
      <c r="D89" s="459">
        <v>199938</v>
      </c>
      <c r="E89" s="459">
        <v>168556</v>
      </c>
      <c r="F89" s="612">
        <f t="shared" si="1"/>
        <v>0.8430413428162731</v>
      </c>
    </row>
    <row r="90" spans="1:6" ht="12" customHeight="1">
      <c r="A90" s="454">
        <v>1162</v>
      </c>
      <c r="B90" s="478" t="s">
        <v>275</v>
      </c>
      <c r="C90" s="459">
        <v>145835</v>
      </c>
      <c r="D90" s="459">
        <v>145835</v>
      </c>
      <c r="E90" s="459">
        <v>145835</v>
      </c>
      <c r="F90" s="612">
        <f t="shared" si="1"/>
        <v>1</v>
      </c>
    </row>
    <row r="91" spans="1:6" ht="12" customHeight="1">
      <c r="A91" s="454">
        <v>1163</v>
      </c>
      <c r="B91" s="455" t="s">
        <v>397</v>
      </c>
      <c r="C91" s="459">
        <v>17436</v>
      </c>
      <c r="D91" s="459">
        <v>102072</v>
      </c>
      <c r="E91" s="459">
        <v>102072</v>
      </c>
      <c r="F91" s="612">
        <f t="shared" si="1"/>
        <v>1</v>
      </c>
    </row>
    <row r="92" spans="1:6" ht="12" customHeight="1">
      <c r="A92" s="450">
        <v>1170</v>
      </c>
      <c r="B92" s="479" t="s">
        <v>491</v>
      </c>
      <c r="C92" s="445">
        <f>SUM(C93)</f>
        <v>60000</v>
      </c>
      <c r="D92" s="445">
        <f>SUM(D93:D94)</f>
        <v>68817</v>
      </c>
      <c r="E92" s="445">
        <f>SUM(E93:E94)</f>
        <v>68817</v>
      </c>
      <c r="F92" s="610">
        <f t="shared" si="1"/>
        <v>1</v>
      </c>
    </row>
    <row r="93" spans="1:6" ht="12" customHeight="1">
      <c r="A93" s="454">
        <v>1171</v>
      </c>
      <c r="B93" s="455" t="s">
        <v>18</v>
      </c>
      <c r="C93" s="459">
        <v>60000</v>
      </c>
      <c r="D93" s="459">
        <v>60000</v>
      </c>
      <c r="E93" s="459">
        <v>60000</v>
      </c>
      <c r="F93" s="612">
        <f t="shared" si="1"/>
        <v>1</v>
      </c>
    </row>
    <row r="94" spans="1:6" ht="12" customHeight="1">
      <c r="A94" s="454">
        <v>1172</v>
      </c>
      <c r="B94" s="478" t="s">
        <v>653</v>
      </c>
      <c r="C94" s="459"/>
      <c r="D94" s="459">
        <v>8817</v>
      </c>
      <c r="E94" s="459">
        <v>8817</v>
      </c>
      <c r="F94" s="612">
        <f t="shared" si="1"/>
        <v>1</v>
      </c>
    </row>
    <row r="95" spans="1:6" ht="12" customHeight="1">
      <c r="A95" s="450">
        <v>1180</v>
      </c>
      <c r="B95" s="477" t="s">
        <v>492</v>
      </c>
      <c r="C95" s="445">
        <f>SUM(C96:C97)</f>
        <v>877793</v>
      </c>
      <c r="D95" s="445">
        <f>SUM(D96:D97)</f>
        <v>842793</v>
      </c>
      <c r="E95" s="445">
        <f>SUM(E96:E97)</f>
        <v>842793</v>
      </c>
      <c r="F95" s="610">
        <f t="shared" si="1"/>
        <v>1</v>
      </c>
    </row>
    <row r="96" spans="1:6" ht="12" customHeight="1">
      <c r="A96" s="454">
        <v>1181</v>
      </c>
      <c r="B96" s="478" t="s">
        <v>277</v>
      </c>
      <c r="C96" s="459">
        <v>64031</v>
      </c>
      <c r="D96" s="459">
        <v>64031</v>
      </c>
      <c r="E96" s="459">
        <v>64031</v>
      </c>
      <c r="F96" s="612">
        <f t="shared" si="1"/>
        <v>1</v>
      </c>
    </row>
    <row r="97" spans="1:6" ht="12" customHeight="1" thickBot="1">
      <c r="A97" s="480">
        <v>1182</v>
      </c>
      <c r="B97" s="481" t="s">
        <v>192</v>
      </c>
      <c r="C97" s="467">
        <v>813762</v>
      </c>
      <c r="D97" s="467">
        <v>778762</v>
      </c>
      <c r="E97" s="467">
        <v>778762</v>
      </c>
      <c r="F97" s="615">
        <f t="shared" si="1"/>
        <v>1</v>
      </c>
    </row>
    <row r="98" spans="1:6" ht="12" customHeight="1" thickBot="1">
      <c r="A98" s="482"/>
      <c r="B98" s="470" t="s">
        <v>493</v>
      </c>
      <c r="C98" s="471">
        <f>SUM(C88+C92+C95)</f>
        <v>1301002</v>
      </c>
      <c r="D98" s="471">
        <f>SUM(D88+D92+D95)</f>
        <v>1359455</v>
      </c>
      <c r="E98" s="471">
        <f>SUM(E88+E92+E95)</f>
        <v>1328073</v>
      </c>
      <c r="F98" s="616">
        <f t="shared" si="1"/>
        <v>0.9769157493260167</v>
      </c>
    </row>
    <row r="99" spans="1:6" ht="9" customHeight="1">
      <c r="A99" s="454"/>
      <c r="B99" s="453"/>
      <c r="C99" s="454"/>
      <c r="D99" s="454"/>
      <c r="E99" s="454"/>
      <c r="F99" s="613"/>
    </row>
    <row r="100" spans="1:6" ht="12" customHeight="1" thickBot="1">
      <c r="A100" s="467">
        <v>1191</v>
      </c>
      <c r="B100" s="468" t="s">
        <v>235</v>
      </c>
      <c r="C100" s="483"/>
      <c r="D100" s="483">
        <v>1158</v>
      </c>
      <c r="E100" s="483">
        <v>1158</v>
      </c>
      <c r="F100" s="614">
        <f t="shared" si="1"/>
        <v>1</v>
      </c>
    </row>
    <row r="101" spans="1:6" s="431" customFormat="1" ht="12" thickBot="1">
      <c r="A101" s="458"/>
      <c r="B101" s="691" t="s">
        <v>494</v>
      </c>
      <c r="C101" s="458">
        <f>SUM(C100)</f>
        <v>0</v>
      </c>
      <c r="D101" s="458">
        <f>SUM(D100)</f>
        <v>1158</v>
      </c>
      <c r="E101" s="458">
        <f>SUM(E100)</f>
        <v>1158</v>
      </c>
      <c r="F101" s="616">
        <f t="shared" si="1"/>
        <v>1</v>
      </c>
    </row>
    <row r="102" spans="1:6" s="431" customFormat="1" ht="12">
      <c r="A102" s="459"/>
      <c r="B102" s="726" t="s">
        <v>566</v>
      </c>
      <c r="C102" s="440"/>
      <c r="D102" s="440"/>
      <c r="E102" s="440"/>
      <c r="F102" s="610"/>
    </row>
    <row r="103" spans="1:6" s="431" customFormat="1" ht="9" customHeight="1">
      <c r="A103" s="517"/>
      <c r="B103" s="694"/>
      <c r="C103" s="517"/>
      <c r="D103" s="517"/>
      <c r="E103" s="517"/>
      <c r="F103" s="610"/>
    </row>
    <row r="104" spans="1:6" ht="13.5" thickBot="1">
      <c r="A104" s="480"/>
      <c r="B104" s="692" t="s">
        <v>495</v>
      </c>
      <c r="C104" s="507">
        <f>SUM(C101+C98+C86)</f>
        <v>2711002</v>
      </c>
      <c r="D104" s="507">
        <f>SUM(D101+D98+D86)</f>
        <v>2770652</v>
      </c>
      <c r="E104" s="507">
        <f>SUM(E101+E98+E86)</f>
        <v>2596670</v>
      </c>
      <c r="F104" s="614">
        <f t="shared" si="1"/>
        <v>0.9372053942537714</v>
      </c>
    </row>
    <row r="105" spans="1:6" ht="12">
      <c r="A105" s="487"/>
      <c r="B105" s="693" t="s">
        <v>519</v>
      </c>
      <c r="C105" s="497"/>
      <c r="D105" s="497"/>
      <c r="E105" s="497"/>
      <c r="F105" s="613"/>
    </row>
    <row r="106" spans="1:6" ht="12">
      <c r="A106" s="459">
        <v>1201</v>
      </c>
      <c r="B106" s="689" t="s">
        <v>399</v>
      </c>
      <c r="C106" s="440"/>
      <c r="D106" s="459">
        <v>69</v>
      </c>
      <c r="E106" s="459">
        <v>76</v>
      </c>
      <c r="F106" s="612">
        <f t="shared" si="1"/>
        <v>1.1014492753623188</v>
      </c>
    </row>
    <row r="107" spans="1:6" ht="11.25">
      <c r="A107" s="438">
        <v>1202</v>
      </c>
      <c r="B107" s="689" t="s">
        <v>400</v>
      </c>
      <c r="C107" s="459">
        <v>40000</v>
      </c>
      <c r="D107" s="459">
        <v>40000</v>
      </c>
      <c r="E107" s="459">
        <v>40000</v>
      </c>
      <c r="F107" s="612">
        <f t="shared" si="1"/>
        <v>1</v>
      </c>
    </row>
    <row r="108" spans="1:6" ht="12" thickBot="1">
      <c r="A108" s="505">
        <v>1203</v>
      </c>
      <c r="B108" s="690" t="s">
        <v>687</v>
      </c>
      <c r="C108" s="498"/>
      <c r="D108" s="498">
        <v>25000</v>
      </c>
      <c r="E108" s="498">
        <v>25000</v>
      </c>
      <c r="F108" s="615">
        <f t="shared" si="1"/>
        <v>1</v>
      </c>
    </row>
    <row r="109" spans="1:6" ht="12" thickBot="1">
      <c r="A109" s="484"/>
      <c r="B109" s="485" t="s">
        <v>518</v>
      </c>
      <c r="C109" s="484">
        <f>SUM(C106:C107)</f>
        <v>40000</v>
      </c>
      <c r="D109" s="484">
        <f>SUM(D106:D108)</f>
        <v>65069</v>
      </c>
      <c r="E109" s="484">
        <f>SUM(E106:E108)</f>
        <v>65076</v>
      </c>
      <c r="F109" s="616">
        <f t="shared" si="1"/>
        <v>1.0001075781093915</v>
      </c>
    </row>
    <row r="110" spans="1:6" ht="9.75" customHeight="1">
      <c r="A110" s="454"/>
      <c r="B110" s="488"/>
      <c r="C110" s="489"/>
      <c r="D110" s="489"/>
      <c r="E110" s="489"/>
      <c r="F110" s="613"/>
    </row>
    <row r="111" spans="1:6" ht="11.25">
      <c r="A111" s="438">
        <v>1211</v>
      </c>
      <c r="B111" s="443" t="s">
        <v>401</v>
      </c>
      <c r="C111" s="459"/>
      <c r="D111" s="459">
        <v>160502</v>
      </c>
      <c r="E111" s="459">
        <v>160502</v>
      </c>
      <c r="F111" s="612">
        <f t="shared" si="1"/>
        <v>1</v>
      </c>
    </row>
    <row r="112" spans="1:6" ht="11.25">
      <c r="A112" s="454">
        <v>1212</v>
      </c>
      <c r="B112" s="443" t="s">
        <v>402</v>
      </c>
      <c r="C112" s="459">
        <v>400000</v>
      </c>
      <c r="D112" s="459">
        <v>611836</v>
      </c>
      <c r="E112" s="459">
        <v>611836</v>
      </c>
      <c r="F112" s="612">
        <f t="shared" si="1"/>
        <v>1</v>
      </c>
    </row>
    <row r="113" spans="1:6" ht="12.75">
      <c r="A113" s="454"/>
      <c r="B113" s="490" t="s">
        <v>496</v>
      </c>
      <c r="C113" s="445">
        <f>SUM(C111:C112)</f>
        <v>400000</v>
      </c>
      <c r="D113" s="445">
        <f>SUM(D111:D112)</f>
        <v>772338</v>
      </c>
      <c r="E113" s="445">
        <f>SUM(E111:E112)</f>
        <v>772338</v>
      </c>
      <c r="F113" s="610">
        <f t="shared" si="1"/>
        <v>1</v>
      </c>
    </row>
    <row r="114" spans="1:6" ht="9" customHeight="1">
      <c r="A114" s="454"/>
      <c r="B114" s="491"/>
      <c r="C114" s="450"/>
      <c r="D114" s="450"/>
      <c r="E114" s="450"/>
      <c r="F114" s="610"/>
    </row>
    <row r="115" spans="1:6" ht="11.25">
      <c r="A115" s="454">
        <v>1221</v>
      </c>
      <c r="B115" s="461" t="s">
        <v>497</v>
      </c>
      <c r="C115" s="460">
        <v>870000</v>
      </c>
      <c r="D115" s="460">
        <v>870000</v>
      </c>
      <c r="E115" s="460">
        <v>870000</v>
      </c>
      <c r="F115" s="612">
        <f t="shared" si="1"/>
        <v>1</v>
      </c>
    </row>
    <row r="116" spans="1:6" ht="12">
      <c r="A116" s="454">
        <v>1222</v>
      </c>
      <c r="B116" s="455" t="s">
        <v>398</v>
      </c>
      <c r="C116" s="445"/>
      <c r="D116" s="445"/>
      <c r="E116" s="445"/>
      <c r="F116" s="610"/>
    </row>
    <row r="117" spans="1:6" ht="12.75">
      <c r="A117" s="454"/>
      <c r="B117" s="490" t="s">
        <v>498</v>
      </c>
      <c r="C117" s="445">
        <f>SUM(C115:C116)</f>
        <v>870000</v>
      </c>
      <c r="D117" s="445">
        <f>SUM(D115:D116)</f>
        <v>870000</v>
      </c>
      <c r="E117" s="445">
        <f>SUM(E115:E116)</f>
        <v>870000</v>
      </c>
      <c r="F117" s="610">
        <f t="shared" si="1"/>
        <v>1</v>
      </c>
    </row>
    <row r="118" spans="1:6" ht="9.75" customHeight="1" thickBot="1">
      <c r="A118" s="463"/>
      <c r="B118" s="488"/>
      <c r="C118" s="489"/>
      <c r="D118" s="489"/>
      <c r="E118" s="489"/>
      <c r="F118" s="614"/>
    </row>
    <row r="119" spans="1:6" s="431" customFormat="1" ht="13.5" thickBot="1">
      <c r="A119" s="492"/>
      <c r="B119" s="493" t="s">
        <v>499</v>
      </c>
      <c r="C119" s="494">
        <f>SUM(C117+C113+C104+C76+C109)</f>
        <v>16425461</v>
      </c>
      <c r="D119" s="494">
        <f>SUM(D117+D113+D104+D76+D109)</f>
        <v>17399212</v>
      </c>
      <c r="E119" s="494">
        <f>SUM(E117+E113+E104+E76+E109)</f>
        <v>17501069</v>
      </c>
      <c r="F119" s="616">
        <f t="shared" si="1"/>
        <v>1.005854115692136</v>
      </c>
    </row>
    <row r="120" spans="1:6" s="431" customFormat="1" ht="8.25" customHeight="1">
      <c r="A120" s="495"/>
      <c r="B120" s="496"/>
      <c r="C120" s="497"/>
      <c r="D120" s="497"/>
      <c r="E120" s="497"/>
      <c r="F120" s="613"/>
    </row>
    <row r="121" spans="1:6" s="431" customFormat="1" ht="12.75">
      <c r="A121" s="459"/>
      <c r="B121" s="436" t="s">
        <v>336</v>
      </c>
      <c r="C121" s="445"/>
      <c r="D121" s="445"/>
      <c r="E121" s="445"/>
      <c r="F121" s="610"/>
    </row>
    <row r="122" spans="1:6" s="431" customFormat="1" ht="9" customHeight="1">
      <c r="A122" s="465"/>
      <c r="B122" s="436"/>
      <c r="C122" s="489"/>
      <c r="D122" s="489"/>
      <c r="E122" s="489"/>
      <c r="F122" s="610"/>
    </row>
    <row r="123" spans="1:6" s="431" customFormat="1" ht="12">
      <c r="A123" s="459">
        <v>1230</v>
      </c>
      <c r="B123" s="455" t="s">
        <v>410</v>
      </c>
      <c r="C123" s="440">
        <f>SUM(C124)</f>
        <v>7700</v>
      </c>
      <c r="D123" s="440">
        <f>SUM(D124:D125)</f>
        <v>7700</v>
      </c>
      <c r="E123" s="440">
        <f>SUM(E124:E125)</f>
        <v>11539</v>
      </c>
      <c r="F123" s="610">
        <f t="shared" si="1"/>
        <v>1.4985714285714287</v>
      </c>
    </row>
    <row r="124" spans="1:6" s="431" customFormat="1" ht="12">
      <c r="A124" s="444">
        <v>1231</v>
      </c>
      <c r="B124" s="448" t="s">
        <v>500</v>
      </c>
      <c r="C124" s="444">
        <v>7700</v>
      </c>
      <c r="D124" s="444">
        <v>3200</v>
      </c>
      <c r="E124" s="444">
        <v>6370</v>
      </c>
      <c r="F124" s="612">
        <f t="shared" si="1"/>
        <v>1.990625</v>
      </c>
    </row>
    <row r="125" spans="1:6" s="431" customFormat="1" ht="12">
      <c r="A125" s="444">
        <v>1232</v>
      </c>
      <c r="B125" s="448" t="s">
        <v>662</v>
      </c>
      <c r="C125" s="444"/>
      <c r="D125" s="444">
        <v>4500</v>
      </c>
      <c r="E125" s="444">
        <v>5169</v>
      </c>
      <c r="F125" s="612">
        <f t="shared" si="1"/>
        <v>1.1486666666666667</v>
      </c>
    </row>
    <row r="126" spans="1:6" s="431" customFormat="1" ht="12">
      <c r="A126" s="459">
        <v>1240</v>
      </c>
      <c r="B126" s="455" t="s">
        <v>501</v>
      </c>
      <c r="C126" s="459">
        <v>4000</v>
      </c>
      <c r="D126" s="459">
        <v>1365</v>
      </c>
      <c r="E126" s="459">
        <v>65</v>
      </c>
      <c r="F126" s="612">
        <f t="shared" si="1"/>
        <v>0.047619047619047616</v>
      </c>
    </row>
    <row r="127" spans="1:6" s="431" customFormat="1" ht="12">
      <c r="A127" s="459">
        <v>1250</v>
      </c>
      <c r="B127" s="455" t="s">
        <v>330</v>
      </c>
      <c r="C127" s="459">
        <v>3500</v>
      </c>
      <c r="D127" s="459">
        <v>3500</v>
      </c>
      <c r="E127" s="459">
        <v>5596</v>
      </c>
      <c r="F127" s="612">
        <f t="shared" si="1"/>
        <v>1.5988571428571428</v>
      </c>
    </row>
    <row r="128" spans="1:6" s="431" customFormat="1" ht="12">
      <c r="A128" s="460">
        <v>1251</v>
      </c>
      <c r="B128" s="461" t="s">
        <v>700</v>
      </c>
      <c r="C128" s="460"/>
      <c r="D128" s="460">
        <v>800</v>
      </c>
      <c r="E128" s="460">
        <v>200</v>
      </c>
      <c r="F128" s="612">
        <f t="shared" si="1"/>
        <v>0.25</v>
      </c>
    </row>
    <row r="129" spans="1:6" s="431" customFormat="1" ht="12">
      <c r="A129" s="460">
        <v>1260</v>
      </c>
      <c r="B129" s="461" t="s">
        <v>412</v>
      </c>
      <c r="C129" s="460"/>
      <c r="D129" s="460">
        <v>1800</v>
      </c>
      <c r="E129" s="460">
        <v>2432</v>
      </c>
      <c r="F129" s="612">
        <f t="shared" si="1"/>
        <v>1.3511111111111112</v>
      </c>
    </row>
    <row r="130" spans="1:6" s="431" customFormat="1" ht="12" thickBot="1">
      <c r="A130" s="467">
        <v>1270</v>
      </c>
      <c r="B130" s="468" t="s">
        <v>502</v>
      </c>
      <c r="C130" s="467"/>
      <c r="D130" s="467">
        <v>35</v>
      </c>
      <c r="E130" s="467">
        <v>98</v>
      </c>
      <c r="F130" s="615">
        <f t="shared" si="1"/>
        <v>2.8</v>
      </c>
    </row>
    <row r="131" spans="1:6" s="431" customFormat="1" ht="12" thickBot="1">
      <c r="A131" s="498"/>
      <c r="B131" s="485" t="s">
        <v>414</v>
      </c>
      <c r="C131" s="499">
        <f>SUM(C123+C126+C127)</f>
        <v>15200</v>
      </c>
      <c r="D131" s="499">
        <f>SUM(D123+D126+D127+D128+D129+D130)</f>
        <v>15200</v>
      </c>
      <c r="E131" s="499">
        <f>SUM(E123+E126+E127+E128+E129+E130)</f>
        <v>19930</v>
      </c>
      <c r="F131" s="616">
        <f t="shared" si="1"/>
        <v>1.3111842105263158</v>
      </c>
    </row>
    <row r="132" spans="1:6" s="431" customFormat="1" ht="9" customHeight="1">
      <c r="A132" s="460"/>
      <c r="B132" s="461"/>
      <c r="C132" s="460"/>
      <c r="D132" s="460"/>
      <c r="E132" s="460"/>
      <c r="F132" s="613"/>
    </row>
    <row r="133" spans="1:6" s="431" customFormat="1" ht="12">
      <c r="A133" s="460">
        <v>1281</v>
      </c>
      <c r="B133" s="461" t="s">
        <v>481</v>
      </c>
      <c r="C133" s="460"/>
      <c r="D133" s="460"/>
      <c r="E133" s="460"/>
      <c r="F133" s="610"/>
    </row>
    <row r="134" spans="1:6" s="431" customFormat="1" ht="12" thickBot="1">
      <c r="A134" s="467">
        <v>1282</v>
      </c>
      <c r="B134" s="468" t="s">
        <v>482</v>
      </c>
      <c r="C134" s="467">
        <v>2142894</v>
      </c>
      <c r="D134" s="467">
        <f>SUM('3a.m.'!D92+'4.mell.'!D101+'5.mell. '!D38-D131-D147)</f>
        <v>2180961</v>
      </c>
      <c r="E134" s="467">
        <f>SUM('3a.m.'!E92+'4.mell.'!E101+'5.mell. '!E38-E131-E147)</f>
        <v>2182810</v>
      </c>
      <c r="F134" s="615">
        <f t="shared" si="1"/>
        <v>1.0008477914093834</v>
      </c>
    </row>
    <row r="135" spans="1:6" s="431" customFormat="1" ht="12" thickBot="1">
      <c r="A135" s="500"/>
      <c r="B135" s="470" t="s">
        <v>503</v>
      </c>
      <c r="C135" s="471">
        <f>SUM(C134)</f>
        <v>2142894</v>
      </c>
      <c r="D135" s="471">
        <f>SUM(D134)</f>
        <v>2180961</v>
      </c>
      <c r="E135" s="471">
        <f>SUM(E134)</f>
        <v>2182810</v>
      </c>
      <c r="F135" s="616">
        <f t="shared" si="1"/>
        <v>1.0008477914093834</v>
      </c>
    </row>
    <row r="136" spans="1:6" s="431" customFormat="1" ht="9" customHeight="1" thickBot="1">
      <c r="A136" s="501"/>
      <c r="B136" s="502"/>
      <c r="C136" s="501"/>
      <c r="D136" s="501"/>
      <c r="E136" s="501"/>
      <c r="F136" s="616"/>
    </row>
    <row r="137" spans="1:6" s="431" customFormat="1" ht="13.5" thickBot="1">
      <c r="A137" s="501"/>
      <c r="B137" s="503" t="s">
        <v>419</v>
      </c>
      <c r="C137" s="504">
        <f>SUM(C135+C131)</f>
        <v>2158094</v>
      </c>
      <c r="D137" s="504">
        <f>SUM(D135+D131)</f>
        <v>2196161</v>
      </c>
      <c r="E137" s="504">
        <f>SUM(E135+E131)</f>
        <v>2202740</v>
      </c>
      <c r="F137" s="616">
        <f t="shared" si="1"/>
        <v>1.002995682010563</v>
      </c>
    </row>
    <row r="138" spans="1:6" s="431" customFormat="1" ht="9" customHeight="1" thickBot="1">
      <c r="A138" s="482"/>
      <c r="B138" s="457"/>
      <c r="C138" s="471"/>
      <c r="D138" s="471"/>
      <c r="E138" s="471"/>
      <c r="F138" s="616"/>
    </row>
    <row r="139" spans="1:6" s="431" customFormat="1" ht="13.5" thickBot="1">
      <c r="A139" s="482"/>
      <c r="B139" s="486" t="s">
        <v>495</v>
      </c>
      <c r="C139" s="471"/>
      <c r="D139" s="471"/>
      <c r="E139" s="471"/>
      <c r="F139" s="616"/>
    </row>
    <row r="140" spans="1:6" s="431" customFormat="1" ht="9" customHeight="1">
      <c r="A140" s="487"/>
      <c r="B140" s="531"/>
      <c r="C140" s="497"/>
      <c r="D140" s="497"/>
      <c r="E140" s="497"/>
      <c r="F140" s="613"/>
    </row>
    <row r="141" spans="1:6" s="431" customFormat="1" ht="12">
      <c r="A141" s="463"/>
      <c r="B141" s="530" t="s">
        <v>519</v>
      </c>
      <c r="C141" s="489"/>
      <c r="D141" s="489"/>
      <c r="E141" s="489"/>
      <c r="F141" s="610"/>
    </row>
    <row r="142" spans="1:6" s="431" customFormat="1" ht="12" thickBot="1">
      <c r="A142" s="480">
        <v>1291</v>
      </c>
      <c r="B142" s="481" t="s">
        <v>504</v>
      </c>
      <c r="C142" s="467">
        <v>25000</v>
      </c>
      <c r="D142" s="467"/>
      <c r="E142" s="467"/>
      <c r="F142" s="614"/>
    </row>
    <row r="143" spans="1:6" s="431" customFormat="1" ht="12" thickBot="1">
      <c r="A143" s="505"/>
      <c r="B143" s="485" t="s">
        <v>243</v>
      </c>
      <c r="C143" s="499">
        <f>SUM(C142)</f>
        <v>25000</v>
      </c>
      <c r="D143" s="499">
        <f>SUM(D142)</f>
        <v>0</v>
      </c>
      <c r="E143" s="499">
        <f>SUM(E142)</f>
        <v>0</v>
      </c>
      <c r="F143" s="616"/>
    </row>
    <row r="144" spans="1:6" s="431" customFormat="1" ht="8.25" customHeight="1">
      <c r="A144" s="463"/>
      <c r="B144" s="479"/>
      <c r="C144" s="489"/>
      <c r="D144" s="489"/>
      <c r="E144" s="489"/>
      <c r="F144" s="613"/>
    </row>
    <row r="145" spans="1:6" s="431" customFormat="1" ht="12">
      <c r="A145" s="438">
        <v>1292</v>
      </c>
      <c r="B145" s="443" t="s">
        <v>401</v>
      </c>
      <c r="C145" s="445"/>
      <c r="D145" s="459">
        <v>65854</v>
      </c>
      <c r="E145" s="459">
        <v>65854</v>
      </c>
      <c r="F145" s="612">
        <f>SUM(E145/D145)</f>
        <v>1</v>
      </c>
    </row>
    <row r="146" spans="1:6" s="431" customFormat="1" ht="12">
      <c r="A146" s="454">
        <v>1293</v>
      </c>
      <c r="B146" s="443" t="s">
        <v>402</v>
      </c>
      <c r="C146" s="445"/>
      <c r="D146" s="459">
        <v>19490</v>
      </c>
      <c r="E146" s="459">
        <v>19490</v>
      </c>
      <c r="F146" s="612">
        <f>SUM(E146/D146)</f>
        <v>1</v>
      </c>
    </row>
    <row r="147" spans="1:6" s="431" customFormat="1" ht="12.75">
      <c r="A147" s="454"/>
      <c r="B147" s="490" t="s">
        <v>648</v>
      </c>
      <c r="C147" s="445"/>
      <c r="D147" s="445">
        <f>SUM(D145:D146)</f>
        <v>85344</v>
      </c>
      <c r="E147" s="445">
        <f>SUM(E145:E146)</f>
        <v>85344</v>
      </c>
      <c r="F147" s="610">
        <f>SUM(E147/D147)</f>
        <v>1</v>
      </c>
    </row>
    <row r="148" spans="1:6" s="431" customFormat="1" ht="6.75" customHeight="1">
      <c r="A148" s="438"/>
      <c r="B148" s="490"/>
      <c r="C148" s="671"/>
      <c r="D148" s="671"/>
      <c r="E148" s="671"/>
      <c r="F148" s="610"/>
    </row>
    <row r="149" spans="1:6" s="431" customFormat="1" ht="12.75">
      <c r="A149" s="445">
        <v>1295</v>
      </c>
      <c r="B149" s="490" t="s">
        <v>673</v>
      </c>
      <c r="C149" s="445"/>
      <c r="D149" s="671"/>
      <c r="E149" s="671"/>
      <c r="F149" s="610"/>
    </row>
    <row r="150" spans="1:6" s="431" customFormat="1" ht="9" customHeight="1" thickBot="1">
      <c r="A150" s="463"/>
      <c r="B150" s="488"/>
      <c r="C150" s="499"/>
      <c r="D150" s="507"/>
      <c r="E150" s="507"/>
      <c r="F150" s="614"/>
    </row>
    <row r="151" spans="1:6" s="431" customFormat="1" ht="13.5" thickBot="1">
      <c r="A151" s="492"/>
      <c r="B151" s="493" t="s">
        <v>505</v>
      </c>
      <c r="C151" s="494">
        <f>SUM(C139+C137+C143)</f>
        <v>2183094</v>
      </c>
      <c r="D151" s="494">
        <f>SUM(D139+D137+D143+D147)</f>
        <v>2281505</v>
      </c>
      <c r="E151" s="494">
        <f>SUM(E139+E137+E143+E147)</f>
        <v>2288084</v>
      </c>
      <c r="F151" s="616">
        <f>SUM(E151/D151)</f>
        <v>1.0028836228717448</v>
      </c>
    </row>
    <row r="152" spans="1:6" s="431" customFormat="1" ht="9" customHeight="1">
      <c r="A152" s="587"/>
      <c r="B152" s="588"/>
      <c r="C152" s="589"/>
      <c r="D152" s="589"/>
      <c r="E152" s="589"/>
      <c r="F152" s="725"/>
    </row>
    <row r="153" spans="1:6" s="431" customFormat="1" ht="12.75">
      <c r="A153" s="459"/>
      <c r="B153" s="436" t="s">
        <v>360</v>
      </c>
      <c r="C153" s="445"/>
      <c r="D153" s="445"/>
      <c r="E153" s="445"/>
      <c r="F153" s="610"/>
    </row>
    <row r="154" spans="1:6" s="431" customFormat="1" ht="9" customHeight="1">
      <c r="A154" s="459"/>
      <c r="B154" s="436"/>
      <c r="C154" s="445"/>
      <c r="D154" s="445"/>
      <c r="E154" s="445"/>
      <c r="F154" s="610"/>
    </row>
    <row r="155" spans="1:6" s="431" customFormat="1" ht="13.5" thickBot="1">
      <c r="A155" s="467">
        <v>1301</v>
      </c>
      <c r="B155" s="506" t="s">
        <v>506</v>
      </c>
      <c r="C155" s="507"/>
      <c r="D155" s="507"/>
      <c r="E155" s="507"/>
      <c r="F155" s="614"/>
    </row>
    <row r="156" spans="1:6" s="431" customFormat="1" ht="12" thickBot="1">
      <c r="A156" s="500"/>
      <c r="B156" s="457" t="s">
        <v>414</v>
      </c>
      <c r="C156" s="471"/>
      <c r="D156" s="471"/>
      <c r="E156" s="471"/>
      <c r="F156" s="616"/>
    </row>
    <row r="157" spans="1:6" s="431" customFormat="1" ht="9" customHeight="1">
      <c r="A157" s="495"/>
      <c r="B157" s="730"/>
      <c r="C157" s="497"/>
      <c r="D157" s="497"/>
      <c r="E157" s="497"/>
      <c r="F157" s="613"/>
    </row>
    <row r="158" spans="1:6" s="431" customFormat="1" ht="13.5" thickBot="1">
      <c r="A158" s="467">
        <v>1311</v>
      </c>
      <c r="B158" s="506" t="s">
        <v>482</v>
      </c>
      <c r="C158" s="467">
        <v>226527</v>
      </c>
      <c r="D158" s="467">
        <f>SUM('3b.m.'!D14)</f>
        <v>218710</v>
      </c>
      <c r="E158" s="467">
        <f>SUM('3b.m.'!E14)</f>
        <v>219589</v>
      </c>
      <c r="F158" s="615">
        <f>SUM(E158/D158)</f>
        <v>1.0040190206209136</v>
      </c>
    </row>
    <row r="159" spans="1:6" s="431" customFormat="1" ht="13.5" thickBot="1">
      <c r="A159" s="500"/>
      <c r="B159" s="486" t="s">
        <v>483</v>
      </c>
      <c r="C159" s="471">
        <f aca="true" t="shared" si="2" ref="C159:E160">SUM(C158)</f>
        <v>226527</v>
      </c>
      <c r="D159" s="471">
        <f t="shared" si="2"/>
        <v>218710</v>
      </c>
      <c r="E159" s="471">
        <f t="shared" si="2"/>
        <v>219589</v>
      </c>
      <c r="F159" s="616">
        <f>SUM(E159/D159)</f>
        <v>1.0040190206209136</v>
      </c>
    </row>
    <row r="160" spans="1:6" s="431" customFormat="1" ht="13.5" thickBot="1">
      <c r="A160" s="500"/>
      <c r="B160" s="486" t="s">
        <v>419</v>
      </c>
      <c r="C160" s="471">
        <f t="shared" si="2"/>
        <v>226527</v>
      </c>
      <c r="D160" s="471">
        <f t="shared" si="2"/>
        <v>218710</v>
      </c>
      <c r="E160" s="471">
        <f t="shared" si="2"/>
        <v>219589</v>
      </c>
      <c r="F160" s="616">
        <f>SUM(E160/D160)</f>
        <v>1.0040190206209136</v>
      </c>
    </row>
    <row r="161" spans="1:6" s="431" customFormat="1" ht="10.5" customHeight="1">
      <c r="A161" s="495"/>
      <c r="B161" s="531"/>
      <c r="C161" s="497"/>
      <c r="D161" s="497"/>
      <c r="E161" s="497"/>
      <c r="F161" s="613"/>
    </row>
    <row r="162" spans="1:6" s="431" customFormat="1" ht="12">
      <c r="A162" s="454">
        <v>1312</v>
      </c>
      <c r="B162" s="466" t="s">
        <v>401</v>
      </c>
      <c r="C162" s="445"/>
      <c r="D162" s="459">
        <v>3050</v>
      </c>
      <c r="E162" s="459">
        <v>3050</v>
      </c>
      <c r="F162" s="612">
        <f>SUM(E162/D162)</f>
        <v>1</v>
      </c>
    </row>
    <row r="163" spans="1:6" s="431" customFormat="1" ht="12">
      <c r="A163" s="454">
        <v>1313</v>
      </c>
      <c r="B163" s="443" t="s">
        <v>402</v>
      </c>
      <c r="C163" s="445"/>
      <c r="D163" s="445"/>
      <c r="E163" s="445"/>
      <c r="F163" s="610"/>
    </row>
    <row r="164" spans="1:6" s="431" customFormat="1" ht="12.75">
      <c r="A164" s="454"/>
      <c r="B164" s="490" t="s">
        <v>648</v>
      </c>
      <c r="C164" s="445"/>
      <c r="D164" s="445">
        <f>SUM(D162:D163)</f>
        <v>3050</v>
      </c>
      <c r="E164" s="445">
        <f>SUM(E162:E163)</f>
        <v>3050</v>
      </c>
      <c r="F164" s="610">
        <f>SUM(E164/D164)</f>
        <v>1</v>
      </c>
    </row>
    <row r="165" spans="1:6" s="431" customFormat="1" ht="9" customHeight="1" thickBot="1">
      <c r="A165" s="460"/>
      <c r="B165" s="508"/>
      <c r="C165" s="507"/>
      <c r="D165" s="507"/>
      <c r="E165" s="507"/>
      <c r="F165" s="614"/>
    </row>
    <row r="166" spans="1:6" s="431" customFormat="1" ht="13.5" thickBot="1">
      <c r="A166" s="492"/>
      <c r="B166" s="493" t="s">
        <v>507</v>
      </c>
      <c r="C166" s="494">
        <f>SUM(C160)</f>
        <v>226527</v>
      </c>
      <c r="D166" s="494">
        <f>SUM(D160+D164)</f>
        <v>221760</v>
      </c>
      <c r="E166" s="494">
        <f>SUM(E160+E164)</f>
        <v>222639</v>
      </c>
      <c r="F166" s="616">
        <f>SUM(E166/D166)</f>
        <v>1.0039637445887446</v>
      </c>
    </row>
    <row r="167" spans="1:6" s="512" customFormat="1" ht="9" customHeight="1">
      <c r="A167" s="509"/>
      <c r="B167" s="510"/>
      <c r="C167" s="511"/>
      <c r="D167" s="511"/>
      <c r="E167" s="511"/>
      <c r="F167" s="613"/>
    </row>
    <row r="168" spans="1:6" s="512" customFormat="1" ht="12.75">
      <c r="A168" s="513"/>
      <c r="B168" s="436" t="s">
        <v>338</v>
      </c>
      <c r="C168" s="514"/>
      <c r="D168" s="514"/>
      <c r="E168" s="514"/>
      <c r="F168" s="610"/>
    </row>
    <row r="169" spans="1:6" s="512" customFormat="1" ht="9" customHeight="1">
      <c r="A169" s="513"/>
      <c r="B169" s="436"/>
      <c r="C169" s="514"/>
      <c r="D169" s="514"/>
      <c r="E169" s="514"/>
      <c r="F169" s="610"/>
    </row>
    <row r="170" spans="1:6" s="431" customFormat="1" ht="12">
      <c r="A170" s="459">
        <v>1330</v>
      </c>
      <c r="B170" s="455" t="s">
        <v>410</v>
      </c>
      <c r="C170" s="515">
        <f>SUM('2.mell'!C1023)</f>
        <v>62720</v>
      </c>
      <c r="D170" s="515">
        <f>SUM('2.mell'!D1023)</f>
        <v>49989</v>
      </c>
      <c r="E170" s="515">
        <f>SUM('2.mell'!E1023)</f>
        <v>56130</v>
      </c>
      <c r="F170" s="612">
        <f>SUM(E170/D170)</f>
        <v>1.1228470263457961</v>
      </c>
    </row>
    <row r="171" spans="1:6" s="431" customFormat="1" ht="12">
      <c r="A171" s="459">
        <v>1335</v>
      </c>
      <c r="B171" s="455" t="s">
        <v>330</v>
      </c>
      <c r="C171" s="515">
        <f>SUM('2.mell'!C1024)</f>
        <v>36108</v>
      </c>
      <c r="D171" s="515">
        <f>SUM('2.mell'!D1024)</f>
        <v>37331</v>
      </c>
      <c r="E171" s="515">
        <f>SUM('2.mell'!E1024)</f>
        <v>40387</v>
      </c>
      <c r="F171" s="612">
        <f>SUM(E171/D171)</f>
        <v>1.0818622592483458</v>
      </c>
    </row>
    <row r="172" spans="1:6" s="431" customFormat="1" ht="12">
      <c r="A172" s="459">
        <v>1340</v>
      </c>
      <c r="B172" s="455" t="s">
        <v>411</v>
      </c>
      <c r="C172" s="515">
        <f>SUM('2.mell'!C1025)</f>
        <v>35332</v>
      </c>
      <c r="D172" s="515">
        <f>SUM('2.mell'!D1025)</f>
        <v>60373</v>
      </c>
      <c r="E172" s="515">
        <f>SUM('2.mell'!E1025)</f>
        <v>80352</v>
      </c>
      <c r="F172" s="612">
        <f>SUM(E172/D172)</f>
        <v>1.3309260762261275</v>
      </c>
    </row>
    <row r="173" spans="1:6" s="431" customFormat="1" ht="12">
      <c r="A173" s="459">
        <v>1350</v>
      </c>
      <c r="B173" s="455" t="s">
        <v>508</v>
      </c>
      <c r="C173" s="515">
        <f>SUM('2.mell'!C1026)</f>
        <v>262093</v>
      </c>
      <c r="D173" s="515">
        <f>SUM('2.mell'!D1026)</f>
        <v>258695</v>
      </c>
      <c r="E173" s="515">
        <f>SUM('2.mell'!E1026)</f>
        <v>257069</v>
      </c>
      <c r="F173" s="612">
        <f>SUM(E173/D173)</f>
        <v>0.9937146060032084</v>
      </c>
    </row>
    <row r="174" spans="1:6" s="431" customFormat="1" ht="12">
      <c r="A174" s="459">
        <v>1370</v>
      </c>
      <c r="B174" s="455" t="s">
        <v>412</v>
      </c>
      <c r="C174" s="515">
        <f>SUM('2.mell'!C1027)</f>
        <v>76523</v>
      </c>
      <c r="D174" s="515">
        <f>SUM('2.mell'!D1027)</f>
        <v>81491</v>
      </c>
      <c r="E174" s="515">
        <f>SUM('2.mell'!E1027)</f>
        <v>87044</v>
      </c>
      <c r="F174" s="612">
        <f>SUM(E174/D174)</f>
        <v>1.06814249426317</v>
      </c>
    </row>
    <row r="175" spans="1:6" s="431" customFormat="1" ht="12" thickBot="1">
      <c r="A175" s="467">
        <v>1380</v>
      </c>
      <c r="B175" s="468" t="s">
        <v>413</v>
      </c>
      <c r="C175" s="515">
        <f>SUM('2.mell'!C1028)</f>
        <v>0</v>
      </c>
      <c r="D175" s="515">
        <f>SUM('2.mell'!D1028)</f>
        <v>0</v>
      </c>
      <c r="E175" s="515">
        <f>SUM('2.mell'!E1028)</f>
        <v>0</v>
      </c>
      <c r="F175" s="614"/>
    </row>
    <row r="176" spans="1:6" s="431" customFormat="1" ht="12" thickBot="1">
      <c r="A176" s="484"/>
      <c r="B176" s="485" t="s">
        <v>191</v>
      </c>
      <c r="C176" s="516">
        <f>SUM(C170:C175)</f>
        <v>472776</v>
      </c>
      <c r="D176" s="516">
        <f>SUM(D170:D175)</f>
        <v>487879</v>
      </c>
      <c r="E176" s="516">
        <f>SUM(E170:E175)</f>
        <v>520982</v>
      </c>
      <c r="F176" s="616">
        <f>SUM(E176/D176)</f>
        <v>1.067850840064852</v>
      </c>
    </row>
    <row r="177" spans="1:6" s="431" customFormat="1" ht="9" customHeight="1">
      <c r="A177" s="517"/>
      <c r="B177" s="479"/>
      <c r="C177" s="514"/>
      <c r="D177" s="514"/>
      <c r="E177" s="514"/>
      <c r="F177" s="613"/>
    </row>
    <row r="178" spans="1:6" s="431" customFormat="1" ht="12">
      <c r="A178" s="459">
        <v>1411</v>
      </c>
      <c r="B178" s="439" t="s">
        <v>482</v>
      </c>
      <c r="C178" s="515">
        <f>SUM('2.mell'!C1030)</f>
        <v>4515830</v>
      </c>
      <c r="D178" s="515">
        <f>SUM('2.mell'!D1030)</f>
        <v>4708420</v>
      </c>
      <c r="E178" s="515">
        <f>SUM('2.mell'!E1030)</f>
        <v>4768284</v>
      </c>
      <c r="F178" s="612">
        <f>SUM(E178/D178)</f>
        <v>1.012714243844007</v>
      </c>
    </row>
    <row r="179" spans="1:6" s="431" customFormat="1" ht="12">
      <c r="A179" s="459">
        <v>1412</v>
      </c>
      <c r="B179" s="518" t="s">
        <v>415</v>
      </c>
      <c r="C179" s="515">
        <f>SUM('2.mell'!C1031)</f>
        <v>229992</v>
      </c>
      <c r="D179" s="515">
        <f>SUM('2.mell'!D1031)</f>
        <v>229992</v>
      </c>
      <c r="E179" s="515">
        <f>SUM('2.mell'!E1031)</f>
        <v>229992</v>
      </c>
      <c r="F179" s="612">
        <f>SUM(E179/D179)</f>
        <v>1</v>
      </c>
    </row>
    <row r="180" spans="1:6" s="431" customFormat="1" ht="12" thickBot="1">
      <c r="A180" s="467">
        <v>1413</v>
      </c>
      <c r="B180" s="519" t="s">
        <v>416</v>
      </c>
      <c r="C180" s="515">
        <f>SUM('2.mell'!C1032)</f>
        <v>47100</v>
      </c>
      <c r="D180" s="515">
        <f>SUM('2.mell'!D1032)</f>
        <v>47100</v>
      </c>
      <c r="E180" s="515">
        <f>SUM('2.mell'!E1032)</f>
        <v>47100</v>
      </c>
      <c r="F180" s="615">
        <f>SUM(E180/D180)</f>
        <v>1</v>
      </c>
    </row>
    <row r="181" spans="1:6" s="431" customFormat="1" ht="12" thickBot="1">
      <c r="A181" s="484"/>
      <c r="B181" s="457" t="s">
        <v>509</v>
      </c>
      <c r="C181" s="516">
        <f>SUM(C178:C180)</f>
        <v>4792922</v>
      </c>
      <c r="D181" s="516">
        <f>SUM(D178:D180)</f>
        <v>4985512</v>
      </c>
      <c r="E181" s="516">
        <f>SUM(E178:E180)</f>
        <v>5045376</v>
      </c>
      <c r="F181" s="616">
        <f>SUM(E181/D181)</f>
        <v>1.0120075932020622</v>
      </c>
    </row>
    <row r="182" spans="1:6" s="431" customFormat="1" ht="9" customHeight="1" thickBot="1">
      <c r="A182" s="458"/>
      <c r="B182" s="457"/>
      <c r="C182" s="516"/>
      <c r="D182" s="516"/>
      <c r="E182" s="516"/>
      <c r="F182" s="616"/>
    </row>
    <row r="183" spans="1:6" s="431" customFormat="1" ht="12" thickBot="1">
      <c r="A183" s="458">
        <v>1420</v>
      </c>
      <c r="B183" s="457" t="s">
        <v>510</v>
      </c>
      <c r="C183" s="516"/>
      <c r="D183" s="516">
        <f>SUM('2.mell'!D1034)</f>
        <v>17419</v>
      </c>
      <c r="E183" s="516">
        <f>SUM('2.mell'!E1034)</f>
        <v>31797</v>
      </c>
      <c r="F183" s="616">
        <f>SUM(E183/D183)</f>
        <v>1.825420517825363</v>
      </c>
    </row>
    <row r="184" spans="1:6" s="431" customFormat="1" ht="9" customHeight="1" thickBot="1">
      <c r="A184" s="458"/>
      <c r="B184" s="457"/>
      <c r="C184" s="516"/>
      <c r="D184" s="516"/>
      <c r="E184" s="516"/>
      <c r="F184" s="616"/>
    </row>
    <row r="185" spans="1:6" s="431" customFormat="1" ht="12.75" customHeight="1" thickBot="1">
      <c r="A185" s="458">
        <v>1421</v>
      </c>
      <c r="B185" s="234" t="s">
        <v>669</v>
      </c>
      <c r="C185" s="516"/>
      <c r="D185" s="516">
        <f>SUM('2.mell'!D1035)</f>
        <v>4566</v>
      </c>
      <c r="E185" s="516">
        <f>SUM('2.mell'!E1035)</f>
        <v>7630</v>
      </c>
      <c r="F185" s="616">
        <f>SUM(E185/D185)</f>
        <v>1.6710468681559352</v>
      </c>
    </row>
    <row r="186" spans="1:6" s="431" customFormat="1" ht="9" customHeight="1" thickBot="1">
      <c r="A186" s="458"/>
      <c r="B186" s="457"/>
      <c r="C186" s="516"/>
      <c r="D186" s="516"/>
      <c r="E186" s="516"/>
      <c r="F186" s="616"/>
    </row>
    <row r="187" spans="1:6" s="431" customFormat="1" ht="12" thickBot="1">
      <c r="A187" s="458">
        <v>1422</v>
      </c>
      <c r="B187" s="457" t="s">
        <v>706</v>
      </c>
      <c r="C187" s="516"/>
      <c r="D187" s="516"/>
      <c r="E187" s="516"/>
      <c r="F187" s="616"/>
    </row>
    <row r="188" spans="1:6" s="431" customFormat="1" ht="9" customHeight="1" thickBot="1">
      <c r="A188" s="458"/>
      <c r="B188" s="457"/>
      <c r="C188" s="516"/>
      <c r="D188" s="516"/>
      <c r="E188" s="516"/>
      <c r="F188" s="616"/>
    </row>
    <row r="189" spans="1:6" s="431" customFormat="1" ht="13.5" thickBot="1">
      <c r="A189" s="458">
        <v>1423</v>
      </c>
      <c r="B189" s="493" t="s">
        <v>419</v>
      </c>
      <c r="C189" s="516">
        <f>SUM(C181+C183+C176)</f>
        <v>5265698</v>
      </c>
      <c r="D189" s="516">
        <f>SUM(D181+D183+D176+D185)</f>
        <v>5495376</v>
      </c>
      <c r="E189" s="516">
        <f>SUM(E181+E183+E176+E185)</f>
        <v>5605785</v>
      </c>
      <c r="F189" s="616">
        <f>SUM(E189/D189)</f>
        <v>1.0200912549023033</v>
      </c>
    </row>
    <row r="190" spans="1:6" s="431" customFormat="1" ht="9" customHeight="1" thickBot="1">
      <c r="A190" s="458"/>
      <c r="B190" s="457"/>
      <c r="C190" s="516"/>
      <c r="D190" s="516"/>
      <c r="E190" s="516"/>
      <c r="F190" s="616"/>
    </row>
    <row r="191" spans="1:6" s="431" customFormat="1" ht="12" customHeight="1">
      <c r="A191" s="495">
        <v>1424</v>
      </c>
      <c r="B191" s="681" t="s">
        <v>697</v>
      </c>
      <c r="C191" s="684"/>
      <c r="D191" s="686">
        <f>SUM('2.mell'!D1038)</f>
        <v>2911</v>
      </c>
      <c r="E191" s="686">
        <f>SUM('2.mell'!E1038)</f>
        <v>2911</v>
      </c>
      <c r="F191" s="621">
        <f>SUM(E191/D191)</f>
        <v>1</v>
      </c>
    </row>
    <row r="192" spans="1:6" s="431" customFormat="1" ht="12" customHeight="1" thickBot="1">
      <c r="A192" s="498">
        <v>1425</v>
      </c>
      <c r="B192" s="685" t="s">
        <v>696</v>
      </c>
      <c r="C192" s="522"/>
      <c r="D192" s="687">
        <f>SUM('2.mell'!D1039)</f>
        <v>5348</v>
      </c>
      <c r="E192" s="687">
        <f>SUM('2.mell'!E1039)</f>
        <v>5348</v>
      </c>
      <c r="F192" s="615">
        <f>SUM(E192/D192)</f>
        <v>1</v>
      </c>
    </row>
    <row r="193" spans="1:6" s="431" customFormat="1" ht="9" customHeight="1" thickBot="1">
      <c r="A193" s="458"/>
      <c r="B193" s="457"/>
      <c r="C193" s="516"/>
      <c r="D193" s="516"/>
      <c r="E193" s="516"/>
      <c r="F193" s="616"/>
    </row>
    <row r="194" spans="1:6" s="431" customFormat="1" ht="12" thickBot="1">
      <c r="A194" s="458">
        <v>1426</v>
      </c>
      <c r="B194" s="457" t="s">
        <v>432</v>
      </c>
      <c r="C194" s="516"/>
      <c r="D194" s="516">
        <f>SUM('2.mell'!D1040)</f>
        <v>8259</v>
      </c>
      <c r="E194" s="516">
        <f>SUM('2.mell'!E1040)</f>
        <v>8259</v>
      </c>
      <c r="F194" s="616">
        <f>SUM(E194/D194)</f>
        <v>1</v>
      </c>
    </row>
    <row r="195" spans="1:6" s="431" customFormat="1" ht="9" customHeight="1">
      <c r="A195" s="652"/>
      <c r="B195" s="651"/>
      <c r="C195" s="653"/>
      <c r="D195" s="653"/>
      <c r="E195" s="653"/>
      <c r="F195" s="613"/>
    </row>
    <row r="196" spans="1:6" s="431" customFormat="1" ht="12">
      <c r="A196" s="459">
        <v>1441</v>
      </c>
      <c r="B196" s="443" t="s">
        <v>401</v>
      </c>
      <c r="C196" s="654"/>
      <c r="D196" s="515">
        <f>SUM('2.mell'!D1041)</f>
        <v>157925</v>
      </c>
      <c r="E196" s="515">
        <f>SUM('2.mell'!E1041)</f>
        <v>157925</v>
      </c>
      <c r="F196" s="612">
        <f>SUM(E196/D196)</f>
        <v>1</v>
      </c>
    </row>
    <row r="197" spans="1:6" s="431" customFormat="1" ht="12" thickBot="1">
      <c r="A197" s="498">
        <v>1442</v>
      </c>
      <c r="B197" s="521" t="s">
        <v>402</v>
      </c>
      <c r="C197" s="522"/>
      <c r="D197" s="641">
        <f>SUM('2.mell'!D1042)</f>
        <v>977</v>
      </c>
      <c r="E197" s="641">
        <f>SUM('2.mell'!E1042)</f>
        <v>977</v>
      </c>
      <c r="F197" s="612">
        <f>SUM(E197/D197)</f>
        <v>1</v>
      </c>
    </row>
    <row r="198" spans="1:6" s="431" customFormat="1" ht="13.5" thickBot="1">
      <c r="A198" s="458"/>
      <c r="B198" s="486" t="s">
        <v>567</v>
      </c>
      <c r="C198" s="522"/>
      <c r="D198" s="522">
        <f>SUM(D196:D197)</f>
        <v>158902</v>
      </c>
      <c r="E198" s="522">
        <f>SUM(E196:E197)</f>
        <v>158902</v>
      </c>
      <c r="F198" s="614">
        <f>SUM(E198/D198)</f>
        <v>1</v>
      </c>
    </row>
    <row r="199" spans="1:6" s="431" customFormat="1" ht="9.75" customHeight="1" thickBot="1">
      <c r="A199" s="458"/>
      <c r="B199" s="670"/>
      <c r="C199" s="522"/>
      <c r="D199" s="522"/>
      <c r="E199" s="522"/>
      <c r="F199" s="616"/>
    </row>
    <row r="200" spans="1:6" s="431" customFormat="1" ht="12" thickBot="1">
      <c r="A200" s="458"/>
      <c r="B200" s="664" t="s">
        <v>667</v>
      </c>
      <c r="C200" s="522"/>
      <c r="D200" s="522"/>
      <c r="E200" s="522"/>
      <c r="F200" s="616"/>
    </row>
    <row r="201" spans="1:6" s="431" customFormat="1" ht="9" customHeight="1">
      <c r="A201" s="520"/>
      <c r="B201" s="729"/>
      <c r="C201" s="684"/>
      <c r="D201" s="684"/>
      <c r="E201" s="684"/>
      <c r="F201" s="613"/>
    </row>
    <row r="202" spans="1:6" s="512" customFormat="1" ht="13.5" thickBot="1">
      <c r="A202" s="695"/>
      <c r="B202" s="696" t="s">
        <v>511</v>
      </c>
      <c r="C202" s="697">
        <f>SUM(C189+C194+C198)</f>
        <v>5265698</v>
      </c>
      <c r="D202" s="697">
        <f>SUM(D189+D194+D198)</f>
        <v>5662537</v>
      </c>
      <c r="E202" s="697">
        <f>SUM(E189+E194+E198)</f>
        <v>5772946</v>
      </c>
      <c r="F202" s="614">
        <f aca="true" t="shared" si="3" ref="F202:F246">SUM(E202/D202)</f>
        <v>1.0194981507405603</v>
      </c>
    </row>
    <row r="203" spans="1:6" s="512" customFormat="1" ht="9" customHeight="1">
      <c r="A203" s="727"/>
      <c r="B203" s="655"/>
      <c r="C203" s="728"/>
      <c r="D203" s="728"/>
      <c r="E203" s="728"/>
      <c r="F203" s="725"/>
    </row>
    <row r="204" spans="1:6" s="512" customFormat="1" ht="12.75">
      <c r="A204" s="513"/>
      <c r="B204" s="436" t="s">
        <v>512</v>
      </c>
      <c r="C204" s="440"/>
      <c r="D204" s="440"/>
      <c r="E204" s="440"/>
      <c r="F204" s="610"/>
    </row>
    <row r="205" spans="1:6" ht="6.75" customHeight="1">
      <c r="A205" s="438"/>
      <c r="B205" s="439"/>
      <c r="C205" s="440"/>
      <c r="D205" s="440"/>
      <c r="E205" s="440"/>
      <c r="F205" s="610"/>
    </row>
    <row r="206" spans="1:6" s="431" customFormat="1" ht="12">
      <c r="A206" s="459">
        <v>1511</v>
      </c>
      <c r="B206" s="455" t="s">
        <v>410</v>
      </c>
      <c r="C206" s="459">
        <f>SUM(C170+C123+C10)</f>
        <v>832116</v>
      </c>
      <c r="D206" s="459">
        <f>SUM(D170+D123+D10)</f>
        <v>733868</v>
      </c>
      <c r="E206" s="459">
        <f>SUM(E170+E123+E10)</f>
        <v>752564</v>
      </c>
      <c r="F206" s="612">
        <f t="shared" si="3"/>
        <v>1.0254759711555756</v>
      </c>
    </row>
    <row r="207" spans="1:6" s="431" customFormat="1" ht="12">
      <c r="A207" s="459">
        <v>1512</v>
      </c>
      <c r="B207" s="455" t="s">
        <v>330</v>
      </c>
      <c r="C207" s="459">
        <f>SUM(C171+C127+C17)</f>
        <v>261817</v>
      </c>
      <c r="D207" s="459">
        <f>SUM(D171+D127+D17)</f>
        <v>272681</v>
      </c>
      <c r="E207" s="459">
        <f>SUM(E171+E127+E17)</f>
        <v>279476</v>
      </c>
      <c r="F207" s="612">
        <f t="shared" si="3"/>
        <v>1.0249192279623442</v>
      </c>
    </row>
    <row r="208" spans="1:6" s="431" customFormat="1" ht="12">
      <c r="A208" s="459">
        <v>1513</v>
      </c>
      <c r="B208" s="455" t="s">
        <v>411</v>
      </c>
      <c r="C208" s="459">
        <f>SUM(C172+C126+C21)</f>
        <v>54332</v>
      </c>
      <c r="D208" s="459">
        <f>SUM(D172+D126+D21)</f>
        <v>139568</v>
      </c>
      <c r="E208" s="459">
        <f>SUM(E172+E126+E21)</f>
        <v>158247</v>
      </c>
      <c r="F208" s="612">
        <f t="shared" si="3"/>
        <v>1.1338344033016163</v>
      </c>
    </row>
    <row r="209" spans="1:6" s="431" customFormat="1" ht="12">
      <c r="A209" s="459">
        <v>1514</v>
      </c>
      <c r="B209" s="455" t="s">
        <v>700</v>
      </c>
      <c r="C209" s="459">
        <f>SUM(C173)</f>
        <v>262093</v>
      </c>
      <c r="D209" s="459">
        <f>SUM(D173+D128)</f>
        <v>259495</v>
      </c>
      <c r="E209" s="459">
        <f>SUM(E173+E128)</f>
        <v>257269</v>
      </c>
      <c r="F209" s="612">
        <f t="shared" si="3"/>
        <v>0.9914218000346827</v>
      </c>
    </row>
    <row r="210" spans="1:6" s="431" customFormat="1" ht="12">
      <c r="A210" s="459">
        <v>1516</v>
      </c>
      <c r="B210" s="455" t="s">
        <v>412</v>
      </c>
      <c r="C210" s="459">
        <f>SUM(C174+C129+C24)</f>
        <v>1140609</v>
      </c>
      <c r="D210" s="459">
        <f>SUM(D174+D129+D24)</f>
        <v>1130777</v>
      </c>
      <c r="E210" s="459">
        <f>SUM(E174+E129+E24)</f>
        <v>1110211</v>
      </c>
      <c r="F210" s="612">
        <f t="shared" si="3"/>
        <v>0.981812505914075</v>
      </c>
    </row>
    <row r="211" spans="1:6" s="431" customFormat="1" ht="12" thickBot="1">
      <c r="A211" s="465">
        <v>1517</v>
      </c>
      <c r="B211" s="468" t="s">
        <v>413</v>
      </c>
      <c r="C211" s="498">
        <f>SUM(C175+C130+C30)</f>
        <v>30000</v>
      </c>
      <c r="D211" s="498">
        <f>SUM(D175+D130+D30)</f>
        <v>30035</v>
      </c>
      <c r="E211" s="498">
        <f>SUM(E175+E130+E30)</f>
        <v>30098</v>
      </c>
      <c r="F211" s="612">
        <f t="shared" si="3"/>
        <v>1.0020975528550025</v>
      </c>
    </row>
    <row r="212" spans="1:6" s="431" customFormat="1" ht="12" thickBot="1">
      <c r="A212" s="458">
        <v>1510</v>
      </c>
      <c r="B212" s="457" t="s">
        <v>191</v>
      </c>
      <c r="C212" s="458">
        <f>SUM(C206:C211)</f>
        <v>2580967</v>
      </c>
      <c r="D212" s="458">
        <f>SUM(D206:D211)</f>
        <v>2566424</v>
      </c>
      <c r="E212" s="458">
        <f>SUM(E206:E211)</f>
        <v>2587865</v>
      </c>
      <c r="F212" s="614">
        <f t="shared" si="3"/>
        <v>1.0083544262366624</v>
      </c>
    </row>
    <row r="213" spans="1:6" s="431" customFormat="1" ht="12">
      <c r="A213" s="460">
        <v>1521</v>
      </c>
      <c r="B213" s="461" t="s">
        <v>471</v>
      </c>
      <c r="C213" s="460">
        <f>SUM(C34)</f>
        <v>6231843</v>
      </c>
      <c r="D213" s="460">
        <f>SUM(D34)</f>
        <v>6331843</v>
      </c>
      <c r="E213" s="460">
        <f>SUM(E34)</f>
        <v>6474527</v>
      </c>
      <c r="F213" s="744">
        <f t="shared" si="3"/>
        <v>1.0225343553211916</v>
      </c>
    </row>
    <row r="214" spans="1:6" s="431" customFormat="1" ht="12">
      <c r="A214" s="459">
        <v>1522</v>
      </c>
      <c r="B214" s="455" t="s">
        <v>337</v>
      </c>
      <c r="C214" s="459">
        <f>SUM(C41)</f>
        <v>636680</v>
      </c>
      <c r="D214" s="459">
        <f>SUM(D41)</f>
        <v>636680</v>
      </c>
      <c r="E214" s="459">
        <f>SUM(E41)</f>
        <v>636680</v>
      </c>
      <c r="F214" s="612">
        <f t="shared" si="3"/>
        <v>1</v>
      </c>
    </row>
    <row r="215" spans="1:6" s="431" customFormat="1" ht="12">
      <c r="A215" s="459">
        <v>1523</v>
      </c>
      <c r="B215" s="455" t="s">
        <v>473</v>
      </c>
      <c r="C215" s="459">
        <f>SUM(C49)</f>
        <v>381042</v>
      </c>
      <c r="D215" s="459">
        <f>SUM(D49)</f>
        <v>327434</v>
      </c>
      <c r="E215" s="459">
        <f>SUM(E49)</f>
        <v>328030</v>
      </c>
      <c r="F215" s="612">
        <f t="shared" si="3"/>
        <v>1.0018202141500272</v>
      </c>
    </row>
    <row r="216" spans="1:6" s="431" customFormat="1" ht="12">
      <c r="A216" s="460">
        <v>1524</v>
      </c>
      <c r="B216" s="455" t="s">
        <v>543</v>
      </c>
      <c r="C216" s="459">
        <f>SUM(C44)</f>
        <v>1021000</v>
      </c>
      <c r="D216" s="459">
        <f>SUM(D44)</f>
        <v>1021000</v>
      </c>
      <c r="E216" s="459">
        <f>SUM(E44)</f>
        <v>1021000</v>
      </c>
      <c r="F216" s="612">
        <f t="shared" si="3"/>
        <v>1</v>
      </c>
    </row>
    <row r="217" spans="1:6" s="431" customFormat="1" ht="12" thickBot="1">
      <c r="A217" s="498">
        <v>1525</v>
      </c>
      <c r="B217" s="523" t="s">
        <v>479</v>
      </c>
      <c r="C217" s="498">
        <f>SUM(C57)</f>
        <v>8428</v>
      </c>
      <c r="D217" s="498">
        <f>SUM(D57)</f>
        <v>5641</v>
      </c>
      <c r="E217" s="498">
        <f>SUM(E57)</f>
        <v>5641</v>
      </c>
      <c r="F217" s="615">
        <f t="shared" si="3"/>
        <v>1</v>
      </c>
    </row>
    <row r="218" spans="1:6" s="431" customFormat="1" ht="12" thickBot="1">
      <c r="A218" s="458">
        <v>1520</v>
      </c>
      <c r="B218" s="457" t="s">
        <v>568</v>
      </c>
      <c r="C218" s="458">
        <f>SUM(C213:C217)</f>
        <v>8278993</v>
      </c>
      <c r="D218" s="458">
        <f>SUM(D213:D217)</f>
        <v>8322598</v>
      </c>
      <c r="E218" s="458">
        <f>SUM(E213:E217)</f>
        <v>8465878</v>
      </c>
      <c r="F218" s="616">
        <f t="shared" si="3"/>
        <v>1.0172157780539202</v>
      </c>
    </row>
    <row r="219" spans="1:6" s="431" customFormat="1" ht="12" thickBot="1">
      <c r="A219" s="500">
        <v>1531</v>
      </c>
      <c r="B219" s="475" t="s">
        <v>481</v>
      </c>
      <c r="C219" s="500">
        <f>SUM(C61+C62)</f>
        <v>2031075</v>
      </c>
      <c r="D219" s="500">
        <f>SUM(D61+D62+D63+D64)</f>
        <v>2510986</v>
      </c>
      <c r="E219" s="500">
        <f>SUM(E61+E62+E63+E64)</f>
        <v>2611853</v>
      </c>
      <c r="F219" s="662">
        <f t="shared" si="3"/>
        <v>1.0401702757402869</v>
      </c>
    </row>
    <row r="220" spans="1:6" s="431" customFormat="1" ht="12" thickBot="1">
      <c r="A220" s="458">
        <v>1530</v>
      </c>
      <c r="B220" s="485" t="s">
        <v>483</v>
      </c>
      <c r="C220" s="458">
        <f>SUM(C219)</f>
        <v>2031075</v>
      </c>
      <c r="D220" s="458">
        <f>SUM(D219)</f>
        <v>2510986</v>
      </c>
      <c r="E220" s="458">
        <f>SUM(E219)</f>
        <v>2611853</v>
      </c>
      <c r="F220" s="616">
        <f t="shared" si="3"/>
        <v>1.0401702757402869</v>
      </c>
    </row>
    <row r="221" spans="1:6" s="431" customFormat="1" ht="12" thickBot="1">
      <c r="A221" s="458">
        <v>1540</v>
      </c>
      <c r="B221" s="474" t="s">
        <v>486</v>
      </c>
      <c r="C221" s="458">
        <f>SUM(C183+C70)</f>
        <v>1400</v>
      </c>
      <c r="D221" s="458">
        <f>SUM(D183+D70)</f>
        <v>41643</v>
      </c>
      <c r="E221" s="458">
        <f>SUM(E183+E70)</f>
        <v>103098</v>
      </c>
      <c r="F221" s="616">
        <f t="shared" si="3"/>
        <v>2.4757582306750234</v>
      </c>
    </row>
    <row r="222" spans="1:6" s="431" customFormat="1" ht="12" thickBot="1">
      <c r="A222" s="484">
        <v>1550</v>
      </c>
      <c r="B222" s="474" t="s">
        <v>517</v>
      </c>
      <c r="C222" s="484"/>
      <c r="D222" s="484">
        <f>SUM(D185)</f>
        <v>4566</v>
      </c>
      <c r="E222" s="484">
        <f>SUM(E185+E72)</f>
        <v>8630</v>
      </c>
      <c r="F222" s="616">
        <f t="shared" si="3"/>
        <v>1.8900569426193605</v>
      </c>
    </row>
    <row r="223" spans="1:6" s="431" customFormat="1" ht="12" thickBot="1">
      <c r="A223" s="484">
        <v>1560</v>
      </c>
      <c r="B223" s="474" t="s">
        <v>706</v>
      </c>
      <c r="C223" s="484"/>
      <c r="D223" s="484"/>
      <c r="E223" s="484"/>
      <c r="F223" s="616"/>
    </row>
    <row r="224" spans="1:6" s="431" customFormat="1" ht="12" thickBot="1">
      <c r="A224" s="484"/>
      <c r="B224" s="474" t="s">
        <v>419</v>
      </c>
      <c r="C224" s="484">
        <f>SUM(C221+C218+C212+C220)</f>
        <v>12892435</v>
      </c>
      <c r="D224" s="484">
        <f>SUM(D221+D218+D212+D220+D222)</f>
        <v>13446217</v>
      </c>
      <c r="E224" s="484">
        <f>SUM(E221+E218+E212+E220+E222)</f>
        <v>13777324</v>
      </c>
      <c r="F224" s="616">
        <f t="shared" si="3"/>
        <v>1.0246245468149147</v>
      </c>
    </row>
    <row r="225" spans="1:6" s="431" customFormat="1" ht="12">
      <c r="A225" s="460">
        <v>1571</v>
      </c>
      <c r="B225" s="461" t="s">
        <v>488</v>
      </c>
      <c r="C225" s="460">
        <f>SUM(C78)</f>
        <v>1160000</v>
      </c>
      <c r="D225" s="460">
        <f>SUM(D78)</f>
        <v>1160039</v>
      </c>
      <c r="E225" s="460">
        <f>SUM(E78)</f>
        <v>1017439</v>
      </c>
      <c r="F225" s="744">
        <f t="shared" si="3"/>
        <v>0.8770730984044502</v>
      </c>
    </row>
    <row r="226" spans="1:6" s="431" customFormat="1" ht="12" thickBot="1">
      <c r="A226" s="467">
        <v>1572</v>
      </c>
      <c r="B226" s="455" t="s">
        <v>563</v>
      </c>
      <c r="C226" s="467">
        <f>SUM(C84)</f>
        <v>250000</v>
      </c>
      <c r="D226" s="467">
        <f>SUM(D84)</f>
        <v>250000</v>
      </c>
      <c r="E226" s="467">
        <f>SUM(E84)</f>
        <v>250000</v>
      </c>
      <c r="F226" s="615">
        <f t="shared" si="3"/>
        <v>1</v>
      </c>
    </row>
    <row r="227" spans="1:6" s="431" customFormat="1" ht="12" thickBot="1">
      <c r="A227" s="458">
        <v>1570</v>
      </c>
      <c r="B227" s="457" t="s">
        <v>489</v>
      </c>
      <c r="C227" s="458">
        <f>SUM(C225:C226)</f>
        <v>1410000</v>
      </c>
      <c r="D227" s="458">
        <f>SUM(D225:D226)</f>
        <v>1410039</v>
      </c>
      <c r="E227" s="458">
        <f>SUM(E225:E226)</f>
        <v>1267439</v>
      </c>
      <c r="F227" s="616">
        <f t="shared" si="3"/>
        <v>0.8988680454937771</v>
      </c>
    </row>
    <row r="228" spans="1:6" s="431" customFormat="1" ht="12">
      <c r="A228" s="495">
        <v>1581</v>
      </c>
      <c r="B228" s="496" t="s">
        <v>490</v>
      </c>
      <c r="C228" s="460">
        <f>SUM(C88)</f>
        <v>363209</v>
      </c>
      <c r="D228" s="460">
        <f>SUM(D88)</f>
        <v>447845</v>
      </c>
      <c r="E228" s="460">
        <f>SUM(E88)</f>
        <v>416463</v>
      </c>
      <c r="F228" s="744">
        <f t="shared" si="3"/>
        <v>0.929926648728913</v>
      </c>
    </row>
    <row r="229" spans="1:6" s="431" customFormat="1" ht="12">
      <c r="A229" s="459">
        <v>1582</v>
      </c>
      <c r="B229" s="455" t="s">
        <v>491</v>
      </c>
      <c r="C229" s="459">
        <f>SUM(C92)</f>
        <v>60000</v>
      </c>
      <c r="D229" s="459">
        <f>SUM(D92)</f>
        <v>68817</v>
      </c>
      <c r="E229" s="459">
        <f>SUM(E92)</f>
        <v>68817</v>
      </c>
      <c r="F229" s="612">
        <f t="shared" si="3"/>
        <v>1</v>
      </c>
    </row>
    <row r="230" spans="1:6" s="431" customFormat="1" ht="12" thickBot="1">
      <c r="A230" s="467">
        <v>1583</v>
      </c>
      <c r="B230" s="478" t="s">
        <v>492</v>
      </c>
      <c r="C230" s="467">
        <f>SUM(C95)</f>
        <v>877793</v>
      </c>
      <c r="D230" s="467">
        <f>SUM(D95+D191)</f>
        <v>845704</v>
      </c>
      <c r="E230" s="467">
        <f>SUM(E95+E191)</f>
        <v>845704</v>
      </c>
      <c r="F230" s="615">
        <f t="shared" si="3"/>
        <v>1</v>
      </c>
    </row>
    <row r="231" spans="1:6" s="431" customFormat="1" ht="12" thickBot="1">
      <c r="A231" s="458">
        <v>1580</v>
      </c>
      <c r="B231" s="470" t="s">
        <v>493</v>
      </c>
      <c r="C231" s="458">
        <f>SUM(C228:C230)</f>
        <v>1301002</v>
      </c>
      <c r="D231" s="458">
        <f>SUM(D228:D230)</f>
        <v>1362366</v>
      </c>
      <c r="E231" s="458">
        <f>SUM(E228:E230)</f>
        <v>1330984</v>
      </c>
      <c r="F231" s="616">
        <f t="shared" si="3"/>
        <v>0.9769650739962683</v>
      </c>
    </row>
    <row r="232" spans="1:6" s="431" customFormat="1" ht="12" thickBot="1">
      <c r="A232" s="458">
        <v>1590</v>
      </c>
      <c r="B232" s="485" t="s">
        <v>530</v>
      </c>
      <c r="C232" s="458">
        <f>SUM(C101)</f>
        <v>0</v>
      </c>
      <c r="D232" s="458">
        <f>SUM(D101+D192)</f>
        <v>6506</v>
      </c>
      <c r="E232" s="458">
        <f>SUM(E101+E192)</f>
        <v>6506</v>
      </c>
      <c r="F232" s="616">
        <f t="shared" si="3"/>
        <v>1</v>
      </c>
    </row>
    <row r="233" spans="1:6" s="431" customFormat="1" ht="12" thickBot="1">
      <c r="A233" s="458">
        <v>1600</v>
      </c>
      <c r="B233" s="485" t="s">
        <v>566</v>
      </c>
      <c r="C233" s="484"/>
      <c r="D233" s="484"/>
      <c r="E233" s="484"/>
      <c r="F233" s="616"/>
    </row>
    <row r="234" spans="1:6" s="431" customFormat="1" ht="13.5" thickBot="1">
      <c r="A234" s="458"/>
      <c r="B234" s="486" t="s">
        <v>432</v>
      </c>
      <c r="C234" s="484">
        <f>SUM(C232+C231+C227)</f>
        <v>2711002</v>
      </c>
      <c r="D234" s="484">
        <f>SUM(D232+D231+D227)</f>
        <v>2778911</v>
      </c>
      <c r="E234" s="484">
        <f>SUM(E232+E231+E227)</f>
        <v>2604929</v>
      </c>
      <c r="F234" s="616">
        <f t="shared" si="3"/>
        <v>0.9373920215508881</v>
      </c>
    </row>
    <row r="235" spans="1:6" s="431" customFormat="1" ht="12">
      <c r="A235" s="495">
        <v>1611</v>
      </c>
      <c r="B235" s="496" t="s">
        <v>520</v>
      </c>
      <c r="C235" s="520"/>
      <c r="D235" s="520"/>
      <c r="E235" s="520"/>
      <c r="F235" s="613"/>
    </row>
    <row r="236" spans="1:6" s="431" customFormat="1" ht="12" thickBot="1">
      <c r="A236" s="467">
        <v>1612</v>
      </c>
      <c r="B236" s="468" t="s">
        <v>521</v>
      </c>
      <c r="C236" s="467">
        <f>SUM(C142+C107)</f>
        <v>65000</v>
      </c>
      <c r="D236" s="467">
        <f>SUM(D142+D107+D108+D106)</f>
        <v>65069</v>
      </c>
      <c r="E236" s="467">
        <f>SUM(E142+E107+E108+E106)</f>
        <v>65076</v>
      </c>
      <c r="F236" s="615">
        <f t="shared" si="3"/>
        <v>1.0001075781093915</v>
      </c>
    </row>
    <row r="237" spans="1:6" s="431" customFormat="1" ht="12" thickBot="1">
      <c r="A237" s="458">
        <v>1610</v>
      </c>
      <c r="B237" s="457" t="s">
        <v>243</v>
      </c>
      <c r="C237" s="458">
        <f>SUM(C236)</f>
        <v>65000</v>
      </c>
      <c r="D237" s="458">
        <f>SUM(D236)</f>
        <v>65069</v>
      </c>
      <c r="E237" s="458">
        <f>SUM(E236)</f>
        <v>65076</v>
      </c>
      <c r="F237" s="616">
        <f t="shared" si="3"/>
        <v>1.0001075781093915</v>
      </c>
    </row>
    <row r="238" spans="1:6" s="431" customFormat="1" ht="14.25" thickBot="1">
      <c r="A238" s="458"/>
      <c r="B238" s="605" t="s">
        <v>611</v>
      </c>
      <c r="C238" s="458">
        <f>SUM(C237+C234+C224)</f>
        <v>15668437</v>
      </c>
      <c r="D238" s="458">
        <f>SUM(D237+D234+D224)</f>
        <v>16290197</v>
      </c>
      <c r="E238" s="458">
        <f>SUM(E237+E234+E224)</f>
        <v>16447329</v>
      </c>
      <c r="F238" s="616">
        <f t="shared" si="3"/>
        <v>1.0096458010912943</v>
      </c>
    </row>
    <row r="239" spans="1:6" s="431" customFormat="1" ht="12">
      <c r="A239" s="460">
        <v>1621</v>
      </c>
      <c r="B239" s="466" t="s">
        <v>401</v>
      </c>
      <c r="C239" s="451">
        <f>SUM(C196+C111)</f>
        <v>0</v>
      </c>
      <c r="D239" s="460">
        <f>SUM(D196+D111+D162+D145)</f>
        <v>387331</v>
      </c>
      <c r="E239" s="460">
        <f>SUM(E196+E111+E162+E145)</f>
        <v>387331</v>
      </c>
      <c r="F239" s="744">
        <f t="shared" si="3"/>
        <v>1</v>
      </c>
    </row>
    <row r="240" spans="1:6" s="431" customFormat="1" ht="12" thickBot="1">
      <c r="A240" s="467">
        <v>1622</v>
      </c>
      <c r="B240" s="521" t="s">
        <v>402</v>
      </c>
      <c r="C240" s="460">
        <f>SUM(C197+C112)</f>
        <v>400000</v>
      </c>
      <c r="D240" s="460">
        <f>SUM(D197+D112+D163+D146)</f>
        <v>632303</v>
      </c>
      <c r="E240" s="460">
        <f>SUM(E197+E112+E163+E146)</f>
        <v>632303</v>
      </c>
      <c r="F240" s="615">
        <f t="shared" si="3"/>
        <v>1</v>
      </c>
    </row>
    <row r="241" spans="1:6" s="431" customFormat="1" ht="13.5" thickBot="1">
      <c r="A241" s="484">
        <v>1620</v>
      </c>
      <c r="B241" s="486" t="s">
        <v>513</v>
      </c>
      <c r="C241" s="458">
        <f>SUM(C239:C240)</f>
        <v>400000</v>
      </c>
      <c r="D241" s="458">
        <f>SUM(D239:D240)</f>
        <v>1019634</v>
      </c>
      <c r="E241" s="458">
        <f>SUM(E239:E240)</f>
        <v>1019634</v>
      </c>
      <c r="F241" s="616">
        <f t="shared" si="3"/>
        <v>1</v>
      </c>
    </row>
    <row r="242" spans="1:6" s="431" customFormat="1" ht="12">
      <c r="A242" s="460">
        <v>1631</v>
      </c>
      <c r="B242" s="461" t="s">
        <v>497</v>
      </c>
      <c r="C242" s="460">
        <f>SUM(C115)</f>
        <v>870000</v>
      </c>
      <c r="D242" s="460">
        <f>SUM(D115)</f>
        <v>870000</v>
      </c>
      <c r="E242" s="460">
        <f>SUM(E115)</f>
        <v>870000</v>
      </c>
      <c r="F242" s="621">
        <f t="shared" si="3"/>
        <v>1</v>
      </c>
    </row>
    <row r="243" spans="1:6" s="431" customFormat="1" ht="12">
      <c r="A243" s="465"/>
      <c r="B243" s="603" t="s">
        <v>609</v>
      </c>
      <c r="C243" s="465"/>
      <c r="D243" s="465"/>
      <c r="E243" s="465"/>
      <c r="F243" s="610"/>
    </row>
    <row r="244" spans="1:6" s="431" customFormat="1" ht="12" thickBot="1">
      <c r="A244" s="467">
        <v>1632</v>
      </c>
      <c r="B244" s="468" t="s">
        <v>398</v>
      </c>
      <c r="C244" s="483"/>
      <c r="D244" s="483"/>
      <c r="E244" s="483"/>
      <c r="F244" s="614"/>
    </row>
    <row r="245" spans="1:6" s="431" customFormat="1" ht="13.5" thickBot="1">
      <c r="A245" s="484">
        <v>1630</v>
      </c>
      <c r="B245" s="491" t="s">
        <v>498</v>
      </c>
      <c r="C245" s="484">
        <f>SUM(C242:C244)</f>
        <v>870000</v>
      </c>
      <c r="D245" s="484">
        <f>SUM(D242:D244)</f>
        <v>870000</v>
      </c>
      <c r="E245" s="484">
        <f>SUM(E242:E244)</f>
        <v>870000</v>
      </c>
      <c r="F245" s="616">
        <f t="shared" si="3"/>
        <v>1</v>
      </c>
    </row>
    <row r="246" spans="1:6" s="512" customFormat="1" ht="13.5" thickBot="1">
      <c r="A246" s="492"/>
      <c r="B246" s="493" t="s">
        <v>514</v>
      </c>
      <c r="C246" s="524">
        <f>SUM(C245+C241+C234+C224+C237)</f>
        <v>16938437</v>
      </c>
      <c r="D246" s="524">
        <f>SUM(D245+D241+D234+D224+D237)</f>
        <v>18179831</v>
      </c>
      <c r="E246" s="524">
        <f>SUM(E245+E241+E234+E224+E237)</f>
        <v>18336963</v>
      </c>
      <c r="F246" s="616">
        <f t="shared" si="3"/>
        <v>1.0086432046590532</v>
      </c>
    </row>
    <row r="247" ht="11.25">
      <c r="C247" s="526"/>
    </row>
    <row r="248" ht="11.25">
      <c r="C248" s="526"/>
    </row>
    <row r="249" ht="11.25">
      <c r="C249" s="526"/>
    </row>
  </sheetData>
  <sheetProtection/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0" right="0" top="0.1968503937007874" bottom="0.1968503937007874" header="0" footer="0"/>
  <pageSetup firstPageNumber="2" useFirstPageNumber="1" horizontalDpi="300" verticalDpi="300" orientation="landscape" paperSize="9" scale="92" r:id="rId1"/>
  <headerFooter alignWithMargins="0">
    <oddFooter>&amp;C&amp;P. oldal</oddFoot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89"/>
  <sheetViews>
    <sheetView showZeros="0" zoomScalePageLayoutView="0" workbookViewId="0" topLeftCell="A151">
      <selection activeCell="E96" sqref="E96"/>
    </sheetView>
  </sheetViews>
  <sheetFormatPr defaultColWidth="9.125" defaultRowHeight="12.75"/>
  <cols>
    <col min="1" max="1" width="8.00390625" style="27" customWidth="1"/>
    <col min="2" max="2" width="65.875" style="27" customWidth="1"/>
    <col min="3" max="3" width="11.625" style="27" customWidth="1"/>
    <col min="4" max="5" width="12.125" style="27" customWidth="1"/>
    <col min="6" max="16384" width="9.125" style="27" customWidth="1"/>
  </cols>
  <sheetData>
    <row r="1" spans="1:6" ht="12.75">
      <c r="A1" s="760" t="s">
        <v>248</v>
      </c>
      <c r="B1" s="760"/>
      <c r="C1" s="761"/>
      <c r="D1" s="755"/>
      <c r="E1" s="755"/>
      <c r="F1" s="755"/>
    </row>
    <row r="2" spans="1:6" ht="12.75">
      <c r="A2" s="760" t="s">
        <v>36</v>
      </c>
      <c r="B2" s="760"/>
      <c r="C2" s="761"/>
      <c r="D2" s="755"/>
      <c r="E2" s="755"/>
      <c r="F2" s="755"/>
    </row>
    <row r="3" spans="1:3" ht="9" customHeight="1">
      <c r="A3" s="269"/>
      <c r="B3" s="269"/>
      <c r="C3" s="142"/>
    </row>
    <row r="4" spans="1:6" ht="12" customHeight="1">
      <c r="A4" s="210"/>
      <c r="B4" s="209"/>
      <c r="C4" s="179"/>
      <c r="F4" s="179" t="s">
        <v>216</v>
      </c>
    </row>
    <row r="5" spans="1:6" s="29" customFormat="1" ht="12" customHeight="1">
      <c r="A5" s="227"/>
      <c r="B5" s="28"/>
      <c r="C5" s="206" t="s">
        <v>85</v>
      </c>
      <c r="D5" s="748" t="s">
        <v>835</v>
      </c>
      <c r="E5" s="748" t="s">
        <v>849</v>
      </c>
      <c r="F5" s="748" t="s">
        <v>663</v>
      </c>
    </row>
    <row r="6" spans="1:6" s="29" customFormat="1" ht="12" customHeight="1">
      <c r="A6" s="3" t="s">
        <v>236</v>
      </c>
      <c r="B6" s="3" t="s">
        <v>171</v>
      </c>
      <c r="C6" s="15" t="s">
        <v>621</v>
      </c>
      <c r="D6" s="762"/>
      <c r="E6" s="762"/>
      <c r="F6" s="762"/>
    </row>
    <row r="7" spans="1:6" s="29" customFormat="1" ht="12.75" customHeight="1" thickBot="1">
      <c r="A7" s="30"/>
      <c r="B7" s="30"/>
      <c r="C7" s="15" t="s">
        <v>622</v>
      </c>
      <c r="D7" s="763"/>
      <c r="E7" s="763"/>
      <c r="F7" s="763"/>
    </row>
    <row r="8" spans="1:6" ht="12" customHeight="1">
      <c r="A8" s="4" t="s">
        <v>172</v>
      </c>
      <c r="B8" s="5" t="s">
        <v>173</v>
      </c>
      <c r="C8" s="96" t="s">
        <v>174</v>
      </c>
      <c r="D8" s="96" t="s">
        <v>175</v>
      </c>
      <c r="E8" s="96" t="s">
        <v>176</v>
      </c>
      <c r="F8" s="96" t="s">
        <v>326</v>
      </c>
    </row>
    <row r="9" spans="1:6" ht="15" customHeight="1">
      <c r="A9" s="4"/>
      <c r="B9" s="362" t="s">
        <v>249</v>
      </c>
      <c r="C9" s="10"/>
      <c r="D9" s="10"/>
      <c r="E9" s="10"/>
      <c r="F9" s="7"/>
    </row>
    <row r="10" spans="1:6" ht="8.25" customHeight="1">
      <c r="A10" s="4"/>
      <c r="B10" s="246"/>
      <c r="C10" s="10"/>
      <c r="D10" s="10"/>
      <c r="E10" s="10"/>
      <c r="F10" s="10"/>
    </row>
    <row r="11" spans="1:6" ht="12">
      <c r="A11" s="6">
        <v>1710</v>
      </c>
      <c r="B11" s="6" t="s">
        <v>394</v>
      </c>
      <c r="C11" s="6">
        <f>SUM(C12+C13+C14+C15+C16+C17+C18)</f>
        <v>2003094</v>
      </c>
      <c r="D11" s="6">
        <f>SUM(D12+D13+D14+D15+D16+D17+D18)</f>
        <v>2084505</v>
      </c>
      <c r="E11" s="6">
        <f>SUM(E12+E13+E14+E15+E16+E17+E18)</f>
        <v>2091084</v>
      </c>
      <c r="F11" s="610">
        <f>SUM(E11/D11)</f>
        <v>1.003156144984061</v>
      </c>
    </row>
    <row r="12" spans="1:6" ht="11.25">
      <c r="A12" s="10">
        <v>1711</v>
      </c>
      <c r="B12" s="10" t="s">
        <v>250</v>
      </c>
      <c r="C12" s="10">
        <f>SUM('3a.m.'!C80)</f>
        <v>1129374</v>
      </c>
      <c r="D12" s="10">
        <f>SUM('3a.m.'!D80)</f>
        <v>1195414</v>
      </c>
      <c r="E12" s="10">
        <f>SUM('3a.m.'!E80)</f>
        <v>1177437</v>
      </c>
      <c r="F12" s="612">
        <f aca="true" t="shared" si="0" ref="F12:F74">SUM(E12/D12)</f>
        <v>0.9849616952787904</v>
      </c>
    </row>
    <row r="13" spans="1:6" ht="11.25">
      <c r="A13" s="10">
        <v>1712</v>
      </c>
      <c r="B13" s="10" t="s">
        <v>19</v>
      </c>
      <c r="C13" s="10">
        <f>SUM('3a.m.'!C81)</f>
        <v>281357</v>
      </c>
      <c r="D13" s="10">
        <f>SUM('3a.m.'!D81)</f>
        <v>308512</v>
      </c>
      <c r="E13" s="10">
        <f>SUM('3a.m.'!E81)</f>
        <v>333718</v>
      </c>
      <c r="F13" s="612">
        <f t="shared" si="0"/>
        <v>1.081701846281506</v>
      </c>
    </row>
    <row r="14" spans="1:6" ht="11.25">
      <c r="A14" s="10">
        <v>1713</v>
      </c>
      <c r="B14" s="10" t="s">
        <v>20</v>
      </c>
      <c r="C14" s="10">
        <f>SUM('3a.m.'!C82)</f>
        <v>482121</v>
      </c>
      <c r="D14" s="10">
        <f>SUM('3a.m.'!D82)</f>
        <v>475847</v>
      </c>
      <c r="E14" s="10">
        <f>SUM('3a.m.'!E82)</f>
        <v>475197</v>
      </c>
      <c r="F14" s="612">
        <f t="shared" si="0"/>
        <v>0.9986340147148138</v>
      </c>
    </row>
    <row r="15" spans="1:6" ht="12">
      <c r="A15" s="10">
        <v>1714</v>
      </c>
      <c r="B15" s="10" t="s">
        <v>272</v>
      </c>
      <c r="C15" s="10">
        <f>SUM('3a.m.'!C83)</f>
        <v>0</v>
      </c>
      <c r="D15" s="10">
        <f>SUM('3a.m.'!D83)</f>
        <v>0</v>
      </c>
      <c r="E15" s="10">
        <f>SUM('3a.m.'!E83)</f>
        <v>0</v>
      </c>
      <c r="F15" s="610"/>
    </row>
    <row r="16" spans="1:6" ht="12">
      <c r="A16" s="10">
        <v>1715</v>
      </c>
      <c r="B16" s="10" t="s">
        <v>67</v>
      </c>
      <c r="C16" s="10">
        <f>SUM('3a.m.'!C84)</f>
        <v>0</v>
      </c>
      <c r="D16" s="10">
        <f>SUM('3a.m.'!D84)</f>
        <v>0</v>
      </c>
      <c r="E16" s="10">
        <f>SUM('3a.m.'!E84)</f>
        <v>0</v>
      </c>
      <c r="F16" s="610"/>
    </row>
    <row r="17" spans="1:6" ht="11.25">
      <c r="A17" s="10">
        <v>1716</v>
      </c>
      <c r="B17" s="10" t="s">
        <v>25</v>
      </c>
      <c r="C17" s="10">
        <f>SUM('3a.m.'!C88)</f>
        <v>85242</v>
      </c>
      <c r="D17" s="10">
        <f>SUM('3a.m.'!D88)</f>
        <v>104732</v>
      </c>
      <c r="E17" s="10">
        <f>SUM('3a.m.'!E88)</f>
        <v>104732</v>
      </c>
      <c r="F17" s="612">
        <f t="shared" si="0"/>
        <v>1</v>
      </c>
    </row>
    <row r="18" spans="1:6" ht="12">
      <c r="A18" s="10">
        <v>1717</v>
      </c>
      <c r="B18" s="7" t="s">
        <v>251</v>
      </c>
      <c r="C18" s="10">
        <f>SUM('3a.m.'!C91)</f>
        <v>25000</v>
      </c>
      <c r="D18" s="10">
        <f>SUM('3a.m.'!D91)</f>
        <v>0</v>
      </c>
      <c r="E18" s="10">
        <f>SUM('3a.m.'!E91)</f>
        <v>0</v>
      </c>
      <c r="F18" s="610"/>
    </row>
    <row r="19" spans="1:6" ht="9.75" customHeight="1">
      <c r="A19" s="10"/>
      <c r="B19" s="10"/>
      <c r="C19" s="10"/>
      <c r="D19" s="10"/>
      <c r="E19" s="10"/>
      <c r="F19" s="610"/>
    </row>
    <row r="20" spans="1:6" ht="12">
      <c r="A20" s="172">
        <v>1720</v>
      </c>
      <c r="B20" s="172" t="s">
        <v>395</v>
      </c>
      <c r="C20" s="172">
        <f>SUM(C21)</f>
        <v>135000</v>
      </c>
      <c r="D20" s="172">
        <f>SUM(D21)</f>
        <v>152000</v>
      </c>
      <c r="E20" s="172">
        <f>SUM(E21)</f>
        <v>152000</v>
      </c>
      <c r="F20" s="610">
        <f t="shared" si="0"/>
        <v>1</v>
      </c>
    </row>
    <row r="21" spans="1:6" ht="11.25">
      <c r="A21" s="10">
        <v>1721</v>
      </c>
      <c r="B21" s="7" t="s">
        <v>24</v>
      </c>
      <c r="C21" s="10">
        <f>SUM('4.mell.'!C99)</f>
        <v>135000</v>
      </c>
      <c r="D21" s="10">
        <f>SUM('4.mell.'!D101)</f>
        <v>152000</v>
      </c>
      <c r="E21" s="10">
        <f>SUM('4.mell.'!E101)</f>
        <v>152000</v>
      </c>
      <c r="F21" s="612">
        <f t="shared" si="0"/>
        <v>1</v>
      </c>
    </row>
    <row r="22" spans="1:6" ht="9.75" customHeight="1">
      <c r="A22" s="10"/>
      <c r="B22" s="10"/>
      <c r="C22" s="10"/>
      <c r="D22" s="10"/>
      <c r="E22" s="10"/>
      <c r="F22" s="610"/>
    </row>
    <row r="23" spans="1:6" ht="12">
      <c r="A23" s="172">
        <v>1730</v>
      </c>
      <c r="B23" s="172" t="s">
        <v>396</v>
      </c>
      <c r="C23" s="172">
        <f>SUM(C24)</f>
        <v>45000</v>
      </c>
      <c r="D23" s="172">
        <f>SUM(D24)</f>
        <v>45000</v>
      </c>
      <c r="E23" s="172">
        <f>SUM(E24)</f>
        <v>45000</v>
      </c>
      <c r="F23" s="610">
        <f t="shared" si="0"/>
        <v>1</v>
      </c>
    </row>
    <row r="24" spans="1:6" ht="11.25">
      <c r="A24" s="10">
        <v>1731</v>
      </c>
      <c r="B24" s="7" t="s">
        <v>25</v>
      </c>
      <c r="C24" s="10">
        <f>SUM('5.mell. '!C38)</f>
        <v>45000</v>
      </c>
      <c r="D24" s="10">
        <f>SUM('5.mell. '!D38)</f>
        <v>45000</v>
      </c>
      <c r="E24" s="10">
        <f>SUM('5.mell. '!E38)</f>
        <v>45000</v>
      </c>
      <c r="F24" s="612">
        <f t="shared" si="0"/>
        <v>1</v>
      </c>
    </row>
    <row r="25" spans="1:6" ht="8.25" customHeight="1">
      <c r="A25" s="10"/>
      <c r="B25" s="10"/>
      <c r="C25" s="10"/>
      <c r="D25" s="10"/>
      <c r="E25" s="10"/>
      <c r="F25" s="610"/>
    </row>
    <row r="26" spans="1:6" ht="12.75">
      <c r="A26" s="10"/>
      <c r="B26" s="363" t="s">
        <v>366</v>
      </c>
      <c r="C26" s="10"/>
      <c r="D26" s="10"/>
      <c r="E26" s="10"/>
      <c r="F26" s="610"/>
    </row>
    <row r="27" spans="1:6" ht="6.75" customHeight="1">
      <c r="A27" s="10"/>
      <c r="B27" s="10"/>
      <c r="C27" s="10"/>
      <c r="D27" s="10"/>
      <c r="E27" s="10"/>
      <c r="F27" s="610"/>
    </row>
    <row r="28" spans="1:6" ht="12">
      <c r="A28" s="172">
        <v>1740</v>
      </c>
      <c r="B28" s="172" t="s">
        <v>34</v>
      </c>
      <c r="C28" s="172">
        <f>SUM(C29:C36)</f>
        <v>226527</v>
      </c>
      <c r="D28" s="172">
        <f>SUM(D29:D36)</f>
        <v>221760</v>
      </c>
      <c r="E28" s="172">
        <f>SUM(E29:E36)</f>
        <v>222639</v>
      </c>
      <c r="F28" s="610">
        <f t="shared" si="0"/>
        <v>1.0039637445887446</v>
      </c>
    </row>
    <row r="29" spans="1:6" ht="11.25">
      <c r="A29" s="10">
        <v>1741</v>
      </c>
      <c r="B29" s="10" t="s">
        <v>250</v>
      </c>
      <c r="C29" s="10">
        <f>SUM('3b.m.'!C21)</f>
        <v>142952</v>
      </c>
      <c r="D29" s="10">
        <f>SUM('3b.m.'!D21)</f>
        <v>132229</v>
      </c>
      <c r="E29" s="10">
        <f>SUM('3b.m.'!E21)</f>
        <v>130834</v>
      </c>
      <c r="F29" s="612">
        <f t="shared" si="0"/>
        <v>0.9894501206240689</v>
      </c>
    </row>
    <row r="30" spans="1:6" ht="11.25">
      <c r="A30" s="10">
        <v>1742</v>
      </c>
      <c r="B30" s="10" t="s">
        <v>19</v>
      </c>
      <c r="C30" s="10">
        <f>SUM('3b.m.'!C22)</f>
        <v>39849</v>
      </c>
      <c r="D30" s="10">
        <f>SUM('3b.m.'!D22)</f>
        <v>36895</v>
      </c>
      <c r="E30" s="10">
        <f>SUM('3b.m.'!E22)</f>
        <v>36519</v>
      </c>
      <c r="F30" s="612">
        <f t="shared" si="0"/>
        <v>0.9898089171974522</v>
      </c>
    </row>
    <row r="31" spans="1:6" ht="11.25">
      <c r="A31" s="10">
        <v>1743</v>
      </c>
      <c r="B31" s="10" t="s">
        <v>20</v>
      </c>
      <c r="C31" s="10">
        <f>SUM('3b.m.'!C23)</f>
        <v>28726</v>
      </c>
      <c r="D31" s="10">
        <f>SUM('3b.m.'!D23)</f>
        <v>33936</v>
      </c>
      <c r="E31" s="10">
        <f>SUM('3b.m.'!E23)</f>
        <v>34132</v>
      </c>
      <c r="F31" s="612">
        <f t="shared" si="0"/>
        <v>1.0057755775577557</v>
      </c>
    </row>
    <row r="32" spans="1:6" ht="12">
      <c r="A32" s="10">
        <v>1744</v>
      </c>
      <c r="B32" s="10" t="s">
        <v>272</v>
      </c>
      <c r="C32" s="10">
        <f>SUM('3b.m.'!C24)</f>
        <v>0</v>
      </c>
      <c r="D32" s="10">
        <f>SUM('3b.m.'!D24)</f>
        <v>0</v>
      </c>
      <c r="E32" s="10">
        <f>SUM('3b.m.'!E24)</f>
        <v>0</v>
      </c>
      <c r="F32" s="610"/>
    </row>
    <row r="33" spans="1:6" ht="12">
      <c r="A33" s="10">
        <v>1745</v>
      </c>
      <c r="B33" s="10" t="s">
        <v>67</v>
      </c>
      <c r="C33" s="10">
        <f>SUM('3b.m.'!C25)</f>
        <v>0</v>
      </c>
      <c r="D33" s="10">
        <f>SUM('3b.m.'!D25)</f>
        <v>0</v>
      </c>
      <c r="E33" s="10">
        <f>SUM('3b.m.'!E25)</f>
        <v>0</v>
      </c>
      <c r="F33" s="610"/>
    </row>
    <row r="34" spans="1:6" ht="11.25">
      <c r="A34" s="10">
        <v>1746</v>
      </c>
      <c r="B34" s="10" t="s">
        <v>25</v>
      </c>
      <c r="C34" s="10">
        <f>SUM('3b.m.'!C30)</f>
        <v>15000</v>
      </c>
      <c r="D34" s="10">
        <f>SUM('3b.m.'!D30)</f>
        <v>18700</v>
      </c>
      <c r="E34" s="10">
        <f>SUM('3b.m.'!E30)</f>
        <v>16487</v>
      </c>
      <c r="F34" s="612">
        <f t="shared" si="0"/>
        <v>0.8816577540106952</v>
      </c>
    </row>
    <row r="35" spans="1:6" ht="12">
      <c r="A35" s="10">
        <v>1747</v>
      </c>
      <c r="B35" s="10" t="s">
        <v>24</v>
      </c>
      <c r="C35" s="10"/>
      <c r="D35" s="10"/>
      <c r="E35" s="10">
        <f>SUM('3b.m.'!E29)</f>
        <v>4667</v>
      </c>
      <c r="F35" s="610"/>
    </row>
    <row r="36" spans="1:6" ht="12">
      <c r="A36" s="10">
        <v>1748</v>
      </c>
      <c r="B36" s="7" t="s">
        <v>251</v>
      </c>
      <c r="C36" s="10"/>
      <c r="D36" s="10"/>
      <c r="E36" s="10"/>
      <c r="F36" s="610"/>
    </row>
    <row r="37" spans="1:6" ht="7.5" customHeight="1">
      <c r="A37" s="10"/>
      <c r="B37" s="10"/>
      <c r="C37" s="10"/>
      <c r="D37" s="10"/>
      <c r="E37" s="10"/>
      <c r="F37" s="610"/>
    </row>
    <row r="38" spans="1:6" ht="12.75">
      <c r="A38" s="10"/>
      <c r="B38" s="363" t="s">
        <v>367</v>
      </c>
      <c r="C38" s="10"/>
      <c r="D38" s="10"/>
      <c r="E38" s="10"/>
      <c r="F38" s="610"/>
    </row>
    <row r="39" spans="1:6" ht="7.5" customHeight="1">
      <c r="A39" s="4"/>
      <c r="B39" s="246"/>
      <c r="C39" s="10"/>
      <c r="D39" s="10"/>
      <c r="E39" s="10"/>
      <c r="F39" s="610"/>
    </row>
    <row r="40" spans="1:6" ht="12">
      <c r="A40" s="11">
        <v>1750</v>
      </c>
      <c r="B40" s="11" t="s">
        <v>371</v>
      </c>
      <c r="C40" s="11">
        <f>SUM(C41:C49)</f>
        <v>4122259</v>
      </c>
      <c r="D40" s="11">
        <f>SUM(D41:D49)</f>
        <v>4432455</v>
      </c>
      <c r="E40" s="11">
        <f>SUM(E41:E49)</f>
        <v>4481146</v>
      </c>
      <c r="F40" s="610">
        <f t="shared" si="0"/>
        <v>1.0109851087038673</v>
      </c>
    </row>
    <row r="41" spans="1:6" ht="11.25">
      <c r="A41" s="10">
        <v>1751</v>
      </c>
      <c r="B41" s="10" t="s">
        <v>250</v>
      </c>
      <c r="C41" s="10">
        <f>SUM('3c.m. '!C735)</f>
        <v>35172</v>
      </c>
      <c r="D41" s="10">
        <f>SUM('3c.m. '!D735)</f>
        <v>45671</v>
      </c>
      <c r="E41" s="10">
        <f>SUM('3c.m. '!E735)</f>
        <v>49330</v>
      </c>
      <c r="F41" s="612">
        <f t="shared" si="0"/>
        <v>1.0801164852970155</v>
      </c>
    </row>
    <row r="42" spans="1:6" ht="11.25">
      <c r="A42" s="10">
        <v>1752</v>
      </c>
      <c r="B42" s="10" t="s">
        <v>19</v>
      </c>
      <c r="C42" s="10">
        <f>SUM('3c.m. '!C736)</f>
        <v>14220</v>
      </c>
      <c r="D42" s="10">
        <f>SUM('3c.m. '!D736)</f>
        <v>13762</v>
      </c>
      <c r="E42" s="10">
        <f>SUM('3c.m. '!E736)</f>
        <v>14682</v>
      </c>
      <c r="F42" s="612">
        <f t="shared" si="0"/>
        <v>1.066850748437727</v>
      </c>
    </row>
    <row r="43" spans="1:6" ht="11.25">
      <c r="A43" s="10">
        <v>1753</v>
      </c>
      <c r="B43" s="10" t="s">
        <v>20</v>
      </c>
      <c r="C43" s="10">
        <f>SUM('3c.m. '!C737)</f>
        <v>3226145</v>
      </c>
      <c r="D43" s="10">
        <f>SUM('3c.m. '!D737)</f>
        <v>3247554</v>
      </c>
      <c r="E43" s="10">
        <f>SUM('3c.m. '!E737)</f>
        <v>3291218</v>
      </c>
      <c r="F43" s="612">
        <f t="shared" si="0"/>
        <v>1.013445195984424</v>
      </c>
    </row>
    <row r="44" spans="1:6" ht="11.25">
      <c r="A44" s="10">
        <v>1754</v>
      </c>
      <c r="B44" s="10" t="s">
        <v>272</v>
      </c>
      <c r="C44" s="10">
        <f>SUM('3c.m. '!C738)</f>
        <v>170362</v>
      </c>
      <c r="D44" s="10">
        <f>SUM('3c.m. '!D738)</f>
        <v>83624</v>
      </c>
      <c r="E44" s="10">
        <f>SUM('3c.m. '!E738)</f>
        <v>74860</v>
      </c>
      <c r="F44" s="612">
        <f t="shared" si="0"/>
        <v>0.8951975509423132</v>
      </c>
    </row>
    <row r="45" spans="1:6" ht="11.25">
      <c r="A45" s="10">
        <v>1755</v>
      </c>
      <c r="B45" s="10" t="s">
        <v>67</v>
      </c>
      <c r="C45" s="10">
        <f>SUM('3c.m. '!C739)</f>
        <v>3500</v>
      </c>
      <c r="D45" s="10">
        <f>SUM('3c.m. '!D739)</f>
        <v>3498</v>
      </c>
      <c r="E45" s="10">
        <f>SUM('3c.m. '!E739)</f>
        <v>3610</v>
      </c>
      <c r="F45" s="612">
        <f t="shared" si="0"/>
        <v>1.0320182961692395</v>
      </c>
    </row>
    <row r="46" spans="1:6" ht="11.25">
      <c r="A46" s="10">
        <v>1756</v>
      </c>
      <c r="B46" s="10" t="s">
        <v>547</v>
      </c>
      <c r="C46" s="10">
        <f>SUM('3c.m. '!C740)</f>
        <v>172860</v>
      </c>
      <c r="D46" s="10">
        <f>SUM('3c.m. '!D740)</f>
        <v>462564</v>
      </c>
      <c r="E46" s="10">
        <f>SUM('3c.m. '!E740)</f>
        <v>465244</v>
      </c>
      <c r="F46" s="612">
        <f t="shared" si="0"/>
        <v>1.0057937928589342</v>
      </c>
    </row>
    <row r="47" spans="1:6" ht="11.25">
      <c r="A47" s="7">
        <v>1757</v>
      </c>
      <c r="B47" s="7" t="s">
        <v>24</v>
      </c>
      <c r="C47" s="10">
        <f>SUM('3c.m. '!C743)</f>
        <v>0</v>
      </c>
      <c r="D47" s="10">
        <f>SUM('3c.m. '!D743)</f>
        <v>1300</v>
      </c>
      <c r="E47" s="10">
        <f>SUM('3c.m. '!E743)</f>
        <v>1567</v>
      </c>
      <c r="F47" s="612">
        <f t="shared" si="0"/>
        <v>1.2053846153846153</v>
      </c>
    </row>
    <row r="48" spans="1:6" ht="11.25">
      <c r="A48" s="10">
        <v>1758</v>
      </c>
      <c r="B48" s="10" t="s">
        <v>25</v>
      </c>
      <c r="C48" s="10">
        <f>SUM('3c.m. '!C744)</f>
        <v>0</v>
      </c>
      <c r="D48" s="10">
        <f>SUM('3c.m. '!D744)</f>
        <v>76250</v>
      </c>
      <c r="E48" s="10">
        <f>SUM('3c.m. '!E744)</f>
        <v>81203</v>
      </c>
      <c r="F48" s="612">
        <f t="shared" si="0"/>
        <v>1.0649573770491803</v>
      </c>
    </row>
    <row r="49" spans="1:6" ht="11.25">
      <c r="A49" s="10">
        <v>1759</v>
      </c>
      <c r="B49" s="10" t="s">
        <v>554</v>
      </c>
      <c r="C49" s="10">
        <f>SUM('3c.m. '!C745)</f>
        <v>500000</v>
      </c>
      <c r="D49" s="10">
        <f>SUM('3c.m. '!D745)</f>
        <v>498232</v>
      </c>
      <c r="E49" s="10">
        <f>SUM('3c.m. '!E745)</f>
        <v>499432</v>
      </c>
      <c r="F49" s="612">
        <f t="shared" si="0"/>
        <v>1.002408516514395</v>
      </c>
    </row>
    <row r="50" spans="1:6" ht="12">
      <c r="A50" s="6">
        <v>1760</v>
      </c>
      <c r="B50" s="6" t="s">
        <v>403</v>
      </c>
      <c r="C50" s="6">
        <f>SUM(C51:C57)</f>
        <v>880182</v>
      </c>
      <c r="D50" s="6">
        <f>SUM(D51:D57)</f>
        <v>909742</v>
      </c>
      <c r="E50" s="6">
        <f>SUM(E51:E57)</f>
        <v>922762</v>
      </c>
      <c r="F50" s="610">
        <f t="shared" si="0"/>
        <v>1.0143117499247039</v>
      </c>
    </row>
    <row r="51" spans="1:6" ht="12">
      <c r="A51" s="10">
        <v>1761</v>
      </c>
      <c r="B51" s="10" t="s">
        <v>250</v>
      </c>
      <c r="C51" s="7">
        <f>SUM('3d.m. '!C58)</f>
        <v>0</v>
      </c>
      <c r="D51" s="7">
        <f>SUM('3d.m. '!D58)</f>
        <v>0</v>
      </c>
      <c r="E51" s="7">
        <f>SUM('3d.m. '!E58)</f>
        <v>0</v>
      </c>
      <c r="F51" s="610"/>
    </row>
    <row r="52" spans="1:6" ht="12">
      <c r="A52" s="7">
        <v>1762</v>
      </c>
      <c r="B52" s="7" t="s">
        <v>19</v>
      </c>
      <c r="C52" s="7">
        <f>SUM('3d.m. '!C59)</f>
        <v>0</v>
      </c>
      <c r="D52" s="7">
        <f>SUM('3d.m. '!D59)</f>
        <v>0</v>
      </c>
      <c r="E52" s="7">
        <f>SUM('3d.m. '!E59)</f>
        <v>0</v>
      </c>
      <c r="F52" s="610"/>
    </row>
    <row r="53" spans="1:6" ht="12">
      <c r="A53" s="10">
        <v>1763</v>
      </c>
      <c r="B53" s="10" t="s">
        <v>20</v>
      </c>
      <c r="C53" s="7">
        <f>SUM('3d.m. '!C60)</f>
        <v>0</v>
      </c>
      <c r="D53" s="7">
        <f>SUM('3d.m. '!D60)</f>
        <v>0</v>
      </c>
      <c r="E53" s="7">
        <f>SUM('3d.m. '!E60)</f>
        <v>0</v>
      </c>
      <c r="F53" s="610"/>
    </row>
    <row r="54" spans="1:6" ht="11.25">
      <c r="A54" s="10">
        <v>1764</v>
      </c>
      <c r="B54" s="10" t="s">
        <v>272</v>
      </c>
      <c r="C54" s="7">
        <f>SUM('3d.m. '!C61)</f>
        <v>880182</v>
      </c>
      <c r="D54" s="7">
        <f>SUM('3d.m. '!D61)</f>
        <v>896046</v>
      </c>
      <c r="E54" s="7">
        <f>SUM('3d.m. '!E61)</f>
        <v>900724</v>
      </c>
      <c r="F54" s="612">
        <f t="shared" si="0"/>
        <v>1.0052207141151235</v>
      </c>
    </row>
    <row r="55" spans="1:6" ht="11.25">
      <c r="A55" s="10">
        <v>1765</v>
      </c>
      <c r="B55" s="10" t="s">
        <v>554</v>
      </c>
      <c r="C55" s="7"/>
      <c r="D55" s="7">
        <f>SUM('3d.m. '!D62)</f>
        <v>13696</v>
      </c>
      <c r="E55" s="7">
        <f>SUM('3d.m. '!E62)</f>
        <v>22038</v>
      </c>
      <c r="F55" s="612">
        <f t="shared" si="0"/>
        <v>1.6090829439252337</v>
      </c>
    </row>
    <row r="56" spans="1:6" ht="12">
      <c r="A56" s="10">
        <v>1766</v>
      </c>
      <c r="B56" s="10" t="s">
        <v>67</v>
      </c>
      <c r="C56" s="7">
        <f>SUM('3d.m. '!C63)</f>
        <v>0</v>
      </c>
      <c r="D56" s="7">
        <f>SUM('3d.m. '!D63)</f>
        <v>0</v>
      </c>
      <c r="E56" s="7">
        <f>SUM('3d.m. '!E63)</f>
        <v>0</v>
      </c>
      <c r="F56" s="610"/>
    </row>
    <row r="57" spans="1:6" ht="12">
      <c r="A57" s="10">
        <v>1767</v>
      </c>
      <c r="B57" s="10" t="s">
        <v>251</v>
      </c>
      <c r="C57" s="7"/>
      <c r="D57" s="7"/>
      <c r="E57" s="7"/>
      <c r="F57" s="610"/>
    </row>
    <row r="58" spans="1:6" ht="9" customHeight="1">
      <c r="A58" s="4"/>
      <c r="B58" s="246"/>
      <c r="C58" s="10"/>
      <c r="D58" s="10"/>
      <c r="E58" s="10"/>
      <c r="F58" s="610"/>
    </row>
    <row r="59" spans="1:6" ht="12">
      <c r="A59" s="6">
        <v>1770</v>
      </c>
      <c r="B59" s="32" t="s">
        <v>372</v>
      </c>
      <c r="C59" s="171">
        <f>SUM(C62:C67)-C65</f>
        <v>2355284</v>
      </c>
      <c r="D59" s="171">
        <f>SUM(D62:D67)-D65</f>
        <v>2725448</v>
      </c>
      <c r="E59" s="171">
        <f>SUM(E62:E67)-E65</f>
        <v>2724437</v>
      </c>
      <c r="F59" s="610">
        <f t="shared" si="0"/>
        <v>0.9996290518109316</v>
      </c>
    </row>
    <row r="60" spans="1:6" ht="12">
      <c r="A60" s="170">
        <v>1771</v>
      </c>
      <c r="B60" s="10" t="s">
        <v>250</v>
      </c>
      <c r="C60" s="6"/>
      <c r="D60" s="6"/>
      <c r="E60" s="6"/>
      <c r="F60" s="610"/>
    </row>
    <row r="61" spans="1:6" ht="12">
      <c r="A61" s="170">
        <v>1772</v>
      </c>
      <c r="B61" s="10" t="s">
        <v>19</v>
      </c>
      <c r="C61" s="6"/>
      <c r="D61" s="6"/>
      <c r="E61" s="6"/>
      <c r="F61" s="610"/>
    </row>
    <row r="62" spans="1:6" ht="11.25">
      <c r="A62" s="10">
        <v>1773</v>
      </c>
      <c r="B62" s="10" t="s">
        <v>20</v>
      </c>
      <c r="C62" s="7">
        <f>SUM('4.mell.'!C105)</f>
        <v>95000</v>
      </c>
      <c r="D62" s="7">
        <f>SUM('4.mell.'!D105)</f>
        <v>167937</v>
      </c>
      <c r="E62" s="7">
        <f>SUM('4.mell.'!E105)</f>
        <v>167937</v>
      </c>
      <c r="F62" s="612">
        <f t="shared" si="0"/>
        <v>1</v>
      </c>
    </row>
    <row r="63" spans="1:6" ht="11.25">
      <c r="A63" s="10">
        <v>1774</v>
      </c>
      <c r="B63" s="10" t="s">
        <v>26</v>
      </c>
      <c r="C63" s="7">
        <f>SUM('4.mell.'!C112)</f>
        <v>155000</v>
      </c>
      <c r="D63" s="7">
        <f>SUM('4.mell.'!D112)</f>
        <v>167700</v>
      </c>
      <c r="E63" s="7">
        <f>SUM('4.mell.'!E112)</f>
        <v>167939</v>
      </c>
      <c r="F63" s="612">
        <f t="shared" si="0"/>
        <v>1.0014251639833036</v>
      </c>
    </row>
    <row r="64" spans="1:6" ht="11.25">
      <c r="A64" s="10">
        <v>1775</v>
      </c>
      <c r="B64" s="10" t="s">
        <v>24</v>
      </c>
      <c r="C64" s="7">
        <f>SUM('4.mell.'!C109)-'4.mell.'!C101</f>
        <v>2075284</v>
      </c>
      <c r="D64" s="7">
        <f>SUM('4.mell.'!D109)-'4.mell.'!D101</f>
        <v>2358635</v>
      </c>
      <c r="E64" s="7">
        <f>SUM('4.mell.'!E109)-'4.mell.'!E101</f>
        <v>2357385</v>
      </c>
      <c r="F64" s="612">
        <f t="shared" si="0"/>
        <v>0.9994700324552125</v>
      </c>
    </row>
    <row r="65" spans="1:6" ht="11.25">
      <c r="A65" s="10"/>
      <c r="B65" s="163" t="s">
        <v>74</v>
      </c>
      <c r="C65" s="169">
        <v>333350</v>
      </c>
      <c r="D65" s="169">
        <v>333350</v>
      </c>
      <c r="E65" s="169">
        <v>333350</v>
      </c>
      <c r="F65" s="612">
        <f t="shared" si="0"/>
        <v>1</v>
      </c>
    </row>
    <row r="66" spans="1:6" ht="11.25">
      <c r="A66" s="10">
        <v>1176</v>
      </c>
      <c r="B66" s="10" t="s">
        <v>25</v>
      </c>
      <c r="C66" s="7"/>
      <c r="D66" s="7"/>
      <c r="E66" s="7"/>
      <c r="F66" s="612"/>
    </row>
    <row r="67" spans="1:6" ht="11.25">
      <c r="A67" s="7">
        <v>1178</v>
      </c>
      <c r="B67" s="7" t="s">
        <v>251</v>
      </c>
      <c r="C67" s="7">
        <f>SUM('4.mell.'!C114)</f>
        <v>30000</v>
      </c>
      <c r="D67" s="7">
        <f>SUM('4.mell.'!D114)</f>
        <v>31176</v>
      </c>
      <c r="E67" s="7">
        <f>SUM('4.mell.'!E114)</f>
        <v>31176</v>
      </c>
      <c r="F67" s="612">
        <f t="shared" si="0"/>
        <v>1</v>
      </c>
    </row>
    <row r="68" spans="1:6" ht="9" customHeight="1">
      <c r="A68" s="10"/>
      <c r="B68" s="10"/>
      <c r="C68" s="10"/>
      <c r="D68" s="10"/>
      <c r="E68" s="10"/>
      <c r="F68" s="610"/>
    </row>
    <row r="69" spans="1:6" ht="12">
      <c r="A69" s="6">
        <v>1780</v>
      </c>
      <c r="B69" s="6" t="s">
        <v>373</v>
      </c>
      <c r="C69" s="6">
        <f>SUM(C72:C74)</f>
        <v>548663</v>
      </c>
      <c r="D69" s="6">
        <f>SUM(D72:D74)</f>
        <v>641419</v>
      </c>
      <c r="E69" s="6">
        <f>SUM(E72:E74)</f>
        <v>652220</v>
      </c>
      <c r="F69" s="610">
        <f t="shared" si="0"/>
        <v>1.0168392267768807</v>
      </c>
    </row>
    <row r="70" spans="1:6" ht="12">
      <c r="A70" s="170">
        <v>1781</v>
      </c>
      <c r="B70" s="10" t="s">
        <v>250</v>
      </c>
      <c r="C70" s="6"/>
      <c r="D70" s="6"/>
      <c r="E70" s="6"/>
      <c r="F70" s="610"/>
    </row>
    <row r="71" spans="1:6" ht="12">
      <c r="A71" s="170">
        <v>1782</v>
      </c>
      <c r="B71" s="10" t="s">
        <v>19</v>
      </c>
      <c r="C71" s="6"/>
      <c r="D71" s="6"/>
      <c r="E71" s="6"/>
      <c r="F71" s="610"/>
    </row>
    <row r="72" spans="1:6" ht="12">
      <c r="A72" s="10">
        <v>1783</v>
      </c>
      <c r="B72" s="10" t="s">
        <v>20</v>
      </c>
      <c r="C72" s="7">
        <f>SUM('5.mell. '!C42)</f>
        <v>0</v>
      </c>
      <c r="D72" s="7">
        <f>SUM('5.mell. '!D42)</f>
        <v>0</v>
      </c>
      <c r="E72" s="7">
        <f>SUM('5.mell. '!E42)</f>
        <v>0</v>
      </c>
      <c r="F72" s="610"/>
    </row>
    <row r="73" spans="1:6" ht="12">
      <c r="A73" s="10">
        <v>1784</v>
      </c>
      <c r="B73" s="10" t="s">
        <v>26</v>
      </c>
      <c r="C73" s="7">
        <f>SUM('5.mell. '!C43)</f>
        <v>0</v>
      </c>
      <c r="D73" s="7">
        <f>SUM('5.mell. '!D43)</f>
        <v>0</v>
      </c>
      <c r="E73" s="7">
        <f>SUM('5.mell. '!E43)</f>
        <v>0</v>
      </c>
      <c r="F73" s="610"/>
    </row>
    <row r="74" spans="1:6" ht="11.25">
      <c r="A74" s="7">
        <v>1785</v>
      </c>
      <c r="B74" s="10" t="s">
        <v>25</v>
      </c>
      <c r="C74" s="7">
        <f>SUM('5.mell. '!C49)-'5.mell. '!C38</f>
        <v>548663</v>
      </c>
      <c r="D74" s="7">
        <f>SUM('5.mell. '!D49)-'5.mell. '!D38</f>
        <v>641419</v>
      </c>
      <c r="E74" s="7">
        <f>SUM('5.mell. '!E49)-'5.mell. '!E38</f>
        <v>652220</v>
      </c>
      <c r="F74" s="612">
        <f t="shared" si="0"/>
        <v>1.0168392267768807</v>
      </c>
    </row>
    <row r="75" spans="1:6" s="29" customFormat="1" ht="9" customHeight="1">
      <c r="A75" s="7"/>
      <c r="B75" s="163"/>
      <c r="C75" s="10"/>
      <c r="D75" s="10"/>
      <c r="E75" s="10"/>
      <c r="F75" s="610"/>
    </row>
    <row r="76" spans="1:6" s="34" customFormat="1" ht="13.5" customHeight="1">
      <c r="A76" s="6">
        <v>1801</v>
      </c>
      <c r="B76" s="11" t="s">
        <v>39</v>
      </c>
      <c r="C76" s="6">
        <v>171340</v>
      </c>
      <c r="D76" s="6">
        <v>171340</v>
      </c>
      <c r="E76" s="6">
        <v>171340</v>
      </c>
      <c r="F76" s="610">
        <f aca="true" t="shared" si="1" ref="F76:F137">SUM(E76/D76)</f>
        <v>1</v>
      </c>
    </row>
    <row r="77" spans="1:6" ht="9" customHeight="1">
      <c r="A77" s="171"/>
      <c r="B77" s="172"/>
      <c r="C77" s="171"/>
      <c r="D77" s="171"/>
      <c r="E77" s="171"/>
      <c r="F77" s="610"/>
    </row>
    <row r="78" spans="1:6" ht="14.25" customHeight="1">
      <c r="A78" s="171">
        <v>1803</v>
      </c>
      <c r="B78" s="172" t="s">
        <v>689</v>
      </c>
      <c r="C78" s="171"/>
      <c r="D78" s="171">
        <v>25000</v>
      </c>
      <c r="E78" s="171">
        <v>25000</v>
      </c>
      <c r="F78" s="610">
        <f t="shared" si="1"/>
        <v>1</v>
      </c>
    </row>
    <row r="79" spans="1:6" ht="9" customHeight="1">
      <c r="A79" s="171"/>
      <c r="B79" s="172"/>
      <c r="C79" s="171"/>
      <c r="D79" s="171"/>
      <c r="E79" s="171"/>
      <c r="F79" s="610"/>
    </row>
    <row r="80" spans="1:6" s="34" customFormat="1" ht="12">
      <c r="A80" s="6">
        <v>1804</v>
      </c>
      <c r="B80" s="11" t="s">
        <v>40</v>
      </c>
      <c r="C80" s="6">
        <v>256808</v>
      </c>
      <c r="D80" s="6">
        <v>291000</v>
      </c>
      <c r="E80" s="6">
        <v>266000</v>
      </c>
      <c r="F80" s="610">
        <f t="shared" si="1"/>
        <v>0.9140893470790378</v>
      </c>
    </row>
    <row r="81" spans="1:6" s="34" customFormat="1" ht="9" customHeight="1">
      <c r="A81" s="6"/>
      <c r="B81" s="11"/>
      <c r="C81" s="171"/>
      <c r="D81" s="171"/>
      <c r="E81" s="171"/>
      <c r="F81" s="610"/>
    </row>
    <row r="82" spans="1:6" s="34" customFormat="1" ht="12">
      <c r="A82" s="6">
        <v>1805</v>
      </c>
      <c r="B82" s="11" t="s">
        <v>41</v>
      </c>
      <c r="C82" s="28">
        <v>65000</v>
      </c>
      <c r="D82" s="28">
        <v>36124</v>
      </c>
      <c r="E82" s="28">
        <v>36124</v>
      </c>
      <c r="F82" s="610">
        <f t="shared" si="1"/>
        <v>1</v>
      </c>
    </row>
    <row r="83" spans="1:6" s="34" customFormat="1" ht="9" customHeight="1">
      <c r="A83" s="6"/>
      <c r="B83" s="11"/>
      <c r="C83" s="171"/>
      <c r="D83" s="171"/>
      <c r="E83" s="171"/>
      <c r="F83" s="610"/>
    </row>
    <row r="84" spans="1:6" s="34" customFormat="1" ht="12">
      <c r="A84" s="6">
        <v>1806</v>
      </c>
      <c r="B84" s="11" t="s">
        <v>42</v>
      </c>
      <c r="C84" s="28"/>
      <c r="D84" s="28">
        <v>28045</v>
      </c>
      <c r="E84" s="28">
        <v>33996</v>
      </c>
      <c r="F84" s="610">
        <f t="shared" si="1"/>
        <v>1.2121946871100018</v>
      </c>
    </row>
    <row r="85" spans="1:6" s="34" customFormat="1" ht="12">
      <c r="A85" s="6"/>
      <c r="B85" s="11"/>
      <c r="C85" s="28"/>
      <c r="D85" s="28"/>
      <c r="E85" s="28"/>
      <c r="F85" s="610"/>
    </row>
    <row r="86" spans="1:6" s="34" customFormat="1" ht="12">
      <c r="A86" s="6">
        <v>1807</v>
      </c>
      <c r="B86" s="11" t="s">
        <v>708</v>
      </c>
      <c r="C86" s="28"/>
      <c r="D86" s="28">
        <v>8506</v>
      </c>
      <c r="E86" s="28">
        <v>8506</v>
      </c>
      <c r="F86" s="610">
        <f t="shared" si="1"/>
        <v>1</v>
      </c>
    </row>
    <row r="87" spans="1:6" s="34" customFormat="1" ht="9" customHeight="1">
      <c r="A87" s="6"/>
      <c r="B87" s="11"/>
      <c r="C87" s="28"/>
      <c r="D87" s="28"/>
      <c r="E87" s="28"/>
      <c r="F87" s="610"/>
    </row>
    <row r="88" spans="1:6" s="34" customFormat="1" ht="12">
      <c r="A88" s="6">
        <v>1808</v>
      </c>
      <c r="B88" s="11" t="s">
        <v>636</v>
      </c>
      <c r="C88" s="28"/>
      <c r="D88" s="28"/>
      <c r="E88" s="28"/>
      <c r="F88" s="610"/>
    </row>
    <row r="89" spans="1:6" s="34" customFormat="1" ht="9" customHeight="1">
      <c r="A89" s="6"/>
      <c r="B89" s="11"/>
      <c r="C89" s="28"/>
      <c r="D89" s="28"/>
      <c r="E89" s="28"/>
      <c r="F89" s="610"/>
    </row>
    <row r="90" spans="1:6" s="34" customFormat="1" ht="13.5" customHeight="1">
      <c r="A90" s="6">
        <v>1810</v>
      </c>
      <c r="B90" s="6" t="s">
        <v>688</v>
      </c>
      <c r="C90" s="6">
        <f>SUM(C80+C82+C84+C76+C88)</f>
        <v>493148</v>
      </c>
      <c r="D90" s="6">
        <f>SUM(D80+D82+D84+D76+D88+D78+D86)</f>
        <v>560015</v>
      </c>
      <c r="E90" s="6">
        <f>SUM(E80+E82+E84+E76+E88+E78+E86)</f>
        <v>540966</v>
      </c>
      <c r="F90" s="610">
        <f t="shared" si="1"/>
        <v>0.9659848396917939</v>
      </c>
    </row>
    <row r="91" spans="1:6" s="34" customFormat="1" ht="9" customHeight="1">
      <c r="A91" s="6"/>
      <c r="B91" s="11"/>
      <c r="C91" s="171"/>
      <c r="D91" s="171"/>
      <c r="E91" s="171"/>
      <c r="F91" s="610"/>
    </row>
    <row r="92" spans="1:6" s="34" customFormat="1" ht="12">
      <c r="A92" s="178">
        <v>1820</v>
      </c>
      <c r="B92" s="170" t="s">
        <v>264</v>
      </c>
      <c r="C92" s="178">
        <f>SUM('2.mell'!C1030)</f>
        <v>4515830</v>
      </c>
      <c r="D92" s="178">
        <f>SUM('2.mell'!D1030)</f>
        <v>4708420</v>
      </c>
      <c r="E92" s="178">
        <f>SUM('2.mell'!E1030)</f>
        <v>4768284</v>
      </c>
      <c r="F92" s="612">
        <f t="shared" si="1"/>
        <v>1.012714243844007</v>
      </c>
    </row>
    <row r="93" spans="1:6" ht="11.25">
      <c r="A93" s="178">
        <v>1821</v>
      </c>
      <c r="B93" s="170" t="s">
        <v>265</v>
      </c>
      <c r="C93" s="178">
        <f>SUM('2.mell'!C1031)</f>
        <v>229992</v>
      </c>
      <c r="D93" s="178">
        <f>SUM('2.mell'!D1031)</f>
        <v>229992</v>
      </c>
      <c r="E93" s="178">
        <f>SUM('2.mell'!E1031)</f>
        <v>229992</v>
      </c>
      <c r="F93" s="612">
        <f t="shared" si="1"/>
        <v>1</v>
      </c>
    </row>
    <row r="94" spans="1:6" ht="11.25">
      <c r="A94" s="178">
        <v>1822</v>
      </c>
      <c r="B94" s="170" t="s">
        <v>228</v>
      </c>
      <c r="C94" s="178">
        <f>SUM('2.mell'!C1032)</f>
        <v>47100</v>
      </c>
      <c r="D94" s="178">
        <f>SUM('2.mell'!D1032)</f>
        <v>47100</v>
      </c>
      <c r="E94" s="178">
        <f>SUM('2.mell'!E1032)</f>
        <v>47100</v>
      </c>
      <c r="F94" s="612">
        <f t="shared" si="1"/>
        <v>1</v>
      </c>
    </row>
    <row r="95" spans="1:6" ht="11.25">
      <c r="A95" s="178">
        <v>1823</v>
      </c>
      <c r="B95" s="170" t="s">
        <v>354</v>
      </c>
      <c r="C95" s="178">
        <f>SUM('3b.m.'!C14)</f>
        <v>226527</v>
      </c>
      <c r="D95" s="178">
        <f>SUM('3b.m.'!D14)</f>
        <v>218710</v>
      </c>
      <c r="E95" s="178">
        <f>SUM('3b.m.'!E14)</f>
        <v>219589</v>
      </c>
      <c r="F95" s="612">
        <f t="shared" si="1"/>
        <v>1.0040190206209136</v>
      </c>
    </row>
    <row r="96" spans="1:6" ht="11.25">
      <c r="A96" s="178">
        <v>1824</v>
      </c>
      <c r="B96" s="170" t="s">
        <v>557</v>
      </c>
      <c r="C96" s="178">
        <v>2003094</v>
      </c>
      <c r="D96" s="178">
        <f>SUM('1b.mell '!D134)</f>
        <v>2180961</v>
      </c>
      <c r="E96" s="178">
        <f>SUM('1b.mell '!E134)</f>
        <v>2182810</v>
      </c>
      <c r="F96" s="612">
        <f t="shared" si="1"/>
        <v>1.0008477914093834</v>
      </c>
    </row>
    <row r="97" spans="1:6" ht="12">
      <c r="A97" s="171">
        <v>1825</v>
      </c>
      <c r="B97" s="595" t="s">
        <v>35</v>
      </c>
      <c r="C97" s="171">
        <f>SUM(C92:C96)</f>
        <v>7022543</v>
      </c>
      <c r="D97" s="171">
        <f>SUM(D92:D96)</f>
        <v>7385183</v>
      </c>
      <c r="E97" s="171">
        <f>SUM(E92:E96)</f>
        <v>7447775</v>
      </c>
      <c r="F97" s="610">
        <f t="shared" si="1"/>
        <v>1.0084753485458655</v>
      </c>
    </row>
    <row r="98" spans="1:6" ht="12">
      <c r="A98" s="171"/>
      <c r="B98" s="595"/>
      <c r="C98" s="171"/>
      <c r="D98" s="171"/>
      <c r="E98" s="171"/>
      <c r="F98" s="610"/>
    </row>
    <row r="99" spans="1:6" s="34" customFormat="1" ht="12">
      <c r="A99" s="6">
        <v>1830</v>
      </c>
      <c r="B99" s="596" t="s">
        <v>705</v>
      </c>
      <c r="C99" s="6"/>
      <c r="D99" s="6">
        <v>51373</v>
      </c>
      <c r="E99" s="6">
        <v>51373</v>
      </c>
      <c r="F99" s="610">
        <f t="shared" si="1"/>
        <v>1</v>
      </c>
    </row>
    <row r="100" spans="1:6" s="38" customFormat="1" ht="13.5" customHeight="1">
      <c r="A100" s="37"/>
      <c r="B100" s="597" t="s">
        <v>21</v>
      </c>
      <c r="C100" s="37"/>
      <c r="D100" s="37"/>
      <c r="E100" s="37"/>
      <c r="F100" s="610"/>
    </row>
    <row r="101" spans="1:6" s="29" customFormat="1" ht="12" customHeight="1">
      <c r="A101" s="7">
        <v>1841</v>
      </c>
      <c r="B101" s="595" t="s">
        <v>250</v>
      </c>
      <c r="C101" s="8">
        <f aca="true" t="shared" si="2" ref="C101:E102">SUM(C12+C29+C41+C51)</f>
        <v>1307498</v>
      </c>
      <c r="D101" s="8">
        <f t="shared" si="2"/>
        <v>1373314</v>
      </c>
      <c r="E101" s="8">
        <f t="shared" si="2"/>
        <v>1357601</v>
      </c>
      <c r="F101" s="612">
        <f t="shared" si="1"/>
        <v>0.988558334073635</v>
      </c>
    </row>
    <row r="102" spans="1:6" s="29" customFormat="1" ht="12" customHeight="1">
      <c r="A102" s="7">
        <v>1842</v>
      </c>
      <c r="B102" s="184" t="s">
        <v>19</v>
      </c>
      <c r="C102" s="7">
        <f t="shared" si="2"/>
        <v>335426</v>
      </c>
      <c r="D102" s="7">
        <f t="shared" si="2"/>
        <v>359169</v>
      </c>
      <c r="E102" s="7">
        <f t="shared" si="2"/>
        <v>384919</v>
      </c>
      <c r="F102" s="612">
        <f t="shared" si="1"/>
        <v>1.071693269742099</v>
      </c>
    </row>
    <row r="103" spans="1:6" s="29" customFormat="1" ht="11.25">
      <c r="A103" s="7">
        <v>1843</v>
      </c>
      <c r="B103" s="184" t="s">
        <v>20</v>
      </c>
      <c r="C103" s="7">
        <f>SUM(C14+C31+C43+C53+C62+C72+C76+C80+C84+C99)</f>
        <v>4260140</v>
      </c>
      <c r="D103" s="7">
        <f>SUM(D14+D31+D43+D53+D62+D72+D76+D80+D84+D99+D88+D86)</f>
        <v>4475538</v>
      </c>
      <c r="E103" s="7">
        <f>SUM(E14+E31+E43+E53+E62+E72+E76+E80+E84+E99+E88+E86)</f>
        <v>4499699</v>
      </c>
      <c r="F103" s="612">
        <f t="shared" si="1"/>
        <v>1.0053984571240373</v>
      </c>
    </row>
    <row r="104" spans="1:6" s="29" customFormat="1" ht="11.25">
      <c r="A104" s="7">
        <v>1844</v>
      </c>
      <c r="B104" s="10" t="s">
        <v>272</v>
      </c>
      <c r="C104" s="213">
        <f>SUM(C15+C32+C44+C54+C97)</f>
        <v>8073087</v>
      </c>
      <c r="D104" s="213">
        <f>SUM(D15+D32+D44+D54+D97)</f>
        <v>8364853</v>
      </c>
      <c r="E104" s="213">
        <f>SUM(E15+E32+E44+E54+E97)</f>
        <v>8423359</v>
      </c>
      <c r="F104" s="612">
        <f t="shared" si="1"/>
        <v>1.0069942651711872</v>
      </c>
    </row>
    <row r="105" spans="1:6" s="29" customFormat="1" ht="11.25">
      <c r="A105" s="7">
        <v>1845</v>
      </c>
      <c r="B105" s="10" t="s">
        <v>67</v>
      </c>
      <c r="C105" s="8">
        <f>SUM(C16+C33+C45+C56)</f>
        <v>3500</v>
      </c>
      <c r="D105" s="8">
        <f>SUM(D16+D33+D45+D56)</f>
        <v>3498</v>
      </c>
      <c r="E105" s="8">
        <f>SUM(E16+E33+E45+E56)</f>
        <v>3610</v>
      </c>
      <c r="F105" s="612">
        <f t="shared" si="1"/>
        <v>1.0320182961692395</v>
      </c>
    </row>
    <row r="106" spans="1:6" s="29" customFormat="1" ht="11.25">
      <c r="A106" s="7">
        <v>1846</v>
      </c>
      <c r="B106" s="10" t="s">
        <v>657</v>
      </c>
      <c r="C106" s="8">
        <f>SUM(C46)</f>
        <v>172860</v>
      </c>
      <c r="D106" s="8">
        <f>SUM(D46)</f>
        <v>462564</v>
      </c>
      <c r="E106" s="8">
        <f>SUM(E46)</f>
        <v>465244</v>
      </c>
      <c r="F106" s="612">
        <f t="shared" si="1"/>
        <v>1.0057937928589342</v>
      </c>
    </row>
    <row r="107" spans="1:6" s="29" customFormat="1" ht="12">
      <c r="A107" s="171">
        <v>1840</v>
      </c>
      <c r="B107" s="171" t="s">
        <v>22</v>
      </c>
      <c r="C107" s="171">
        <f>SUM(C101:C105)</f>
        <v>13979651</v>
      </c>
      <c r="D107" s="171">
        <f>SUM(D101:D106)</f>
        <v>15038936</v>
      </c>
      <c r="E107" s="171">
        <f>SUM(E101:E106)</f>
        <v>15134432</v>
      </c>
      <c r="F107" s="610">
        <f t="shared" si="1"/>
        <v>1.0063499173079797</v>
      </c>
    </row>
    <row r="108" spans="1:6" s="29" customFormat="1" ht="9" customHeight="1">
      <c r="A108" s="171"/>
      <c r="B108" s="171"/>
      <c r="C108" s="171"/>
      <c r="D108" s="171"/>
      <c r="E108" s="171"/>
      <c r="F108" s="610"/>
    </row>
    <row r="109" spans="1:6" s="29" customFormat="1" ht="12">
      <c r="A109" s="7"/>
      <c r="B109" s="282" t="s">
        <v>23</v>
      </c>
      <c r="C109" s="171"/>
      <c r="D109" s="171"/>
      <c r="E109" s="171"/>
      <c r="F109" s="610"/>
    </row>
    <row r="110" spans="1:6" s="29" customFormat="1" ht="11.25">
      <c r="A110" s="7">
        <v>1851</v>
      </c>
      <c r="B110" s="10" t="s">
        <v>24</v>
      </c>
      <c r="C110" s="8">
        <f>SUM(C64+C20)</f>
        <v>2210284</v>
      </c>
      <c r="D110" s="8">
        <f>SUM(D64+D20+D47)</f>
        <v>2511935</v>
      </c>
      <c r="E110" s="8">
        <f>SUM(E64+E20+E47+E35)</f>
        <v>2515619</v>
      </c>
      <c r="F110" s="612">
        <f t="shared" si="1"/>
        <v>1.001466598458957</v>
      </c>
    </row>
    <row r="111" spans="1:6" s="29" customFormat="1" ht="11.25">
      <c r="A111" s="7">
        <v>1852</v>
      </c>
      <c r="B111" s="10" t="s">
        <v>25</v>
      </c>
      <c r="C111" s="8">
        <f>SUM(C74+C34+C17+C23)</f>
        <v>693905</v>
      </c>
      <c r="D111" s="8">
        <f>SUM(D74+D34+D17+D23+D48)</f>
        <v>886101</v>
      </c>
      <c r="E111" s="8">
        <f>SUM(E74+E34+E17+E23+E48)</f>
        <v>899642</v>
      </c>
      <c r="F111" s="612">
        <f t="shared" si="1"/>
        <v>1.0152815536829323</v>
      </c>
    </row>
    <row r="112" spans="1:6" s="29" customFormat="1" ht="11.25">
      <c r="A112" s="7">
        <v>1853</v>
      </c>
      <c r="B112" s="10" t="s">
        <v>26</v>
      </c>
      <c r="C112" s="8">
        <f>SUM(C82+C49+C63)</f>
        <v>720000</v>
      </c>
      <c r="D112" s="8">
        <f>SUM(D82+D49+D63+D55)</f>
        <v>715752</v>
      </c>
      <c r="E112" s="8">
        <f>SUM(E82+E49+E63+E55)</f>
        <v>725533</v>
      </c>
      <c r="F112" s="612">
        <f t="shared" si="1"/>
        <v>1.0136653477740893</v>
      </c>
    </row>
    <row r="113" spans="1:6" s="29" customFormat="1" ht="12">
      <c r="A113" s="171">
        <v>1850</v>
      </c>
      <c r="B113" s="172" t="s">
        <v>28</v>
      </c>
      <c r="C113" s="173">
        <f>SUM(C110:C112)</f>
        <v>3624189</v>
      </c>
      <c r="D113" s="173">
        <f>SUM(D110:D112)</f>
        <v>4113788</v>
      </c>
      <c r="E113" s="173">
        <f>SUM(E110:E112)</f>
        <v>4140794</v>
      </c>
      <c r="F113" s="610">
        <f t="shared" si="1"/>
        <v>1.00656475248603</v>
      </c>
    </row>
    <row r="114" spans="1:6" s="29" customFormat="1" ht="9" customHeight="1">
      <c r="A114" s="171"/>
      <c r="B114" s="170"/>
      <c r="C114" s="590"/>
      <c r="D114" s="590"/>
      <c r="E114" s="590"/>
      <c r="F114" s="610"/>
    </row>
    <row r="115" spans="1:6" s="29" customFormat="1" ht="12">
      <c r="A115" s="171">
        <v>1861</v>
      </c>
      <c r="B115" s="172" t="s">
        <v>583</v>
      </c>
      <c r="C115" s="590"/>
      <c r="D115" s="590"/>
      <c r="E115" s="590"/>
      <c r="F115" s="610"/>
    </row>
    <row r="116" spans="1:6" s="29" customFormat="1" ht="12">
      <c r="A116" s="171">
        <v>1862</v>
      </c>
      <c r="B116" s="172" t="s">
        <v>571</v>
      </c>
      <c r="C116" s="173">
        <f>SUM(C117:C120)</f>
        <v>27057</v>
      </c>
      <c r="D116" s="173">
        <f>SUM(D117:D121)</f>
        <v>28322</v>
      </c>
      <c r="E116" s="173">
        <f>SUM(E117:E121)</f>
        <v>28322</v>
      </c>
      <c r="F116" s="610">
        <f t="shared" si="1"/>
        <v>1</v>
      </c>
    </row>
    <row r="117" spans="1:6" s="29" customFormat="1" ht="11.25">
      <c r="A117" s="178">
        <v>1863</v>
      </c>
      <c r="B117" s="184" t="s">
        <v>32</v>
      </c>
      <c r="C117" s="178">
        <v>3520</v>
      </c>
      <c r="D117" s="178">
        <v>3520</v>
      </c>
      <c r="E117" s="178">
        <v>3520</v>
      </c>
      <c r="F117" s="612">
        <f t="shared" si="1"/>
        <v>1</v>
      </c>
    </row>
    <row r="118" spans="1:6" s="29" customFormat="1" ht="11.25">
      <c r="A118" s="178">
        <v>1864</v>
      </c>
      <c r="B118" s="184" t="s">
        <v>362</v>
      </c>
      <c r="C118" s="178">
        <v>1479</v>
      </c>
      <c r="D118" s="178">
        <v>1479</v>
      </c>
      <c r="E118" s="178">
        <v>1479</v>
      </c>
      <c r="F118" s="612">
        <f t="shared" si="1"/>
        <v>1</v>
      </c>
    </row>
    <row r="119" spans="1:6" s="29" customFormat="1" ht="11.25">
      <c r="A119" s="178">
        <v>1865</v>
      </c>
      <c r="B119" s="184" t="s">
        <v>595</v>
      </c>
      <c r="C119" s="178">
        <v>12127</v>
      </c>
      <c r="D119" s="178">
        <v>6063</v>
      </c>
      <c r="E119" s="178">
        <v>6063</v>
      </c>
      <c r="F119" s="612">
        <f t="shared" si="1"/>
        <v>1</v>
      </c>
    </row>
    <row r="120" spans="1:6" s="29" customFormat="1" ht="11.25">
      <c r="A120" s="178">
        <v>1866</v>
      </c>
      <c r="B120" s="10" t="s">
        <v>31</v>
      </c>
      <c r="C120" s="178">
        <v>9931</v>
      </c>
      <c r="D120" s="178">
        <v>9931</v>
      </c>
      <c r="E120" s="178">
        <v>9931</v>
      </c>
      <c r="F120" s="612">
        <f t="shared" si="1"/>
        <v>1</v>
      </c>
    </row>
    <row r="121" spans="1:6" s="29" customFormat="1" ht="11.25">
      <c r="A121" s="178">
        <v>1867</v>
      </c>
      <c r="B121" s="10" t="s">
        <v>1</v>
      </c>
      <c r="C121" s="590"/>
      <c r="D121" s="590">
        <v>7329</v>
      </c>
      <c r="E121" s="590">
        <v>7329</v>
      </c>
      <c r="F121" s="612">
        <f t="shared" si="1"/>
        <v>1</v>
      </c>
    </row>
    <row r="122" spans="1:6" s="29" customFormat="1" ht="12">
      <c r="A122" s="171">
        <v>1868</v>
      </c>
      <c r="B122" s="172" t="s">
        <v>582</v>
      </c>
      <c r="C122" s="173">
        <f>SUM(C67+C18)</f>
        <v>55000</v>
      </c>
      <c r="D122" s="173">
        <f>SUM(D67+D18+D78)</f>
        <v>56176</v>
      </c>
      <c r="E122" s="173">
        <f>SUM(E67+E18+E78)</f>
        <v>56176</v>
      </c>
      <c r="F122" s="610">
        <f t="shared" si="1"/>
        <v>1</v>
      </c>
    </row>
    <row r="123" spans="1:6" s="29" customFormat="1" ht="12">
      <c r="A123" s="171">
        <v>1860</v>
      </c>
      <c r="B123" s="172" t="s">
        <v>27</v>
      </c>
      <c r="C123" s="171">
        <f>SUM(C116+C122)</f>
        <v>82057</v>
      </c>
      <c r="D123" s="171">
        <f>SUM(D116+D122)</f>
        <v>84498</v>
      </c>
      <c r="E123" s="171">
        <f>SUM(E116+E122)</f>
        <v>84498</v>
      </c>
      <c r="F123" s="610">
        <f t="shared" si="1"/>
        <v>1</v>
      </c>
    </row>
    <row r="124" spans="1:6" s="29" customFormat="1" ht="9" customHeight="1">
      <c r="A124" s="171"/>
      <c r="B124" s="172"/>
      <c r="C124" s="172"/>
      <c r="D124" s="172"/>
      <c r="E124" s="172"/>
      <c r="F124" s="610"/>
    </row>
    <row r="125" spans="1:6" s="29" customFormat="1" ht="12">
      <c r="A125" s="171">
        <v>1871</v>
      </c>
      <c r="B125" s="172" t="s">
        <v>206</v>
      </c>
      <c r="C125" s="172">
        <f>SUM('6.mell. '!C12)</f>
        <v>40591</v>
      </c>
      <c r="D125" s="172">
        <f>SUM('6.mell. '!D12)</f>
        <v>30503</v>
      </c>
      <c r="E125" s="172">
        <f>SUM('6.mell. '!E12)</f>
        <v>17358</v>
      </c>
      <c r="F125" s="610">
        <f t="shared" si="1"/>
        <v>0.5690587811034981</v>
      </c>
    </row>
    <row r="126" spans="1:6" s="29" customFormat="1" ht="12">
      <c r="A126" s="171">
        <v>1872</v>
      </c>
      <c r="B126" s="172" t="s">
        <v>208</v>
      </c>
      <c r="C126" s="172">
        <f>SUM(C127:C128)</f>
        <v>167268</v>
      </c>
      <c r="D126" s="172">
        <f>SUM(D127:D128)</f>
        <v>6086</v>
      </c>
      <c r="E126" s="172">
        <f>SUM(E127:E128)</f>
        <v>6044</v>
      </c>
      <c r="F126" s="610">
        <f t="shared" si="1"/>
        <v>0.9930989155438712</v>
      </c>
    </row>
    <row r="127" spans="1:6" s="29" customFormat="1" ht="12">
      <c r="A127" s="171">
        <v>1873</v>
      </c>
      <c r="B127" s="170" t="s">
        <v>569</v>
      </c>
      <c r="C127" s="170">
        <f>SUM('6.mell. '!C15+'6.mell. '!C16)</f>
        <v>10500</v>
      </c>
      <c r="D127" s="170">
        <f>SUM('6.mell. '!D15+'6.mell. '!D16)</f>
        <v>42</v>
      </c>
      <c r="E127" s="170">
        <f>SUM('6.mell. '!E15+'6.mell. '!E16)</f>
        <v>0</v>
      </c>
      <c r="F127" s="610">
        <f t="shared" si="1"/>
        <v>0</v>
      </c>
    </row>
    <row r="128" spans="1:6" s="29" customFormat="1" ht="11.25">
      <c r="A128" s="7">
        <v>1874</v>
      </c>
      <c r="B128" s="170" t="s">
        <v>570</v>
      </c>
      <c r="C128" s="170">
        <f>SUM('6.mell. '!C19+'6.mell. '!C17+'6.mell. '!C18)</f>
        <v>156768</v>
      </c>
      <c r="D128" s="170">
        <f>SUM('6.mell. '!D19+'6.mell. '!D17+'6.mell. '!D18+'6.mell. '!D21)</f>
        <v>6044</v>
      </c>
      <c r="E128" s="170">
        <f>SUM('6.mell. '!E19+'6.mell. '!E17+'6.mell. '!E18+'6.mell. '!E21)</f>
        <v>6044</v>
      </c>
      <c r="F128" s="612">
        <f t="shared" si="1"/>
        <v>1</v>
      </c>
    </row>
    <row r="129" spans="1:6" s="29" customFormat="1" ht="12">
      <c r="A129" s="173">
        <v>1870</v>
      </c>
      <c r="B129" s="244" t="s">
        <v>581</v>
      </c>
      <c r="C129" s="244">
        <f>SUM(C125+C126)</f>
        <v>207859</v>
      </c>
      <c r="D129" s="244">
        <f>SUM(D125+D126)</f>
        <v>36589</v>
      </c>
      <c r="E129" s="244">
        <f>SUM(E125+E126)</f>
        <v>23402</v>
      </c>
      <c r="F129" s="610">
        <f t="shared" si="1"/>
        <v>0.6395911339473612</v>
      </c>
    </row>
    <row r="130" spans="1:6" s="29" customFormat="1" ht="9" customHeight="1" thickBot="1">
      <c r="A130" s="281"/>
      <c r="B130" s="592"/>
      <c r="C130" s="592"/>
      <c r="D130" s="592"/>
      <c r="E130" s="592"/>
      <c r="F130" s="614"/>
    </row>
    <row r="131" spans="1:6" s="29" customFormat="1" ht="13.5" thickBot="1">
      <c r="A131" s="593"/>
      <c r="B131" s="591" t="s">
        <v>574</v>
      </c>
      <c r="C131" s="278">
        <f>SUM(C107+C113+C123+C125+C126)</f>
        <v>17893756</v>
      </c>
      <c r="D131" s="278">
        <f>SUM(D107+D113+D123+D125+D126)</f>
        <v>19273811</v>
      </c>
      <c r="E131" s="278">
        <f>SUM(E107+E113+E123+E125+E126)</f>
        <v>19383126</v>
      </c>
      <c r="F131" s="616">
        <f t="shared" si="1"/>
        <v>1.0056716857916683</v>
      </c>
    </row>
    <row r="132" spans="1:6" s="29" customFormat="1" ht="9" customHeight="1">
      <c r="A132" s="7"/>
      <c r="B132" s="172"/>
      <c r="C132" s="172"/>
      <c r="D132" s="172"/>
      <c r="E132" s="172"/>
      <c r="F132" s="613"/>
    </row>
    <row r="133" spans="1:6" s="29" customFormat="1" ht="12">
      <c r="A133" s="7">
        <v>1881</v>
      </c>
      <c r="B133" s="172" t="s">
        <v>573</v>
      </c>
      <c r="C133" s="172"/>
      <c r="D133" s="172"/>
      <c r="E133" s="172"/>
      <c r="F133" s="610"/>
    </row>
    <row r="134" spans="1:6" s="29" customFormat="1" ht="11.25">
      <c r="A134" s="178">
        <v>1882</v>
      </c>
      <c r="B134" s="170" t="s">
        <v>590</v>
      </c>
      <c r="C134" s="170">
        <v>628666</v>
      </c>
      <c r="D134" s="170">
        <v>628666</v>
      </c>
      <c r="E134" s="170">
        <v>628666</v>
      </c>
      <c r="F134" s="612">
        <f t="shared" si="1"/>
        <v>1</v>
      </c>
    </row>
    <row r="135" spans="1:6" s="29" customFormat="1" ht="12">
      <c r="A135" s="171">
        <v>1880</v>
      </c>
      <c r="B135" s="734" t="s">
        <v>572</v>
      </c>
      <c r="C135" s="171">
        <f>SUM(C134)</f>
        <v>628666</v>
      </c>
      <c r="D135" s="171">
        <f>SUM(D134)</f>
        <v>628666</v>
      </c>
      <c r="E135" s="171">
        <f>SUM(E134)</f>
        <v>628666</v>
      </c>
      <c r="F135" s="610">
        <f t="shared" si="1"/>
        <v>1</v>
      </c>
    </row>
    <row r="136" spans="1:6" s="29" customFormat="1" ht="9" customHeight="1" thickBot="1">
      <c r="A136" s="166"/>
      <c r="B136" s="735"/>
      <c r="C136" s="244"/>
      <c r="D136" s="244"/>
      <c r="E136" s="244"/>
      <c r="F136" s="614"/>
    </row>
    <row r="137" spans="1:6" s="41" customFormat="1" ht="13.5" thickBot="1">
      <c r="A137" s="277">
        <v>1890</v>
      </c>
      <c r="B137" s="736" t="s">
        <v>575</v>
      </c>
      <c r="C137" s="40">
        <f>SUM(C131+C135)</f>
        <v>18522422</v>
      </c>
      <c r="D137" s="40">
        <f>SUM(D131+D135)</f>
        <v>19902477</v>
      </c>
      <c r="E137" s="40">
        <f>SUM(E131+E135)</f>
        <v>20011792</v>
      </c>
      <c r="F137" s="616">
        <f t="shared" si="1"/>
        <v>1.0054925324119204</v>
      </c>
    </row>
    <row r="138" spans="1:6" ht="9" customHeight="1">
      <c r="A138" s="181"/>
      <c r="B138" s="698"/>
      <c r="C138" s="737"/>
      <c r="D138" s="181"/>
      <c r="E138" s="181"/>
      <c r="F138" s="613"/>
    </row>
    <row r="139" spans="1:6" s="43" customFormat="1" ht="12" customHeight="1">
      <c r="A139" s="19"/>
      <c r="B139" s="731" t="s">
        <v>368</v>
      </c>
      <c r="C139" s="19"/>
      <c r="D139" s="19"/>
      <c r="E139" s="19"/>
      <c r="F139" s="610"/>
    </row>
    <row r="140" spans="1:6" s="43" customFormat="1" ht="9" customHeight="1">
      <c r="A140" s="19"/>
      <c r="B140" s="732"/>
      <c r="C140" s="42"/>
      <c r="D140" s="42"/>
      <c r="E140" s="42"/>
      <c r="F140" s="610"/>
    </row>
    <row r="141" spans="1:6" s="43" customFormat="1" ht="12" customHeight="1">
      <c r="A141" s="19"/>
      <c r="B141" s="733" t="s">
        <v>21</v>
      </c>
      <c r="C141" s="42"/>
      <c r="D141" s="42"/>
      <c r="E141" s="42"/>
      <c r="F141" s="610"/>
    </row>
    <row r="142" spans="1:6" s="29" customFormat="1" ht="11.25">
      <c r="A142" s="7">
        <v>1911</v>
      </c>
      <c r="B142" s="10" t="s">
        <v>250</v>
      </c>
      <c r="C142" s="7">
        <f>SUM('2.mell'!C1046)</f>
        <v>2960979</v>
      </c>
      <c r="D142" s="7">
        <f>SUM('2.mell'!D1046)</f>
        <v>3100716</v>
      </c>
      <c r="E142" s="7">
        <f>SUM('2.mell'!E1046)</f>
        <v>3132898</v>
      </c>
      <c r="F142" s="612">
        <f aca="true" t="shared" si="3" ref="F142:F182">SUM(E142/D142)</f>
        <v>1.01037889313307</v>
      </c>
    </row>
    <row r="143" spans="1:6" s="29" customFormat="1" ht="11.25">
      <c r="A143" s="7">
        <v>1912</v>
      </c>
      <c r="B143" s="10" t="s">
        <v>19</v>
      </c>
      <c r="C143" s="7">
        <f>SUM('2.mell'!C1047)</f>
        <v>776566</v>
      </c>
      <c r="D143" s="7">
        <f>SUM('2.mell'!D1047)</f>
        <v>817601</v>
      </c>
      <c r="E143" s="7">
        <f>SUM('2.mell'!E1047)</f>
        <v>825978</v>
      </c>
      <c r="F143" s="612">
        <f t="shared" si="3"/>
        <v>1.0102458289556886</v>
      </c>
    </row>
    <row r="144" spans="1:6" s="29" customFormat="1" ht="11.25">
      <c r="A144" s="7">
        <v>1913</v>
      </c>
      <c r="B144" s="7" t="s">
        <v>20</v>
      </c>
      <c r="C144" s="7">
        <f>SUM('2.mell'!C1048)</f>
        <v>1526364</v>
      </c>
      <c r="D144" s="7">
        <f>SUM('2.mell'!D1048)</f>
        <v>1722169</v>
      </c>
      <c r="E144" s="7">
        <f>SUM('2.mell'!E1048)</f>
        <v>1773385</v>
      </c>
      <c r="F144" s="612">
        <f t="shared" si="3"/>
        <v>1.0297392416191442</v>
      </c>
    </row>
    <row r="145" spans="1:6" s="39" customFormat="1" ht="11.25">
      <c r="A145" s="274">
        <v>1914</v>
      </c>
      <c r="B145" s="33" t="s">
        <v>179</v>
      </c>
      <c r="C145" s="7">
        <f>SUM('2.mell'!C1050)</f>
        <v>0</v>
      </c>
      <c r="D145" s="169">
        <v>81389</v>
      </c>
      <c r="E145" s="169">
        <v>81389</v>
      </c>
      <c r="F145" s="612">
        <f t="shared" si="3"/>
        <v>1</v>
      </c>
    </row>
    <row r="146" spans="1:6" s="39" customFormat="1" ht="11.25">
      <c r="A146" s="274">
        <v>1915</v>
      </c>
      <c r="B146" s="7" t="s">
        <v>272</v>
      </c>
      <c r="C146" s="7">
        <f>SUM('2.mell'!C1050)</f>
        <v>0</v>
      </c>
      <c r="D146" s="7">
        <f>SUM('2.mell'!D1050)</f>
        <v>10</v>
      </c>
      <c r="E146" s="7">
        <f>SUM('2.mell'!E1050)</f>
        <v>10</v>
      </c>
      <c r="F146" s="612">
        <f t="shared" si="3"/>
        <v>1</v>
      </c>
    </row>
    <row r="147" spans="1:6" s="29" customFormat="1" ht="11.25">
      <c r="A147" s="7">
        <v>1916</v>
      </c>
      <c r="B147" s="10" t="s">
        <v>67</v>
      </c>
      <c r="C147" s="7">
        <f>SUM('2.mell'!C1051)</f>
        <v>0</v>
      </c>
      <c r="D147" s="7">
        <f>SUM('2.mell'!D1051)</f>
        <v>9143</v>
      </c>
      <c r="E147" s="7">
        <f>SUM('2.mell'!E1051)</f>
        <v>20355</v>
      </c>
      <c r="F147" s="612">
        <f t="shared" si="3"/>
        <v>2.2262933391665753</v>
      </c>
    </row>
    <row r="148" spans="1:6" s="29" customFormat="1" ht="12">
      <c r="A148" s="171">
        <v>1910</v>
      </c>
      <c r="B148" s="172" t="s">
        <v>22</v>
      </c>
      <c r="C148" s="171">
        <f>SUM(C142:C147)</f>
        <v>5263909</v>
      </c>
      <c r="D148" s="171">
        <f>SUM(D142:D147)-D145</f>
        <v>5649639</v>
      </c>
      <c r="E148" s="171">
        <f>SUM(E142:E147)-E145</f>
        <v>5752626</v>
      </c>
      <c r="F148" s="610">
        <f t="shared" si="3"/>
        <v>1.0182289523277506</v>
      </c>
    </row>
    <row r="149" spans="1:6" s="29" customFormat="1" ht="12">
      <c r="A149" s="7"/>
      <c r="B149" s="273" t="s">
        <v>23</v>
      </c>
      <c r="C149" s="171"/>
      <c r="D149" s="171"/>
      <c r="E149" s="171"/>
      <c r="F149" s="610"/>
    </row>
    <row r="150" spans="1:6" s="29" customFormat="1" ht="11.25">
      <c r="A150" s="7">
        <v>1921</v>
      </c>
      <c r="B150" s="10" t="s">
        <v>24</v>
      </c>
      <c r="C150" s="7">
        <f>SUM('2.mell'!C1053)</f>
        <v>508</v>
      </c>
      <c r="D150" s="7">
        <f>SUM('2.mell'!D1053)</f>
        <v>508</v>
      </c>
      <c r="E150" s="7">
        <f>SUM('2.mell'!E1053)</f>
        <v>1118</v>
      </c>
      <c r="F150" s="612">
        <f t="shared" si="3"/>
        <v>2.2007874015748032</v>
      </c>
    </row>
    <row r="151" spans="1:6" s="29" customFormat="1" ht="11.25">
      <c r="A151" s="7">
        <v>1922</v>
      </c>
      <c r="B151" s="10" t="s">
        <v>25</v>
      </c>
      <c r="C151" s="7">
        <f>SUM('2.mell'!C1054)</f>
        <v>1281</v>
      </c>
      <c r="D151" s="7">
        <f>SUM('2.mell'!D1054)</f>
        <v>12390</v>
      </c>
      <c r="E151" s="7">
        <f>SUM('2.mell'!E1054)</f>
        <v>19202</v>
      </c>
      <c r="F151" s="612">
        <f t="shared" si="3"/>
        <v>1.5497982243744957</v>
      </c>
    </row>
    <row r="152" spans="1:6" s="29" customFormat="1" ht="12">
      <c r="A152" s="7">
        <v>1923</v>
      </c>
      <c r="B152" s="10" t="s">
        <v>26</v>
      </c>
      <c r="C152" s="7"/>
      <c r="D152" s="7"/>
      <c r="E152" s="7"/>
      <c r="F152" s="610"/>
    </row>
    <row r="153" spans="1:6" s="29" customFormat="1" ht="12" thickBot="1">
      <c r="A153" s="276">
        <v>1920</v>
      </c>
      <c r="B153" s="276" t="s">
        <v>28</v>
      </c>
      <c r="C153" s="276">
        <f>SUM(C150:C152)</f>
        <v>1789</v>
      </c>
      <c r="D153" s="276">
        <f>SUM(D150:D152)</f>
        <v>12898</v>
      </c>
      <c r="E153" s="276">
        <f>SUM(E150:E152)</f>
        <v>20320</v>
      </c>
      <c r="F153" s="614">
        <f t="shared" si="3"/>
        <v>1.5754380524112266</v>
      </c>
    </row>
    <row r="154" spans="1:6" s="29" customFormat="1" ht="16.5" customHeight="1" thickBot="1">
      <c r="A154" s="278"/>
      <c r="B154" s="594" t="s">
        <v>576</v>
      </c>
      <c r="C154" s="278">
        <f>SUM(C153+C148)</f>
        <v>5265698</v>
      </c>
      <c r="D154" s="278">
        <f>SUM(D153+D148)</f>
        <v>5662537</v>
      </c>
      <c r="E154" s="278">
        <f>SUM(E153+E148)</f>
        <v>5772946</v>
      </c>
      <c r="F154" s="616">
        <f t="shared" si="3"/>
        <v>1.0194981507405603</v>
      </c>
    </row>
    <row r="155" spans="1:6" s="29" customFormat="1" ht="12" thickBot="1">
      <c r="A155" s="182">
        <v>1930</v>
      </c>
      <c r="B155" s="182" t="s">
        <v>672</v>
      </c>
      <c r="C155" s="182"/>
      <c r="D155" s="182"/>
      <c r="E155" s="182"/>
      <c r="F155" s="616"/>
    </row>
    <row r="156" spans="1:6" s="45" customFormat="1" ht="13.5" thickBot="1">
      <c r="A156" s="44">
        <v>1940</v>
      </c>
      <c r="B156" s="280" t="s">
        <v>577</v>
      </c>
      <c r="C156" s="46">
        <f>SUM(C154)</f>
        <v>5265698</v>
      </c>
      <c r="D156" s="46">
        <f>SUM(D154)</f>
        <v>5662537</v>
      </c>
      <c r="E156" s="46">
        <f>SUM(E154)</f>
        <v>5772946</v>
      </c>
      <c r="F156" s="616">
        <f t="shared" si="3"/>
        <v>1.0194981507405603</v>
      </c>
    </row>
    <row r="157" spans="1:6" ht="14.25" customHeight="1">
      <c r="A157" s="19"/>
      <c r="B157" s="19" t="s">
        <v>578</v>
      </c>
      <c r="C157" s="19"/>
      <c r="D157" s="19"/>
      <c r="E157" s="19"/>
      <c r="F157" s="613"/>
    </row>
    <row r="158" spans="1:6" ht="14.25" customHeight="1">
      <c r="A158" s="19"/>
      <c r="B158" s="212" t="s">
        <v>21</v>
      </c>
      <c r="C158" s="42"/>
      <c r="D158" s="42"/>
      <c r="E158" s="42"/>
      <c r="F158" s="610"/>
    </row>
    <row r="159" spans="1:6" ht="11.25">
      <c r="A159" s="7">
        <v>1951</v>
      </c>
      <c r="B159" s="10" t="s">
        <v>164</v>
      </c>
      <c r="C159" s="10">
        <f>SUM(C101+C142)</f>
        <v>4268477</v>
      </c>
      <c r="D159" s="10">
        <f aca="true" t="shared" si="4" ref="D159:E161">SUM(D101+D142)</f>
        <v>4474030</v>
      </c>
      <c r="E159" s="10">
        <f t="shared" si="4"/>
        <v>4490499</v>
      </c>
      <c r="F159" s="612">
        <f t="shared" si="3"/>
        <v>1.0036810213610547</v>
      </c>
    </row>
    <row r="160" spans="1:6" ht="11.25">
      <c r="A160" s="7">
        <v>1952</v>
      </c>
      <c r="B160" s="10" t="s">
        <v>350</v>
      </c>
      <c r="C160" s="10">
        <f>SUM(C102+C143)</f>
        <v>1111992</v>
      </c>
      <c r="D160" s="10">
        <f t="shared" si="4"/>
        <v>1176770</v>
      </c>
      <c r="E160" s="10">
        <f t="shared" si="4"/>
        <v>1210897</v>
      </c>
      <c r="F160" s="612">
        <f t="shared" si="3"/>
        <v>1.0290005693550992</v>
      </c>
    </row>
    <row r="161" spans="1:6" ht="11.25">
      <c r="A161" s="7">
        <v>1953</v>
      </c>
      <c r="B161" s="10" t="s">
        <v>351</v>
      </c>
      <c r="C161" s="10">
        <f>SUM(C103+C144)</f>
        <v>5786504</v>
      </c>
      <c r="D161" s="10">
        <f t="shared" si="4"/>
        <v>6197707</v>
      </c>
      <c r="E161" s="10">
        <f t="shared" si="4"/>
        <v>6273084</v>
      </c>
      <c r="F161" s="612">
        <f t="shared" si="3"/>
        <v>1.012162078652637</v>
      </c>
    </row>
    <row r="162" spans="1:6" ht="11.25">
      <c r="A162" s="7">
        <v>1954</v>
      </c>
      <c r="B162" s="10" t="s">
        <v>51</v>
      </c>
      <c r="C162" s="10">
        <f>SUM(C104+C146)-C97</f>
        <v>1050544</v>
      </c>
      <c r="D162" s="10">
        <f>SUM(D104+D146)-D97</f>
        <v>979680</v>
      </c>
      <c r="E162" s="10">
        <f>SUM(E104+E146)-E97</f>
        <v>975594</v>
      </c>
      <c r="F162" s="612">
        <f t="shared" si="3"/>
        <v>0.995829250367467</v>
      </c>
    </row>
    <row r="163" spans="1:6" ht="11.25">
      <c r="A163" s="7">
        <v>1955</v>
      </c>
      <c r="B163" s="10" t="s">
        <v>170</v>
      </c>
      <c r="C163" s="10">
        <f>SUM(C147+C105)</f>
        <v>3500</v>
      </c>
      <c r="D163" s="10">
        <f>SUM(D147+D105)</f>
        <v>12641</v>
      </c>
      <c r="E163" s="10">
        <f>SUM(E147+E105)</f>
        <v>23965</v>
      </c>
      <c r="F163" s="612">
        <f t="shared" si="3"/>
        <v>1.8958152044933154</v>
      </c>
    </row>
    <row r="164" spans="1:6" ht="11.25">
      <c r="A164" s="7">
        <v>1956</v>
      </c>
      <c r="B164" s="10" t="s">
        <v>548</v>
      </c>
      <c r="C164" s="10">
        <f>SUM(C46)</f>
        <v>172860</v>
      </c>
      <c r="D164" s="10">
        <f>SUM(D46)</f>
        <v>462564</v>
      </c>
      <c r="E164" s="10">
        <f>SUM(E46)</f>
        <v>465244</v>
      </c>
      <c r="F164" s="612">
        <f t="shared" si="3"/>
        <v>1.0057937928589342</v>
      </c>
    </row>
    <row r="165" spans="1:6" ht="12">
      <c r="A165" s="171">
        <v>1950</v>
      </c>
      <c r="B165" s="172" t="s">
        <v>22</v>
      </c>
      <c r="C165" s="172">
        <f>SUM(C159:C164)</f>
        <v>12393877</v>
      </c>
      <c r="D165" s="172">
        <f>SUM(D159:D164)</f>
        <v>13303392</v>
      </c>
      <c r="E165" s="172">
        <f>SUM(E159:E164)</f>
        <v>13439283</v>
      </c>
      <c r="F165" s="610">
        <f t="shared" si="3"/>
        <v>1.0102147632724046</v>
      </c>
    </row>
    <row r="166" spans="1:6" ht="12">
      <c r="A166" s="7"/>
      <c r="B166" s="273" t="s">
        <v>23</v>
      </c>
      <c r="C166" s="10"/>
      <c r="D166" s="10"/>
      <c r="E166" s="10"/>
      <c r="F166" s="610"/>
    </row>
    <row r="167" spans="1:6" ht="11.25">
      <c r="A167" s="7">
        <v>1961</v>
      </c>
      <c r="B167" s="10" t="s">
        <v>24</v>
      </c>
      <c r="C167" s="10">
        <f aca="true" t="shared" si="5" ref="C167:E168">SUM(C110+C150)</f>
        <v>2210792</v>
      </c>
      <c r="D167" s="10">
        <f t="shared" si="5"/>
        <v>2512443</v>
      </c>
      <c r="E167" s="10">
        <f t="shared" si="5"/>
        <v>2516737</v>
      </c>
      <c r="F167" s="612">
        <f t="shared" si="3"/>
        <v>1.0017090934998327</v>
      </c>
    </row>
    <row r="168" spans="1:6" ht="11.25">
      <c r="A168" s="7">
        <v>1962</v>
      </c>
      <c r="B168" s="10" t="s">
        <v>25</v>
      </c>
      <c r="C168" s="10">
        <f t="shared" si="5"/>
        <v>695186</v>
      </c>
      <c r="D168" s="10">
        <f t="shared" si="5"/>
        <v>898491</v>
      </c>
      <c r="E168" s="10">
        <f t="shared" si="5"/>
        <v>918844</v>
      </c>
      <c r="F168" s="612">
        <f t="shared" si="3"/>
        <v>1.0226524250103786</v>
      </c>
    </row>
    <row r="169" spans="1:6" ht="11.25">
      <c r="A169" s="7">
        <v>1963</v>
      </c>
      <c r="B169" s="10" t="s">
        <v>26</v>
      </c>
      <c r="C169" s="10">
        <f>SUM(C152+C112)</f>
        <v>720000</v>
      </c>
      <c r="D169" s="10">
        <f>SUM(D152+D112)</f>
        <v>715752</v>
      </c>
      <c r="E169" s="10">
        <f>SUM(E152+E112)</f>
        <v>725533</v>
      </c>
      <c r="F169" s="612">
        <f t="shared" si="3"/>
        <v>1.0136653477740893</v>
      </c>
    </row>
    <row r="170" spans="1:6" ht="12">
      <c r="A170" s="171">
        <v>1960</v>
      </c>
      <c r="B170" s="172" t="s">
        <v>28</v>
      </c>
      <c r="C170" s="172">
        <f>SUM(C167:C169)</f>
        <v>3625978</v>
      </c>
      <c r="D170" s="172">
        <f>SUM(D167:D169)</f>
        <v>4126686</v>
      </c>
      <c r="E170" s="172">
        <f>SUM(E167:E169)</f>
        <v>4161114</v>
      </c>
      <c r="F170" s="610">
        <f t="shared" si="3"/>
        <v>1.0083427718997762</v>
      </c>
    </row>
    <row r="171" spans="1:6" ht="12">
      <c r="A171" s="7">
        <v>1971</v>
      </c>
      <c r="B171" s="170" t="s">
        <v>579</v>
      </c>
      <c r="C171" s="172"/>
      <c r="D171" s="172"/>
      <c r="E171" s="172"/>
      <c r="F171" s="610"/>
    </row>
    <row r="172" spans="1:6" ht="11.25">
      <c r="A172" s="7">
        <v>1972</v>
      </c>
      <c r="B172" s="170" t="s">
        <v>580</v>
      </c>
      <c r="C172" s="170">
        <f>SUM(C116)</f>
        <v>27057</v>
      </c>
      <c r="D172" s="170">
        <f>SUM(D116)</f>
        <v>28322</v>
      </c>
      <c r="E172" s="170">
        <f>SUM(E116)</f>
        <v>28322</v>
      </c>
      <c r="F172" s="612">
        <f t="shared" si="3"/>
        <v>1</v>
      </c>
    </row>
    <row r="173" spans="1:6" ht="11.25">
      <c r="A173" s="7">
        <v>1973</v>
      </c>
      <c r="B173" s="170" t="s">
        <v>584</v>
      </c>
      <c r="C173" s="170">
        <f>SUM(C122)</f>
        <v>55000</v>
      </c>
      <c r="D173" s="170">
        <f>SUM(D122)</f>
        <v>56176</v>
      </c>
      <c r="E173" s="170">
        <f>SUM(E122)</f>
        <v>56176</v>
      </c>
      <c r="F173" s="612">
        <f t="shared" si="3"/>
        <v>1</v>
      </c>
    </row>
    <row r="174" spans="1:6" ht="12">
      <c r="A174" s="171">
        <v>1970</v>
      </c>
      <c r="B174" s="171" t="s">
        <v>585</v>
      </c>
      <c r="C174" s="171">
        <f>SUM(C171:C173)</f>
        <v>82057</v>
      </c>
      <c r="D174" s="171">
        <f>SUM(D171:D173)</f>
        <v>84498</v>
      </c>
      <c r="E174" s="171">
        <f>SUM(E171:E173)</f>
        <v>84498</v>
      </c>
      <c r="F174" s="610">
        <f t="shared" si="3"/>
        <v>1</v>
      </c>
    </row>
    <row r="175" spans="1:6" ht="11.25">
      <c r="A175" s="8">
        <v>1981</v>
      </c>
      <c r="B175" s="170" t="s">
        <v>586</v>
      </c>
      <c r="C175" s="170">
        <f>SUM(C125)</f>
        <v>40591</v>
      </c>
      <c r="D175" s="170">
        <f>SUM(D125)</f>
        <v>30503</v>
      </c>
      <c r="E175" s="170">
        <f>SUM(E125)</f>
        <v>17358</v>
      </c>
      <c r="F175" s="612">
        <f t="shared" si="3"/>
        <v>0.5690587811034981</v>
      </c>
    </row>
    <row r="176" spans="1:6" ht="11.25">
      <c r="A176" s="8">
        <v>1982</v>
      </c>
      <c r="B176" s="170" t="s">
        <v>592</v>
      </c>
      <c r="C176" s="170">
        <f>SUM(C177:C178)</f>
        <v>167268</v>
      </c>
      <c r="D176" s="170">
        <f>SUM(D177:D178)</f>
        <v>6086</v>
      </c>
      <c r="E176" s="170">
        <f>SUM(E177:E178)</f>
        <v>6044</v>
      </c>
      <c r="F176" s="612">
        <f t="shared" si="3"/>
        <v>0.9930989155438712</v>
      </c>
    </row>
    <row r="177" spans="1:6" ht="12">
      <c r="A177" s="8">
        <v>1983</v>
      </c>
      <c r="B177" s="163" t="s">
        <v>587</v>
      </c>
      <c r="C177" s="163">
        <f aca="true" t="shared" si="6" ref="C177:E178">SUM(C127)</f>
        <v>10500</v>
      </c>
      <c r="D177" s="163">
        <f t="shared" si="6"/>
        <v>42</v>
      </c>
      <c r="E177" s="163">
        <f t="shared" si="6"/>
        <v>0</v>
      </c>
      <c r="F177" s="610">
        <f t="shared" si="3"/>
        <v>0</v>
      </c>
    </row>
    <row r="178" spans="1:6" ht="11.25">
      <c r="A178" s="8">
        <v>1984</v>
      </c>
      <c r="B178" s="163" t="s">
        <v>570</v>
      </c>
      <c r="C178" s="163">
        <f t="shared" si="6"/>
        <v>156768</v>
      </c>
      <c r="D178" s="163">
        <f t="shared" si="6"/>
        <v>6044</v>
      </c>
      <c r="E178" s="163">
        <f t="shared" si="6"/>
        <v>6044</v>
      </c>
      <c r="F178" s="611">
        <f t="shared" si="3"/>
        <v>1</v>
      </c>
    </row>
    <row r="179" spans="1:6" ht="12" thickBot="1">
      <c r="A179" s="276">
        <v>1980</v>
      </c>
      <c r="B179" s="276" t="s">
        <v>581</v>
      </c>
      <c r="C179" s="276">
        <f>SUM(C175+C176)</f>
        <v>207859</v>
      </c>
      <c r="D179" s="276">
        <f>SUM(D175+D176)</f>
        <v>36589</v>
      </c>
      <c r="E179" s="276">
        <f>SUM(E175+E176)</f>
        <v>23402</v>
      </c>
      <c r="F179" s="614">
        <f t="shared" si="3"/>
        <v>0.6395911339473612</v>
      </c>
    </row>
    <row r="180" spans="1:6" ht="12" thickBot="1">
      <c r="A180" s="593"/>
      <c r="B180" s="278" t="s">
        <v>588</v>
      </c>
      <c r="C180" s="278">
        <f>SUM(C179+C174+C170+C165)</f>
        <v>16309771</v>
      </c>
      <c r="D180" s="278">
        <f>SUM(D179+D174+D170+D165)</f>
        <v>17551165</v>
      </c>
      <c r="E180" s="278">
        <f>SUM(E179+E174+E170+E165)</f>
        <v>17708297</v>
      </c>
      <c r="F180" s="616">
        <f t="shared" si="3"/>
        <v>1.008952796010977</v>
      </c>
    </row>
    <row r="181" spans="1:6" ht="12" thickBot="1">
      <c r="A181" s="166">
        <v>1985</v>
      </c>
      <c r="B181" s="278" t="s">
        <v>572</v>
      </c>
      <c r="C181" s="278">
        <f>SUM(C155+C135)</f>
        <v>628666</v>
      </c>
      <c r="D181" s="278">
        <f>SUM(D155+D135)</f>
        <v>628666</v>
      </c>
      <c r="E181" s="278">
        <f>SUM(E155+E135)</f>
        <v>628666</v>
      </c>
      <c r="F181" s="616">
        <f t="shared" si="3"/>
        <v>1</v>
      </c>
    </row>
    <row r="182" spans="1:6" ht="13.5" thickBot="1">
      <c r="A182" s="46"/>
      <c r="B182" s="279" t="s">
        <v>589</v>
      </c>
      <c r="C182" s="166">
        <f>SUM(C180+C181)</f>
        <v>16938437</v>
      </c>
      <c r="D182" s="166">
        <f>SUM(D180+D181)</f>
        <v>18179831</v>
      </c>
      <c r="E182" s="166">
        <f>SUM(E180+E181)</f>
        <v>18336963</v>
      </c>
      <c r="F182" s="616">
        <f t="shared" si="3"/>
        <v>1.0086432046590532</v>
      </c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</sheetData>
  <sheetProtection/>
  <mergeCells count="5">
    <mergeCell ref="A1:F1"/>
    <mergeCell ref="F5:F7"/>
    <mergeCell ref="A2:F2"/>
    <mergeCell ref="D5:D7"/>
    <mergeCell ref="E5:E7"/>
  </mergeCells>
  <printOptions horizontalCentered="1"/>
  <pageMargins left="0" right="0" top="0.3937007874015748" bottom="0.1968503937007874" header="0.11811023622047245" footer="0"/>
  <pageSetup firstPageNumber="7" useFirstPageNumber="1" horizontalDpi="600" verticalDpi="600" orientation="landscape" paperSize="9" scale="98" r:id="rId1"/>
  <headerFooter alignWithMargins="0">
    <oddFooter>&amp;C&amp;P. oldal</oddFooter>
  </headerFooter>
  <rowBreaks count="3" manualBreakCount="3">
    <brk id="49" max="255" man="1"/>
    <brk id="91" max="255" man="1"/>
    <brk id="1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58"/>
  <sheetViews>
    <sheetView tabSelected="1" zoomScaleSheetLayoutView="100" zoomScalePageLayoutView="0" workbookViewId="0" topLeftCell="A761">
      <selection activeCell="E884" sqref="E884"/>
    </sheetView>
  </sheetViews>
  <sheetFormatPr defaultColWidth="9.00390625" defaultRowHeight="12.75"/>
  <cols>
    <col min="1" max="1" width="8.50390625" style="0" customWidth="1"/>
    <col min="2" max="2" width="58.50390625" style="0" customWidth="1"/>
    <col min="3" max="3" width="11.625" style="0" customWidth="1"/>
    <col min="4" max="5" width="12.50390625" style="0" customWidth="1"/>
  </cols>
  <sheetData>
    <row r="1" spans="1:6" ht="12.75">
      <c r="A1" s="764" t="s">
        <v>253</v>
      </c>
      <c r="B1" s="755"/>
      <c r="C1" s="755"/>
      <c r="D1" s="755"/>
      <c r="E1" s="755"/>
      <c r="F1" s="755"/>
    </row>
    <row r="2" spans="1:6" ht="12.75">
      <c r="A2" s="765" t="s">
        <v>37</v>
      </c>
      <c r="B2" s="766"/>
      <c r="C2" s="755"/>
      <c r="D2" s="755"/>
      <c r="E2" s="755"/>
      <c r="F2" s="755"/>
    </row>
    <row r="3" spans="1:2" ht="12.75">
      <c r="A3" s="20"/>
      <c r="B3" s="20"/>
    </row>
    <row r="4" spans="1:6" ht="12.75">
      <c r="A4" s="608"/>
      <c r="B4" s="609"/>
      <c r="C4" s="208"/>
      <c r="F4" s="208" t="s">
        <v>38</v>
      </c>
    </row>
    <row r="5" spans="1:6" ht="12" customHeight="1">
      <c r="A5" s="52" t="s">
        <v>254</v>
      </c>
      <c r="B5" s="14" t="s">
        <v>171</v>
      </c>
      <c r="C5" s="206" t="s">
        <v>85</v>
      </c>
      <c r="D5" s="748" t="s">
        <v>835</v>
      </c>
      <c r="E5" s="748" t="s">
        <v>846</v>
      </c>
      <c r="F5" s="748" t="s">
        <v>663</v>
      </c>
    </row>
    <row r="6" spans="1:6" ht="12.75">
      <c r="A6" s="15"/>
      <c r="B6" s="87" t="s">
        <v>255</v>
      </c>
      <c r="C6" s="15" t="s">
        <v>621</v>
      </c>
      <c r="D6" s="762"/>
      <c r="E6" s="762"/>
      <c r="F6" s="762"/>
    </row>
    <row r="7" spans="1:6" ht="13.5" thickBot="1">
      <c r="A7" s="53"/>
      <c r="B7" s="81"/>
      <c r="C7" s="53" t="s">
        <v>622</v>
      </c>
      <c r="D7" s="763"/>
      <c r="E7" s="763"/>
      <c r="F7" s="763"/>
    </row>
    <row r="8" spans="1:6" ht="13.5" thickBot="1">
      <c r="A8" s="53" t="s">
        <v>256</v>
      </c>
      <c r="B8" s="81" t="s">
        <v>257</v>
      </c>
      <c r="C8" s="53" t="s">
        <v>174</v>
      </c>
      <c r="D8" s="53" t="s">
        <v>175</v>
      </c>
      <c r="E8" s="53" t="s">
        <v>176</v>
      </c>
      <c r="F8" s="53" t="s">
        <v>326</v>
      </c>
    </row>
    <row r="9" spans="1:6" ht="13.5">
      <c r="A9" s="382">
        <v>2305</v>
      </c>
      <c r="B9" s="383" t="s">
        <v>409</v>
      </c>
      <c r="C9" s="15"/>
      <c r="D9" s="15"/>
      <c r="E9" s="15"/>
      <c r="F9" s="70"/>
    </row>
    <row r="10" spans="1:6" ht="12.75">
      <c r="A10" s="55"/>
      <c r="B10" s="56" t="s">
        <v>421</v>
      </c>
      <c r="C10" s="296">
        <v>700</v>
      </c>
      <c r="D10" s="296">
        <v>700</v>
      </c>
      <c r="E10" s="296">
        <v>700</v>
      </c>
      <c r="F10" s="619">
        <f>SUM(E10/D10)</f>
        <v>1</v>
      </c>
    </row>
    <row r="11" spans="1:6" ht="12.75">
      <c r="A11" s="55"/>
      <c r="B11" s="56" t="s">
        <v>422</v>
      </c>
      <c r="C11" s="296"/>
      <c r="D11" s="296"/>
      <c r="E11" s="296"/>
      <c r="F11" s="619"/>
    </row>
    <row r="12" spans="1:6" ht="12.75">
      <c r="A12" s="55"/>
      <c r="B12" s="56" t="s">
        <v>423</v>
      </c>
      <c r="C12" s="296">
        <v>1600</v>
      </c>
      <c r="D12" s="296">
        <v>1600</v>
      </c>
      <c r="E12" s="296">
        <v>1600</v>
      </c>
      <c r="F12" s="619">
        <f aca="true" t="shared" si="0" ref="F12:F73">SUM(E12/D12)</f>
        <v>1</v>
      </c>
    </row>
    <row r="13" spans="1:6" ht="12.75">
      <c r="A13" s="55"/>
      <c r="B13" s="56" t="s">
        <v>424</v>
      </c>
      <c r="C13" s="296">
        <v>7000</v>
      </c>
      <c r="D13" s="296">
        <v>7000</v>
      </c>
      <c r="E13" s="296">
        <v>7000</v>
      </c>
      <c r="F13" s="619">
        <f t="shared" si="0"/>
        <v>1</v>
      </c>
    </row>
    <row r="14" spans="1:6" ht="12.75">
      <c r="A14" s="55"/>
      <c r="B14" s="56" t="s">
        <v>425</v>
      </c>
      <c r="C14" s="296">
        <v>1900</v>
      </c>
      <c r="D14" s="296">
        <v>1900</v>
      </c>
      <c r="E14" s="296">
        <v>1900</v>
      </c>
      <c r="F14" s="619">
        <f t="shared" si="0"/>
        <v>1</v>
      </c>
    </row>
    <row r="15" spans="1:6" ht="13.5" thickBot="1">
      <c r="A15" s="55"/>
      <c r="B15" s="61" t="s">
        <v>426</v>
      </c>
      <c r="C15" s="414"/>
      <c r="D15" s="414"/>
      <c r="E15" s="414"/>
      <c r="F15" s="622"/>
    </row>
    <row r="16" spans="1:6" ht="13.5" thickBot="1">
      <c r="A16" s="55"/>
      <c r="B16" s="234" t="s">
        <v>414</v>
      </c>
      <c r="C16" s="418">
        <f>SUM(C10:C15)</f>
        <v>11200</v>
      </c>
      <c r="D16" s="418">
        <f>SUM(D10:D15)</f>
        <v>11200</v>
      </c>
      <c r="E16" s="418">
        <f>SUM(E10:E15)</f>
        <v>11200</v>
      </c>
      <c r="F16" s="630">
        <f t="shared" si="0"/>
        <v>1</v>
      </c>
    </row>
    <row r="17" spans="1:6" ht="12.75">
      <c r="A17" s="55"/>
      <c r="B17" s="56" t="s">
        <v>427</v>
      </c>
      <c r="C17" s="296">
        <v>96932</v>
      </c>
      <c r="D17" s="296">
        <v>103137</v>
      </c>
      <c r="E17" s="296">
        <v>104588</v>
      </c>
      <c r="F17" s="619">
        <f t="shared" si="0"/>
        <v>1.0140686659491744</v>
      </c>
    </row>
    <row r="18" spans="1:6" ht="12.75">
      <c r="A18" s="55"/>
      <c r="B18" s="56" t="s">
        <v>428</v>
      </c>
      <c r="C18" s="296">
        <v>10000</v>
      </c>
      <c r="D18" s="296">
        <v>10000</v>
      </c>
      <c r="E18" s="296">
        <v>10000</v>
      </c>
      <c r="F18" s="619">
        <f t="shared" si="0"/>
        <v>1</v>
      </c>
    </row>
    <row r="19" spans="1:6" ht="13.5" thickBot="1">
      <c r="A19" s="55"/>
      <c r="B19" s="56" t="s">
        <v>429</v>
      </c>
      <c r="C19" s="414"/>
      <c r="D19" s="414"/>
      <c r="E19" s="414"/>
      <c r="F19" s="622"/>
    </row>
    <row r="20" spans="1:6" ht="13.5" thickBot="1">
      <c r="A20" s="57"/>
      <c r="B20" s="58" t="s">
        <v>417</v>
      </c>
      <c r="C20" s="299">
        <f>SUM(C17:C19)</f>
        <v>106932</v>
      </c>
      <c r="D20" s="299">
        <f>SUM(D17:D19)</f>
        <v>113137</v>
      </c>
      <c r="E20" s="299">
        <f>SUM(E17:E19)</f>
        <v>114588</v>
      </c>
      <c r="F20" s="618">
        <f t="shared" si="0"/>
        <v>1.0128251588781743</v>
      </c>
    </row>
    <row r="21" spans="1:6" ht="13.5" thickBot="1">
      <c r="A21" s="3"/>
      <c r="B21" s="374" t="s">
        <v>418</v>
      </c>
      <c r="C21" s="413"/>
      <c r="D21" s="413">
        <v>230</v>
      </c>
      <c r="E21" s="413">
        <v>530</v>
      </c>
      <c r="F21" s="662">
        <f t="shared" si="0"/>
        <v>2.3043478260869565</v>
      </c>
    </row>
    <row r="22" spans="1:6" ht="13.5" thickBot="1">
      <c r="A22" s="3"/>
      <c r="B22" s="180" t="s">
        <v>419</v>
      </c>
      <c r="C22" s="418">
        <f>SUM(C20+C16+C21)</f>
        <v>118132</v>
      </c>
      <c r="D22" s="418">
        <f>SUM(D20+D16+D21)</f>
        <v>124567</v>
      </c>
      <c r="E22" s="418">
        <f>SUM(E20+E16+E21)</f>
        <v>126318</v>
      </c>
      <c r="F22" s="618">
        <f t="shared" si="0"/>
        <v>1.0140566923824126</v>
      </c>
    </row>
    <row r="23" spans="1:6" ht="13.5" thickBot="1">
      <c r="A23" s="55"/>
      <c r="B23" s="419" t="s">
        <v>432</v>
      </c>
      <c r="C23" s="413"/>
      <c r="D23" s="413"/>
      <c r="E23" s="413"/>
      <c r="F23" s="662"/>
    </row>
    <row r="24" spans="1:6" ht="12.75">
      <c r="A24" s="55"/>
      <c r="B24" s="56" t="s">
        <v>430</v>
      </c>
      <c r="C24" s="296"/>
      <c r="D24" s="296">
        <v>1106</v>
      </c>
      <c r="E24" s="296">
        <v>1106</v>
      </c>
      <c r="F24" s="619">
        <f t="shared" si="0"/>
        <v>1</v>
      </c>
    </row>
    <row r="25" spans="1:6" ht="13.5" thickBot="1">
      <c r="A25" s="55"/>
      <c r="B25" s="373" t="s">
        <v>431</v>
      </c>
      <c r="C25" s="414"/>
      <c r="D25" s="414"/>
      <c r="E25" s="414"/>
      <c r="F25" s="622"/>
    </row>
    <row r="26" spans="1:6" ht="13.5" thickBot="1">
      <c r="A26" s="60"/>
      <c r="B26" s="374" t="s">
        <v>420</v>
      </c>
      <c r="C26" s="414"/>
      <c r="D26" s="299">
        <f>SUM(D24:D25)</f>
        <v>1106</v>
      </c>
      <c r="E26" s="299">
        <f>SUM(E24:E25)</f>
        <v>1106</v>
      </c>
      <c r="F26" s="618">
        <f t="shared" si="0"/>
        <v>1</v>
      </c>
    </row>
    <row r="27" spans="1:6" ht="14.25" thickBot="1">
      <c r="A27" s="60"/>
      <c r="B27" s="380" t="s">
        <v>433</v>
      </c>
      <c r="C27" s="420">
        <f>SUM(C22+C23+C26)</f>
        <v>118132</v>
      </c>
      <c r="D27" s="420">
        <f>SUM(D22+D23+D26)</f>
        <v>125673</v>
      </c>
      <c r="E27" s="420">
        <f>SUM(E22+E23+E26)</f>
        <v>127424</v>
      </c>
      <c r="F27" s="618">
        <f t="shared" si="0"/>
        <v>1.0139329848097842</v>
      </c>
    </row>
    <row r="28" spans="1:6" ht="12.75">
      <c r="A28" s="15"/>
      <c r="B28" s="375" t="s">
        <v>434</v>
      </c>
      <c r="C28" s="296">
        <v>61286</v>
      </c>
      <c r="D28" s="296">
        <v>64468</v>
      </c>
      <c r="E28" s="296">
        <v>65611</v>
      </c>
      <c r="F28" s="619">
        <f t="shared" si="0"/>
        <v>1.0177297263758764</v>
      </c>
    </row>
    <row r="29" spans="1:6" ht="12.75">
      <c r="A29" s="15"/>
      <c r="B29" s="375" t="s">
        <v>435</v>
      </c>
      <c r="C29" s="296">
        <v>15922</v>
      </c>
      <c r="D29" s="296">
        <v>16754</v>
      </c>
      <c r="E29" s="296">
        <v>17062</v>
      </c>
      <c r="F29" s="619">
        <f t="shared" si="0"/>
        <v>1.0183836695714457</v>
      </c>
    </row>
    <row r="30" spans="1:6" ht="12.75">
      <c r="A30" s="15"/>
      <c r="B30" s="375" t="s">
        <v>436</v>
      </c>
      <c r="C30" s="296">
        <v>40924</v>
      </c>
      <c r="D30" s="296">
        <v>44451</v>
      </c>
      <c r="E30" s="296">
        <v>44751</v>
      </c>
      <c r="F30" s="619">
        <f t="shared" si="0"/>
        <v>1.006749004521833</v>
      </c>
    </row>
    <row r="31" spans="1:6" ht="12.75">
      <c r="A31" s="15"/>
      <c r="B31" s="375" t="s">
        <v>437</v>
      </c>
      <c r="C31" s="296"/>
      <c r="D31" s="296"/>
      <c r="E31" s="296"/>
      <c r="F31" s="619"/>
    </row>
    <row r="32" spans="1:6" ht="13.5" thickBot="1">
      <c r="A32" s="15"/>
      <c r="B32" s="377" t="s">
        <v>438</v>
      </c>
      <c r="C32" s="414"/>
      <c r="D32" s="414"/>
      <c r="E32" s="414"/>
      <c r="F32" s="622"/>
    </row>
    <row r="33" spans="1:6" ht="13.5" thickBot="1">
      <c r="A33" s="15"/>
      <c r="B33" s="376" t="s">
        <v>22</v>
      </c>
      <c r="C33" s="418">
        <f>SUM(C28:C32)</f>
        <v>118132</v>
      </c>
      <c r="D33" s="418">
        <f>SUM(D28:D32)</f>
        <v>125673</v>
      </c>
      <c r="E33" s="418">
        <f>SUM(E28:E32)</f>
        <v>127424</v>
      </c>
      <c r="F33" s="618">
        <f t="shared" si="0"/>
        <v>1.0139329848097842</v>
      </c>
    </row>
    <row r="34" spans="1:6" ht="12.75">
      <c r="A34" s="15"/>
      <c r="B34" s="375" t="s">
        <v>439</v>
      </c>
      <c r="C34" s="296"/>
      <c r="D34" s="296"/>
      <c r="E34" s="296"/>
      <c r="F34" s="619"/>
    </row>
    <row r="35" spans="1:6" ht="12.75">
      <c r="A35" s="15"/>
      <c r="B35" s="375" t="s">
        <v>440</v>
      </c>
      <c r="C35" s="296"/>
      <c r="D35" s="296"/>
      <c r="E35" s="296"/>
      <c r="F35" s="619"/>
    </row>
    <row r="36" spans="1:6" ht="13.5" thickBot="1">
      <c r="A36" s="15"/>
      <c r="B36" s="378" t="s">
        <v>441</v>
      </c>
      <c r="C36" s="414"/>
      <c r="D36" s="414"/>
      <c r="E36" s="414"/>
      <c r="F36" s="622"/>
    </row>
    <row r="37" spans="1:6" ht="13.5" thickBot="1">
      <c r="A37" s="15"/>
      <c r="B37" s="379" t="s">
        <v>28</v>
      </c>
      <c r="C37" s="413"/>
      <c r="D37" s="413"/>
      <c r="E37" s="413"/>
      <c r="F37" s="662"/>
    </row>
    <row r="38" spans="1:6" ht="13.5" thickBot="1">
      <c r="A38" s="15"/>
      <c r="B38" s="663" t="s">
        <v>668</v>
      </c>
      <c r="C38" s="413"/>
      <c r="D38" s="413"/>
      <c r="E38" s="413"/>
      <c r="F38" s="662"/>
    </row>
    <row r="39" spans="1:6" ht="14.25" thickBot="1">
      <c r="A39" s="53"/>
      <c r="B39" s="381" t="s">
        <v>45</v>
      </c>
      <c r="C39" s="420">
        <f>SUM(C33+C37)</f>
        <v>118132</v>
      </c>
      <c r="D39" s="420">
        <f>SUM(D33+D37)</f>
        <v>125673</v>
      </c>
      <c r="E39" s="420">
        <f>SUM(E33+E37)</f>
        <v>127424</v>
      </c>
      <c r="F39" s="618">
        <f t="shared" si="0"/>
        <v>1.0139329848097842</v>
      </c>
    </row>
    <row r="40" spans="1:6" ht="13.5">
      <c r="A40" s="382">
        <v>2309</v>
      </c>
      <c r="B40" s="384" t="s">
        <v>442</v>
      </c>
      <c r="C40" s="296"/>
      <c r="D40" s="296"/>
      <c r="E40" s="296"/>
      <c r="F40" s="619"/>
    </row>
    <row r="41" spans="1:6" ht="12.75">
      <c r="A41" s="55"/>
      <c r="B41" s="56" t="s">
        <v>421</v>
      </c>
      <c r="C41" s="296">
        <v>900</v>
      </c>
      <c r="D41" s="296">
        <v>900</v>
      </c>
      <c r="E41" s="296">
        <v>900</v>
      </c>
      <c r="F41" s="619">
        <f t="shared" si="0"/>
        <v>1</v>
      </c>
    </row>
    <row r="42" spans="1:6" ht="12.75">
      <c r="A42" s="55"/>
      <c r="B42" s="56" t="s">
        <v>422</v>
      </c>
      <c r="C42" s="296"/>
      <c r="D42" s="296"/>
      <c r="E42" s="296"/>
      <c r="F42" s="619"/>
    </row>
    <row r="43" spans="1:6" ht="12.75">
      <c r="A43" s="55"/>
      <c r="B43" s="56" t="s">
        <v>423</v>
      </c>
      <c r="C43" s="296"/>
      <c r="D43" s="296"/>
      <c r="E43" s="296"/>
      <c r="F43" s="619"/>
    </row>
    <row r="44" spans="1:6" ht="12.75">
      <c r="A44" s="55"/>
      <c r="B44" s="56" t="s">
        <v>424</v>
      </c>
      <c r="C44" s="296">
        <v>6350</v>
      </c>
      <c r="D44" s="296">
        <v>6350</v>
      </c>
      <c r="E44" s="296">
        <v>6350</v>
      </c>
      <c r="F44" s="619">
        <f t="shared" si="0"/>
        <v>1</v>
      </c>
    </row>
    <row r="45" spans="1:6" ht="12.75">
      <c r="A45" s="55"/>
      <c r="B45" s="56" t="s">
        <v>425</v>
      </c>
      <c r="C45" s="296">
        <v>3400</v>
      </c>
      <c r="D45" s="296">
        <v>3400</v>
      </c>
      <c r="E45" s="296">
        <v>3400</v>
      </c>
      <c r="F45" s="619">
        <f t="shared" si="0"/>
        <v>1</v>
      </c>
    </row>
    <row r="46" spans="1:6" ht="13.5" thickBot="1">
      <c r="A46" s="55"/>
      <c r="B46" s="61" t="s">
        <v>426</v>
      </c>
      <c r="C46" s="414"/>
      <c r="D46" s="414"/>
      <c r="E46" s="414"/>
      <c r="F46" s="622"/>
    </row>
    <row r="47" spans="1:6" ht="13.5" thickBot="1">
      <c r="A47" s="55"/>
      <c r="B47" s="234" t="s">
        <v>414</v>
      </c>
      <c r="C47" s="418">
        <f>SUM(C41:C46)</f>
        <v>10650</v>
      </c>
      <c r="D47" s="418">
        <f>SUM(D41:D46)</f>
        <v>10650</v>
      </c>
      <c r="E47" s="418">
        <f>SUM(E41:E46)</f>
        <v>10650</v>
      </c>
      <c r="F47" s="618">
        <f t="shared" si="0"/>
        <v>1</v>
      </c>
    </row>
    <row r="48" spans="1:6" ht="12.75">
      <c r="A48" s="55"/>
      <c r="B48" s="56" t="s">
        <v>427</v>
      </c>
      <c r="C48" s="296">
        <v>109771</v>
      </c>
      <c r="D48" s="296">
        <v>113403</v>
      </c>
      <c r="E48" s="296">
        <v>115083</v>
      </c>
      <c r="F48" s="619">
        <f t="shared" si="0"/>
        <v>1.0148144228988651</v>
      </c>
    </row>
    <row r="49" spans="1:6" ht="12.75">
      <c r="A49" s="55"/>
      <c r="B49" s="56" t="s">
        <v>428</v>
      </c>
      <c r="C49" s="296">
        <v>12000</v>
      </c>
      <c r="D49" s="296">
        <v>12000</v>
      </c>
      <c r="E49" s="296">
        <v>12000</v>
      </c>
      <c r="F49" s="619">
        <f t="shared" si="0"/>
        <v>1</v>
      </c>
    </row>
    <row r="50" spans="1:6" ht="13.5" thickBot="1">
      <c r="A50" s="55"/>
      <c r="B50" s="56" t="s">
        <v>429</v>
      </c>
      <c r="C50" s="414"/>
      <c r="D50" s="414"/>
      <c r="E50" s="414"/>
      <c r="F50" s="622"/>
    </row>
    <row r="51" spans="1:6" ht="13.5" thickBot="1">
      <c r="A51" s="57"/>
      <c r="B51" s="58" t="s">
        <v>417</v>
      </c>
      <c r="C51" s="299">
        <f>SUM(C48:C50)</f>
        <v>121771</v>
      </c>
      <c r="D51" s="299">
        <f>SUM(D48:D50)</f>
        <v>125403</v>
      </c>
      <c r="E51" s="299">
        <f>SUM(E48:E50)</f>
        <v>127083</v>
      </c>
      <c r="F51" s="618">
        <f t="shared" si="0"/>
        <v>1.0133968086887875</v>
      </c>
    </row>
    <row r="52" spans="1:6" ht="13.5" thickBot="1">
      <c r="A52" s="3"/>
      <c r="B52" s="374" t="s">
        <v>418</v>
      </c>
      <c r="C52" s="413"/>
      <c r="D52" s="413">
        <v>400</v>
      </c>
      <c r="E52" s="413">
        <v>400</v>
      </c>
      <c r="F52" s="662">
        <f t="shared" si="0"/>
        <v>1</v>
      </c>
    </row>
    <row r="53" spans="1:6" ht="13.5" thickBot="1">
      <c r="A53" s="3"/>
      <c r="B53" s="394" t="s">
        <v>666</v>
      </c>
      <c r="C53" s="413"/>
      <c r="D53" s="413"/>
      <c r="E53" s="413"/>
      <c r="F53" s="662"/>
    </row>
    <row r="54" spans="1:6" ht="13.5" thickBot="1">
      <c r="A54" s="3"/>
      <c r="B54" s="180" t="s">
        <v>419</v>
      </c>
      <c r="C54" s="418">
        <f>SUM(C51+C47+C52)</f>
        <v>132421</v>
      </c>
      <c r="D54" s="418">
        <f>SUM(D51+D47+D52)</f>
        <v>136453</v>
      </c>
      <c r="E54" s="418">
        <f>SUM(E51+E47+E52)</f>
        <v>138133</v>
      </c>
      <c r="F54" s="618">
        <f t="shared" si="0"/>
        <v>1.0123119315808373</v>
      </c>
    </row>
    <row r="55" spans="1:6" ht="13.5" thickBot="1">
      <c r="A55" s="55"/>
      <c r="B55" s="419" t="s">
        <v>432</v>
      </c>
      <c r="C55" s="413"/>
      <c r="D55" s="413"/>
      <c r="E55" s="413"/>
      <c r="F55" s="662"/>
    </row>
    <row r="56" spans="1:6" ht="12.75">
      <c r="A56" s="55"/>
      <c r="B56" s="56" t="s">
        <v>430</v>
      </c>
      <c r="C56" s="296"/>
      <c r="D56" s="296">
        <v>4662</v>
      </c>
      <c r="E56" s="296">
        <v>4662</v>
      </c>
      <c r="F56" s="619">
        <f t="shared" si="0"/>
        <v>1</v>
      </c>
    </row>
    <row r="57" spans="1:6" ht="13.5" thickBot="1">
      <c r="A57" s="55"/>
      <c r="B57" s="373" t="s">
        <v>431</v>
      </c>
      <c r="C57" s="414"/>
      <c r="D57" s="414"/>
      <c r="E57" s="414"/>
      <c r="F57" s="622"/>
    </row>
    <row r="58" spans="1:6" ht="13.5" thickBot="1">
      <c r="A58" s="60"/>
      <c r="B58" s="374" t="s">
        <v>420</v>
      </c>
      <c r="C58" s="414"/>
      <c r="D58" s="299">
        <f>SUM(D56:D57)</f>
        <v>4662</v>
      </c>
      <c r="E58" s="299">
        <f>SUM(E56:E57)</f>
        <v>4662</v>
      </c>
      <c r="F58" s="618">
        <f t="shared" si="0"/>
        <v>1</v>
      </c>
    </row>
    <row r="59" spans="1:6" ht="14.25" thickBot="1">
      <c r="A59" s="60"/>
      <c r="B59" s="380" t="s">
        <v>433</v>
      </c>
      <c r="C59" s="420">
        <f>SUM(C54+C55+C58)</f>
        <v>132421</v>
      </c>
      <c r="D59" s="420">
        <f>SUM(D54+D55+D58)</f>
        <v>141115</v>
      </c>
      <c r="E59" s="420">
        <f>SUM(E54+E55+E58)</f>
        <v>142795</v>
      </c>
      <c r="F59" s="618">
        <f t="shared" si="0"/>
        <v>1.0119051837154094</v>
      </c>
    </row>
    <row r="60" spans="1:6" ht="12.75">
      <c r="A60" s="15"/>
      <c r="B60" s="375" t="s">
        <v>434</v>
      </c>
      <c r="C60" s="296">
        <v>72867</v>
      </c>
      <c r="D60" s="296">
        <v>79430</v>
      </c>
      <c r="E60" s="296">
        <v>80753</v>
      </c>
      <c r="F60" s="619">
        <f t="shared" si="0"/>
        <v>1.0166561752486467</v>
      </c>
    </row>
    <row r="61" spans="1:6" ht="12.75">
      <c r="A61" s="15"/>
      <c r="B61" s="375" t="s">
        <v>435</v>
      </c>
      <c r="C61" s="296">
        <v>19118</v>
      </c>
      <c r="D61" s="296">
        <v>20849</v>
      </c>
      <c r="E61" s="296">
        <v>21206</v>
      </c>
      <c r="F61" s="619">
        <f t="shared" si="0"/>
        <v>1.0171231234111948</v>
      </c>
    </row>
    <row r="62" spans="1:6" ht="12.75" customHeight="1">
      <c r="A62" s="15"/>
      <c r="B62" s="375" t="s">
        <v>436</v>
      </c>
      <c r="C62" s="296">
        <v>40436</v>
      </c>
      <c r="D62" s="296">
        <v>40536</v>
      </c>
      <c r="E62" s="296">
        <v>40536</v>
      </c>
      <c r="F62" s="619">
        <f t="shared" si="0"/>
        <v>1</v>
      </c>
    </row>
    <row r="63" spans="1:6" ht="12.75" customHeight="1">
      <c r="A63" s="15"/>
      <c r="B63" s="375" t="s">
        <v>437</v>
      </c>
      <c r="C63" s="296"/>
      <c r="D63" s="296"/>
      <c r="E63" s="296"/>
      <c r="F63" s="619"/>
    </row>
    <row r="64" spans="1:6" ht="12.75" customHeight="1" thickBot="1">
      <c r="A64" s="15"/>
      <c r="B64" s="377" t="s">
        <v>438</v>
      </c>
      <c r="C64" s="414"/>
      <c r="D64" s="414"/>
      <c r="E64" s="414"/>
      <c r="F64" s="622"/>
    </row>
    <row r="65" spans="1:6" ht="12.75" customHeight="1" thickBot="1">
      <c r="A65" s="15"/>
      <c r="B65" s="376" t="s">
        <v>22</v>
      </c>
      <c r="C65" s="418">
        <f>SUM(C60:C64)</f>
        <v>132421</v>
      </c>
      <c r="D65" s="418">
        <f>SUM(D60:D64)</f>
        <v>140815</v>
      </c>
      <c r="E65" s="418">
        <f>SUM(E60:E64)</f>
        <v>142495</v>
      </c>
      <c r="F65" s="618">
        <f t="shared" si="0"/>
        <v>1.0119305471718212</v>
      </c>
    </row>
    <row r="66" spans="1:6" ht="12.75" customHeight="1">
      <c r="A66" s="15"/>
      <c r="B66" s="375" t="s">
        <v>439</v>
      </c>
      <c r="C66" s="296"/>
      <c r="D66" s="296"/>
      <c r="E66" s="296"/>
      <c r="F66" s="619"/>
    </row>
    <row r="67" spans="1:6" ht="12.75" customHeight="1">
      <c r="A67" s="15"/>
      <c r="B67" s="375" t="s">
        <v>440</v>
      </c>
      <c r="C67" s="296"/>
      <c r="D67" s="296">
        <v>300</v>
      </c>
      <c r="E67" s="296">
        <v>300</v>
      </c>
      <c r="F67" s="619"/>
    </row>
    <row r="68" spans="1:6" ht="12.75" customHeight="1" thickBot="1">
      <c r="A68" s="15"/>
      <c r="B68" s="378" t="s">
        <v>441</v>
      </c>
      <c r="C68" s="414"/>
      <c r="D68" s="414"/>
      <c r="E68" s="414"/>
      <c r="F68" s="622"/>
    </row>
    <row r="69" spans="1:6" ht="12.75" customHeight="1" thickBot="1">
      <c r="A69" s="15"/>
      <c r="B69" s="379" t="s">
        <v>28</v>
      </c>
      <c r="C69" s="413"/>
      <c r="D69" s="418">
        <f>SUM(D67:D68)</f>
        <v>300</v>
      </c>
      <c r="E69" s="418">
        <f>SUM(E67:E68)</f>
        <v>300</v>
      </c>
      <c r="F69" s="662"/>
    </row>
    <row r="70" spans="1:6" ht="12.75" customHeight="1" thickBot="1">
      <c r="A70" s="15"/>
      <c r="B70" s="663" t="s">
        <v>668</v>
      </c>
      <c r="C70" s="413"/>
      <c r="D70" s="413"/>
      <c r="E70" s="413"/>
      <c r="F70" s="662"/>
    </row>
    <row r="71" spans="1:6" ht="15.75" customHeight="1" thickBot="1">
      <c r="A71" s="53"/>
      <c r="B71" s="381" t="s">
        <v>45</v>
      </c>
      <c r="C71" s="420">
        <f>SUM(C65+C69)</f>
        <v>132421</v>
      </c>
      <c r="D71" s="420">
        <f>SUM(D65+D69)</f>
        <v>141115</v>
      </c>
      <c r="E71" s="420">
        <f>SUM(E65+E69)</f>
        <v>142795</v>
      </c>
      <c r="F71" s="618">
        <f t="shared" si="0"/>
        <v>1.0119051837154094</v>
      </c>
    </row>
    <row r="72" spans="1:6" ht="15" customHeight="1">
      <c r="A72" s="382">
        <v>2310</v>
      </c>
      <c r="B72" s="384" t="s">
        <v>443</v>
      </c>
      <c r="C72" s="296"/>
      <c r="D72" s="296"/>
      <c r="E72" s="296"/>
      <c r="F72" s="619"/>
    </row>
    <row r="73" spans="1:6" ht="12.75" customHeight="1">
      <c r="A73" s="55"/>
      <c r="B73" s="56" t="s">
        <v>421</v>
      </c>
      <c r="C73" s="296">
        <v>400</v>
      </c>
      <c r="D73" s="296">
        <v>400</v>
      </c>
      <c r="E73" s="296">
        <v>400</v>
      </c>
      <c r="F73" s="619">
        <f t="shared" si="0"/>
        <v>1</v>
      </c>
    </row>
    <row r="74" spans="1:6" ht="12.75" customHeight="1">
      <c r="A74" s="55"/>
      <c r="B74" s="56" t="s">
        <v>422</v>
      </c>
      <c r="C74" s="296"/>
      <c r="D74" s="296"/>
      <c r="E74" s="296"/>
      <c r="F74" s="619"/>
    </row>
    <row r="75" spans="1:6" ht="12.75" customHeight="1">
      <c r="A75" s="55"/>
      <c r="B75" s="56" t="s">
        <v>423</v>
      </c>
      <c r="C75" s="296"/>
      <c r="D75" s="296"/>
      <c r="E75" s="296"/>
      <c r="F75" s="619"/>
    </row>
    <row r="76" spans="1:6" ht="12.75" customHeight="1">
      <c r="A76" s="55"/>
      <c r="B76" s="56" t="s">
        <v>424</v>
      </c>
      <c r="C76" s="296">
        <v>6500</v>
      </c>
      <c r="D76" s="296">
        <v>5702</v>
      </c>
      <c r="E76" s="296">
        <v>5702</v>
      </c>
      <c r="F76" s="619">
        <f>SUM(E76/D76)</f>
        <v>1</v>
      </c>
    </row>
    <row r="77" spans="1:6" ht="12.75" customHeight="1">
      <c r="A77" s="55"/>
      <c r="B77" s="56" t="s">
        <v>425</v>
      </c>
      <c r="C77" s="296"/>
      <c r="D77" s="296">
        <v>798</v>
      </c>
      <c r="E77" s="296">
        <v>993</v>
      </c>
      <c r="F77" s="619">
        <f>SUM(E77/D77)</f>
        <v>1.244360902255639</v>
      </c>
    </row>
    <row r="78" spans="1:6" ht="12.75" customHeight="1" thickBot="1">
      <c r="A78" s="55"/>
      <c r="B78" s="61" t="s">
        <v>426</v>
      </c>
      <c r="C78" s="414"/>
      <c r="D78" s="414"/>
      <c r="E78" s="414"/>
      <c r="F78" s="622"/>
    </row>
    <row r="79" spans="1:6" ht="12.75" customHeight="1" thickBot="1">
      <c r="A79" s="55"/>
      <c r="B79" s="234" t="s">
        <v>414</v>
      </c>
      <c r="C79" s="418">
        <f>SUM(C73:C78)</f>
        <v>6900</v>
      </c>
      <c r="D79" s="418">
        <f>SUM(D73:D78)</f>
        <v>6900</v>
      </c>
      <c r="E79" s="418">
        <f>SUM(E73:E78)</f>
        <v>7095</v>
      </c>
      <c r="F79" s="618">
        <f>SUM(E79/D79)</f>
        <v>1.0282608695652173</v>
      </c>
    </row>
    <row r="80" spans="1:6" ht="12.75" customHeight="1">
      <c r="A80" s="55"/>
      <c r="B80" s="56" t="s">
        <v>427</v>
      </c>
      <c r="C80" s="296">
        <v>61438</v>
      </c>
      <c r="D80" s="296">
        <v>62657</v>
      </c>
      <c r="E80" s="296">
        <v>63432</v>
      </c>
      <c r="F80" s="619">
        <f>SUM(E80/D80)</f>
        <v>1.0123689292497247</v>
      </c>
    </row>
    <row r="81" spans="1:6" ht="12.75" customHeight="1">
      <c r="A81" s="55"/>
      <c r="B81" s="56" t="s">
        <v>428</v>
      </c>
      <c r="C81" s="296">
        <v>5600</v>
      </c>
      <c r="D81" s="296">
        <v>5600</v>
      </c>
      <c r="E81" s="296">
        <v>5600</v>
      </c>
      <c r="F81" s="619">
        <f>SUM(E81/D81)</f>
        <v>1</v>
      </c>
    </row>
    <row r="82" spans="1:6" ht="12.75" customHeight="1" thickBot="1">
      <c r="A82" s="55"/>
      <c r="B82" s="56" t="s">
        <v>429</v>
      </c>
      <c r="C82" s="414"/>
      <c r="D82" s="414"/>
      <c r="E82" s="414"/>
      <c r="F82" s="622"/>
    </row>
    <row r="83" spans="1:6" ht="12.75" customHeight="1" thickBot="1">
      <c r="A83" s="57"/>
      <c r="B83" s="58" t="s">
        <v>417</v>
      </c>
      <c r="C83" s="299">
        <f>SUM(C80:C82)</f>
        <v>67038</v>
      </c>
      <c r="D83" s="299">
        <f>SUM(D80:D82)</f>
        <v>68257</v>
      </c>
      <c r="E83" s="299">
        <f>SUM(E80:E82)</f>
        <v>69032</v>
      </c>
      <c r="F83" s="618">
        <f>SUM(E83/D83)</f>
        <v>1.0113541468274316</v>
      </c>
    </row>
    <row r="84" spans="1:6" ht="12.75" customHeight="1" thickBot="1">
      <c r="A84" s="3"/>
      <c r="B84" s="374" t="s">
        <v>418</v>
      </c>
      <c r="C84" s="413"/>
      <c r="D84" s="413">
        <v>200</v>
      </c>
      <c r="E84" s="413">
        <v>295</v>
      </c>
      <c r="F84" s="662">
        <f>SUM(E84/D84)</f>
        <v>1.475</v>
      </c>
    </row>
    <row r="85" spans="1:6" ht="12.75" customHeight="1" thickBot="1">
      <c r="A85" s="3"/>
      <c r="B85" s="180" t="s">
        <v>419</v>
      </c>
      <c r="C85" s="418">
        <f>SUM(C83+C79+C84)</f>
        <v>73938</v>
      </c>
      <c r="D85" s="418">
        <f>SUM(D83+D79+D84)</f>
        <v>75357</v>
      </c>
      <c r="E85" s="418">
        <f>SUM(E83+E79+E84)</f>
        <v>76422</v>
      </c>
      <c r="F85" s="618">
        <f>SUM(E85/D85)</f>
        <v>1.0141327282137027</v>
      </c>
    </row>
    <row r="86" spans="1:6" ht="12.75" customHeight="1" thickBot="1">
      <c r="A86" s="55"/>
      <c r="B86" s="234" t="s">
        <v>432</v>
      </c>
      <c r="C86" s="413"/>
      <c r="D86" s="413"/>
      <c r="E86" s="413"/>
      <c r="F86" s="662"/>
    </row>
    <row r="87" spans="1:6" ht="12.75" customHeight="1">
      <c r="A87" s="55"/>
      <c r="B87" s="56" t="s">
        <v>430</v>
      </c>
      <c r="C87" s="296"/>
      <c r="D87" s="296">
        <v>705</v>
      </c>
      <c r="E87" s="296">
        <v>705</v>
      </c>
      <c r="F87" s="619">
        <f>SUM(E87/D87)</f>
        <v>1</v>
      </c>
    </row>
    <row r="88" spans="1:6" ht="12.75" customHeight="1" thickBot="1">
      <c r="A88" s="55"/>
      <c r="B88" s="373" t="s">
        <v>431</v>
      </c>
      <c r="C88" s="414"/>
      <c r="D88" s="414"/>
      <c r="E88" s="414"/>
      <c r="F88" s="622"/>
    </row>
    <row r="89" spans="1:6" ht="12.75" customHeight="1" thickBot="1">
      <c r="A89" s="60"/>
      <c r="B89" s="374" t="s">
        <v>420</v>
      </c>
      <c r="C89" s="414"/>
      <c r="D89" s="299">
        <f>SUM(D87:D88)</f>
        <v>705</v>
      </c>
      <c r="E89" s="299">
        <f>SUM(E87:E88)</f>
        <v>705</v>
      </c>
      <c r="F89" s="618">
        <f>SUM(E89/D89)</f>
        <v>1</v>
      </c>
    </row>
    <row r="90" spans="1:6" ht="15.75" customHeight="1" thickBot="1">
      <c r="A90" s="60"/>
      <c r="B90" s="380" t="s">
        <v>433</v>
      </c>
      <c r="C90" s="420">
        <f>SUM(C85+C86+C89)</f>
        <v>73938</v>
      </c>
      <c r="D90" s="420">
        <f>SUM(D85+D86+D89)</f>
        <v>76062</v>
      </c>
      <c r="E90" s="420">
        <f>SUM(E85+E86+E89)</f>
        <v>77127</v>
      </c>
      <c r="F90" s="618">
        <f>SUM(E90/D90)</f>
        <v>1.0140017354263626</v>
      </c>
    </row>
    <row r="91" spans="1:6" ht="12.75" customHeight="1">
      <c r="A91" s="15"/>
      <c r="B91" s="375" t="s">
        <v>434</v>
      </c>
      <c r="C91" s="296">
        <v>41523</v>
      </c>
      <c r="D91" s="296">
        <v>43051</v>
      </c>
      <c r="E91" s="296">
        <v>43661</v>
      </c>
      <c r="F91" s="619">
        <f>SUM(E91/D91)</f>
        <v>1.0141692411326102</v>
      </c>
    </row>
    <row r="92" spans="1:6" ht="12.75" customHeight="1">
      <c r="A92" s="15"/>
      <c r="B92" s="375" t="s">
        <v>435</v>
      </c>
      <c r="C92" s="296">
        <v>10915</v>
      </c>
      <c r="D92" s="296">
        <v>11311</v>
      </c>
      <c r="E92" s="296">
        <v>10837</v>
      </c>
      <c r="F92" s="619">
        <f>SUM(E92/D92)</f>
        <v>0.9580938909026612</v>
      </c>
    </row>
    <row r="93" spans="1:6" ht="12.75" customHeight="1">
      <c r="A93" s="15"/>
      <c r="B93" s="375" t="s">
        <v>436</v>
      </c>
      <c r="C93" s="296">
        <v>21500</v>
      </c>
      <c r="D93" s="296">
        <v>21700</v>
      </c>
      <c r="E93" s="296">
        <v>21990</v>
      </c>
      <c r="F93" s="619">
        <f>SUM(E93/D93)</f>
        <v>1.013364055299539</v>
      </c>
    </row>
    <row r="94" spans="1:6" ht="12.75" customHeight="1">
      <c r="A94" s="15"/>
      <c r="B94" s="375" t="s">
        <v>437</v>
      </c>
      <c r="C94" s="296"/>
      <c r="D94" s="296"/>
      <c r="E94" s="296"/>
      <c r="F94" s="619"/>
    </row>
    <row r="95" spans="1:6" ht="12.75" customHeight="1" thickBot="1">
      <c r="A95" s="15"/>
      <c r="B95" s="377" t="s">
        <v>438</v>
      </c>
      <c r="C95" s="414"/>
      <c r="D95" s="414"/>
      <c r="E95" s="414"/>
      <c r="F95" s="622"/>
    </row>
    <row r="96" spans="1:6" ht="12.75" customHeight="1" thickBot="1">
      <c r="A96" s="15"/>
      <c r="B96" s="376" t="s">
        <v>22</v>
      </c>
      <c r="C96" s="418">
        <f>SUM(C91:C95)</f>
        <v>73938</v>
      </c>
      <c r="D96" s="418">
        <f>SUM(D91:D95)</f>
        <v>76062</v>
      </c>
      <c r="E96" s="418">
        <f>SUM(E91:E95)</f>
        <v>76488</v>
      </c>
      <c r="F96" s="618">
        <f>SUM(E96/D96)</f>
        <v>1.005600694170545</v>
      </c>
    </row>
    <row r="97" spans="1:6" ht="12.75" customHeight="1">
      <c r="A97" s="15"/>
      <c r="B97" s="375" t="s">
        <v>439</v>
      </c>
      <c r="C97" s="296"/>
      <c r="D97" s="296"/>
      <c r="E97" s="296"/>
      <c r="F97" s="619"/>
    </row>
    <row r="98" spans="1:6" ht="12.75" customHeight="1">
      <c r="A98" s="15"/>
      <c r="B98" s="375" t="s">
        <v>440</v>
      </c>
      <c r="C98" s="296"/>
      <c r="D98" s="296"/>
      <c r="E98" s="296">
        <v>639</v>
      </c>
      <c r="F98" s="619"/>
    </row>
    <row r="99" spans="1:6" ht="12.75" customHeight="1" thickBot="1">
      <c r="A99" s="15"/>
      <c r="B99" s="378" t="s">
        <v>441</v>
      </c>
      <c r="C99" s="414"/>
      <c r="D99" s="414"/>
      <c r="E99" s="414"/>
      <c r="F99" s="622"/>
    </row>
    <row r="100" spans="1:6" ht="12.75" customHeight="1" thickBot="1">
      <c r="A100" s="15"/>
      <c r="B100" s="379" t="s">
        <v>28</v>
      </c>
      <c r="C100" s="413"/>
      <c r="D100" s="413"/>
      <c r="E100" s="418">
        <f>SUM(E98:E99)</f>
        <v>639</v>
      </c>
      <c r="F100" s="662"/>
    </row>
    <row r="101" spans="1:6" ht="12.75" customHeight="1" thickBot="1">
      <c r="A101" s="15"/>
      <c r="B101" s="663" t="s">
        <v>668</v>
      </c>
      <c r="C101" s="413"/>
      <c r="D101" s="413"/>
      <c r="E101" s="413"/>
      <c r="F101" s="662"/>
    </row>
    <row r="102" spans="1:6" ht="14.25" thickBot="1">
      <c r="A102" s="403"/>
      <c r="B102" s="386" t="s">
        <v>45</v>
      </c>
      <c r="C102" s="420">
        <f>SUM(C96+C100)</f>
        <v>73938</v>
      </c>
      <c r="D102" s="420">
        <f>SUM(D96+D100)</f>
        <v>76062</v>
      </c>
      <c r="E102" s="420">
        <f>SUM(E96+E100)</f>
        <v>77127</v>
      </c>
      <c r="F102" s="618">
        <f>SUM(E102/D102)</f>
        <v>1.0140017354263626</v>
      </c>
    </row>
    <row r="103" spans="1:6" ht="13.5">
      <c r="A103" s="405">
        <v>2315</v>
      </c>
      <c r="B103" s="406" t="s">
        <v>444</v>
      </c>
      <c r="C103" s="296"/>
      <c r="D103" s="296"/>
      <c r="E103" s="296"/>
      <c r="F103" s="619"/>
    </row>
    <row r="104" spans="1:6" ht="12.75">
      <c r="A104" s="387"/>
      <c r="B104" s="388" t="s">
        <v>421</v>
      </c>
      <c r="C104" s="296">
        <v>1000</v>
      </c>
      <c r="D104" s="296">
        <v>1000</v>
      </c>
      <c r="E104" s="296"/>
      <c r="F104" s="619">
        <f aca="true" t="shared" si="1" ref="F104:F122">SUM(E104/D104)</f>
        <v>0</v>
      </c>
    </row>
    <row r="105" spans="1:6" ht="12.75">
      <c r="A105" s="387"/>
      <c r="B105" s="388" t="s">
        <v>422</v>
      </c>
      <c r="C105" s="296"/>
      <c r="D105" s="296"/>
      <c r="E105" s="296"/>
      <c r="F105" s="619"/>
    </row>
    <row r="106" spans="1:6" ht="12.75">
      <c r="A106" s="387"/>
      <c r="B106" s="388" t="s">
        <v>423</v>
      </c>
      <c r="C106" s="296"/>
      <c r="D106" s="296"/>
      <c r="E106" s="296"/>
      <c r="F106" s="619"/>
    </row>
    <row r="107" spans="1:6" ht="12.75">
      <c r="A107" s="387"/>
      <c r="B107" s="388" t="s">
        <v>424</v>
      </c>
      <c r="C107" s="296">
        <v>13757</v>
      </c>
      <c r="D107" s="296">
        <v>13757</v>
      </c>
      <c r="E107" s="296">
        <v>13757</v>
      </c>
      <c r="F107" s="619">
        <f t="shared" si="1"/>
        <v>1</v>
      </c>
    </row>
    <row r="108" spans="1:6" ht="12.75">
      <c r="A108" s="387"/>
      <c r="B108" s="388" t="s">
        <v>425</v>
      </c>
      <c r="C108" s="296">
        <v>5000</v>
      </c>
      <c r="D108" s="296">
        <v>5000</v>
      </c>
      <c r="E108" s="296">
        <v>6200</v>
      </c>
      <c r="F108" s="619">
        <f t="shared" si="1"/>
        <v>1.24</v>
      </c>
    </row>
    <row r="109" spans="1:6" ht="13.5" thickBot="1">
      <c r="A109" s="387"/>
      <c r="B109" s="390" t="s">
        <v>426</v>
      </c>
      <c r="C109" s="414"/>
      <c r="D109" s="414"/>
      <c r="E109" s="414"/>
      <c r="F109" s="622"/>
    </row>
    <row r="110" spans="1:6" ht="13.5" thickBot="1">
      <c r="A110" s="387"/>
      <c r="B110" s="391" t="s">
        <v>414</v>
      </c>
      <c r="C110" s="418">
        <f>SUM(C104:C109)</f>
        <v>19757</v>
      </c>
      <c r="D110" s="418">
        <f>SUM(D104:D109)</f>
        <v>19757</v>
      </c>
      <c r="E110" s="418">
        <f>SUM(E104:E109)</f>
        <v>19957</v>
      </c>
      <c r="F110" s="618">
        <f t="shared" si="1"/>
        <v>1.010122994381738</v>
      </c>
    </row>
    <row r="111" spans="1:6" ht="12.75">
      <c r="A111" s="387"/>
      <c r="B111" s="388" t="s">
        <v>427</v>
      </c>
      <c r="C111" s="296">
        <v>197978</v>
      </c>
      <c r="D111" s="296">
        <v>204970</v>
      </c>
      <c r="E111" s="296">
        <v>207215</v>
      </c>
      <c r="F111" s="619">
        <f t="shared" si="1"/>
        <v>1.0109528223642483</v>
      </c>
    </row>
    <row r="112" spans="1:6" ht="12.75">
      <c r="A112" s="387"/>
      <c r="B112" s="388" t="s">
        <v>428</v>
      </c>
      <c r="C112" s="296">
        <v>19000</v>
      </c>
      <c r="D112" s="296">
        <v>19000</v>
      </c>
      <c r="E112" s="296">
        <v>19000</v>
      </c>
      <c r="F112" s="619">
        <f t="shared" si="1"/>
        <v>1</v>
      </c>
    </row>
    <row r="113" spans="1:6" ht="13.5" thickBot="1">
      <c r="A113" s="387"/>
      <c r="B113" s="388" t="s">
        <v>429</v>
      </c>
      <c r="C113" s="414"/>
      <c r="D113" s="414"/>
      <c r="E113" s="414"/>
      <c r="F113" s="622"/>
    </row>
    <row r="114" spans="1:6" ht="13.5" thickBot="1">
      <c r="A114" s="392"/>
      <c r="B114" s="393" t="s">
        <v>417</v>
      </c>
      <c r="C114" s="299">
        <f>SUM(C111:C113)</f>
        <v>216978</v>
      </c>
      <c r="D114" s="299">
        <f>SUM(D111:D113)</f>
        <v>223970</v>
      </c>
      <c r="E114" s="299">
        <f>SUM(E111:E113)</f>
        <v>226215</v>
      </c>
      <c r="F114" s="618">
        <f t="shared" si="1"/>
        <v>1.0100236638835558</v>
      </c>
    </row>
    <row r="115" spans="1:6" ht="13.5" thickBot="1">
      <c r="A115" s="389"/>
      <c r="B115" s="394" t="s">
        <v>418</v>
      </c>
      <c r="C115" s="413"/>
      <c r="D115" s="418">
        <v>300</v>
      </c>
      <c r="E115" s="418">
        <v>330</v>
      </c>
      <c r="F115" s="662">
        <f t="shared" si="1"/>
        <v>1.1</v>
      </c>
    </row>
    <row r="116" spans="1:6" ht="13.5" thickBot="1">
      <c r="A116" s="389"/>
      <c r="B116" s="394" t="s">
        <v>666</v>
      </c>
      <c r="C116" s="413"/>
      <c r="D116" s="413"/>
      <c r="E116" s="413"/>
      <c r="F116" s="662"/>
    </row>
    <row r="117" spans="1:6" ht="13.5" thickBot="1">
      <c r="A117" s="389"/>
      <c r="B117" s="395" t="s">
        <v>419</v>
      </c>
      <c r="C117" s="418">
        <f>SUM(C114+C110+C115)</f>
        <v>236735</v>
      </c>
      <c r="D117" s="418">
        <f>SUM(D114+D110+D115)</f>
        <v>244027</v>
      </c>
      <c r="E117" s="418">
        <f>SUM(E114+E110+E115)</f>
        <v>246502</v>
      </c>
      <c r="F117" s="618">
        <f t="shared" si="1"/>
        <v>1.0101423203170141</v>
      </c>
    </row>
    <row r="118" spans="1:6" ht="13.5" thickBot="1">
      <c r="A118" s="387"/>
      <c r="B118" s="391" t="s">
        <v>432</v>
      </c>
      <c r="C118" s="413"/>
      <c r="D118" s="413"/>
      <c r="E118" s="413"/>
      <c r="F118" s="662"/>
    </row>
    <row r="119" spans="1:6" ht="12.75">
      <c r="A119" s="387"/>
      <c r="B119" s="388" t="s">
        <v>430</v>
      </c>
      <c r="C119" s="296"/>
      <c r="D119" s="296">
        <v>6900</v>
      </c>
      <c r="E119" s="296">
        <v>6900</v>
      </c>
      <c r="F119" s="619">
        <f t="shared" si="1"/>
        <v>1</v>
      </c>
    </row>
    <row r="120" spans="1:6" ht="13.5" thickBot="1">
      <c r="A120" s="387"/>
      <c r="B120" s="396" t="s">
        <v>431</v>
      </c>
      <c r="C120" s="414"/>
      <c r="D120" s="414"/>
      <c r="E120" s="414"/>
      <c r="F120" s="622"/>
    </row>
    <row r="121" spans="1:6" ht="13.5" thickBot="1">
      <c r="A121" s="397"/>
      <c r="B121" s="394" t="s">
        <v>420</v>
      </c>
      <c r="C121" s="414"/>
      <c r="D121" s="299">
        <f>SUM(D119:D120)</f>
        <v>6900</v>
      </c>
      <c r="E121" s="299">
        <f>SUM(E119:E120)</f>
        <v>6900</v>
      </c>
      <c r="F121" s="618">
        <f t="shared" si="1"/>
        <v>1</v>
      </c>
    </row>
    <row r="122" spans="1:6" ht="14.25" thickBot="1">
      <c r="A122" s="397"/>
      <c r="B122" s="398" t="s">
        <v>433</v>
      </c>
      <c r="C122" s="420">
        <f>SUM(C117+C118+C121)</f>
        <v>236735</v>
      </c>
      <c r="D122" s="420">
        <f>SUM(D117+D118+D121)</f>
        <v>250927</v>
      </c>
      <c r="E122" s="420">
        <f>SUM(E117+E118+E121)</f>
        <v>253402</v>
      </c>
      <c r="F122" s="618">
        <f t="shared" si="1"/>
        <v>1.0098634264148538</v>
      </c>
    </row>
    <row r="123" spans="1:6" ht="12.75">
      <c r="A123" s="385"/>
      <c r="B123" s="399" t="s">
        <v>434</v>
      </c>
      <c r="C123" s="296">
        <v>118822</v>
      </c>
      <c r="D123" s="296">
        <v>129800</v>
      </c>
      <c r="E123" s="296">
        <v>131568</v>
      </c>
      <c r="F123" s="619">
        <f>SUM(E123/D123)</f>
        <v>1.0136209553158706</v>
      </c>
    </row>
    <row r="124" spans="1:6" ht="12.75">
      <c r="A124" s="385"/>
      <c r="B124" s="399" t="s">
        <v>435</v>
      </c>
      <c r="C124" s="296">
        <v>31016</v>
      </c>
      <c r="D124" s="296">
        <v>33911</v>
      </c>
      <c r="E124" s="296">
        <v>33888</v>
      </c>
      <c r="F124" s="619">
        <f>SUM(E124/D124)</f>
        <v>0.9993217540031258</v>
      </c>
    </row>
    <row r="125" spans="1:6" ht="12.75">
      <c r="A125" s="385"/>
      <c r="B125" s="399" t="s">
        <v>436</v>
      </c>
      <c r="C125" s="296">
        <v>86897</v>
      </c>
      <c r="D125" s="296">
        <v>87216</v>
      </c>
      <c r="E125" s="296">
        <v>87946</v>
      </c>
      <c r="F125" s="619">
        <f>SUM(E125/D125)</f>
        <v>1.0083700238488351</v>
      </c>
    </row>
    <row r="126" spans="1:6" ht="12.75">
      <c r="A126" s="385"/>
      <c r="B126" s="399" t="s">
        <v>437</v>
      </c>
      <c r="C126" s="296"/>
      <c r="D126" s="296"/>
      <c r="E126" s="296"/>
      <c r="F126" s="619"/>
    </row>
    <row r="127" spans="1:6" ht="13.5" thickBot="1">
      <c r="A127" s="385"/>
      <c r="B127" s="400" t="s">
        <v>438</v>
      </c>
      <c r="C127" s="414"/>
      <c r="D127" s="414"/>
      <c r="E127" s="414"/>
      <c r="F127" s="622"/>
    </row>
    <row r="128" spans="1:6" ht="13.5" thickBot="1">
      <c r="A128" s="385"/>
      <c r="B128" s="401" t="s">
        <v>22</v>
      </c>
      <c r="C128" s="418">
        <f>SUM(C123:C127)</f>
        <v>236735</v>
      </c>
      <c r="D128" s="418">
        <f>SUM(D123:D127)</f>
        <v>250927</v>
      </c>
      <c r="E128" s="418">
        <f>SUM(E123:E127)</f>
        <v>253402</v>
      </c>
      <c r="F128" s="618">
        <f>SUM(E128/D128)</f>
        <v>1.0098634264148538</v>
      </c>
    </row>
    <row r="129" spans="1:6" ht="12.75">
      <c r="A129" s="385"/>
      <c r="B129" s="399" t="s">
        <v>439</v>
      </c>
      <c r="C129" s="296"/>
      <c r="D129" s="296"/>
      <c r="E129" s="296"/>
      <c r="F129" s="619"/>
    </row>
    <row r="130" spans="1:6" ht="12.75">
      <c r="A130" s="385"/>
      <c r="B130" s="399" t="s">
        <v>440</v>
      </c>
      <c r="C130" s="296"/>
      <c r="D130" s="296"/>
      <c r="E130" s="296"/>
      <c r="F130" s="619"/>
    </row>
    <row r="131" spans="1:6" ht="13.5" thickBot="1">
      <c r="A131" s="385"/>
      <c r="B131" s="402" t="s">
        <v>441</v>
      </c>
      <c r="C131" s="414"/>
      <c r="D131" s="414"/>
      <c r="E131" s="414"/>
      <c r="F131" s="622"/>
    </row>
    <row r="132" spans="1:6" ht="13.5" thickBot="1">
      <c r="A132" s="385"/>
      <c r="B132" s="404" t="s">
        <v>28</v>
      </c>
      <c r="C132" s="413"/>
      <c r="D132" s="413"/>
      <c r="E132" s="413"/>
      <c r="F132" s="662"/>
    </row>
    <row r="133" spans="1:6" ht="13.5" thickBot="1">
      <c r="A133" s="385"/>
      <c r="B133" s="663" t="s">
        <v>668</v>
      </c>
      <c r="C133" s="413"/>
      <c r="D133" s="413"/>
      <c r="E133" s="413"/>
      <c r="F133" s="662"/>
    </row>
    <row r="134" spans="1:6" ht="14.25" thickBot="1">
      <c r="A134" s="403"/>
      <c r="B134" s="386" t="s">
        <v>45</v>
      </c>
      <c r="C134" s="420">
        <f>SUM(C128+C132)</f>
        <v>236735</v>
      </c>
      <c r="D134" s="420">
        <f>SUM(D128+D132)</f>
        <v>250927</v>
      </c>
      <c r="E134" s="420">
        <f>SUM(E128+E132)</f>
        <v>253402</v>
      </c>
      <c r="F134" s="618">
        <f>SUM(E134/D134)</f>
        <v>1.0098634264148538</v>
      </c>
    </row>
    <row r="135" spans="1:6" ht="15" customHeight="1">
      <c r="A135" s="405">
        <v>2325</v>
      </c>
      <c r="B135" s="407" t="s">
        <v>445</v>
      </c>
      <c r="C135" s="296"/>
      <c r="D135" s="296"/>
      <c r="E135" s="296"/>
      <c r="F135" s="619"/>
    </row>
    <row r="136" spans="1:6" ht="12.75">
      <c r="A136" s="387"/>
      <c r="B136" s="388" t="s">
        <v>421</v>
      </c>
      <c r="C136" s="296">
        <v>600</v>
      </c>
      <c r="D136" s="296"/>
      <c r="E136" s="296"/>
      <c r="F136" s="619"/>
    </row>
    <row r="137" spans="1:6" ht="12.75">
      <c r="A137" s="387"/>
      <c r="B137" s="388" t="s">
        <v>422</v>
      </c>
      <c r="C137" s="296"/>
      <c r="D137" s="296"/>
      <c r="E137" s="296"/>
      <c r="F137" s="619"/>
    </row>
    <row r="138" spans="1:6" ht="12.75">
      <c r="A138" s="387"/>
      <c r="B138" s="388" t="s">
        <v>423</v>
      </c>
      <c r="C138" s="296"/>
      <c r="D138" s="296">
        <v>600</v>
      </c>
      <c r="E138" s="296">
        <v>600</v>
      </c>
      <c r="F138" s="619">
        <f>SUM(E138/D138)</f>
        <v>1</v>
      </c>
    </row>
    <row r="139" spans="1:6" ht="12.75">
      <c r="A139" s="387"/>
      <c r="B139" s="388" t="s">
        <v>424</v>
      </c>
      <c r="C139" s="296">
        <v>6800</v>
      </c>
      <c r="D139" s="296">
        <v>6800</v>
      </c>
      <c r="E139" s="296">
        <v>7150</v>
      </c>
      <c r="F139" s="619">
        <f aca="true" t="shared" si="2" ref="F139:F202">SUM(E139/D139)</f>
        <v>1.0514705882352942</v>
      </c>
    </row>
    <row r="140" spans="1:6" ht="12.75">
      <c r="A140" s="387"/>
      <c r="B140" s="388" t="s">
        <v>425</v>
      </c>
      <c r="C140" s="296">
        <v>1800</v>
      </c>
      <c r="D140" s="296">
        <v>1800</v>
      </c>
      <c r="E140" s="296">
        <v>1800</v>
      </c>
      <c r="F140" s="619">
        <f t="shared" si="2"/>
        <v>1</v>
      </c>
    </row>
    <row r="141" spans="1:6" ht="13.5" thickBot="1">
      <c r="A141" s="387"/>
      <c r="B141" s="390" t="s">
        <v>426</v>
      </c>
      <c r="C141" s="414"/>
      <c r="D141" s="414"/>
      <c r="E141" s="414"/>
      <c r="F141" s="622"/>
    </row>
    <row r="142" spans="1:6" ht="13.5" thickBot="1">
      <c r="A142" s="387"/>
      <c r="B142" s="391" t="s">
        <v>414</v>
      </c>
      <c r="C142" s="418">
        <f>SUM(C136:C141)</f>
        <v>9200</v>
      </c>
      <c r="D142" s="418">
        <f>SUM(D136:D141)</f>
        <v>9200</v>
      </c>
      <c r="E142" s="418">
        <f>SUM(E136:E141)</f>
        <v>9550</v>
      </c>
      <c r="F142" s="618">
        <f t="shared" si="2"/>
        <v>1.0380434782608696</v>
      </c>
    </row>
    <row r="143" spans="1:6" ht="12.75">
      <c r="A143" s="387"/>
      <c r="B143" s="388" t="s">
        <v>427</v>
      </c>
      <c r="C143" s="296">
        <v>88381</v>
      </c>
      <c r="D143" s="296">
        <v>94466</v>
      </c>
      <c r="E143" s="296">
        <v>95991</v>
      </c>
      <c r="F143" s="619">
        <f t="shared" si="2"/>
        <v>1.0161433743357398</v>
      </c>
    </row>
    <row r="144" spans="1:6" ht="12.75">
      <c r="A144" s="387"/>
      <c r="B144" s="388" t="s">
        <v>428</v>
      </c>
      <c r="C144" s="296">
        <v>7800</v>
      </c>
      <c r="D144" s="296">
        <v>7800</v>
      </c>
      <c r="E144" s="296">
        <v>7800</v>
      </c>
      <c r="F144" s="619">
        <f t="shared" si="2"/>
        <v>1</v>
      </c>
    </row>
    <row r="145" spans="1:6" ht="13.5" thickBot="1">
      <c r="A145" s="387"/>
      <c r="B145" s="388" t="s">
        <v>429</v>
      </c>
      <c r="C145" s="414"/>
      <c r="D145" s="414"/>
      <c r="E145" s="414"/>
      <c r="F145" s="622"/>
    </row>
    <row r="146" spans="1:6" ht="13.5" thickBot="1">
      <c r="A146" s="392"/>
      <c r="B146" s="393" t="s">
        <v>417</v>
      </c>
      <c r="C146" s="299">
        <f>SUM(C143:C145)</f>
        <v>96181</v>
      </c>
      <c r="D146" s="299">
        <f>SUM(D143:D145)</f>
        <v>102266</v>
      </c>
      <c r="E146" s="299">
        <f>SUM(E143:E145)</f>
        <v>103791</v>
      </c>
      <c r="F146" s="618">
        <f t="shared" si="2"/>
        <v>1.0149120919953847</v>
      </c>
    </row>
    <row r="147" spans="1:6" ht="13.5" thickBot="1">
      <c r="A147" s="389"/>
      <c r="B147" s="394" t="s">
        <v>418</v>
      </c>
      <c r="C147" s="413"/>
      <c r="D147" s="413">
        <v>200</v>
      </c>
      <c r="E147" s="413">
        <v>310</v>
      </c>
      <c r="F147" s="662">
        <f t="shared" si="2"/>
        <v>1.55</v>
      </c>
    </row>
    <row r="148" spans="1:6" ht="13.5" thickBot="1">
      <c r="A148" s="389"/>
      <c r="B148" s="395" t="s">
        <v>419</v>
      </c>
      <c r="C148" s="418">
        <f>SUM(C146+C142+C147)</f>
        <v>105381</v>
      </c>
      <c r="D148" s="418">
        <f>SUM(D146+D142+D147)</f>
        <v>111666</v>
      </c>
      <c r="E148" s="418">
        <f>SUM(E146+E142+E147)</f>
        <v>113651</v>
      </c>
      <c r="F148" s="618">
        <f t="shared" si="2"/>
        <v>1.0177762255297047</v>
      </c>
    </row>
    <row r="149" spans="1:6" ht="13.5" thickBot="1">
      <c r="A149" s="387"/>
      <c r="B149" s="391" t="s">
        <v>432</v>
      </c>
      <c r="C149" s="413"/>
      <c r="D149" s="413"/>
      <c r="E149" s="413"/>
      <c r="F149" s="662"/>
    </row>
    <row r="150" spans="1:6" ht="12.75">
      <c r="A150" s="387"/>
      <c r="B150" s="388" t="s">
        <v>430</v>
      </c>
      <c r="C150" s="296"/>
      <c r="D150" s="296">
        <v>1085</v>
      </c>
      <c r="E150" s="296">
        <v>1085</v>
      </c>
      <c r="F150" s="619">
        <f t="shared" si="2"/>
        <v>1</v>
      </c>
    </row>
    <row r="151" spans="1:6" ht="13.5" thickBot="1">
      <c r="A151" s="387"/>
      <c r="B151" s="396" t="s">
        <v>431</v>
      </c>
      <c r="C151" s="414"/>
      <c r="D151" s="414"/>
      <c r="E151" s="414"/>
      <c r="F151" s="622"/>
    </row>
    <row r="152" spans="1:6" ht="13.5" thickBot="1">
      <c r="A152" s="397"/>
      <c r="B152" s="394" t="s">
        <v>420</v>
      </c>
      <c r="C152" s="414"/>
      <c r="D152" s="299">
        <f>SUM(D150:D151)</f>
        <v>1085</v>
      </c>
      <c r="E152" s="299">
        <f>SUM(E150:E151)</f>
        <v>1085</v>
      </c>
      <c r="F152" s="618">
        <f t="shared" si="2"/>
        <v>1</v>
      </c>
    </row>
    <row r="153" spans="1:6" ht="14.25" thickBot="1">
      <c r="A153" s="397"/>
      <c r="B153" s="398" t="s">
        <v>433</v>
      </c>
      <c r="C153" s="420">
        <f>SUM(C148+C149+C152)</f>
        <v>105381</v>
      </c>
      <c r="D153" s="420">
        <f>SUM(D148+D149+D152)</f>
        <v>112751</v>
      </c>
      <c r="E153" s="420">
        <f>SUM(E148+E149+E152)</f>
        <v>114736</v>
      </c>
      <c r="F153" s="618">
        <f t="shared" si="2"/>
        <v>1.017605165364387</v>
      </c>
    </row>
    <row r="154" spans="1:6" ht="12.75">
      <c r="A154" s="385"/>
      <c r="B154" s="399" t="s">
        <v>434</v>
      </c>
      <c r="C154" s="296">
        <v>58869</v>
      </c>
      <c r="D154" s="296">
        <v>62676</v>
      </c>
      <c r="E154" s="296">
        <v>63877</v>
      </c>
      <c r="F154" s="619">
        <f t="shared" si="2"/>
        <v>1.0191620396962155</v>
      </c>
    </row>
    <row r="155" spans="1:6" ht="12.75">
      <c r="A155" s="385"/>
      <c r="B155" s="399" t="s">
        <v>435</v>
      </c>
      <c r="C155" s="296">
        <v>15376</v>
      </c>
      <c r="D155" s="296">
        <v>16375</v>
      </c>
      <c r="E155" s="296">
        <v>16699</v>
      </c>
      <c r="F155" s="619">
        <f t="shared" si="2"/>
        <v>1.0197862595419847</v>
      </c>
    </row>
    <row r="156" spans="1:6" ht="12.75">
      <c r="A156" s="385"/>
      <c r="B156" s="399" t="s">
        <v>436</v>
      </c>
      <c r="C156" s="296">
        <v>31136</v>
      </c>
      <c r="D156" s="296">
        <v>33700</v>
      </c>
      <c r="E156" s="296">
        <v>34160</v>
      </c>
      <c r="F156" s="619">
        <f t="shared" si="2"/>
        <v>1.0136498516320476</v>
      </c>
    </row>
    <row r="157" spans="1:6" ht="12.75">
      <c r="A157" s="385"/>
      <c r="B157" s="399" t="s">
        <v>437</v>
      </c>
      <c r="C157" s="296"/>
      <c r="D157" s="296"/>
      <c r="E157" s="296"/>
      <c r="F157" s="619"/>
    </row>
    <row r="158" spans="1:6" ht="13.5" thickBot="1">
      <c r="A158" s="385"/>
      <c r="B158" s="400" t="s">
        <v>438</v>
      </c>
      <c r="C158" s="414"/>
      <c r="D158" s="414"/>
      <c r="E158" s="414"/>
      <c r="F158" s="622"/>
    </row>
    <row r="159" spans="1:6" ht="13.5" thickBot="1">
      <c r="A159" s="385"/>
      <c r="B159" s="401" t="s">
        <v>22</v>
      </c>
      <c r="C159" s="418">
        <f>SUM(C154:C158)</f>
        <v>105381</v>
      </c>
      <c r="D159" s="418">
        <f>SUM(D154:D158)</f>
        <v>112751</v>
      </c>
      <c r="E159" s="418">
        <f>SUM(E154:E158)</f>
        <v>114736</v>
      </c>
      <c r="F159" s="618">
        <f t="shared" si="2"/>
        <v>1.017605165364387</v>
      </c>
    </row>
    <row r="160" spans="1:6" ht="12.75">
      <c r="A160" s="385"/>
      <c r="B160" s="399" t="s">
        <v>439</v>
      </c>
      <c r="C160" s="296"/>
      <c r="D160" s="296"/>
      <c r="E160" s="296"/>
      <c r="F160" s="619"/>
    </row>
    <row r="161" spans="1:6" ht="12.75">
      <c r="A161" s="385"/>
      <c r="B161" s="399" t="s">
        <v>440</v>
      </c>
      <c r="C161" s="296"/>
      <c r="D161" s="296"/>
      <c r="E161" s="296"/>
      <c r="F161" s="619"/>
    </row>
    <row r="162" spans="1:6" ht="13.5" thickBot="1">
      <c r="A162" s="385"/>
      <c r="B162" s="402" t="s">
        <v>441</v>
      </c>
      <c r="C162" s="414"/>
      <c r="D162" s="414"/>
      <c r="E162" s="414"/>
      <c r="F162" s="622"/>
    </row>
    <row r="163" spans="1:6" ht="13.5" thickBot="1">
      <c r="A163" s="385"/>
      <c r="B163" s="404" t="s">
        <v>28</v>
      </c>
      <c r="C163" s="413"/>
      <c r="D163" s="413"/>
      <c r="E163" s="413"/>
      <c r="F163" s="662"/>
    </row>
    <row r="164" spans="1:6" ht="13.5" thickBot="1">
      <c r="A164" s="385"/>
      <c r="B164" s="663" t="s">
        <v>668</v>
      </c>
      <c r="C164" s="413"/>
      <c r="D164" s="413"/>
      <c r="E164" s="413"/>
      <c r="F164" s="662"/>
    </row>
    <row r="165" spans="1:6" ht="14.25" thickBot="1">
      <c r="A165" s="403"/>
      <c r="B165" s="386" t="s">
        <v>45</v>
      </c>
      <c r="C165" s="420">
        <f>SUM(C159+C163)</f>
        <v>105381</v>
      </c>
      <c r="D165" s="420">
        <f>SUM(D159+D163)</f>
        <v>112751</v>
      </c>
      <c r="E165" s="420">
        <f>SUM(E159+E163)</f>
        <v>114736</v>
      </c>
      <c r="F165" s="618">
        <f t="shared" si="2"/>
        <v>1.017605165364387</v>
      </c>
    </row>
    <row r="166" spans="1:6" ht="13.5">
      <c r="A166" s="405">
        <v>2330</v>
      </c>
      <c r="B166" s="406" t="s">
        <v>446</v>
      </c>
      <c r="C166" s="296"/>
      <c r="D166" s="296"/>
      <c r="E166" s="296"/>
      <c r="F166" s="619"/>
    </row>
    <row r="167" spans="1:6" ht="12.75">
      <c r="A167" s="387"/>
      <c r="B167" s="388" t="s">
        <v>421</v>
      </c>
      <c r="C167" s="296">
        <v>900</v>
      </c>
      <c r="D167" s="296"/>
      <c r="E167" s="296"/>
      <c r="F167" s="619"/>
    </row>
    <row r="168" spans="1:6" ht="12.75">
      <c r="A168" s="387"/>
      <c r="B168" s="388" t="s">
        <v>422</v>
      </c>
      <c r="C168" s="296"/>
      <c r="D168" s="296"/>
      <c r="E168" s="296"/>
      <c r="F168" s="619"/>
    </row>
    <row r="169" spans="1:6" ht="12.75">
      <c r="A169" s="387"/>
      <c r="B169" s="388" t="s">
        <v>423</v>
      </c>
      <c r="C169" s="296"/>
      <c r="D169" s="296">
        <v>900</v>
      </c>
      <c r="E169" s="296">
        <v>900</v>
      </c>
      <c r="F169" s="619">
        <f t="shared" si="2"/>
        <v>1</v>
      </c>
    </row>
    <row r="170" spans="1:6" ht="12.75">
      <c r="A170" s="387"/>
      <c r="B170" s="388" t="s">
        <v>424</v>
      </c>
      <c r="C170" s="296">
        <v>8200</v>
      </c>
      <c r="D170" s="296">
        <v>8200</v>
      </c>
      <c r="E170" s="296">
        <v>8200</v>
      </c>
      <c r="F170" s="619">
        <f t="shared" si="2"/>
        <v>1</v>
      </c>
    </row>
    <row r="171" spans="1:6" ht="12.75">
      <c r="A171" s="387"/>
      <c r="B171" s="388" t="s">
        <v>425</v>
      </c>
      <c r="C171" s="296">
        <v>2200</v>
      </c>
      <c r="D171" s="296">
        <v>2200</v>
      </c>
      <c r="E171" s="296">
        <v>2200</v>
      </c>
      <c r="F171" s="619">
        <f t="shared" si="2"/>
        <v>1</v>
      </c>
    </row>
    <row r="172" spans="1:6" ht="13.5" thickBot="1">
      <c r="A172" s="387"/>
      <c r="B172" s="390" t="s">
        <v>426</v>
      </c>
      <c r="C172" s="414"/>
      <c r="D172" s="414"/>
      <c r="E172" s="414"/>
      <c r="F172" s="622"/>
    </row>
    <row r="173" spans="1:6" ht="13.5" thickBot="1">
      <c r="A173" s="387"/>
      <c r="B173" s="391" t="s">
        <v>414</v>
      </c>
      <c r="C173" s="418">
        <f>SUM(C167:C172)</f>
        <v>11300</v>
      </c>
      <c r="D173" s="418">
        <f>SUM(D167:D172)</f>
        <v>11300</v>
      </c>
      <c r="E173" s="418">
        <f>SUM(E167:E172)</f>
        <v>11300</v>
      </c>
      <c r="F173" s="618">
        <f t="shared" si="2"/>
        <v>1</v>
      </c>
    </row>
    <row r="174" spans="1:6" ht="12.75">
      <c r="A174" s="387"/>
      <c r="B174" s="388" t="s">
        <v>427</v>
      </c>
      <c r="C174" s="296">
        <v>84858</v>
      </c>
      <c r="D174" s="296">
        <v>87115</v>
      </c>
      <c r="E174" s="296">
        <v>88185</v>
      </c>
      <c r="F174" s="619">
        <f t="shared" si="2"/>
        <v>1.0122826149342823</v>
      </c>
    </row>
    <row r="175" spans="1:6" ht="12.75">
      <c r="A175" s="387"/>
      <c r="B175" s="388" t="s">
        <v>428</v>
      </c>
      <c r="C175" s="296">
        <v>8000</v>
      </c>
      <c r="D175" s="296">
        <v>8000</v>
      </c>
      <c r="E175" s="296">
        <v>8000</v>
      </c>
      <c r="F175" s="619">
        <f t="shared" si="2"/>
        <v>1</v>
      </c>
    </row>
    <row r="176" spans="1:6" ht="13.5" thickBot="1">
      <c r="A176" s="387"/>
      <c r="B176" s="388" t="s">
        <v>429</v>
      </c>
      <c r="C176" s="414"/>
      <c r="D176" s="414"/>
      <c r="E176" s="414"/>
      <c r="F176" s="622"/>
    </row>
    <row r="177" spans="1:6" ht="13.5" thickBot="1">
      <c r="A177" s="392"/>
      <c r="B177" s="393" t="s">
        <v>417</v>
      </c>
      <c r="C177" s="299">
        <f>SUM(C174:C176)</f>
        <v>92858</v>
      </c>
      <c r="D177" s="299">
        <f>SUM(D174:D176)</f>
        <v>95115</v>
      </c>
      <c r="E177" s="299">
        <f>SUM(E174:E176)</f>
        <v>96185</v>
      </c>
      <c r="F177" s="618">
        <f t="shared" si="2"/>
        <v>1.0112495400304895</v>
      </c>
    </row>
    <row r="178" spans="1:6" ht="13.5" thickBot="1">
      <c r="A178" s="389"/>
      <c r="B178" s="394" t="s">
        <v>418</v>
      </c>
      <c r="C178" s="413"/>
      <c r="D178" s="413">
        <v>110</v>
      </c>
      <c r="E178" s="413">
        <v>170</v>
      </c>
      <c r="F178" s="662">
        <f t="shared" si="2"/>
        <v>1.5454545454545454</v>
      </c>
    </row>
    <row r="179" spans="1:6" ht="13.5" thickBot="1">
      <c r="A179" s="389"/>
      <c r="B179" s="234" t="s">
        <v>669</v>
      </c>
      <c r="C179" s="413"/>
      <c r="D179" s="413"/>
      <c r="E179" s="413">
        <v>254</v>
      </c>
      <c r="F179" s="662"/>
    </row>
    <row r="180" spans="1:6" ht="13.5" thickBot="1">
      <c r="A180" s="389"/>
      <c r="B180" s="395" t="s">
        <v>419</v>
      </c>
      <c r="C180" s="418">
        <f>SUM(C177+C173+C178)</f>
        <v>104158</v>
      </c>
      <c r="D180" s="418">
        <f>SUM(D177+D173+D178)</f>
        <v>106525</v>
      </c>
      <c r="E180" s="418">
        <f>SUM(E173+E177+E178+E179)</f>
        <v>107909</v>
      </c>
      <c r="F180" s="618">
        <f t="shared" si="2"/>
        <v>1.0129922553391222</v>
      </c>
    </row>
    <row r="181" spans="1:6" ht="13.5" thickBot="1">
      <c r="A181" s="387"/>
      <c r="B181" s="391" t="s">
        <v>432</v>
      </c>
      <c r="C181" s="413"/>
      <c r="D181" s="413"/>
      <c r="E181" s="413"/>
      <c r="F181" s="662"/>
    </row>
    <row r="182" spans="1:6" ht="12.75">
      <c r="A182" s="387"/>
      <c r="B182" s="388" t="s">
        <v>430</v>
      </c>
      <c r="C182" s="296"/>
      <c r="D182" s="296">
        <v>1142</v>
      </c>
      <c r="E182" s="296">
        <v>1142</v>
      </c>
      <c r="F182" s="619">
        <f t="shared" si="2"/>
        <v>1</v>
      </c>
    </row>
    <row r="183" spans="1:6" ht="13.5" thickBot="1">
      <c r="A183" s="387"/>
      <c r="B183" s="396" t="s">
        <v>431</v>
      </c>
      <c r="C183" s="414"/>
      <c r="D183" s="414"/>
      <c r="E183" s="414"/>
      <c r="F183" s="622"/>
    </row>
    <row r="184" spans="1:6" ht="13.5" thickBot="1">
      <c r="A184" s="397"/>
      <c r="B184" s="394" t="s">
        <v>420</v>
      </c>
      <c r="C184" s="414"/>
      <c r="D184" s="299">
        <f>SUM(D182:D183)</f>
        <v>1142</v>
      </c>
      <c r="E184" s="299">
        <f>SUM(E182:E183)</f>
        <v>1142</v>
      </c>
      <c r="F184" s="618">
        <f t="shared" si="2"/>
        <v>1</v>
      </c>
    </row>
    <row r="185" spans="1:6" ht="14.25" thickBot="1">
      <c r="A185" s="397"/>
      <c r="B185" s="398" t="s">
        <v>433</v>
      </c>
      <c r="C185" s="420">
        <f>SUM(C180+C181+C184)</f>
        <v>104158</v>
      </c>
      <c r="D185" s="420">
        <f>SUM(D180+D181+D184)</f>
        <v>107667</v>
      </c>
      <c r="E185" s="420">
        <f>SUM(E180+E181+E184)</f>
        <v>109051</v>
      </c>
      <c r="F185" s="618">
        <f t="shared" si="2"/>
        <v>1.0128544493670297</v>
      </c>
    </row>
    <row r="186" spans="1:6" ht="12.75">
      <c r="A186" s="385"/>
      <c r="B186" s="399" t="s">
        <v>434</v>
      </c>
      <c r="C186" s="296">
        <v>50246</v>
      </c>
      <c r="D186" s="296">
        <v>52640</v>
      </c>
      <c r="E186" s="296">
        <v>53482</v>
      </c>
      <c r="F186" s="619">
        <f t="shared" si="2"/>
        <v>1.0159954407294833</v>
      </c>
    </row>
    <row r="187" spans="1:6" ht="12.75">
      <c r="A187" s="385"/>
      <c r="B187" s="399" t="s">
        <v>435</v>
      </c>
      <c r="C187" s="296">
        <v>13128</v>
      </c>
      <c r="D187" s="296">
        <v>13751</v>
      </c>
      <c r="E187" s="296">
        <v>13979</v>
      </c>
      <c r="F187" s="619">
        <f t="shared" si="2"/>
        <v>1.0165806123191041</v>
      </c>
    </row>
    <row r="188" spans="1:6" ht="12.75">
      <c r="A188" s="385"/>
      <c r="B188" s="399" t="s">
        <v>436</v>
      </c>
      <c r="C188" s="296">
        <v>40784</v>
      </c>
      <c r="D188" s="296">
        <v>41276</v>
      </c>
      <c r="E188" s="296">
        <v>41590</v>
      </c>
      <c r="F188" s="619">
        <f t="shared" si="2"/>
        <v>1.0076073262913072</v>
      </c>
    </row>
    <row r="189" spans="1:6" ht="12.75">
      <c r="A189" s="385"/>
      <c r="B189" s="399" t="s">
        <v>437</v>
      </c>
      <c r="C189" s="296"/>
      <c r="D189" s="296"/>
      <c r="E189" s="296"/>
      <c r="F189" s="619"/>
    </row>
    <row r="190" spans="1:6" ht="13.5" thickBot="1">
      <c r="A190" s="385"/>
      <c r="B190" s="400" t="s">
        <v>438</v>
      </c>
      <c r="C190" s="414"/>
      <c r="D190" s="414"/>
      <c r="E190" s="414"/>
      <c r="F190" s="622"/>
    </row>
    <row r="191" spans="1:6" ht="13.5" thickBot="1">
      <c r="A191" s="385"/>
      <c r="B191" s="401" t="s">
        <v>22</v>
      </c>
      <c r="C191" s="418">
        <f>SUM(C186:C190)</f>
        <v>104158</v>
      </c>
      <c r="D191" s="418">
        <f>SUM(D186:D190)</f>
        <v>107667</v>
      </c>
      <c r="E191" s="418">
        <f>SUM(E186:E190)</f>
        <v>109051</v>
      </c>
      <c r="F191" s="618">
        <f t="shared" si="2"/>
        <v>1.0128544493670297</v>
      </c>
    </row>
    <row r="192" spans="1:6" ht="12.75">
      <c r="A192" s="385"/>
      <c r="B192" s="399" t="s">
        <v>439</v>
      </c>
      <c r="C192" s="296"/>
      <c r="D192" s="296"/>
      <c r="E192" s="296"/>
      <c r="F192" s="619"/>
    </row>
    <row r="193" spans="1:6" ht="12.75">
      <c r="A193" s="385"/>
      <c r="B193" s="399" t="s">
        <v>440</v>
      </c>
      <c r="C193" s="296"/>
      <c r="D193" s="296"/>
      <c r="E193" s="296"/>
      <c r="F193" s="619"/>
    </row>
    <row r="194" spans="1:6" ht="13.5" thickBot="1">
      <c r="A194" s="385"/>
      <c r="B194" s="402" t="s">
        <v>441</v>
      </c>
      <c r="C194" s="414"/>
      <c r="D194" s="414"/>
      <c r="E194" s="414"/>
      <c r="F194" s="622"/>
    </row>
    <row r="195" spans="1:6" ht="13.5" thickBot="1">
      <c r="A195" s="385"/>
      <c r="B195" s="404" t="s">
        <v>28</v>
      </c>
      <c r="C195" s="413"/>
      <c r="D195" s="413"/>
      <c r="E195" s="413"/>
      <c r="F195" s="662"/>
    </row>
    <row r="196" spans="1:6" ht="13.5" thickBot="1">
      <c r="A196" s="385"/>
      <c r="B196" s="663" t="s">
        <v>668</v>
      </c>
      <c r="C196" s="413"/>
      <c r="D196" s="413"/>
      <c r="E196" s="413"/>
      <c r="F196" s="662"/>
    </row>
    <row r="197" spans="1:6" ht="14.25" thickBot="1">
      <c r="A197" s="403"/>
      <c r="B197" s="386" t="s">
        <v>45</v>
      </c>
      <c r="C197" s="420">
        <f>SUM(C191+C195)</f>
        <v>104158</v>
      </c>
      <c r="D197" s="420">
        <f>SUM(D191+D195)</f>
        <v>107667</v>
      </c>
      <c r="E197" s="420">
        <f>SUM(E191+E195)</f>
        <v>109051</v>
      </c>
      <c r="F197" s="618">
        <f t="shared" si="2"/>
        <v>1.0128544493670297</v>
      </c>
    </row>
    <row r="198" spans="1:6" ht="13.5">
      <c r="A198" s="408">
        <v>2335</v>
      </c>
      <c r="B198" s="406" t="s">
        <v>447</v>
      </c>
      <c r="C198" s="296"/>
      <c r="D198" s="296"/>
      <c r="E198" s="296"/>
      <c r="F198" s="619"/>
    </row>
    <row r="199" spans="1:6" ht="12.75">
      <c r="A199" s="387"/>
      <c r="B199" s="388" t="s">
        <v>421</v>
      </c>
      <c r="C199" s="296">
        <v>400</v>
      </c>
      <c r="D199" s="296">
        <v>400</v>
      </c>
      <c r="E199" s="296">
        <v>218</v>
      </c>
      <c r="F199" s="619">
        <f t="shared" si="2"/>
        <v>0.545</v>
      </c>
    </row>
    <row r="200" spans="1:6" ht="12.75">
      <c r="A200" s="387"/>
      <c r="B200" s="388" t="s">
        <v>422</v>
      </c>
      <c r="C200" s="296"/>
      <c r="D200" s="296"/>
      <c r="E200" s="296"/>
      <c r="F200" s="619"/>
    </row>
    <row r="201" spans="1:6" ht="12.75">
      <c r="A201" s="387"/>
      <c r="B201" s="388" t="s">
        <v>423</v>
      </c>
      <c r="C201" s="296"/>
      <c r="D201" s="296"/>
      <c r="E201" s="296"/>
      <c r="F201" s="619"/>
    </row>
    <row r="202" spans="1:6" ht="12.75">
      <c r="A202" s="387"/>
      <c r="B202" s="388" t="s">
        <v>424</v>
      </c>
      <c r="C202" s="296">
        <v>6250</v>
      </c>
      <c r="D202" s="296">
        <v>5577</v>
      </c>
      <c r="E202" s="296">
        <v>5577</v>
      </c>
      <c r="F202" s="619">
        <f t="shared" si="2"/>
        <v>1</v>
      </c>
    </row>
    <row r="203" spans="1:6" ht="12.75">
      <c r="A203" s="387"/>
      <c r="B203" s="388" t="s">
        <v>425</v>
      </c>
      <c r="C203" s="296"/>
      <c r="D203" s="296">
        <v>673</v>
      </c>
      <c r="E203" s="296">
        <v>855</v>
      </c>
      <c r="F203" s="619">
        <f aca="true" t="shared" si="3" ref="F203:F266">SUM(E203/D203)</f>
        <v>1.2704309063893016</v>
      </c>
    </row>
    <row r="204" spans="1:6" ht="13.5" thickBot="1">
      <c r="A204" s="387"/>
      <c r="B204" s="390" t="s">
        <v>426</v>
      </c>
      <c r="C204" s="414"/>
      <c r="D204" s="414"/>
      <c r="E204" s="414"/>
      <c r="F204" s="622"/>
    </row>
    <row r="205" spans="1:6" ht="13.5" thickBot="1">
      <c r="A205" s="387"/>
      <c r="B205" s="391" t="s">
        <v>414</v>
      </c>
      <c r="C205" s="418">
        <f>SUM(C199:C204)</f>
        <v>6650</v>
      </c>
      <c r="D205" s="418">
        <f>SUM(D199:D204)</f>
        <v>6650</v>
      </c>
      <c r="E205" s="418">
        <f>SUM(E199:E204)</f>
        <v>6650</v>
      </c>
      <c r="F205" s="618">
        <f t="shared" si="3"/>
        <v>1</v>
      </c>
    </row>
    <row r="206" spans="1:6" ht="12.75">
      <c r="A206" s="387"/>
      <c r="B206" s="388" t="s">
        <v>427</v>
      </c>
      <c r="C206" s="296">
        <v>47894</v>
      </c>
      <c r="D206" s="296">
        <v>49524</v>
      </c>
      <c r="E206" s="296">
        <v>50408</v>
      </c>
      <c r="F206" s="619">
        <f t="shared" si="3"/>
        <v>1.017849931346418</v>
      </c>
    </row>
    <row r="207" spans="1:6" ht="12.75">
      <c r="A207" s="387"/>
      <c r="B207" s="388" t="s">
        <v>428</v>
      </c>
      <c r="C207" s="296">
        <v>5000</v>
      </c>
      <c r="D207" s="296">
        <v>5000</v>
      </c>
      <c r="E207" s="296">
        <v>5000</v>
      </c>
      <c r="F207" s="619">
        <f t="shared" si="3"/>
        <v>1</v>
      </c>
    </row>
    <row r="208" spans="1:6" ht="13.5" thickBot="1">
      <c r="A208" s="387"/>
      <c r="B208" s="388" t="s">
        <v>429</v>
      </c>
      <c r="C208" s="414"/>
      <c r="D208" s="414"/>
      <c r="E208" s="414"/>
      <c r="F208" s="622"/>
    </row>
    <row r="209" spans="1:6" ht="13.5" thickBot="1">
      <c r="A209" s="392"/>
      <c r="B209" s="393" t="s">
        <v>417</v>
      </c>
      <c r="C209" s="299">
        <f>SUM(C206:C208)</f>
        <v>52894</v>
      </c>
      <c r="D209" s="299">
        <f>SUM(D206:D208)</f>
        <v>54524</v>
      </c>
      <c r="E209" s="299">
        <f>SUM(E206:E208)</f>
        <v>55408</v>
      </c>
      <c r="F209" s="618">
        <f t="shared" si="3"/>
        <v>1.016213043797227</v>
      </c>
    </row>
    <row r="210" spans="1:6" ht="13.5" thickBot="1">
      <c r="A210" s="389"/>
      <c r="B210" s="394" t="s">
        <v>418</v>
      </c>
      <c r="C210" s="413"/>
      <c r="D210" s="413">
        <v>140</v>
      </c>
      <c r="E210" s="413">
        <v>295</v>
      </c>
      <c r="F210" s="662">
        <f t="shared" si="3"/>
        <v>2.107142857142857</v>
      </c>
    </row>
    <row r="211" spans="1:6" ht="13.5" thickBot="1">
      <c r="A211" s="389"/>
      <c r="B211" s="395" t="s">
        <v>419</v>
      </c>
      <c r="C211" s="418">
        <f>SUM(C209+C205+C210)</f>
        <v>59544</v>
      </c>
      <c r="D211" s="418">
        <f>SUM(D209+D205+D210)</f>
        <v>61314</v>
      </c>
      <c r="E211" s="418">
        <f>SUM(E209+E205+E210)</f>
        <v>62353</v>
      </c>
      <c r="F211" s="618">
        <f t="shared" si="3"/>
        <v>1.0169455589261833</v>
      </c>
    </row>
    <row r="212" spans="1:6" ht="13.5" thickBot="1">
      <c r="A212" s="387"/>
      <c r="B212" s="391" t="s">
        <v>432</v>
      </c>
      <c r="C212" s="413"/>
      <c r="D212" s="413"/>
      <c r="E212" s="413"/>
      <c r="F212" s="662"/>
    </row>
    <row r="213" spans="1:6" ht="12.75">
      <c r="A213" s="387"/>
      <c r="B213" s="388" t="s">
        <v>430</v>
      </c>
      <c r="C213" s="296"/>
      <c r="D213" s="296">
        <v>772</v>
      </c>
      <c r="E213" s="296">
        <v>772</v>
      </c>
      <c r="F213" s="619">
        <f t="shared" si="3"/>
        <v>1</v>
      </c>
    </row>
    <row r="214" spans="1:6" ht="13.5" thickBot="1">
      <c r="A214" s="387"/>
      <c r="B214" s="396" t="s">
        <v>431</v>
      </c>
      <c r="C214" s="414"/>
      <c r="D214" s="414"/>
      <c r="E214" s="414"/>
      <c r="F214" s="622"/>
    </row>
    <row r="215" spans="1:6" ht="13.5" thickBot="1">
      <c r="A215" s="397"/>
      <c r="B215" s="394" t="s">
        <v>420</v>
      </c>
      <c r="C215" s="414"/>
      <c r="D215" s="299">
        <f>SUM(D213:D214)</f>
        <v>772</v>
      </c>
      <c r="E215" s="299">
        <f>SUM(E213:E214)</f>
        <v>772</v>
      </c>
      <c r="F215" s="618">
        <f t="shared" si="3"/>
        <v>1</v>
      </c>
    </row>
    <row r="216" spans="1:6" ht="14.25" thickBot="1">
      <c r="A216" s="397"/>
      <c r="B216" s="398" t="s">
        <v>433</v>
      </c>
      <c r="C216" s="420">
        <f>SUM(C211+C212+C215)</f>
        <v>59544</v>
      </c>
      <c r="D216" s="420">
        <f>SUM(D211+D212+D215)</f>
        <v>62086</v>
      </c>
      <c r="E216" s="420">
        <f>SUM(E211+E212+E215)</f>
        <v>63125</v>
      </c>
      <c r="F216" s="618">
        <f t="shared" si="3"/>
        <v>1.0167348516573784</v>
      </c>
    </row>
    <row r="217" spans="1:6" ht="12.75">
      <c r="A217" s="385"/>
      <c r="B217" s="399" t="s">
        <v>434</v>
      </c>
      <c r="C217" s="296">
        <v>31045</v>
      </c>
      <c r="D217" s="296">
        <v>32948</v>
      </c>
      <c r="E217" s="296">
        <v>33644</v>
      </c>
      <c r="F217" s="619">
        <f t="shared" si="3"/>
        <v>1.0211241957023187</v>
      </c>
    </row>
    <row r="218" spans="1:6" ht="12.75">
      <c r="A218" s="385"/>
      <c r="B218" s="399" t="s">
        <v>435</v>
      </c>
      <c r="C218" s="296">
        <v>8136</v>
      </c>
      <c r="D218" s="296">
        <v>8635</v>
      </c>
      <c r="E218" s="296">
        <v>8823</v>
      </c>
      <c r="F218" s="619">
        <f t="shared" si="3"/>
        <v>1.021771858714534</v>
      </c>
    </row>
    <row r="219" spans="1:6" ht="12.75">
      <c r="A219" s="385"/>
      <c r="B219" s="399" t="s">
        <v>436</v>
      </c>
      <c r="C219" s="296">
        <v>20363</v>
      </c>
      <c r="D219" s="296">
        <v>20503</v>
      </c>
      <c r="E219" s="296">
        <v>20658</v>
      </c>
      <c r="F219" s="619">
        <f t="shared" si="3"/>
        <v>1.0075598692874213</v>
      </c>
    </row>
    <row r="220" spans="1:6" ht="12.75">
      <c r="A220" s="385"/>
      <c r="B220" s="399" t="s">
        <v>437</v>
      </c>
      <c r="C220" s="296"/>
      <c r="D220" s="296"/>
      <c r="E220" s="296"/>
      <c r="F220" s="619"/>
    </row>
    <row r="221" spans="1:6" ht="13.5" thickBot="1">
      <c r="A221" s="385"/>
      <c r="B221" s="400" t="s">
        <v>438</v>
      </c>
      <c r="C221" s="414"/>
      <c r="D221" s="414"/>
      <c r="E221" s="414"/>
      <c r="F221" s="622"/>
    </row>
    <row r="222" spans="1:6" ht="13.5" thickBot="1">
      <c r="A222" s="385"/>
      <c r="B222" s="401" t="s">
        <v>22</v>
      </c>
      <c r="C222" s="418">
        <f>SUM(C217:C221)</f>
        <v>59544</v>
      </c>
      <c r="D222" s="418">
        <f>SUM(D217:D221)</f>
        <v>62086</v>
      </c>
      <c r="E222" s="418">
        <f>SUM(E217:E221)</f>
        <v>63125</v>
      </c>
      <c r="F222" s="618">
        <f t="shared" si="3"/>
        <v>1.0167348516573784</v>
      </c>
    </row>
    <row r="223" spans="1:6" ht="12.75">
      <c r="A223" s="385"/>
      <c r="B223" s="399" t="s">
        <v>439</v>
      </c>
      <c r="C223" s="296"/>
      <c r="D223" s="296"/>
      <c r="E223" s="296"/>
      <c r="F223" s="619"/>
    </row>
    <row r="224" spans="1:6" ht="12.75">
      <c r="A224" s="385"/>
      <c r="B224" s="399" t="s">
        <v>440</v>
      </c>
      <c r="C224" s="296"/>
      <c r="D224" s="296"/>
      <c r="E224" s="296"/>
      <c r="F224" s="619"/>
    </row>
    <row r="225" spans="1:6" ht="13.5" thickBot="1">
      <c r="A225" s="385"/>
      <c r="B225" s="402" t="s">
        <v>441</v>
      </c>
      <c r="C225" s="414"/>
      <c r="D225" s="414"/>
      <c r="E225" s="414"/>
      <c r="F225" s="622"/>
    </row>
    <row r="226" spans="1:6" ht="13.5" thickBot="1">
      <c r="A226" s="385"/>
      <c r="B226" s="404" t="s">
        <v>28</v>
      </c>
      <c r="C226" s="413"/>
      <c r="D226" s="413"/>
      <c r="E226" s="413"/>
      <c r="F226" s="662"/>
    </row>
    <row r="227" spans="1:6" ht="13.5" thickBot="1">
      <c r="A227" s="385"/>
      <c r="B227" s="663" t="s">
        <v>668</v>
      </c>
      <c r="C227" s="413"/>
      <c r="D227" s="413"/>
      <c r="E227" s="413"/>
      <c r="F227" s="662"/>
    </row>
    <row r="228" spans="1:6" ht="14.25" thickBot="1">
      <c r="A228" s="403"/>
      <c r="B228" s="386" t="s">
        <v>45</v>
      </c>
      <c r="C228" s="420">
        <f>SUM(C222+C226)</f>
        <v>59544</v>
      </c>
      <c r="D228" s="420">
        <f>SUM(D222+D226)</f>
        <v>62086</v>
      </c>
      <c r="E228" s="420">
        <f>SUM(E222+E226)</f>
        <v>63125</v>
      </c>
      <c r="F228" s="618">
        <f t="shared" si="3"/>
        <v>1.0167348516573784</v>
      </c>
    </row>
    <row r="229" spans="1:6" ht="13.5">
      <c r="A229" s="405">
        <v>2345</v>
      </c>
      <c r="B229" s="409" t="s">
        <v>448</v>
      </c>
      <c r="C229" s="296"/>
      <c r="D229" s="296"/>
      <c r="E229" s="296"/>
      <c r="F229" s="619"/>
    </row>
    <row r="230" spans="1:6" ht="12.75">
      <c r="A230" s="387"/>
      <c r="B230" s="388" t="s">
        <v>421</v>
      </c>
      <c r="C230" s="296">
        <v>300</v>
      </c>
      <c r="D230" s="296">
        <v>300</v>
      </c>
      <c r="E230" s="296">
        <v>109</v>
      </c>
      <c r="F230" s="619">
        <f>SUM(E230/D230)</f>
        <v>0.36333333333333334</v>
      </c>
    </row>
    <row r="231" spans="1:6" ht="12.75">
      <c r="A231" s="387"/>
      <c r="B231" s="388" t="s">
        <v>422</v>
      </c>
      <c r="C231" s="296"/>
      <c r="D231" s="296"/>
      <c r="E231" s="296"/>
      <c r="F231" s="619"/>
    </row>
    <row r="232" spans="1:6" ht="12.75">
      <c r="A232" s="387"/>
      <c r="B232" s="388" t="s">
        <v>423</v>
      </c>
      <c r="C232" s="296"/>
      <c r="D232" s="296"/>
      <c r="E232" s="296"/>
      <c r="F232" s="619"/>
    </row>
    <row r="233" spans="1:6" ht="12.75">
      <c r="A233" s="387"/>
      <c r="B233" s="388" t="s">
        <v>424</v>
      </c>
      <c r="C233" s="296">
        <v>6250</v>
      </c>
      <c r="D233" s="296">
        <v>5578</v>
      </c>
      <c r="E233" s="296">
        <v>5578</v>
      </c>
      <c r="F233" s="619">
        <f>SUM(E233/D233)</f>
        <v>1</v>
      </c>
    </row>
    <row r="234" spans="1:6" ht="12.75">
      <c r="A234" s="387"/>
      <c r="B234" s="388" t="s">
        <v>425</v>
      </c>
      <c r="C234" s="296"/>
      <c r="D234" s="296">
        <v>672</v>
      </c>
      <c r="E234" s="296">
        <v>863</v>
      </c>
      <c r="F234" s="619">
        <f t="shared" si="3"/>
        <v>1.2842261904761905</v>
      </c>
    </row>
    <row r="235" spans="1:6" ht="13.5" thickBot="1">
      <c r="A235" s="387"/>
      <c r="B235" s="390" t="s">
        <v>426</v>
      </c>
      <c r="C235" s="414"/>
      <c r="D235" s="414"/>
      <c r="E235" s="414"/>
      <c r="F235" s="622"/>
    </row>
    <row r="236" spans="1:6" ht="13.5" thickBot="1">
      <c r="A236" s="387"/>
      <c r="B236" s="391" t="s">
        <v>414</v>
      </c>
      <c r="C236" s="418">
        <f>SUM(C230:C235)</f>
        <v>6550</v>
      </c>
      <c r="D236" s="418">
        <f>SUM(D230:D235)</f>
        <v>6550</v>
      </c>
      <c r="E236" s="418">
        <f>SUM(E230:E235)</f>
        <v>6550</v>
      </c>
      <c r="F236" s="618">
        <f t="shared" si="3"/>
        <v>1</v>
      </c>
    </row>
    <row r="237" spans="1:6" ht="12.75">
      <c r="A237" s="387"/>
      <c r="B237" s="388" t="s">
        <v>427</v>
      </c>
      <c r="C237" s="296">
        <v>48966</v>
      </c>
      <c r="D237" s="296">
        <v>50594</v>
      </c>
      <c r="E237" s="296">
        <v>51413</v>
      </c>
      <c r="F237" s="619">
        <f t="shared" si="3"/>
        <v>1.0161876902399494</v>
      </c>
    </row>
    <row r="238" spans="1:6" ht="12.75">
      <c r="A238" s="387"/>
      <c r="B238" s="388" t="s">
        <v>428</v>
      </c>
      <c r="C238" s="296">
        <v>4000</v>
      </c>
      <c r="D238" s="296">
        <v>4000</v>
      </c>
      <c r="E238" s="296">
        <v>4000</v>
      </c>
      <c r="F238" s="619">
        <f t="shared" si="3"/>
        <v>1</v>
      </c>
    </row>
    <row r="239" spans="1:6" ht="13.5" thickBot="1">
      <c r="A239" s="387"/>
      <c r="B239" s="388" t="s">
        <v>429</v>
      </c>
      <c r="C239" s="414"/>
      <c r="D239" s="414"/>
      <c r="E239" s="414"/>
      <c r="F239" s="622"/>
    </row>
    <row r="240" spans="1:6" ht="13.5" thickBot="1">
      <c r="A240" s="392"/>
      <c r="B240" s="393" t="s">
        <v>417</v>
      </c>
      <c r="C240" s="299">
        <f>SUM(C237:C239)</f>
        <v>52966</v>
      </c>
      <c r="D240" s="299">
        <f>SUM(D237:D239)</f>
        <v>54594</v>
      </c>
      <c r="E240" s="299">
        <f>SUM(E237:E239)</f>
        <v>55413</v>
      </c>
      <c r="F240" s="618">
        <f t="shared" si="3"/>
        <v>1.0150016485328057</v>
      </c>
    </row>
    <row r="241" spans="1:6" ht="13.5" thickBot="1">
      <c r="A241" s="389"/>
      <c r="B241" s="394" t="s">
        <v>418</v>
      </c>
      <c r="C241" s="413"/>
      <c r="D241" s="413">
        <v>200</v>
      </c>
      <c r="E241" s="413">
        <v>350</v>
      </c>
      <c r="F241" s="662">
        <f t="shared" si="3"/>
        <v>1.75</v>
      </c>
    </row>
    <row r="242" spans="1:6" ht="13.5" thickBot="1">
      <c r="A242" s="389"/>
      <c r="B242" s="395" t="s">
        <v>419</v>
      </c>
      <c r="C242" s="418">
        <f>SUM(C240+C236+C241)</f>
        <v>59516</v>
      </c>
      <c r="D242" s="418">
        <f>SUM(D240+D236+D241)</f>
        <v>61344</v>
      </c>
      <c r="E242" s="418">
        <f>SUM(E240+E236+E241)</f>
        <v>62313</v>
      </c>
      <c r="F242" s="618">
        <f t="shared" si="3"/>
        <v>1.015796165884194</v>
      </c>
    </row>
    <row r="243" spans="1:6" ht="13.5" thickBot="1">
      <c r="A243" s="387"/>
      <c r="B243" s="391" t="s">
        <v>432</v>
      </c>
      <c r="C243" s="413"/>
      <c r="D243" s="413"/>
      <c r="E243" s="413"/>
      <c r="F243" s="662"/>
    </row>
    <row r="244" spans="1:6" ht="12.75">
      <c r="A244" s="387"/>
      <c r="B244" s="388" t="s">
        <v>430</v>
      </c>
      <c r="C244" s="296"/>
      <c r="D244" s="296">
        <v>838</v>
      </c>
      <c r="E244" s="296">
        <v>838</v>
      </c>
      <c r="F244" s="619">
        <f t="shared" si="3"/>
        <v>1</v>
      </c>
    </row>
    <row r="245" spans="1:6" ht="13.5" thickBot="1">
      <c r="A245" s="387"/>
      <c r="B245" s="396" t="s">
        <v>431</v>
      </c>
      <c r="C245" s="414"/>
      <c r="D245" s="414"/>
      <c r="E245" s="414"/>
      <c r="F245" s="622"/>
    </row>
    <row r="246" spans="1:6" ht="13.5" thickBot="1">
      <c r="A246" s="397"/>
      <c r="B246" s="394" t="s">
        <v>420</v>
      </c>
      <c r="C246" s="414"/>
      <c r="D246" s="299">
        <f>SUM(D244:D245)</f>
        <v>838</v>
      </c>
      <c r="E246" s="299">
        <f>SUM(E244:E245)</f>
        <v>838</v>
      </c>
      <c r="F246" s="618">
        <f t="shared" si="3"/>
        <v>1</v>
      </c>
    </row>
    <row r="247" spans="1:6" ht="14.25" thickBot="1">
      <c r="A247" s="397"/>
      <c r="B247" s="398" t="s">
        <v>433</v>
      </c>
      <c r="C247" s="420">
        <f>SUM(C242+C243+C246)</f>
        <v>59516</v>
      </c>
      <c r="D247" s="420">
        <f>SUM(D242+D243+D246)</f>
        <v>62182</v>
      </c>
      <c r="E247" s="420">
        <f>SUM(E242+E243+E246)</f>
        <v>63151</v>
      </c>
      <c r="F247" s="618">
        <f t="shared" si="3"/>
        <v>1.0155832877681643</v>
      </c>
    </row>
    <row r="248" spans="1:6" ht="12.75">
      <c r="A248" s="385"/>
      <c r="B248" s="399" t="s">
        <v>434</v>
      </c>
      <c r="C248" s="296">
        <v>32745</v>
      </c>
      <c r="D248" s="296">
        <v>34039</v>
      </c>
      <c r="E248" s="296">
        <v>34684</v>
      </c>
      <c r="F248" s="619">
        <f t="shared" si="3"/>
        <v>1.0189488527865096</v>
      </c>
    </row>
    <row r="249" spans="1:6" ht="12.75">
      <c r="A249" s="385"/>
      <c r="B249" s="399" t="s">
        <v>435</v>
      </c>
      <c r="C249" s="296">
        <v>8623</v>
      </c>
      <c r="D249" s="296">
        <v>8957</v>
      </c>
      <c r="E249" s="296">
        <v>9131</v>
      </c>
      <c r="F249" s="619">
        <f t="shared" si="3"/>
        <v>1.0194261471474824</v>
      </c>
    </row>
    <row r="250" spans="1:6" ht="12.75">
      <c r="A250" s="385"/>
      <c r="B250" s="399" t="s">
        <v>436</v>
      </c>
      <c r="C250" s="296">
        <v>18148</v>
      </c>
      <c r="D250" s="296">
        <v>19186</v>
      </c>
      <c r="E250" s="296">
        <v>19336</v>
      </c>
      <c r="F250" s="619">
        <f t="shared" si="3"/>
        <v>1.0078182007713958</v>
      </c>
    </row>
    <row r="251" spans="1:6" ht="12.75">
      <c r="A251" s="385"/>
      <c r="B251" s="638" t="s">
        <v>645</v>
      </c>
      <c r="C251" s="296"/>
      <c r="D251" s="639">
        <v>1204</v>
      </c>
      <c r="E251" s="639">
        <v>1204</v>
      </c>
      <c r="F251" s="619">
        <f t="shared" si="3"/>
        <v>1</v>
      </c>
    </row>
    <row r="252" spans="1:6" ht="12.75">
      <c r="A252" s="385"/>
      <c r="B252" s="399" t="s">
        <v>437</v>
      </c>
      <c r="C252" s="296"/>
      <c r="D252" s="296"/>
      <c r="E252" s="296"/>
      <c r="F252" s="619"/>
    </row>
    <row r="253" spans="1:6" ht="13.5" thickBot="1">
      <c r="A253" s="385"/>
      <c r="B253" s="400" t="s">
        <v>438</v>
      </c>
      <c r="C253" s="414"/>
      <c r="D253" s="414"/>
      <c r="E253" s="414"/>
      <c r="F253" s="622"/>
    </row>
    <row r="254" spans="1:6" ht="13.5" thickBot="1">
      <c r="A254" s="385"/>
      <c r="B254" s="401" t="s">
        <v>22</v>
      </c>
      <c r="C254" s="418">
        <f>SUM(C248:C253)</f>
        <v>59516</v>
      </c>
      <c r="D254" s="418">
        <f>SUM(D248:D253)-D251</f>
        <v>62182</v>
      </c>
      <c r="E254" s="418">
        <f>SUM(E248:E253)-E251</f>
        <v>63151</v>
      </c>
      <c r="F254" s="630">
        <f t="shared" si="3"/>
        <v>1.0155832877681643</v>
      </c>
    </row>
    <row r="255" spans="1:6" ht="12.75">
      <c r="A255" s="385"/>
      <c r="B255" s="399" t="s">
        <v>439</v>
      </c>
      <c r="C255" s="296"/>
      <c r="D255" s="296"/>
      <c r="E255" s="296"/>
      <c r="F255" s="619"/>
    </row>
    <row r="256" spans="1:6" ht="12.75">
      <c r="A256" s="385"/>
      <c r="B256" s="399" t="s">
        <v>440</v>
      </c>
      <c r="C256" s="296"/>
      <c r="D256" s="296"/>
      <c r="E256" s="296"/>
      <c r="F256" s="619"/>
    </row>
    <row r="257" spans="1:6" ht="13.5" thickBot="1">
      <c r="A257" s="385"/>
      <c r="B257" s="402" t="s">
        <v>441</v>
      </c>
      <c r="C257" s="414"/>
      <c r="D257" s="414"/>
      <c r="E257" s="414"/>
      <c r="F257" s="622"/>
    </row>
    <row r="258" spans="1:6" ht="13.5" thickBot="1">
      <c r="A258" s="385"/>
      <c r="B258" s="404" t="s">
        <v>28</v>
      </c>
      <c r="C258" s="413"/>
      <c r="D258" s="413"/>
      <c r="E258" s="413"/>
      <c r="F258" s="662"/>
    </row>
    <row r="259" spans="1:6" ht="13.5" thickBot="1">
      <c r="A259" s="385"/>
      <c r="B259" s="663" t="s">
        <v>668</v>
      </c>
      <c r="C259" s="413"/>
      <c r="D259" s="413"/>
      <c r="E259" s="413"/>
      <c r="F259" s="662"/>
    </row>
    <row r="260" spans="1:6" ht="14.25" thickBot="1">
      <c r="A260" s="403"/>
      <c r="B260" s="386" t="s">
        <v>45</v>
      </c>
      <c r="C260" s="420">
        <f>SUM(C254+C258)</f>
        <v>59516</v>
      </c>
      <c r="D260" s="420">
        <f>SUM(D254+D258)</f>
        <v>62182</v>
      </c>
      <c r="E260" s="420">
        <f>SUM(E254+E258)</f>
        <v>63151</v>
      </c>
      <c r="F260" s="618">
        <f t="shared" si="3"/>
        <v>1.0155832877681643</v>
      </c>
    </row>
    <row r="261" spans="1:6" ht="13.5">
      <c r="A261" s="405">
        <v>2360</v>
      </c>
      <c r="B261" s="407" t="s">
        <v>449</v>
      </c>
      <c r="C261" s="296"/>
      <c r="D261" s="296"/>
      <c r="E261" s="296"/>
      <c r="F261" s="619"/>
    </row>
    <row r="262" spans="1:6" ht="12.75">
      <c r="A262" s="387"/>
      <c r="B262" s="388" t="s">
        <v>421</v>
      </c>
      <c r="C262" s="296">
        <v>350</v>
      </c>
      <c r="D262" s="296">
        <v>350</v>
      </c>
      <c r="E262" s="296">
        <v>118</v>
      </c>
      <c r="F262" s="619">
        <f>SUM(E262/D262)</f>
        <v>0.33714285714285713</v>
      </c>
    </row>
    <row r="263" spans="1:6" ht="12.75">
      <c r="A263" s="387"/>
      <c r="B263" s="388" t="s">
        <v>422</v>
      </c>
      <c r="C263" s="296"/>
      <c r="D263" s="296"/>
      <c r="E263" s="296"/>
      <c r="F263" s="619"/>
    </row>
    <row r="264" spans="1:6" ht="12.75">
      <c r="A264" s="387"/>
      <c r="B264" s="388" t="s">
        <v>423</v>
      </c>
      <c r="C264" s="296"/>
      <c r="D264" s="296"/>
      <c r="E264" s="296"/>
      <c r="F264" s="619"/>
    </row>
    <row r="265" spans="1:6" ht="12.75">
      <c r="A265" s="387"/>
      <c r="B265" s="388" t="s">
        <v>424</v>
      </c>
      <c r="C265" s="296">
        <v>5900</v>
      </c>
      <c r="D265" s="296">
        <v>5272</v>
      </c>
      <c r="E265" s="296">
        <v>5272</v>
      </c>
      <c r="F265" s="619">
        <f>SUM(E265/D265)</f>
        <v>1</v>
      </c>
    </row>
    <row r="266" spans="1:6" ht="12.75">
      <c r="A266" s="387"/>
      <c r="B266" s="388" t="s">
        <v>425</v>
      </c>
      <c r="C266" s="296"/>
      <c r="D266" s="296">
        <v>628</v>
      </c>
      <c r="E266" s="296">
        <v>860</v>
      </c>
      <c r="F266" s="619">
        <f t="shared" si="3"/>
        <v>1.3694267515923566</v>
      </c>
    </row>
    <row r="267" spans="1:6" ht="13.5" thickBot="1">
      <c r="A267" s="387"/>
      <c r="B267" s="390" t="s">
        <v>426</v>
      </c>
      <c r="C267" s="414"/>
      <c r="D267" s="414"/>
      <c r="E267" s="414"/>
      <c r="F267" s="622"/>
    </row>
    <row r="268" spans="1:6" ht="13.5" thickBot="1">
      <c r="A268" s="387"/>
      <c r="B268" s="391" t="s">
        <v>414</v>
      </c>
      <c r="C268" s="418">
        <f>SUM(C262:C267)</f>
        <v>6250</v>
      </c>
      <c r="D268" s="418">
        <f>SUM(D262:D267)</f>
        <v>6250</v>
      </c>
      <c r="E268" s="418">
        <f>SUM(E262:E267)</f>
        <v>6250</v>
      </c>
      <c r="F268" s="618">
        <f aca="true" t="shared" si="4" ref="F268:F292">SUM(E268/D268)</f>
        <v>1</v>
      </c>
    </row>
    <row r="269" spans="1:6" ht="12.75">
      <c r="A269" s="387"/>
      <c r="B269" s="388" t="s">
        <v>427</v>
      </c>
      <c r="C269" s="296">
        <v>49443</v>
      </c>
      <c r="D269" s="296">
        <v>51162</v>
      </c>
      <c r="E269" s="296">
        <v>51962</v>
      </c>
      <c r="F269" s="619">
        <f t="shared" si="4"/>
        <v>1.0156366052929908</v>
      </c>
    </row>
    <row r="270" spans="1:6" ht="12.75">
      <c r="A270" s="387"/>
      <c r="B270" s="388" t="s">
        <v>428</v>
      </c>
      <c r="C270" s="296">
        <v>4600</v>
      </c>
      <c r="D270" s="296">
        <v>4600</v>
      </c>
      <c r="E270" s="296">
        <v>4600</v>
      </c>
      <c r="F270" s="619">
        <f t="shared" si="4"/>
        <v>1</v>
      </c>
    </row>
    <row r="271" spans="1:6" ht="13.5" thickBot="1">
      <c r="A271" s="387"/>
      <c r="B271" s="388" t="s">
        <v>429</v>
      </c>
      <c r="C271" s="414"/>
      <c r="D271" s="414"/>
      <c r="E271" s="414"/>
      <c r="F271" s="622"/>
    </row>
    <row r="272" spans="1:6" ht="13.5" thickBot="1">
      <c r="A272" s="392"/>
      <c r="B272" s="393" t="s">
        <v>417</v>
      </c>
      <c r="C272" s="299">
        <f>SUM(C269:C271)</f>
        <v>54043</v>
      </c>
      <c r="D272" s="299">
        <f>SUM(D269:D271)</f>
        <v>55762</v>
      </c>
      <c r="E272" s="299">
        <f>SUM(E269:E271)</f>
        <v>56562</v>
      </c>
      <c r="F272" s="618">
        <f t="shared" si="4"/>
        <v>1.0143466877084752</v>
      </c>
    </row>
    <row r="273" spans="1:6" ht="13.5" thickBot="1">
      <c r="A273" s="389"/>
      <c r="B273" s="394" t="s">
        <v>418</v>
      </c>
      <c r="C273" s="413"/>
      <c r="D273" s="413">
        <v>150</v>
      </c>
      <c r="E273" s="413">
        <v>320</v>
      </c>
      <c r="F273" s="662">
        <f t="shared" si="4"/>
        <v>2.1333333333333333</v>
      </c>
    </row>
    <row r="274" spans="1:6" ht="13.5" thickBot="1">
      <c r="A274" s="389"/>
      <c r="B274" s="395" t="s">
        <v>419</v>
      </c>
      <c r="C274" s="418">
        <f>SUM(C272+C268+C273)</f>
        <v>60293</v>
      </c>
      <c r="D274" s="418">
        <f>SUM(D272+D268+D273)</f>
        <v>62162</v>
      </c>
      <c r="E274" s="418">
        <f>SUM(E272+E268+E273)</f>
        <v>63132</v>
      </c>
      <c r="F274" s="618">
        <f t="shared" si="4"/>
        <v>1.0156043885331876</v>
      </c>
    </row>
    <row r="275" spans="1:6" ht="13.5" thickBot="1">
      <c r="A275" s="387"/>
      <c r="B275" s="391" t="s">
        <v>432</v>
      </c>
      <c r="C275" s="413"/>
      <c r="D275" s="413"/>
      <c r="E275" s="413"/>
      <c r="F275" s="662"/>
    </row>
    <row r="276" spans="1:6" ht="12.75">
      <c r="A276" s="387"/>
      <c r="B276" s="388" t="s">
        <v>430</v>
      </c>
      <c r="C276" s="296"/>
      <c r="D276" s="296">
        <v>802</v>
      </c>
      <c r="E276" s="296">
        <v>802</v>
      </c>
      <c r="F276" s="619">
        <f t="shared" si="4"/>
        <v>1</v>
      </c>
    </row>
    <row r="277" spans="1:6" ht="13.5" thickBot="1">
      <c r="A277" s="387"/>
      <c r="B277" s="396" t="s">
        <v>431</v>
      </c>
      <c r="C277" s="414"/>
      <c r="D277" s="414"/>
      <c r="E277" s="414"/>
      <c r="F277" s="622"/>
    </row>
    <row r="278" spans="1:6" ht="13.5" thickBot="1">
      <c r="A278" s="397"/>
      <c r="B278" s="394" t="s">
        <v>420</v>
      </c>
      <c r="C278" s="414"/>
      <c r="D278" s="299">
        <f>SUM(D276:D277)</f>
        <v>802</v>
      </c>
      <c r="E278" s="299">
        <f>SUM(E276:E277)</f>
        <v>802</v>
      </c>
      <c r="F278" s="618">
        <f t="shared" si="4"/>
        <v>1</v>
      </c>
    </row>
    <row r="279" spans="1:6" ht="14.25" thickBot="1">
      <c r="A279" s="397"/>
      <c r="B279" s="398" t="s">
        <v>433</v>
      </c>
      <c r="C279" s="420">
        <f>SUM(C274+C275+C278)</f>
        <v>60293</v>
      </c>
      <c r="D279" s="420">
        <f>SUM(D274+D275+D278)</f>
        <v>62964</v>
      </c>
      <c r="E279" s="420">
        <f>SUM(E274+E275+E278)</f>
        <v>63934</v>
      </c>
      <c r="F279" s="618">
        <f t="shared" si="4"/>
        <v>1.0154056286131758</v>
      </c>
    </row>
    <row r="280" spans="1:6" ht="12.75">
      <c r="A280" s="385"/>
      <c r="B280" s="399" t="s">
        <v>434</v>
      </c>
      <c r="C280" s="296">
        <v>32088</v>
      </c>
      <c r="D280" s="296">
        <v>33642</v>
      </c>
      <c r="E280" s="296">
        <v>34272</v>
      </c>
      <c r="F280" s="619">
        <f t="shared" si="4"/>
        <v>1.0187265917602997</v>
      </c>
    </row>
    <row r="281" spans="1:6" ht="12.75">
      <c r="A281" s="385"/>
      <c r="B281" s="399" t="s">
        <v>435</v>
      </c>
      <c r="C281" s="296">
        <v>8446</v>
      </c>
      <c r="D281" s="296">
        <v>8851</v>
      </c>
      <c r="E281" s="296">
        <v>9021</v>
      </c>
      <c r="F281" s="619">
        <f t="shared" si="4"/>
        <v>1.0192068692803073</v>
      </c>
    </row>
    <row r="282" spans="1:6" ht="12.75">
      <c r="A282" s="385"/>
      <c r="B282" s="399" t="s">
        <v>436</v>
      </c>
      <c r="C282" s="296">
        <v>19759</v>
      </c>
      <c r="D282" s="296">
        <v>20471</v>
      </c>
      <c r="E282" s="296">
        <v>20641</v>
      </c>
      <c r="F282" s="619">
        <f t="shared" si="4"/>
        <v>1.008304430658004</v>
      </c>
    </row>
    <row r="283" spans="1:6" ht="12.75">
      <c r="A283" s="385"/>
      <c r="B283" s="638" t="s">
        <v>646</v>
      </c>
      <c r="C283" s="296"/>
      <c r="D283" s="639">
        <v>562</v>
      </c>
      <c r="E283" s="639">
        <v>562</v>
      </c>
      <c r="F283" s="619">
        <f t="shared" si="4"/>
        <v>1</v>
      </c>
    </row>
    <row r="284" spans="1:6" ht="12.75">
      <c r="A284" s="385"/>
      <c r="B284" s="399" t="s">
        <v>437</v>
      </c>
      <c r="C284" s="296"/>
      <c r="D284" s="296"/>
      <c r="E284" s="296"/>
      <c r="F284" s="619"/>
    </row>
    <row r="285" spans="1:6" ht="13.5" thickBot="1">
      <c r="A285" s="385"/>
      <c r="B285" s="400" t="s">
        <v>438</v>
      </c>
      <c r="C285" s="414"/>
      <c r="D285" s="414"/>
      <c r="E285" s="414"/>
      <c r="F285" s="622"/>
    </row>
    <row r="286" spans="1:6" ht="13.5" thickBot="1">
      <c r="A286" s="385"/>
      <c r="B286" s="401" t="s">
        <v>22</v>
      </c>
      <c r="C286" s="418">
        <f>SUM(C280:C285)</f>
        <v>60293</v>
      </c>
      <c r="D286" s="418">
        <f>SUM(D280:D285)-D283</f>
        <v>62964</v>
      </c>
      <c r="E286" s="418">
        <f>SUM(E280:E285)-E283</f>
        <v>63934</v>
      </c>
      <c r="F286" s="630">
        <f t="shared" si="4"/>
        <v>1.0154056286131758</v>
      </c>
    </row>
    <row r="287" spans="1:6" ht="12.75">
      <c r="A287" s="385"/>
      <c r="B287" s="399" t="s">
        <v>439</v>
      </c>
      <c r="C287" s="296"/>
      <c r="D287" s="296"/>
      <c r="E287" s="296"/>
      <c r="F287" s="619"/>
    </row>
    <row r="288" spans="1:6" ht="12.75">
      <c r="A288" s="385"/>
      <c r="B288" s="399" t="s">
        <v>440</v>
      </c>
      <c r="C288" s="296"/>
      <c r="D288" s="296"/>
      <c r="E288" s="296"/>
      <c r="F288" s="619"/>
    </row>
    <row r="289" spans="1:6" ht="13.5" thickBot="1">
      <c r="A289" s="385"/>
      <c r="B289" s="402" t="s">
        <v>441</v>
      </c>
      <c r="C289" s="414"/>
      <c r="D289" s="414"/>
      <c r="E289" s="414"/>
      <c r="F289" s="622"/>
    </row>
    <row r="290" spans="1:6" ht="13.5" thickBot="1">
      <c r="A290" s="385"/>
      <c r="B290" s="404" t="s">
        <v>28</v>
      </c>
      <c r="C290" s="413"/>
      <c r="D290" s="413"/>
      <c r="E290" s="413"/>
      <c r="F290" s="662"/>
    </row>
    <row r="291" spans="1:6" ht="13.5" thickBot="1">
      <c r="A291" s="385"/>
      <c r="B291" s="663" t="s">
        <v>668</v>
      </c>
      <c r="C291" s="413"/>
      <c r="D291" s="413"/>
      <c r="E291" s="413"/>
      <c r="F291" s="662"/>
    </row>
    <row r="292" spans="1:6" ht="14.25" thickBot="1">
      <c r="A292" s="403"/>
      <c r="B292" s="386" t="s">
        <v>45</v>
      </c>
      <c r="C292" s="420">
        <f>SUM(C286+C290)</f>
        <v>60293</v>
      </c>
      <c r="D292" s="420">
        <f>SUM(D286+D290)</f>
        <v>62964</v>
      </c>
      <c r="E292" s="420">
        <f>SUM(E286+E290)</f>
        <v>63934</v>
      </c>
      <c r="F292" s="618">
        <f t="shared" si="4"/>
        <v>1.0154056286131758</v>
      </c>
    </row>
    <row r="293" spans="1:6" ht="13.5">
      <c r="A293" s="407">
        <v>2499</v>
      </c>
      <c r="B293" s="406" t="s">
        <v>450</v>
      </c>
      <c r="C293" s="416"/>
      <c r="D293" s="416"/>
      <c r="E293" s="416"/>
      <c r="F293" s="619"/>
    </row>
    <row r="294" spans="1:6" ht="12.75">
      <c r="A294" s="387"/>
      <c r="B294" s="388" t="s">
        <v>421</v>
      </c>
      <c r="C294" s="416">
        <f aca="true" t="shared" si="5" ref="C294:E299">SUM(C10+C41+C73+C104+C136+C167+C199+C230+C262)</f>
        <v>5550</v>
      </c>
      <c r="D294" s="416">
        <f t="shared" si="5"/>
        <v>4050</v>
      </c>
      <c r="E294" s="416">
        <f t="shared" si="5"/>
        <v>2445</v>
      </c>
      <c r="F294" s="619">
        <f aca="true" t="shared" si="6" ref="F294:F310">SUM(E294/D294)</f>
        <v>0.6037037037037037</v>
      </c>
    </row>
    <row r="295" spans="1:6" ht="12.75">
      <c r="A295" s="387"/>
      <c r="B295" s="388" t="s">
        <v>422</v>
      </c>
      <c r="C295" s="416">
        <f t="shared" si="5"/>
        <v>0</v>
      </c>
      <c r="D295" s="416">
        <f t="shared" si="5"/>
        <v>0</v>
      </c>
      <c r="E295" s="416">
        <f t="shared" si="5"/>
        <v>0</v>
      </c>
      <c r="F295" s="619"/>
    </row>
    <row r="296" spans="1:6" ht="12.75">
      <c r="A296" s="387"/>
      <c r="B296" s="388" t="s">
        <v>423</v>
      </c>
      <c r="C296" s="416">
        <f t="shared" si="5"/>
        <v>1600</v>
      </c>
      <c r="D296" s="416">
        <f t="shared" si="5"/>
        <v>3100</v>
      </c>
      <c r="E296" s="416">
        <f t="shared" si="5"/>
        <v>3100</v>
      </c>
      <c r="F296" s="619"/>
    </row>
    <row r="297" spans="1:6" ht="12.75">
      <c r="A297" s="387"/>
      <c r="B297" s="388" t="s">
        <v>424</v>
      </c>
      <c r="C297" s="416">
        <f t="shared" si="5"/>
        <v>67007</v>
      </c>
      <c r="D297" s="416">
        <f t="shared" si="5"/>
        <v>64236</v>
      </c>
      <c r="E297" s="416">
        <f t="shared" si="5"/>
        <v>64586</v>
      </c>
      <c r="F297" s="619">
        <f t="shared" si="6"/>
        <v>1.0054486580733546</v>
      </c>
    </row>
    <row r="298" spans="1:6" ht="12.75">
      <c r="A298" s="387"/>
      <c r="B298" s="388" t="s">
        <v>425</v>
      </c>
      <c r="C298" s="416">
        <f t="shared" si="5"/>
        <v>14300</v>
      </c>
      <c r="D298" s="416">
        <f t="shared" si="5"/>
        <v>17071</v>
      </c>
      <c r="E298" s="416">
        <f t="shared" si="5"/>
        <v>19071</v>
      </c>
      <c r="F298" s="619">
        <f t="shared" si="6"/>
        <v>1.117157752914299</v>
      </c>
    </row>
    <row r="299" spans="1:6" ht="13.5" thickBot="1">
      <c r="A299" s="387"/>
      <c r="B299" s="390" t="s">
        <v>426</v>
      </c>
      <c r="C299" s="417">
        <f t="shared" si="5"/>
        <v>0</v>
      </c>
      <c r="D299" s="417">
        <f t="shared" si="5"/>
        <v>0</v>
      </c>
      <c r="E299" s="417">
        <f t="shared" si="5"/>
        <v>0</v>
      </c>
      <c r="F299" s="622"/>
    </row>
    <row r="300" spans="1:6" ht="13.5" thickBot="1">
      <c r="A300" s="387"/>
      <c r="B300" s="391" t="s">
        <v>414</v>
      </c>
      <c r="C300" s="423">
        <f>SUM(C294:C299)</f>
        <v>88457</v>
      </c>
      <c r="D300" s="423">
        <f>SUM(D294:D299)</f>
        <v>88457</v>
      </c>
      <c r="E300" s="423">
        <f>SUM(E294:E299)</f>
        <v>89202</v>
      </c>
      <c r="F300" s="618">
        <f t="shared" si="6"/>
        <v>1.0084221712244368</v>
      </c>
    </row>
    <row r="301" spans="1:6" ht="12.75">
      <c r="A301" s="387"/>
      <c r="B301" s="388" t="s">
        <v>427</v>
      </c>
      <c r="C301" s="416">
        <f aca="true" t="shared" si="7" ref="C301:E303">SUM(C17+C48+C80+C111+C143+C174+C206+C237+C269)</f>
        <v>785661</v>
      </c>
      <c r="D301" s="416">
        <f t="shared" si="7"/>
        <v>817028</v>
      </c>
      <c r="E301" s="416">
        <f t="shared" si="7"/>
        <v>828277</v>
      </c>
      <c r="F301" s="619">
        <f t="shared" si="6"/>
        <v>1.0137681939909036</v>
      </c>
    </row>
    <row r="302" spans="1:6" ht="12.75">
      <c r="A302" s="387"/>
      <c r="B302" s="388" t="s">
        <v>428</v>
      </c>
      <c r="C302" s="416">
        <f t="shared" si="7"/>
        <v>76000</v>
      </c>
      <c r="D302" s="416">
        <f t="shared" si="7"/>
        <v>76000</v>
      </c>
      <c r="E302" s="416">
        <f t="shared" si="7"/>
        <v>76000</v>
      </c>
      <c r="F302" s="619">
        <f t="shared" si="6"/>
        <v>1</v>
      </c>
    </row>
    <row r="303" spans="1:6" ht="13.5" thickBot="1">
      <c r="A303" s="387"/>
      <c r="B303" s="388" t="s">
        <v>429</v>
      </c>
      <c r="C303" s="417">
        <f t="shared" si="7"/>
        <v>0</v>
      </c>
      <c r="D303" s="417">
        <f t="shared" si="7"/>
        <v>0</v>
      </c>
      <c r="E303" s="417">
        <f t="shared" si="7"/>
        <v>0</v>
      </c>
      <c r="F303" s="622"/>
    </row>
    <row r="304" spans="1:6" ht="13.5" thickBot="1">
      <c r="A304" s="392"/>
      <c r="B304" s="393" t="s">
        <v>417</v>
      </c>
      <c r="C304" s="423">
        <f>SUM(C301:C303)</f>
        <v>861661</v>
      </c>
      <c r="D304" s="423">
        <f>SUM(D301:D303)</f>
        <v>893028</v>
      </c>
      <c r="E304" s="423">
        <f>SUM(E301:E303)</f>
        <v>904277</v>
      </c>
      <c r="F304" s="618">
        <f t="shared" si="6"/>
        <v>1.0125964695395888</v>
      </c>
    </row>
    <row r="305" spans="1:6" ht="13.5" thickBot="1">
      <c r="A305" s="389"/>
      <c r="B305" s="394" t="s">
        <v>418</v>
      </c>
      <c r="C305" s="415">
        <f>SUM(C21+C52+C84+C115+C147+C178+C210+C241+C273)</f>
        <v>0</v>
      </c>
      <c r="D305" s="422">
        <f>SUM(D21+D52+D84+D115+D147+D178+D210+D241+D273)</f>
        <v>1930</v>
      </c>
      <c r="E305" s="422">
        <f>SUM(E21+E52+E84+E115+E147+E178+E210+E241+E273)</f>
        <v>3000</v>
      </c>
      <c r="F305" s="618">
        <f t="shared" si="6"/>
        <v>1.5544041450777202</v>
      </c>
    </row>
    <row r="306" spans="1:6" ht="13.5" thickBot="1">
      <c r="A306" s="389"/>
      <c r="B306" s="234" t="s">
        <v>669</v>
      </c>
      <c r="C306" s="415"/>
      <c r="D306" s="422"/>
      <c r="E306" s="422">
        <f>SUM(E179)</f>
        <v>254</v>
      </c>
      <c r="F306" s="618"/>
    </row>
    <row r="307" spans="1:6" ht="13.5" thickBot="1">
      <c r="A307" s="389"/>
      <c r="B307" s="394" t="s">
        <v>666</v>
      </c>
      <c r="C307" s="415"/>
      <c r="D307" s="422">
        <f>SUM(D53+D116)</f>
        <v>0</v>
      </c>
      <c r="E307" s="422">
        <f>SUM(E53+E116)</f>
        <v>0</v>
      </c>
      <c r="F307" s="662"/>
    </row>
    <row r="308" spans="1:6" ht="13.5" thickBot="1">
      <c r="A308" s="389"/>
      <c r="B308" s="395" t="s">
        <v>419</v>
      </c>
      <c r="C308" s="422">
        <f>SUM(C304+C305+C300)</f>
        <v>950118</v>
      </c>
      <c r="D308" s="422">
        <f>SUM(D304+D305+D300+D307)</f>
        <v>983415</v>
      </c>
      <c r="E308" s="422">
        <f>SUM(E304+E305+E300+E307+E306)</f>
        <v>996733</v>
      </c>
      <c r="F308" s="618">
        <f t="shared" si="6"/>
        <v>1.013542604088813</v>
      </c>
    </row>
    <row r="309" spans="1:6" ht="13.5" thickBot="1">
      <c r="A309" s="387"/>
      <c r="B309" s="391" t="s">
        <v>432</v>
      </c>
      <c r="C309" s="415">
        <f aca="true" t="shared" si="8" ref="C309:E312">SUM(C23+C55+C86+C118+C149+C181+C212+C243+C275)</f>
        <v>0</v>
      </c>
      <c r="D309" s="415">
        <f t="shared" si="8"/>
        <v>0</v>
      </c>
      <c r="E309" s="415">
        <f t="shared" si="8"/>
        <v>0</v>
      </c>
      <c r="F309" s="622"/>
    </row>
    <row r="310" spans="1:6" ht="12.75">
      <c r="A310" s="387"/>
      <c r="B310" s="388" t="s">
        <v>430</v>
      </c>
      <c r="C310" s="416">
        <f t="shared" si="8"/>
        <v>0</v>
      </c>
      <c r="D310" s="416">
        <f t="shared" si="8"/>
        <v>18012</v>
      </c>
      <c r="E310" s="416">
        <f t="shared" si="8"/>
        <v>18012</v>
      </c>
      <c r="F310" s="741">
        <f t="shared" si="6"/>
        <v>1</v>
      </c>
    </row>
    <row r="311" spans="1:6" ht="13.5" thickBot="1">
      <c r="A311" s="387"/>
      <c r="B311" s="396" t="s">
        <v>431</v>
      </c>
      <c r="C311" s="417">
        <f t="shared" si="8"/>
        <v>0</v>
      </c>
      <c r="D311" s="417">
        <f t="shared" si="8"/>
        <v>0</v>
      </c>
      <c r="E311" s="417">
        <f t="shared" si="8"/>
        <v>0</v>
      </c>
      <c r="F311" s="630"/>
    </row>
    <row r="312" spans="1:6" ht="13.5" thickBot="1">
      <c r="A312" s="397"/>
      <c r="B312" s="394" t="s">
        <v>420</v>
      </c>
      <c r="C312" s="415">
        <f t="shared" si="8"/>
        <v>0</v>
      </c>
      <c r="D312" s="422">
        <f t="shared" si="8"/>
        <v>18012</v>
      </c>
      <c r="E312" s="422">
        <f t="shared" si="8"/>
        <v>18012</v>
      </c>
      <c r="F312" s="618">
        <f>SUM(E312/D312)</f>
        <v>1</v>
      </c>
    </row>
    <row r="313" spans="1:6" ht="13.5" thickBot="1">
      <c r="A313" s="397"/>
      <c r="B313" s="664" t="s">
        <v>667</v>
      </c>
      <c r="C313" s="415"/>
      <c r="D313" s="422"/>
      <c r="E313" s="422"/>
      <c r="F313" s="662"/>
    </row>
    <row r="314" spans="1:6" ht="14.25" thickBot="1">
      <c r="A314" s="397"/>
      <c r="B314" s="398" t="s">
        <v>433</v>
      </c>
      <c r="C314" s="424">
        <f>SUM(C312+C308+C309)</f>
        <v>950118</v>
      </c>
      <c r="D314" s="424">
        <f>SUM(D312+D308+D309)</f>
        <v>1001427</v>
      </c>
      <c r="E314" s="424">
        <f>SUM(E312+E308+E309)</f>
        <v>1014745</v>
      </c>
      <c r="F314" s="618">
        <f>SUM(E314/D314)</f>
        <v>1.0132990222951848</v>
      </c>
    </row>
    <row r="315" spans="1:6" ht="12.75">
      <c r="A315" s="385"/>
      <c r="B315" s="399" t="s">
        <v>434</v>
      </c>
      <c r="C315" s="416">
        <f aca="true" t="shared" si="9" ref="C315:E317">SUM(C28+C60+C91+C123+C154+C186+C217+C248+C280)</f>
        <v>499491</v>
      </c>
      <c r="D315" s="416">
        <f t="shared" si="9"/>
        <v>532694</v>
      </c>
      <c r="E315" s="416">
        <f t="shared" si="9"/>
        <v>541552</v>
      </c>
      <c r="F315" s="619">
        <f>SUM(E315/D315)</f>
        <v>1.0166286836345069</v>
      </c>
    </row>
    <row r="316" spans="1:6" ht="12.75">
      <c r="A316" s="385"/>
      <c r="B316" s="399" t="s">
        <v>435</v>
      </c>
      <c r="C316" s="416">
        <f t="shared" si="9"/>
        <v>130680</v>
      </c>
      <c r="D316" s="416">
        <f t="shared" si="9"/>
        <v>139394</v>
      </c>
      <c r="E316" s="416">
        <f t="shared" si="9"/>
        <v>140646</v>
      </c>
      <c r="F316" s="619">
        <f>SUM(E316/D316)</f>
        <v>1.0089817352253325</v>
      </c>
    </row>
    <row r="317" spans="1:6" ht="12.75">
      <c r="A317" s="385"/>
      <c r="B317" s="399" t="s">
        <v>436</v>
      </c>
      <c r="C317" s="416">
        <f t="shared" si="9"/>
        <v>319947</v>
      </c>
      <c r="D317" s="416">
        <f t="shared" si="9"/>
        <v>329039</v>
      </c>
      <c r="E317" s="416">
        <f t="shared" si="9"/>
        <v>331608</v>
      </c>
      <c r="F317" s="619">
        <f>SUM(E317/D317)</f>
        <v>1.0078075851190893</v>
      </c>
    </row>
    <row r="318" spans="1:6" ht="12.75">
      <c r="A318" s="385"/>
      <c r="B318" s="638" t="s">
        <v>646</v>
      </c>
      <c r="C318" s="416"/>
      <c r="D318" s="640">
        <f>SUM(D283+D251)</f>
        <v>1766</v>
      </c>
      <c r="E318" s="640">
        <f>SUM(E283+E251)</f>
        <v>1766</v>
      </c>
      <c r="F318" s="619">
        <f>SUM(E318/D318)</f>
        <v>1</v>
      </c>
    </row>
    <row r="319" spans="1:6" ht="12.75">
      <c r="A319" s="385"/>
      <c r="B319" s="399" t="s">
        <v>437</v>
      </c>
      <c r="C319" s="416">
        <f aca="true" t="shared" si="10" ref="C319:E320">SUM(C31+C63+C94+C126+C157+C189+C220+C252+C284)</f>
        <v>0</v>
      </c>
      <c r="D319" s="416">
        <f t="shared" si="10"/>
        <v>0</v>
      </c>
      <c r="E319" s="416">
        <f t="shared" si="10"/>
        <v>0</v>
      </c>
      <c r="F319" s="619"/>
    </row>
    <row r="320" spans="1:6" ht="13.5" thickBot="1">
      <c r="A320" s="385"/>
      <c r="B320" s="400" t="s">
        <v>438</v>
      </c>
      <c r="C320" s="417">
        <f t="shared" si="10"/>
        <v>0</v>
      </c>
      <c r="D320" s="417">
        <f t="shared" si="10"/>
        <v>0</v>
      </c>
      <c r="E320" s="417">
        <f t="shared" si="10"/>
        <v>0</v>
      </c>
      <c r="F320" s="622"/>
    </row>
    <row r="321" spans="1:6" ht="13.5" thickBot="1">
      <c r="A321" s="385"/>
      <c r="B321" s="401" t="s">
        <v>22</v>
      </c>
      <c r="C321" s="422">
        <f>SUM(C315:C320)</f>
        <v>950118</v>
      </c>
      <c r="D321" s="422">
        <f>SUM(D315:D320)-D318</f>
        <v>1001127</v>
      </c>
      <c r="E321" s="422">
        <f>SUM(E315:E320)-E318</f>
        <v>1013806</v>
      </c>
      <c r="F321" s="630">
        <f>SUM(E321/D321)</f>
        <v>1.0126647268528368</v>
      </c>
    </row>
    <row r="322" spans="1:6" ht="12.75">
      <c r="A322" s="385"/>
      <c r="B322" s="399" t="s">
        <v>439</v>
      </c>
      <c r="C322" s="416">
        <f aca="true" t="shared" si="11" ref="C322:E325">SUM(C34+C66+C97+C129+C160+C192+C223+C255+C287)</f>
        <v>0</v>
      </c>
      <c r="D322" s="416">
        <f t="shared" si="11"/>
        <v>0</v>
      </c>
      <c r="E322" s="416">
        <f t="shared" si="11"/>
        <v>0</v>
      </c>
      <c r="F322" s="619"/>
    </row>
    <row r="323" spans="1:6" ht="12.75">
      <c r="A323" s="385"/>
      <c r="B323" s="399" t="s">
        <v>440</v>
      </c>
      <c r="C323" s="416">
        <f t="shared" si="11"/>
        <v>0</v>
      </c>
      <c r="D323" s="416">
        <f t="shared" si="11"/>
        <v>300</v>
      </c>
      <c r="E323" s="416">
        <f t="shared" si="11"/>
        <v>939</v>
      </c>
      <c r="F323" s="619">
        <f>SUM(E323/D323)</f>
        <v>3.13</v>
      </c>
    </row>
    <row r="324" spans="1:6" ht="13.5" thickBot="1">
      <c r="A324" s="385"/>
      <c r="B324" s="402" t="s">
        <v>441</v>
      </c>
      <c r="C324" s="417">
        <f t="shared" si="11"/>
        <v>0</v>
      </c>
      <c r="D324" s="417">
        <f t="shared" si="11"/>
        <v>0</v>
      </c>
      <c r="E324" s="417">
        <f t="shared" si="11"/>
        <v>0</v>
      </c>
      <c r="F324" s="622"/>
    </row>
    <row r="325" spans="1:6" ht="13.5" thickBot="1">
      <c r="A325" s="385"/>
      <c r="B325" s="404" t="s">
        <v>28</v>
      </c>
      <c r="C325" s="415">
        <f t="shared" si="11"/>
        <v>0</v>
      </c>
      <c r="D325" s="422">
        <f t="shared" si="11"/>
        <v>300</v>
      </c>
      <c r="E325" s="422">
        <f t="shared" si="11"/>
        <v>939</v>
      </c>
      <c r="F325" s="630">
        <f>SUM(E325/D325)</f>
        <v>3.13</v>
      </c>
    </row>
    <row r="326" spans="1:6" ht="13.5" thickBot="1">
      <c r="A326" s="385"/>
      <c r="B326" s="663" t="s">
        <v>668</v>
      </c>
      <c r="C326" s="415"/>
      <c r="D326" s="415">
        <f>SUM(D38+D70+D101+D133+D164+D196+D227+D259+D291)</f>
        <v>0</v>
      </c>
      <c r="E326" s="415">
        <f>SUM(E38+E70+E101+E133+E164+E196+E227+E259+E291)</f>
        <v>0</v>
      </c>
      <c r="F326" s="662"/>
    </row>
    <row r="327" spans="1:6" ht="14.25" thickBot="1">
      <c r="A327" s="403"/>
      <c r="B327" s="386" t="s">
        <v>45</v>
      </c>
      <c r="C327" s="424">
        <f>SUM(C321+C325)</f>
        <v>950118</v>
      </c>
      <c r="D327" s="424">
        <f>SUM(D321+D325+D326)</f>
        <v>1001427</v>
      </c>
      <c r="E327" s="424">
        <f>SUM(E321+E325+E326)</f>
        <v>1014745</v>
      </c>
      <c r="F327" s="618">
        <f>SUM(E327/D327)</f>
        <v>1.0132990222951848</v>
      </c>
    </row>
    <row r="328" spans="1:6" ht="13.5">
      <c r="A328" s="408">
        <v>2510</v>
      </c>
      <c r="B328" s="406" t="s">
        <v>451</v>
      </c>
      <c r="C328" s="296"/>
      <c r="D328" s="296"/>
      <c r="E328" s="296"/>
      <c r="F328" s="619"/>
    </row>
    <row r="329" spans="1:6" ht="12.75">
      <c r="A329" s="387"/>
      <c r="B329" s="388" t="s">
        <v>421</v>
      </c>
      <c r="C329" s="296"/>
      <c r="D329" s="296"/>
      <c r="E329" s="296"/>
      <c r="F329" s="619"/>
    </row>
    <row r="330" spans="1:6" ht="12.75">
      <c r="A330" s="387"/>
      <c r="B330" s="388" t="s">
        <v>422</v>
      </c>
      <c r="C330" s="296">
        <v>2500</v>
      </c>
      <c r="D330" s="296">
        <v>2500</v>
      </c>
      <c r="E330" s="296">
        <v>2500</v>
      </c>
      <c r="F330" s="619"/>
    </row>
    <row r="331" spans="1:6" ht="12.75">
      <c r="A331" s="387"/>
      <c r="B331" s="388" t="s">
        <v>423</v>
      </c>
      <c r="C331" s="296"/>
      <c r="D331" s="296">
        <v>1445</v>
      </c>
      <c r="E331" s="296">
        <v>1495</v>
      </c>
      <c r="F331" s="619"/>
    </row>
    <row r="332" spans="1:6" ht="12.75">
      <c r="A332" s="387"/>
      <c r="B332" s="388" t="s">
        <v>424</v>
      </c>
      <c r="C332" s="296">
        <v>15000</v>
      </c>
      <c r="D332" s="296">
        <v>13555</v>
      </c>
      <c r="E332" s="296">
        <v>14055</v>
      </c>
      <c r="F332" s="619">
        <f aca="true" t="shared" si="12" ref="F332:F346">SUM(E332/D332)</f>
        <v>1.0368867576540022</v>
      </c>
    </row>
    <row r="333" spans="1:6" ht="12.75">
      <c r="A333" s="387"/>
      <c r="B333" s="388" t="s">
        <v>425</v>
      </c>
      <c r="C333" s="296">
        <v>3700</v>
      </c>
      <c r="D333" s="296">
        <v>3700</v>
      </c>
      <c r="E333" s="296">
        <v>3700</v>
      </c>
      <c r="F333" s="619">
        <f t="shared" si="12"/>
        <v>1</v>
      </c>
    </row>
    <row r="334" spans="1:6" ht="13.5" thickBot="1">
      <c r="A334" s="387"/>
      <c r="B334" s="390" t="s">
        <v>426</v>
      </c>
      <c r="C334" s="414"/>
      <c r="D334" s="414"/>
      <c r="E334" s="414"/>
      <c r="F334" s="622"/>
    </row>
    <row r="335" spans="1:6" ht="13.5" thickBot="1">
      <c r="A335" s="387"/>
      <c r="B335" s="391" t="s">
        <v>414</v>
      </c>
      <c r="C335" s="418">
        <f>SUM(C329:C334)</f>
        <v>21200</v>
      </c>
      <c r="D335" s="418">
        <f>SUM(D329:D334)</f>
        <v>21200</v>
      </c>
      <c r="E335" s="418">
        <f>SUM(E329:E334)</f>
        <v>21750</v>
      </c>
      <c r="F335" s="618">
        <f t="shared" si="12"/>
        <v>1.025943396226415</v>
      </c>
    </row>
    <row r="336" spans="1:6" ht="12.75">
      <c r="A336" s="387"/>
      <c r="B336" s="388" t="s">
        <v>427</v>
      </c>
      <c r="C336" s="296">
        <v>179183</v>
      </c>
      <c r="D336" s="296">
        <v>187935</v>
      </c>
      <c r="E336" s="296">
        <v>189940</v>
      </c>
      <c r="F336" s="619">
        <f t="shared" si="12"/>
        <v>1.010668582222577</v>
      </c>
    </row>
    <row r="337" spans="1:6" ht="12.75">
      <c r="A337" s="387"/>
      <c r="B337" s="388" t="s">
        <v>428</v>
      </c>
      <c r="C337" s="296">
        <v>15000</v>
      </c>
      <c r="D337" s="296">
        <v>15000</v>
      </c>
      <c r="E337" s="296">
        <v>15000</v>
      </c>
      <c r="F337" s="619">
        <f t="shared" si="12"/>
        <v>1</v>
      </c>
    </row>
    <row r="338" spans="1:6" ht="13.5" thickBot="1">
      <c r="A338" s="387"/>
      <c r="B338" s="388" t="s">
        <v>429</v>
      </c>
      <c r="C338" s="414"/>
      <c r="D338" s="414"/>
      <c r="E338" s="414"/>
      <c r="F338" s="622"/>
    </row>
    <row r="339" spans="1:6" ht="13.5" thickBot="1">
      <c r="A339" s="392"/>
      <c r="B339" s="393" t="s">
        <v>417</v>
      </c>
      <c r="C339" s="299">
        <f>SUM(C336:C338)</f>
        <v>194183</v>
      </c>
      <c r="D339" s="299">
        <f>SUM(D336:D338)</f>
        <v>202935</v>
      </c>
      <c r="E339" s="299">
        <f>SUM(E336:E338)</f>
        <v>204940</v>
      </c>
      <c r="F339" s="618">
        <f t="shared" si="12"/>
        <v>1.0098800108409096</v>
      </c>
    </row>
    <row r="340" spans="1:6" ht="13.5" thickBot="1">
      <c r="A340" s="389"/>
      <c r="B340" s="394" t="s">
        <v>418</v>
      </c>
      <c r="C340" s="413"/>
      <c r="D340" s="418">
        <v>300</v>
      </c>
      <c r="E340" s="418">
        <v>1315</v>
      </c>
      <c r="F340" s="618">
        <f t="shared" si="12"/>
        <v>4.383333333333334</v>
      </c>
    </row>
    <row r="341" spans="1:6" ht="13.5" thickBot="1">
      <c r="A341" s="389"/>
      <c r="B341" s="234" t="s">
        <v>669</v>
      </c>
      <c r="C341" s="413"/>
      <c r="D341" s="418">
        <v>415</v>
      </c>
      <c r="E341" s="418">
        <v>415</v>
      </c>
      <c r="F341" s="618">
        <f t="shared" si="12"/>
        <v>1</v>
      </c>
    </row>
    <row r="342" spans="1:6" ht="13.5" thickBot="1">
      <c r="A342" s="389"/>
      <c r="B342" s="395" t="s">
        <v>419</v>
      </c>
      <c r="C342" s="418">
        <f>SUM(C339+C335+C340)</f>
        <v>215383</v>
      </c>
      <c r="D342" s="418">
        <f>SUM(D339+D335+D340+D341)</f>
        <v>224850</v>
      </c>
      <c r="E342" s="418">
        <f>SUM(E339+E335+E340+E341)</f>
        <v>228420</v>
      </c>
      <c r="F342" s="618">
        <f t="shared" si="12"/>
        <v>1.0158772515010006</v>
      </c>
    </row>
    <row r="343" spans="1:6" ht="13.5" thickBot="1">
      <c r="A343" s="387"/>
      <c r="B343" s="391" t="s">
        <v>432</v>
      </c>
      <c r="C343" s="413"/>
      <c r="D343" s="413"/>
      <c r="E343" s="413"/>
      <c r="F343" s="618"/>
    </row>
    <row r="344" spans="1:6" ht="12.75">
      <c r="A344" s="387"/>
      <c r="B344" s="388" t="s">
        <v>430</v>
      </c>
      <c r="C344" s="296"/>
      <c r="D344" s="296">
        <v>1661</v>
      </c>
      <c r="E344" s="296">
        <v>1661</v>
      </c>
      <c r="F344" s="741"/>
    </row>
    <row r="345" spans="1:6" ht="13.5" thickBot="1">
      <c r="A345" s="387"/>
      <c r="B345" s="396" t="s">
        <v>431</v>
      </c>
      <c r="C345" s="414"/>
      <c r="D345" s="414"/>
      <c r="E345" s="414"/>
      <c r="F345" s="619"/>
    </row>
    <row r="346" spans="1:6" ht="13.5" thickBot="1">
      <c r="A346" s="397"/>
      <c r="B346" s="394" t="s">
        <v>420</v>
      </c>
      <c r="C346" s="414"/>
      <c r="D346" s="299">
        <f>SUM(D344:D345)</f>
        <v>1661</v>
      </c>
      <c r="E346" s="299">
        <f>SUM(E344:E345)</f>
        <v>1661</v>
      </c>
      <c r="F346" s="618">
        <f t="shared" si="12"/>
        <v>1</v>
      </c>
    </row>
    <row r="347" spans="1:6" ht="13.5" thickBot="1">
      <c r="A347" s="397"/>
      <c r="B347" s="664" t="s">
        <v>667</v>
      </c>
      <c r="C347" s="414"/>
      <c r="D347" s="299"/>
      <c r="E347" s="299"/>
      <c r="F347" s="618"/>
    </row>
    <row r="348" spans="1:6" ht="14.25" thickBot="1">
      <c r="A348" s="397"/>
      <c r="B348" s="398" t="s">
        <v>433</v>
      </c>
      <c r="C348" s="420">
        <f>SUM(C342+C343+C346)</f>
        <v>215383</v>
      </c>
      <c r="D348" s="420">
        <f>SUM(D342+D343+D346)</f>
        <v>226511</v>
      </c>
      <c r="E348" s="420">
        <f>SUM(E342+E343+E346)</f>
        <v>230081</v>
      </c>
      <c r="F348" s="662"/>
    </row>
    <row r="349" spans="1:6" ht="12.75">
      <c r="A349" s="385"/>
      <c r="B349" s="399" t="s">
        <v>434</v>
      </c>
      <c r="C349" s="296">
        <v>111602</v>
      </c>
      <c r="D349" s="296">
        <v>114909</v>
      </c>
      <c r="E349" s="296">
        <v>116488</v>
      </c>
      <c r="F349" s="741">
        <f>SUM(E349/D349)</f>
        <v>1.0137413083396427</v>
      </c>
    </row>
    <row r="350" spans="1:6" ht="12.75">
      <c r="A350" s="385"/>
      <c r="B350" s="399" t="s">
        <v>435</v>
      </c>
      <c r="C350" s="296">
        <v>29321</v>
      </c>
      <c r="D350" s="296">
        <v>30398</v>
      </c>
      <c r="E350" s="296">
        <v>30824</v>
      </c>
      <c r="F350" s="619">
        <f>SUM(E350/D350)</f>
        <v>1.0140140798736759</v>
      </c>
    </row>
    <row r="351" spans="1:6" ht="12.75">
      <c r="A351" s="385"/>
      <c r="B351" s="399" t="s">
        <v>436</v>
      </c>
      <c r="C351" s="296">
        <v>74460</v>
      </c>
      <c r="D351" s="296">
        <v>81204</v>
      </c>
      <c r="E351" s="296">
        <v>82334</v>
      </c>
      <c r="F351" s="619">
        <f>SUM(E351/D351)</f>
        <v>1.0139155706615437</v>
      </c>
    </row>
    <row r="352" spans="1:6" ht="12.75">
      <c r="A352" s="385"/>
      <c r="B352" s="638" t="s">
        <v>646</v>
      </c>
      <c r="C352" s="296"/>
      <c r="D352" s="639">
        <v>1188</v>
      </c>
      <c r="E352" s="639">
        <v>1188</v>
      </c>
      <c r="F352" s="619">
        <f>SUM(E352/D352)</f>
        <v>1</v>
      </c>
    </row>
    <row r="353" spans="1:6" ht="12.75">
      <c r="A353" s="385"/>
      <c r="B353" s="399" t="s">
        <v>437</v>
      </c>
      <c r="C353" s="296"/>
      <c r="D353" s="296"/>
      <c r="E353" s="296"/>
      <c r="F353" s="619"/>
    </row>
    <row r="354" spans="1:6" ht="13.5" thickBot="1">
      <c r="A354" s="385"/>
      <c r="B354" s="400" t="s">
        <v>438</v>
      </c>
      <c r="C354" s="414"/>
      <c r="D354" s="414"/>
      <c r="E354" s="414"/>
      <c r="F354" s="622"/>
    </row>
    <row r="355" spans="1:6" ht="13.5" thickBot="1">
      <c r="A355" s="385"/>
      <c r="B355" s="401" t="s">
        <v>22</v>
      </c>
      <c r="C355" s="418">
        <f>SUM(C349:C354)</f>
        <v>215383</v>
      </c>
      <c r="D355" s="418">
        <f>SUM(D349:D354)-D352</f>
        <v>226511</v>
      </c>
      <c r="E355" s="418">
        <f>SUM(E349:E354)-E352</f>
        <v>229646</v>
      </c>
      <c r="F355" s="630">
        <f>SUM(E355/D355)</f>
        <v>1.0138403874425526</v>
      </c>
    </row>
    <row r="356" spans="1:6" ht="12.75">
      <c r="A356" s="385"/>
      <c r="B356" s="399" t="s">
        <v>439</v>
      </c>
      <c r="C356" s="296"/>
      <c r="D356" s="296"/>
      <c r="E356" s="296"/>
      <c r="F356" s="619"/>
    </row>
    <row r="357" spans="1:6" ht="12.75">
      <c r="A357" s="385"/>
      <c r="B357" s="399" t="s">
        <v>440</v>
      </c>
      <c r="C357" s="296"/>
      <c r="D357" s="296"/>
      <c r="E357" s="296">
        <v>435</v>
      </c>
      <c r="F357" s="619"/>
    </row>
    <row r="358" spans="1:6" ht="13.5" thickBot="1">
      <c r="A358" s="385"/>
      <c r="B358" s="402" t="s">
        <v>441</v>
      </c>
      <c r="C358" s="414"/>
      <c r="D358" s="414"/>
      <c r="E358" s="414"/>
      <c r="F358" s="622"/>
    </row>
    <row r="359" spans="1:6" ht="13.5" thickBot="1">
      <c r="A359" s="385"/>
      <c r="B359" s="404" t="s">
        <v>28</v>
      </c>
      <c r="C359" s="413"/>
      <c r="D359" s="413"/>
      <c r="E359" s="418">
        <f>SUM(E357:E358)</f>
        <v>435</v>
      </c>
      <c r="F359" s="662"/>
    </row>
    <row r="360" spans="1:6" ht="13.5" thickBot="1">
      <c r="A360" s="385"/>
      <c r="B360" s="663" t="s">
        <v>668</v>
      </c>
      <c r="C360" s="413"/>
      <c r="D360" s="413"/>
      <c r="E360" s="413"/>
      <c r="F360" s="662"/>
    </row>
    <row r="361" spans="1:6" ht="14.25" thickBot="1">
      <c r="A361" s="403"/>
      <c r="B361" s="386" t="s">
        <v>45</v>
      </c>
      <c r="C361" s="420">
        <f>SUM(C355+C359)</f>
        <v>215383</v>
      </c>
      <c r="D361" s="420">
        <f>SUM(D355+D359)</f>
        <v>226511</v>
      </c>
      <c r="E361" s="420">
        <f>SUM(E355+E359)</f>
        <v>230081</v>
      </c>
      <c r="F361" s="618">
        <f>SUM(E361/D361)</f>
        <v>1.0157608239776434</v>
      </c>
    </row>
    <row r="362" spans="1:6" ht="13.5">
      <c r="A362" s="405">
        <v>2512</v>
      </c>
      <c r="B362" s="406" t="s">
        <v>452</v>
      </c>
      <c r="C362" s="296"/>
      <c r="D362" s="296"/>
      <c r="E362" s="296"/>
      <c r="F362" s="619"/>
    </row>
    <row r="363" spans="1:6" ht="12.75">
      <c r="A363" s="387"/>
      <c r="B363" s="388" t="s">
        <v>421</v>
      </c>
      <c r="C363" s="296">
        <v>200</v>
      </c>
      <c r="D363" s="296">
        <v>169</v>
      </c>
      <c r="E363" s="296">
        <v>169</v>
      </c>
      <c r="F363" s="619"/>
    </row>
    <row r="364" spans="1:6" ht="12.75">
      <c r="A364" s="387"/>
      <c r="B364" s="388" t="s">
        <v>422</v>
      </c>
      <c r="C364" s="296">
        <v>958</v>
      </c>
      <c r="D364" s="296">
        <v>1664</v>
      </c>
      <c r="E364" s="296">
        <v>1664</v>
      </c>
      <c r="F364" s="619"/>
    </row>
    <row r="365" spans="1:6" ht="12.75">
      <c r="A365" s="387"/>
      <c r="B365" s="388" t="s">
        <v>423</v>
      </c>
      <c r="C365" s="296"/>
      <c r="D365" s="296"/>
      <c r="E365" s="296"/>
      <c r="F365" s="619"/>
    </row>
    <row r="366" spans="1:6" ht="12.75">
      <c r="A366" s="387"/>
      <c r="B366" s="388" t="s">
        <v>424</v>
      </c>
      <c r="C366" s="296">
        <v>500</v>
      </c>
      <c r="D366" s="296">
        <v>795</v>
      </c>
      <c r="E366" s="296">
        <v>795</v>
      </c>
      <c r="F366" s="619">
        <f aca="true" t="shared" si="13" ref="F366:F382">SUM(E366/D366)</f>
        <v>1</v>
      </c>
    </row>
    <row r="367" spans="1:6" ht="12.75">
      <c r="A367" s="387"/>
      <c r="B367" s="388" t="s">
        <v>425</v>
      </c>
      <c r="C367" s="296">
        <v>394</v>
      </c>
      <c r="D367" s="296">
        <v>591</v>
      </c>
      <c r="E367" s="296">
        <v>591</v>
      </c>
      <c r="F367" s="619">
        <f t="shared" si="13"/>
        <v>1</v>
      </c>
    </row>
    <row r="368" spans="1:6" ht="13.5" thickBot="1">
      <c r="A368" s="387"/>
      <c r="B368" s="390" t="s">
        <v>426</v>
      </c>
      <c r="C368" s="414"/>
      <c r="D368" s="414"/>
      <c r="E368" s="414"/>
      <c r="F368" s="622"/>
    </row>
    <row r="369" spans="1:6" ht="13.5" thickBot="1">
      <c r="A369" s="387"/>
      <c r="B369" s="391" t="s">
        <v>414</v>
      </c>
      <c r="C369" s="418">
        <f>SUM(C363:C368)</f>
        <v>2052</v>
      </c>
      <c r="D369" s="418">
        <f>SUM(D363:D368)</f>
        <v>3219</v>
      </c>
      <c r="E369" s="418">
        <f>SUM(E363:E368)</f>
        <v>3219</v>
      </c>
      <c r="F369" s="618">
        <f t="shared" si="13"/>
        <v>1</v>
      </c>
    </row>
    <row r="370" spans="1:6" ht="12.75">
      <c r="A370" s="387"/>
      <c r="B370" s="388" t="s">
        <v>427</v>
      </c>
      <c r="C370" s="296">
        <v>110547</v>
      </c>
      <c r="D370" s="296">
        <v>63670</v>
      </c>
      <c r="E370" s="296">
        <v>63670</v>
      </c>
      <c r="F370" s="619">
        <f t="shared" si="13"/>
        <v>1</v>
      </c>
    </row>
    <row r="371" spans="1:6" ht="12.75">
      <c r="A371" s="387"/>
      <c r="B371" s="388" t="s">
        <v>428</v>
      </c>
      <c r="C371" s="296">
        <v>6377</v>
      </c>
      <c r="D371" s="296">
        <v>4372</v>
      </c>
      <c r="E371" s="296">
        <v>4372</v>
      </c>
      <c r="F371" s="619">
        <f t="shared" si="13"/>
        <v>1</v>
      </c>
    </row>
    <row r="372" spans="1:6" ht="13.5" thickBot="1">
      <c r="A372" s="387"/>
      <c r="B372" s="388" t="s">
        <v>429</v>
      </c>
      <c r="C372" s="414"/>
      <c r="D372" s="414"/>
      <c r="E372" s="414"/>
      <c r="F372" s="622"/>
    </row>
    <row r="373" spans="1:6" ht="13.5" thickBot="1">
      <c r="A373" s="392"/>
      <c r="B373" s="393" t="s">
        <v>417</v>
      </c>
      <c r="C373" s="299">
        <f>SUM(C370:C372)</f>
        <v>116924</v>
      </c>
      <c r="D373" s="299">
        <f>SUM(D370:D372)</f>
        <v>68042</v>
      </c>
      <c r="E373" s="299">
        <f>SUM(E370:E372)</f>
        <v>68042</v>
      </c>
      <c r="F373" s="618">
        <f t="shared" si="13"/>
        <v>1</v>
      </c>
    </row>
    <row r="374" spans="1:6" ht="13.5" thickBot="1">
      <c r="A374" s="389"/>
      <c r="B374" s="394" t="s">
        <v>418</v>
      </c>
      <c r="C374" s="413"/>
      <c r="D374" s="418">
        <v>100</v>
      </c>
      <c r="E374" s="418">
        <v>100</v>
      </c>
      <c r="F374" s="618">
        <f t="shared" si="13"/>
        <v>1</v>
      </c>
    </row>
    <row r="375" spans="1:6" ht="13.5" thickBot="1">
      <c r="A375" s="389"/>
      <c r="B375" s="234" t="s">
        <v>669</v>
      </c>
      <c r="C375" s="413"/>
      <c r="D375" s="418">
        <v>160</v>
      </c>
      <c r="E375" s="418">
        <v>160</v>
      </c>
      <c r="F375" s="618">
        <f t="shared" si="13"/>
        <v>1</v>
      </c>
    </row>
    <row r="376" spans="1:6" ht="13.5" thickBot="1">
      <c r="A376" s="389"/>
      <c r="B376" s="394" t="s">
        <v>666</v>
      </c>
      <c r="C376" s="413"/>
      <c r="D376" s="413"/>
      <c r="E376" s="413"/>
      <c r="F376" s="618"/>
    </row>
    <row r="377" spans="1:6" ht="13.5" thickBot="1">
      <c r="A377" s="389"/>
      <c r="B377" s="395" t="s">
        <v>419</v>
      </c>
      <c r="C377" s="418">
        <f>SUM(C373+C369+C374)</f>
        <v>118976</v>
      </c>
      <c r="D377" s="418">
        <f>SUM(D373+D369+D374+D375)</f>
        <v>71521</v>
      </c>
      <c r="E377" s="418">
        <f>SUM(E373+E369+E374+E375)</f>
        <v>71521</v>
      </c>
      <c r="F377" s="618">
        <f t="shared" si="13"/>
        <v>1</v>
      </c>
    </row>
    <row r="378" spans="1:6" ht="13.5" thickBot="1">
      <c r="A378" s="387"/>
      <c r="B378" s="391" t="s">
        <v>432</v>
      </c>
      <c r="C378" s="413"/>
      <c r="D378" s="413"/>
      <c r="E378" s="413"/>
      <c r="F378" s="662"/>
    </row>
    <row r="379" spans="1:6" ht="12.75">
      <c r="A379" s="387"/>
      <c r="B379" s="388" t="s">
        <v>430</v>
      </c>
      <c r="C379" s="296"/>
      <c r="D379" s="296">
        <v>6191</v>
      </c>
      <c r="E379" s="296">
        <v>6191</v>
      </c>
      <c r="F379" s="619">
        <f t="shared" si="13"/>
        <v>1</v>
      </c>
    </row>
    <row r="380" spans="1:6" ht="13.5" thickBot="1">
      <c r="A380" s="387"/>
      <c r="B380" s="396" t="s">
        <v>431</v>
      </c>
      <c r="C380" s="414"/>
      <c r="D380" s="414"/>
      <c r="E380" s="414"/>
      <c r="F380" s="630"/>
    </row>
    <row r="381" spans="1:6" ht="13.5" thickBot="1">
      <c r="A381" s="397"/>
      <c r="B381" s="394" t="s">
        <v>420</v>
      </c>
      <c r="C381" s="414"/>
      <c r="D381" s="299">
        <f>SUM(D379:D380)</f>
        <v>6191</v>
      </c>
      <c r="E381" s="299">
        <f>SUM(E379:E380)</f>
        <v>6191</v>
      </c>
      <c r="F381" s="618">
        <f t="shared" si="13"/>
        <v>1</v>
      </c>
    </row>
    <row r="382" spans="1:6" ht="14.25" thickBot="1">
      <c r="A382" s="397"/>
      <c r="B382" s="398" t="s">
        <v>433</v>
      </c>
      <c r="C382" s="420">
        <f>SUM(C377+C378+C381)</f>
        <v>118976</v>
      </c>
      <c r="D382" s="420">
        <f>SUM(D377+D378+D381)</f>
        <v>77712</v>
      </c>
      <c r="E382" s="420">
        <f>SUM(E377+E378+E381)</f>
        <v>77712</v>
      </c>
      <c r="F382" s="618">
        <f t="shared" si="13"/>
        <v>1</v>
      </c>
    </row>
    <row r="383" spans="1:6" ht="12.75">
      <c r="A383" s="385"/>
      <c r="B383" s="399" t="s">
        <v>434</v>
      </c>
      <c r="C383" s="296">
        <v>64961</v>
      </c>
      <c r="D383" s="296">
        <v>35733</v>
      </c>
      <c r="E383" s="296">
        <v>35733</v>
      </c>
      <c r="F383" s="619">
        <f>SUM(E383/D383)</f>
        <v>1</v>
      </c>
    </row>
    <row r="384" spans="1:6" ht="12.75">
      <c r="A384" s="385"/>
      <c r="B384" s="399" t="s">
        <v>435</v>
      </c>
      <c r="C384" s="296">
        <v>16915</v>
      </c>
      <c r="D384" s="296">
        <v>8858</v>
      </c>
      <c r="E384" s="296">
        <v>8858</v>
      </c>
      <c r="F384" s="619">
        <f>SUM(E384/D384)</f>
        <v>1</v>
      </c>
    </row>
    <row r="385" spans="1:6" ht="12.75">
      <c r="A385" s="385"/>
      <c r="B385" s="399" t="s">
        <v>436</v>
      </c>
      <c r="C385" s="296">
        <v>37100</v>
      </c>
      <c r="D385" s="296">
        <v>33111</v>
      </c>
      <c r="E385" s="296">
        <v>33111</v>
      </c>
      <c r="F385" s="619">
        <f>SUM(E385/D385)</f>
        <v>1</v>
      </c>
    </row>
    <row r="386" spans="1:6" ht="12.75">
      <c r="A386" s="385"/>
      <c r="B386" s="399" t="s">
        <v>437</v>
      </c>
      <c r="C386" s="296"/>
      <c r="D386" s="296">
        <v>10</v>
      </c>
      <c r="E386" s="296">
        <v>10</v>
      </c>
      <c r="F386" s="619">
        <f>SUM(E386/D386)</f>
        <v>1</v>
      </c>
    </row>
    <row r="387" spans="1:6" ht="13.5" thickBot="1">
      <c r="A387" s="385"/>
      <c r="B387" s="400" t="s">
        <v>438</v>
      </c>
      <c r="C387" s="414"/>
      <c r="D387" s="414"/>
      <c r="E387" s="414"/>
      <c r="F387" s="622"/>
    </row>
    <row r="388" spans="1:6" ht="13.5" thickBot="1">
      <c r="A388" s="385"/>
      <c r="B388" s="401" t="s">
        <v>22</v>
      </c>
      <c r="C388" s="418">
        <f>SUM(C383:C387)</f>
        <v>118976</v>
      </c>
      <c r="D388" s="418">
        <f>SUM(D383:D387)</f>
        <v>77712</v>
      </c>
      <c r="E388" s="418">
        <f>SUM(E383:E387)</f>
        <v>77712</v>
      </c>
      <c r="F388" s="630">
        <f>SUM(E388/D388)</f>
        <v>1</v>
      </c>
    </row>
    <row r="389" spans="1:6" ht="12.75">
      <c r="A389" s="385"/>
      <c r="B389" s="399" t="s">
        <v>439</v>
      </c>
      <c r="C389" s="296"/>
      <c r="D389" s="296"/>
      <c r="E389" s="296"/>
      <c r="F389" s="619"/>
    </row>
    <row r="390" spans="1:6" ht="12.75">
      <c r="A390" s="385"/>
      <c r="B390" s="399" t="s">
        <v>440</v>
      </c>
      <c r="C390" s="296"/>
      <c r="D390" s="296"/>
      <c r="E390" s="296"/>
      <c r="F390" s="619"/>
    </row>
    <row r="391" spans="1:6" ht="13.5" thickBot="1">
      <c r="A391" s="385"/>
      <c r="B391" s="402" t="s">
        <v>441</v>
      </c>
      <c r="C391" s="414"/>
      <c r="D391" s="414"/>
      <c r="E391" s="414"/>
      <c r="F391" s="622"/>
    </row>
    <row r="392" spans="1:6" ht="13.5" thickBot="1">
      <c r="A392" s="385"/>
      <c r="B392" s="404" t="s">
        <v>28</v>
      </c>
      <c r="C392" s="413"/>
      <c r="D392" s="413"/>
      <c r="E392" s="413"/>
      <c r="F392" s="662"/>
    </row>
    <row r="393" spans="1:6" ht="13.5" thickBot="1">
      <c r="A393" s="385"/>
      <c r="B393" s="665" t="s">
        <v>670</v>
      </c>
      <c r="C393" s="413"/>
      <c r="D393" s="413"/>
      <c r="E393" s="413"/>
      <c r="F393" s="662"/>
    </row>
    <row r="394" spans="1:6" ht="14.25" thickBot="1">
      <c r="A394" s="403"/>
      <c r="B394" s="386" t="s">
        <v>45</v>
      </c>
      <c r="C394" s="420">
        <f>SUM(C388+C392)</f>
        <v>118976</v>
      </c>
      <c r="D394" s="420">
        <f>SUM(D388+D392)</f>
        <v>77712</v>
      </c>
      <c r="E394" s="420">
        <f>SUM(E388+E392)</f>
        <v>77712</v>
      </c>
      <c r="F394" s="618">
        <f>SUM(E394/D394)</f>
        <v>1</v>
      </c>
    </row>
    <row r="395" spans="1:6" ht="13.5">
      <c r="A395" s="405">
        <v>2515</v>
      </c>
      <c r="B395" s="406" t="s">
        <v>453</v>
      </c>
      <c r="C395" s="296"/>
      <c r="D395" s="296"/>
      <c r="E395" s="296"/>
      <c r="F395" s="619"/>
    </row>
    <row r="396" spans="1:6" ht="12.75">
      <c r="A396" s="387"/>
      <c r="B396" s="388" t="s">
        <v>421</v>
      </c>
      <c r="C396" s="296"/>
      <c r="D396" s="296"/>
      <c r="E396" s="296"/>
      <c r="F396" s="619"/>
    </row>
    <row r="397" spans="1:6" ht="12.75">
      <c r="A397" s="387"/>
      <c r="B397" s="388" t="s">
        <v>422</v>
      </c>
      <c r="C397" s="296"/>
      <c r="D397" s="296"/>
      <c r="E397" s="296"/>
      <c r="F397" s="619"/>
    </row>
    <row r="398" spans="1:6" ht="12.75">
      <c r="A398" s="387"/>
      <c r="B398" s="388" t="s">
        <v>423</v>
      </c>
      <c r="C398" s="296">
        <v>244</v>
      </c>
      <c r="D398" s="296">
        <v>663</v>
      </c>
      <c r="E398" s="296">
        <v>695</v>
      </c>
      <c r="F398" s="619"/>
    </row>
    <row r="399" spans="1:6" ht="12.75">
      <c r="A399" s="387"/>
      <c r="B399" s="388" t="s">
        <v>424</v>
      </c>
      <c r="C399" s="296">
        <v>820</v>
      </c>
      <c r="D399" s="296">
        <v>820</v>
      </c>
      <c r="E399" s="296">
        <v>1057</v>
      </c>
      <c r="F399" s="619">
        <f>SUM(E399/D399)</f>
        <v>1.2890243902439025</v>
      </c>
    </row>
    <row r="400" spans="1:6" ht="12.75">
      <c r="A400" s="387"/>
      <c r="B400" s="388" t="s">
        <v>425</v>
      </c>
      <c r="C400" s="296"/>
      <c r="D400" s="296"/>
      <c r="E400" s="296">
        <v>791</v>
      </c>
      <c r="F400" s="619"/>
    </row>
    <row r="401" spans="1:6" ht="13.5" thickBot="1">
      <c r="A401" s="387"/>
      <c r="B401" s="390" t="s">
        <v>426</v>
      </c>
      <c r="C401" s="414"/>
      <c r="D401" s="414"/>
      <c r="E401" s="414"/>
      <c r="F401" s="622"/>
    </row>
    <row r="402" spans="1:6" ht="13.5" thickBot="1">
      <c r="A402" s="387"/>
      <c r="B402" s="391" t="s">
        <v>414</v>
      </c>
      <c r="C402" s="418">
        <f>SUM(C396:C401)</f>
        <v>1064</v>
      </c>
      <c r="D402" s="418">
        <f>SUM(D396:D401)</f>
        <v>1483</v>
      </c>
      <c r="E402" s="418">
        <f>SUM(E396:E401)</f>
        <v>2543</v>
      </c>
      <c r="F402" s="618">
        <f>SUM(E402/D402)</f>
        <v>1.7147673634524612</v>
      </c>
    </row>
    <row r="403" spans="1:6" ht="12.75">
      <c r="A403" s="387"/>
      <c r="B403" s="388" t="s">
        <v>427</v>
      </c>
      <c r="C403" s="296">
        <v>174337</v>
      </c>
      <c r="D403" s="296">
        <v>224588</v>
      </c>
      <c r="E403" s="296">
        <v>226960</v>
      </c>
      <c r="F403" s="619">
        <f>SUM(E403/D403)</f>
        <v>1.0105615616150463</v>
      </c>
    </row>
    <row r="404" spans="1:6" ht="12.75">
      <c r="A404" s="387"/>
      <c r="B404" s="388" t="s">
        <v>428</v>
      </c>
      <c r="C404" s="296">
        <v>14627</v>
      </c>
      <c r="D404" s="296">
        <v>16632</v>
      </c>
      <c r="E404" s="296">
        <v>16632</v>
      </c>
      <c r="F404" s="619">
        <f>SUM(E404/D404)</f>
        <v>1</v>
      </c>
    </row>
    <row r="405" spans="1:6" ht="13.5" thickBot="1">
      <c r="A405" s="387"/>
      <c r="B405" s="388" t="s">
        <v>429</v>
      </c>
      <c r="C405" s="414"/>
      <c r="D405" s="414"/>
      <c r="E405" s="414"/>
      <c r="F405" s="622"/>
    </row>
    <row r="406" spans="1:6" ht="13.5" thickBot="1">
      <c r="A406" s="392"/>
      <c r="B406" s="393" t="s">
        <v>417</v>
      </c>
      <c r="C406" s="299">
        <f>SUM(C403:C405)</f>
        <v>188964</v>
      </c>
      <c r="D406" s="299">
        <f>SUM(D403:D405)</f>
        <v>241220</v>
      </c>
      <c r="E406" s="299">
        <f>SUM(E403:E405)</f>
        <v>243592</v>
      </c>
      <c r="F406" s="618">
        <f>SUM(E406/D406)</f>
        <v>1.0098333471519774</v>
      </c>
    </row>
    <row r="407" spans="1:6" ht="13.5" thickBot="1">
      <c r="A407" s="389"/>
      <c r="B407" s="394" t="s">
        <v>418</v>
      </c>
      <c r="C407" s="413"/>
      <c r="D407" s="418">
        <v>543</v>
      </c>
      <c r="E407" s="418">
        <v>543</v>
      </c>
      <c r="F407" s="618">
        <f>SUM(E407/D407)</f>
        <v>1</v>
      </c>
    </row>
    <row r="408" spans="1:6" ht="13.5" thickBot="1">
      <c r="A408" s="389"/>
      <c r="B408" s="394" t="s">
        <v>666</v>
      </c>
      <c r="C408" s="413"/>
      <c r="D408" s="413"/>
      <c r="E408" s="413"/>
      <c r="F408" s="618"/>
    </row>
    <row r="409" spans="1:6" ht="13.5" thickBot="1">
      <c r="A409" s="389"/>
      <c r="B409" s="395" t="s">
        <v>419</v>
      </c>
      <c r="C409" s="418">
        <f>SUM(C406+C402+C407)</f>
        <v>190028</v>
      </c>
      <c r="D409" s="418">
        <f>SUM(D406+D402+D407)</f>
        <v>243246</v>
      </c>
      <c r="E409" s="418">
        <f>SUM(E406+E402+E407)</f>
        <v>246678</v>
      </c>
      <c r="F409" s="618">
        <f>SUM(E409/D409)</f>
        <v>1.014109173429368</v>
      </c>
    </row>
    <row r="410" spans="1:6" ht="13.5" thickBot="1">
      <c r="A410" s="387"/>
      <c r="B410" s="391" t="s">
        <v>432</v>
      </c>
      <c r="C410" s="413"/>
      <c r="D410" s="413"/>
      <c r="E410" s="413"/>
      <c r="F410" s="618"/>
    </row>
    <row r="411" spans="1:6" ht="12.75">
      <c r="A411" s="387"/>
      <c r="B411" s="388" t="s">
        <v>430</v>
      </c>
      <c r="C411" s="296"/>
      <c r="D411" s="296">
        <v>9532</v>
      </c>
      <c r="E411" s="296">
        <v>9532</v>
      </c>
      <c r="F411" s="619">
        <f>SUM(E411/D411)</f>
        <v>1</v>
      </c>
    </row>
    <row r="412" spans="1:6" ht="13.5" thickBot="1">
      <c r="A412" s="387"/>
      <c r="B412" s="396" t="s">
        <v>431</v>
      </c>
      <c r="C412" s="414"/>
      <c r="D412" s="414"/>
      <c r="E412" s="414"/>
      <c r="F412" s="619"/>
    </row>
    <row r="413" spans="1:6" ht="13.5" thickBot="1">
      <c r="A413" s="397"/>
      <c r="B413" s="394" t="s">
        <v>420</v>
      </c>
      <c r="C413" s="414"/>
      <c r="D413" s="299">
        <f>SUM(D411:D412)</f>
        <v>9532</v>
      </c>
      <c r="E413" s="299">
        <f>SUM(E411:E412)</f>
        <v>9532</v>
      </c>
      <c r="F413" s="618">
        <f>SUM(E413/D413)</f>
        <v>1</v>
      </c>
    </row>
    <row r="414" spans="1:6" ht="14.25" thickBot="1">
      <c r="A414" s="397"/>
      <c r="B414" s="398" t="s">
        <v>433</v>
      </c>
      <c r="C414" s="420">
        <f>SUM(C409+C410+C413)</f>
        <v>190028</v>
      </c>
      <c r="D414" s="420">
        <f>SUM(D409+D410+D413)</f>
        <v>252778</v>
      </c>
      <c r="E414" s="420">
        <f>SUM(E409+E410+E413)</f>
        <v>256210</v>
      </c>
      <c r="F414" s="618">
        <f>SUM(E414/D414)</f>
        <v>1.0135771309212036</v>
      </c>
    </row>
    <row r="415" spans="1:6" ht="12.75">
      <c r="A415" s="385"/>
      <c r="B415" s="399" t="s">
        <v>434</v>
      </c>
      <c r="C415" s="296">
        <v>111908</v>
      </c>
      <c r="D415" s="296">
        <v>146101</v>
      </c>
      <c r="E415" s="296">
        <v>137969</v>
      </c>
      <c r="F415" s="741">
        <f>SUM(E415/D415)</f>
        <v>0.9443398744704006</v>
      </c>
    </row>
    <row r="416" spans="1:6" ht="12.75">
      <c r="A416" s="385"/>
      <c r="B416" s="399" t="s">
        <v>435</v>
      </c>
      <c r="C416" s="296">
        <v>29607</v>
      </c>
      <c r="D416" s="296">
        <v>39360</v>
      </c>
      <c r="E416" s="296">
        <v>37164</v>
      </c>
      <c r="F416" s="619">
        <f>SUM(E416/D416)</f>
        <v>0.9442073170731707</v>
      </c>
    </row>
    <row r="417" spans="1:6" ht="12.75">
      <c r="A417" s="385"/>
      <c r="B417" s="399" t="s">
        <v>436</v>
      </c>
      <c r="C417" s="296">
        <v>48513</v>
      </c>
      <c r="D417" s="296">
        <v>67065</v>
      </c>
      <c r="E417" s="296">
        <v>80825</v>
      </c>
      <c r="F417" s="619">
        <f>SUM(E417/D417)</f>
        <v>1.2051740848430628</v>
      </c>
    </row>
    <row r="418" spans="1:6" ht="12.75">
      <c r="A418" s="385"/>
      <c r="B418" s="399" t="s">
        <v>437</v>
      </c>
      <c r="C418" s="296"/>
      <c r="D418" s="296"/>
      <c r="E418" s="296"/>
      <c r="F418" s="619"/>
    </row>
    <row r="419" spans="1:6" ht="13.5" thickBot="1">
      <c r="A419" s="385"/>
      <c r="B419" s="400" t="s">
        <v>438</v>
      </c>
      <c r="C419" s="414"/>
      <c r="D419" s="414">
        <v>252</v>
      </c>
      <c r="E419" s="414">
        <v>252</v>
      </c>
      <c r="F419" s="622">
        <f>SUM(E419/D419)</f>
        <v>1</v>
      </c>
    </row>
    <row r="420" spans="1:6" ht="13.5" thickBot="1">
      <c r="A420" s="385"/>
      <c r="B420" s="401" t="s">
        <v>22</v>
      </c>
      <c r="C420" s="418">
        <f>SUM(C415:C419)</f>
        <v>190028</v>
      </c>
      <c r="D420" s="418">
        <f>SUM(D415:D419)</f>
        <v>252778</v>
      </c>
      <c r="E420" s="418">
        <f>SUM(E415:E419)</f>
        <v>256210</v>
      </c>
      <c r="F420" s="630">
        <f>SUM(E420/D420)</f>
        <v>1.0135771309212036</v>
      </c>
    </row>
    <row r="421" spans="1:6" ht="12.75">
      <c r="A421" s="385"/>
      <c r="B421" s="399" t="s">
        <v>439</v>
      </c>
      <c r="C421" s="296"/>
      <c r="D421" s="296"/>
      <c r="E421" s="296"/>
      <c r="F421" s="619"/>
    </row>
    <row r="422" spans="1:6" ht="12.75">
      <c r="A422" s="385"/>
      <c r="B422" s="399" t="s">
        <v>440</v>
      </c>
      <c r="C422" s="296"/>
      <c r="D422" s="296"/>
      <c r="E422" s="296"/>
      <c r="F422" s="619"/>
    </row>
    <row r="423" spans="1:6" ht="13.5" thickBot="1">
      <c r="A423" s="385"/>
      <c r="B423" s="402" t="s">
        <v>441</v>
      </c>
      <c r="C423" s="414"/>
      <c r="D423" s="414"/>
      <c r="E423" s="414"/>
      <c r="F423" s="622"/>
    </row>
    <row r="424" spans="1:6" ht="13.5" thickBot="1">
      <c r="A424" s="385"/>
      <c r="B424" s="404" t="s">
        <v>28</v>
      </c>
      <c r="C424" s="413"/>
      <c r="D424" s="413"/>
      <c r="E424" s="413"/>
      <c r="F424" s="662"/>
    </row>
    <row r="425" spans="1:6" ht="14.25" thickBot="1">
      <c r="A425" s="403"/>
      <c r="B425" s="386" t="s">
        <v>45</v>
      </c>
      <c r="C425" s="420">
        <f>SUM(C420+C424)</f>
        <v>190028</v>
      </c>
      <c r="D425" s="420">
        <f>SUM(D420+D424)</f>
        <v>252778</v>
      </c>
      <c r="E425" s="420">
        <f>SUM(E420+E424)</f>
        <v>256210</v>
      </c>
      <c r="F425" s="618">
        <f>SUM(E425/D425)</f>
        <v>1.0135771309212036</v>
      </c>
    </row>
    <row r="426" spans="1:6" ht="13.5">
      <c r="A426" s="405">
        <v>2520</v>
      </c>
      <c r="B426" s="406" t="s">
        <v>454</v>
      </c>
      <c r="C426" s="296"/>
      <c r="D426" s="296"/>
      <c r="E426" s="296"/>
      <c r="F426" s="619"/>
    </row>
    <row r="427" spans="1:6" ht="12.75">
      <c r="A427" s="387"/>
      <c r="B427" s="388" t="s">
        <v>421</v>
      </c>
      <c r="C427" s="296">
        <v>500</v>
      </c>
      <c r="D427" s="296"/>
      <c r="E427" s="296"/>
      <c r="F427" s="619"/>
    </row>
    <row r="428" spans="1:6" ht="12.75">
      <c r="A428" s="387"/>
      <c r="B428" s="388" t="s">
        <v>422</v>
      </c>
      <c r="C428" s="296">
        <v>2329</v>
      </c>
      <c r="D428" s="296">
        <v>2329</v>
      </c>
      <c r="E428" s="296">
        <v>4329</v>
      </c>
      <c r="F428" s="619">
        <f>SUM(E428/D428)</f>
        <v>1.8587376556462</v>
      </c>
    </row>
    <row r="429" spans="1:6" ht="12.75">
      <c r="A429" s="387"/>
      <c r="B429" s="388" t="s">
        <v>423</v>
      </c>
      <c r="C429" s="296"/>
      <c r="D429" s="296"/>
      <c r="E429" s="296"/>
      <c r="F429" s="619"/>
    </row>
    <row r="430" spans="1:6" ht="12.75">
      <c r="A430" s="387"/>
      <c r="B430" s="388" t="s">
        <v>424</v>
      </c>
      <c r="C430" s="296">
        <v>3430</v>
      </c>
      <c r="D430" s="296">
        <v>3930</v>
      </c>
      <c r="E430" s="296">
        <v>5348</v>
      </c>
      <c r="F430" s="619">
        <f>SUM(E430/D430)</f>
        <v>1.3608142493638677</v>
      </c>
    </row>
    <row r="431" spans="1:6" ht="12.75">
      <c r="A431" s="387"/>
      <c r="B431" s="388" t="s">
        <v>425</v>
      </c>
      <c r="C431" s="296">
        <v>1555</v>
      </c>
      <c r="D431" s="296">
        <v>1555</v>
      </c>
      <c r="E431" s="296">
        <v>855</v>
      </c>
      <c r="F431" s="619">
        <f>SUM(E431/D431)</f>
        <v>0.5498392282958199</v>
      </c>
    </row>
    <row r="432" spans="1:6" ht="13.5" thickBot="1">
      <c r="A432" s="387"/>
      <c r="B432" s="390" t="s">
        <v>426</v>
      </c>
      <c r="C432" s="414"/>
      <c r="D432" s="414"/>
      <c r="E432" s="414"/>
      <c r="F432" s="622"/>
    </row>
    <row r="433" spans="1:6" ht="13.5" thickBot="1">
      <c r="A433" s="387"/>
      <c r="B433" s="391" t="s">
        <v>414</v>
      </c>
      <c r="C433" s="418">
        <f>SUM(C427:C432)</f>
        <v>7814</v>
      </c>
      <c r="D433" s="418">
        <f>SUM(D427:D432)</f>
        <v>7814</v>
      </c>
      <c r="E433" s="418">
        <f>SUM(E427:E432)</f>
        <v>10532</v>
      </c>
      <c r="F433" s="618">
        <f>SUM(E433/D433)</f>
        <v>1.3478372152546712</v>
      </c>
    </row>
    <row r="434" spans="1:6" ht="12.75">
      <c r="A434" s="387"/>
      <c r="B434" s="388" t="s">
        <v>427</v>
      </c>
      <c r="C434" s="296">
        <v>234695</v>
      </c>
      <c r="D434" s="296">
        <v>244258</v>
      </c>
      <c r="E434" s="296">
        <v>247813</v>
      </c>
      <c r="F434" s="619">
        <f>SUM(E434/D434)</f>
        <v>1.0145542827665828</v>
      </c>
    </row>
    <row r="435" spans="1:6" ht="12.75">
      <c r="A435" s="387"/>
      <c r="B435" s="388" t="s">
        <v>428</v>
      </c>
      <c r="C435" s="296">
        <v>8788</v>
      </c>
      <c r="D435" s="296">
        <v>8788</v>
      </c>
      <c r="E435" s="296">
        <v>8788</v>
      </c>
      <c r="F435" s="619">
        <f>SUM(E435/D435)</f>
        <v>1</v>
      </c>
    </row>
    <row r="436" spans="1:6" ht="13.5" thickBot="1">
      <c r="A436" s="387"/>
      <c r="B436" s="388" t="s">
        <v>429</v>
      </c>
      <c r="C436" s="414"/>
      <c r="D436" s="414"/>
      <c r="E436" s="414"/>
      <c r="F436" s="622"/>
    </row>
    <row r="437" spans="1:6" ht="13.5" thickBot="1">
      <c r="A437" s="392"/>
      <c r="B437" s="393" t="s">
        <v>417</v>
      </c>
      <c r="C437" s="299">
        <f>SUM(C434:C436)</f>
        <v>243483</v>
      </c>
      <c r="D437" s="299">
        <f>SUM(D434:D436)</f>
        <v>253046</v>
      </c>
      <c r="E437" s="299">
        <f>SUM(E434:E436)</f>
        <v>256601</v>
      </c>
      <c r="F437" s="630">
        <f>SUM(E437/D437)</f>
        <v>1.0140488290666518</v>
      </c>
    </row>
    <row r="438" spans="1:6" ht="13.5" thickBot="1">
      <c r="A438" s="389"/>
      <c r="B438" s="394" t="s">
        <v>418</v>
      </c>
      <c r="C438" s="413"/>
      <c r="D438" s="413">
        <v>230</v>
      </c>
      <c r="E438" s="413">
        <v>680</v>
      </c>
      <c r="F438" s="662">
        <f>SUM(E438/D438)</f>
        <v>2.9565217391304346</v>
      </c>
    </row>
    <row r="439" spans="1:6" ht="13.5" thickBot="1">
      <c r="A439" s="389"/>
      <c r="B439" s="425" t="s">
        <v>419</v>
      </c>
      <c r="C439" s="418">
        <f>SUM(C437+C433+C438)</f>
        <v>251297</v>
      </c>
      <c r="D439" s="418">
        <f>SUM(D437+D433+D438)</f>
        <v>261090</v>
      </c>
      <c r="E439" s="418">
        <f>SUM(E437+E433+E438)</f>
        <v>267813</v>
      </c>
      <c r="F439" s="630">
        <f>SUM(E439/D439)</f>
        <v>1.025749741468459</v>
      </c>
    </row>
    <row r="440" spans="1:6" ht="13.5" thickBot="1">
      <c r="A440" s="387"/>
      <c r="B440" s="426" t="s">
        <v>432</v>
      </c>
      <c r="C440" s="413"/>
      <c r="D440" s="413"/>
      <c r="E440" s="413"/>
      <c r="F440" s="622"/>
    </row>
    <row r="441" spans="1:6" ht="12.75">
      <c r="A441" s="387"/>
      <c r="B441" s="388" t="s">
        <v>430</v>
      </c>
      <c r="C441" s="296"/>
      <c r="D441" s="296">
        <v>4070</v>
      </c>
      <c r="E441" s="296">
        <v>4070</v>
      </c>
      <c r="F441" s="619">
        <f>SUM(E441/D441)</f>
        <v>1</v>
      </c>
    </row>
    <row r="442" spans="1:6" ht="13.5" thickBot="1">
      <c r="A442" s="387"/>
      <c r="B442" s="396" t="s">
        <v>431</v>
      </c>
      <c r="C442" s="414"/>
      <c r="D442" s="414"/>
      <c r="E442" s="414"/>
      <c r="F442" s="622"/>
    </row>
    <row r="443" spans="1:6" ht="13.5" thickBot="1">
      <c r="A443" s="397"/>
      <c r="B443" s="394" t="s">
        <v>420</v>
      </c>
      <c r="C443" s="414"/>
      <c r="D443" s="299">
        <f>SUM(D441:D442)</f>
        <v>4070</v>
      </c>
      <c r="E443" s="299">
        <f>SUM(E441:E442)</f>
        <v>4070</v>
      </c>
      <c r="F443" s="618">
        <f>SUM(E443/D443)</f>
        <v>1</v>
      </c>
    </row>
    <row r="444" spans="1:6" ht="14.25" thickBot="1">
      <c r="A444" s="397"/>
      <c r="B444" s="398" t="s">
        <v>433</v>
      </c>
      <c r="C444" s="420">
        <f>SUM(C439+C440+C443)</f>
        <v>251297</v>
      </c>
      <c r="D444" s="420">
        <f>SUM(D439+D440+D443)</f>
        <v>265160</v>
      </c>
      <c r="E444" s="420">
        <f>SUM(E439+E440+E443)</f>
        <v>271883</v>
      </c>
      <c r="F444" s="620">
        <f>SUM(E444/D444)</f>
        <v>1.0253545029416202</v>
      </c>
    </row>
    <row r="445" spans="1:6" ht="12.75">
      <c r="A445" s="385"/>
      <c r="B445" s="399" t="s">
        <v>434</v>
      </c>
      <c r="C445" s="296">
        <v>164457</v>
      </c>
      <c r="D445" s="296">
        <v>172945</v>
      </c>
      <c r="E445" s="296">
        <v>175872</v>
      </c>
      <c r="F445" s="741">
        <f>SUM(E445/D445)</f>
        <v>1.0169244557518287</v>
      </c>
    </row>
    <row r="446" spans="1:6" ht="12.75">
      <c r="A446" s="385"/>
      <c r="B446" s="399" t="s">
        <v>435</v>
      </c>
      <c r="C446" s="296">
        <v>42857</v>
      </c>
      <c r="D446" s="296">
        <v>45540</v>
      </c>
      <c r="E446" s="296">
        <v>46295</v>
      </c>
      <c r="F446" s="619">
        <f>SUM(E446/D446)</f>
        <v>1.016578831796223</v>
      </c>
    </row>
    <row r="447" spans="1:6" ht="12.75">
      <c r="A447" s="385"/>
      <c r="B447" s="399" t="s">
        <v>436</v>
      </c>
      <c r="C447" s="296">
        <v>43983</v>
      </c>
      <c r="D447" s="296">
        <v>46675</v>
      </c>
      <c r="E447" s="296">
        <v>49716</v>
      </c>
      <c r="F447" s="619">
        <f>SUM(E447/D447)</f>
        <v>1.0651526513122658</v>
      </c>
    </row>
    <row r="448" spans="1:6" ht="12.75">
      <c r="A448" s="385"/>
      <c r="B448" s="399" t="s">
        <v>437</v>
      </c>
      <c r="C448" s="296"/>
      <c r="D448" s="296"/>
      <c r="E448" s="296"/>
      <c r="F448" s="619"/>
    </row>
    <row r="449" spans="1:6" ht="13.5" thickBot="1">
      <c r="A449" s="385"/>
      <c r="B449" s="400" t="s">
        <v>438</v>
      </c>
      <c r="C449" s="414"/>
      <c r="D449" s="414"/>
      <c r="E449" s="414"/>
      <c r="F449" s="622"/>
    </row>
    <row r="450" spans="1:6" ht="13.5" thickBot="1">
      <c r="A450" s="385"/>
      <c r="B450" s="401" t="s">
        <v>22</v>
      </c>
      <c r="C450" s="418">
        <f>SUM(C445:C449)</f>
        <v>251297</v>
      </c>
      <c r="D450" s="418">
        <f>SUM(D445:D449)</f>
        <v>265160</v>
      </c>
      <c r="E450" s="418">
        <f>SUM(E445:E449)</f>
        <v>271883</v>
      </c>
      <c r="F450" s="630">
        <f>SUM(E450/D450)</f>
        <v>1.0253545029416202</v>
      </c>
    </row>
    <row r="451" spans="1:6" ht="12.75">
      <c r="A451" s="385"/>
      <c r="B451" s="399" t="s">
        <v>439</v>
      </c>
      <c r="C451" s="296"/>
      <c r="D451" s="296"/>
      <c r="E451" s="296"/>
      <c r="F451" s="619"/>
    </row>
    <row r="452" spans="1:6" ht="12.75">
      <c r="A452" s="385"/>
      <c r="B452" s="399" t="s">
        <v>440</v>
      </c>
      <c r="C452" s="296"/>
      <c r="D452" s="296"/>
      <c r="E452" s="296"/>
      <c r="F452" s="619"/>
    </row>
    <row r="453" spans="1:6" ht="13.5" thickBot="1">
      <c r="A453" s="385"/>
      <c r="B453" s="402" t="s">
        <v>441</v>
      </c>
      <c r="C453" s="414"/>
      <c r="D453" s="414"/>
      <c r="E453" s="414"/>
      <c r="F453" s="622"/>
    </row>
    <row r="454" spans="1:6" ht="13.5" thickBot="1">
      <c r="A454" s="385"/>
      <c r="B454" s="404" t="s">
        <v>28</v>
      </c>
      <c r="C454" s="413"/>
      <c r="D454" s="413"/>
      <c r="E454" s="413"/>
      <c r="F454" s="662"/>
    </row>
    <row r="455" spans="1:6" ht="13.5" thickBot="1">
      <c r="A455" s="385"/>
      <c r="B455" s="665" t="s">
        <v>670</v>
      </c>
      <c r="C455" s="413"/>
      <c r="D455" s="413"/>
      <c r="E455" s="413"/>
      <c r="F455" s="618"/>
    </row>
    <row r="456" spans="1:6" ht="14.25" thickBot="1">
      <c r="A456" s="403"/>
      <c r="B456" s="386" t="s">
        <v>45</v>
      </c>
      <c r="C456" s="420">
        <f>SUM(C450+C454)</f>
        <v>251297</v>
      </c>
      <c r="D456" s="420">
        <f>SUM(D450+D454)</f>
        <v>265160</v>
      </c>
      <c r="E456" s="420">
        <f>SUM(E450+E454)</f>
        <v>271883</v>
      </c>
      <c r="F456" s="618">
        <f>SUM(E456/D456)</f>
        <v>1.0253545029416202</v>
      </c>
    </row>
    <row r="457" spans="1:6" ht="13.5">
      <c r="A457" s="405">
        <v>2530</v>
      </c>
      <c r="B457" s="406" t="s">
        <v>455</v>
      </c>
      <c r="C457" s="296"/>
      <c r="D457" s="296"/>
      <c r="E457" s="296"/>
      <c r="F457" s="619"/>
    </row>
    <row r="458" spans="1:6" ht="12.75">
      <c r="A458" s="387"/>
      <c r="B458" s="388" t="s">
        <v>421</v>
      </c>
      <c r="C458" s="296"/>
      <c r="D458" s="296"/>
      <c r="E458" s="296"/>
      <c r="F458" s="619"/>
    </row>
    <row r="459" spans="1:6" ht="12.75">
      <c r="A459" s="387"/>
      <c r="B459" s="388" t="s">
        <v>422</v>
      </c>
      <c r="C459" s="296">
        <v>2244</v>
      </c>
      <c r="D459" s="296">
        <v>2244</v>
      </c>
      <c r="E459" s="296">
        <v>2244</v>
      </c>
      <c r="F459" s="619">
        <f aca="true" t="shared" si="14" ref="F459:F521">SUM(E459/D459)</f>
        <v>1</v>
      </c>
    </row>
    <row r="460" spans="1:6" ht="12.75">
      <c r="A460" s="387"/>
      <c r="B460" s="388" t="s">
        <v>423</v>
      </c>
      <c r="C460" s="296">
        <v>1260</v>
      </c>
      <c r="D460" s="296">
        <v>1260</v>
      </c>
      <c r="E460" s="296">
        <v>2860</v>
      </c>
      <c r="F460" s="619">
        <f t="shared" si="14"/>
        <v>2.2698412698412698</v>
      </c>
    </row>
    <row r="461" spans="1:6" ht="12.75">
      <c r="A461" s="387"/>
      <c r="B461" s="388" t="s">
        <v>424</v>
      </c>
      <c r="C461" s="296">
        <v>9022</v>
      </c>
      <c r="D461" s="296">
        <v>9022</v>
      </c>
      <c r="E461" s="296">
        <v>9022</v>
      </c>
      <c r="F461" s="619">
        <f t="shared" si="14"/>
        <v>1</v>
      </c>
    </row>
    <row r="462" spans="1:6" ht="12.75">
      <c r="A462" s="387"/>
      <c r="B462" s="388" t="s">
        <v>425</v>
      </c>
      <c r="C462" s="296">
        <v>5106</v>
      </c>
      <c r="D462" s="296">
        <v>5106</v>
      </c>
      <c r="E462" s="296">
        <v>5106</v>
      </c>
      <c r="F462" s="619">
        <f t="shared" si="14"/>
        <v>1</v>
      </c>
    </row>
    <row r="463" spans="1:6" ht="13.5" thickBot="1">
      <c r="A463" s="387"/>
      <c r="B463" s="390" t="s">
        <v>426</v>
      </c>
      <c r="C463" s="414"/>
      <c r="D463" s="414"/>
      <c r="E463" s="414"/>
      <c r="F463" s="622"/>
    </row>
    <row r="464" spans="1:6" ht="13.5" thickBot="1">
      <c r="A464" s="387"/>
      <c r="B464" s="391" t="s">
        <v>414</v>
      </c>
      <c r="C464" s="418">
        <f>SUM(C458:C463)</f>
        <v>17632</v>
      </c>
      <c r="D464" s="418">
        <f>SUM(D458:D463)</f>
        <v>17632</v>
      </c>
      <c r="E464" s="418">
        <f>SUM(E458:E463)</f>
        <v>19232</v>
      </c>
      <c r="F464" s="630">
        <f t="shared" si="14"/>
        <v>1.0907441016333939</v>
      </c>
    </row>
    <row r="465" spans="1:6" ht="12.75">
      <c r="A465" s="387"/>
      <c r="B465" s="388" t="s">
        <v>427</v>
      </c>
      <c r="C465" s="296">
        <v>171685</v>
      </c>
      <c r="D465" s="296">
        <v>179458</v>
      </c>
      <c r="E465" s="296">
        <v>181495</v>
      </c>
      <c r="F465" s="619">
        <f t="shared" si="14"/>
        <v>1.0113508453231397</v>
      </c>
    </row>
    <row r="466" spans="1:6" ht="12.75">
      <c r="A466" s="387"/>
      <c r="B466" s="388" t="s">
        <v>428</v>
      </c>
      <c r="C466" s="296">
        <v>14970</v>
      </c>
      <c r="D466" s="296">
        <v>14970</v>
      </c>
      <c r="E466" s="296">
        <v>14970</v>
      </c>
      <c r="F466" s="619">
        <f t="shared" si="14"/>
        <v>1</v>
      </c>
    </row>
    <row r="467" spans="1:6" ht="13.5" thickBot="1">
      <c r="A467" s="387"/>
      <c r="B467" s="388" t="s">
        <v>429</v>
      </c>
      <c r="C467" s="414"/>
      <c r="D467" s="414"/>
      <c r="E467" s="414"/>
      <c r="F467" s="622"/>
    </row>
    <row r="468" spans="1:6" ht="13.5" thickBot="1">
      <c r="A468" s="392"/>
      <c r="B468" s="393" t="s">
        <v>417</v>
      </c>
      <c r="C468" s="299">
        <f>SUM(C465:C467)</f>
        <v>186655</v>
      </c>
      <c r="D468" s="299">
        <f>SUM(D465:D467)</f>
        <v>194428</v>
      </c>
      <c r="E468" s="299">
        <f>SUM(E465:E467)</f>
        <v>196465</v>
      </c>
      <c r="F468" s="618">
        <f t="shared" si="14"/>
        <v>1.0104768860452198</v>
      </c>
    </row>
    <row r="469" spans="1:6" ht="13.5" thickBot="1">
      <c r="A469" s="389"/>
      <c r="B469" s="394" t="s">
        <v>418</v>
      </c>
      <c r="C469" s="413"/>
      <c r="D469" s="413">
        <v>200</v>
      </c>
      <c r="E469" s="413">
        <v>770</v>
      </c>
      <c r="F469" s="662">
        <f t="shared" si="14"/>
        <v>3.85</v>
      </c>
    </row>
    <row r="470" spans="1:6" ht="13.5" thickBot="1">
      <c r="A470" s="389"/>
      <c r="B470" s="394" t="s">
        <v>666</v>
      </c>
      <c r="C470" s="413"/>
      <c r="D470" s="413"/>
      <c r="E470" s="413"/>
      <c r="F470" s="662"/>
    </row>
    <row r="471" spans="1:6" ht="13.5" thickBot="1">
      <c r="A471" s="389"/>
      <c r="B471" s="395" t="s">
        <v>419</v>
      </c>
      <c r="C471" s="418">
        <f>SUM(C468+C464+C469)</f>
        <v>204287</v>
      </c>
      <c r="D471" s="418">
        <f>SUM(D468+D464+D469)</f>
        <v>212260</v>
      </c>
      <c r="E471" s="418">
        <f>SUM(E468+E464+E469)</f>
        <v>216467</v>
      </c>
      <c r="F471" s="618">
        <f t="shared" si="14"/>
        <v>1.019820032036182</v>
      </c>
    </row>
    <row r="472" spans="1:6" ht="13.5" thickBot="1">
      <c r="A472" s="387"/>
      <c r="B472" s="427" t="s">
        <v>432</v>
      </c>
      <c r="C472" s="413"/>
      <c r="D472" s="413"/>
      <c r="E472" s="413"/>
      <c r="F472" s="662"/>
    </row>
    <row r="473" spans="1:6" ht="12.75">
      <c r="A473" s="387"/>
      <c r="B473" s="388" t="s">
        <v>430</v>
      </c>
      <c r="C473" s="296"/>
      <c r="D473" s="296">
        <v>2973</v>
      </c>
      <c r="E473" s="296">
        <v>2973</v>
      </c>
      <c r="F473" s="619">
        <f t="shared" si="14"/>
        <v>1</v>
      </c>
    </row>
    <row r="474" spans="1:6" ht="13.5" thickBot="1">
      <c r="A474" s="387"/>
      <c r="B474" s="396" t="s">
        <v>431</v>
      </c>
      <c r="C474" s="414"/>
      <c r="D474" s="414"/>
      <c r="E474" s="414"/>
      <c r="F474" s="622"/>
    </row>
    <row r="475" spans="1:6" ht="13.5" thickBot="1">
      <c r="A475" s="397"/>
      <c r="B475" s="394" t="s">
        <v>420</v>
      </c>
      <c r="C475" s="414"/>
      <c r="D475" s="299">
        <f>SUM(D473:D474)</f>
        <v>2973</v>
      </c>
      <c r="E475" s="299">
        <f>SUM(E473:E474)</f>
        <v>2973</v>
      </c>
      <c r="F475" s="618">
        <f t="shared" si="14"/>
        <v>1</v>
      </c>
    </row>
    <row r="476" spans="1:6" ht="13.5" thickBot="1">
      <c r="A476" s="397"/>
      <c r="B476" s="664" t="s">
        <v>667</v>
      </c>
      <c r="C476" s="414"/>
      <c r="D476" s="299"/>
      <c r="E476" s="299"/>
      <c r="F476" s="662"/>
    </row>
    <row r="477" spans="1:6" ht="14.25" thickBot="1">
      <c r="A477" s="397"/>
      <c r="B477" s="398" t="s">
        <v>433</v>
      </c>
      <c r="C477" s="420">
        <f>SUM(C471+C472+C475)</f>
        <v>204287</v>
      </c>
      <c r="D477" s="420">
        <f>SUM(D471+D472+D475)</f>
        <v>215233</v>
      </c>
      <c r="E477" s="420">
        <f>SUM(E471+E472+E475)</f>
        <v>219440</v>
      </c>
      <c r="F477" s="618">
        <f t="shared" si="14"/>
        <v>1.0195462591702946</v>
      </c>
    </row>
    <row r="478" spans="1:6" ht="12.75">
      <c r="A478" s="385"/>
      <c r="B478" s="399" t="s">
        <v>434</v>
      </c>
      <c r="C478" s="296">
        <v>118564</v>
      </c>
      <c r="D478" s="296">
        <v>123952</v>
      </c>
      <c r="E478" s="296">
        <v>125556</v>
      </c>
      <c r="F478" s="619">
        <f t="shared" si="14"/>
        <v>1.0129404930941008</v>
      </c>
    </row>
    <row r="479" spans="1:6" ht="12.75">
      <c r="A479" s="385"/>
      <c r="B479" s="399" t="s">
        <v>435</v>
      </c>
      <c r="C479" s="296">
        <v>31223</v>
      </c>
      <c r="D479" s="296">
        <v>32865</v>
      </c>
      <c r="E479" s="296">
        <v>31798</v>
      </c>
      <c r="F479" s="619">
        <f t="shared" si="14"/>
        <v>0.9675338506009432</v>
      </c>
    </row>
    <row r="480" spans="1:6" ht="12.75">
      <c r="A480" s="385"/>
      <c r="B480" s="399" t="s">
        <v>436</v>
      </c>
      <c r="C480" s="296">
        <v>54500</v>
      </c>
      <c r="D480" s="296">
        <v>58265</v>
      </c>
      <c r="E480" s="296">
        <v>61935</v>
      </c>
      <c r="F480" s="619">
        <f t="shared" si="14"/>
        <v>1.0629880717411826</v>
      </c>
    </row>
    <row r="481" spans="1:6" ht="12.75">
      <c r="A481" s="385"/>
      <c r="B481" s="399" t="s">
        <v>437</v>
      </c>
      <c r="C481" s="296"/>
      <c r="D481" s="296"/>
      <c r="E481" s="296"/>
      <c r="F481" s="619"/>
    </row>
    <row r="482" spans="1:6" ht="13.5" thickBot="1">
      <c r="A482" s="385"/>
      <c r="B482" s="400" t="s">
        <v>438</v>
      </c>
      <c r="C482" s="414"/>
      <c r="D482" s="414"/>
      <c r="E482" s="414"/>
      <c r="F482" s="622"/>
    </row>
    <row r="483" spans="1:6" ht="13.5" thickBot="1">
      <c r="A483" s="385"/>
      <c r="B483" s="401" t="s">
        <v>22</v>
      </c>
      <c r="C483" s="418">
        <f>SUM(C478:C482)</f>
        <v>204287</v>
      </c>
      <c r="D483" s="418">
        <f>SUM(D478:D482)</f>
        <v>215082</v>
      </c>
      <c r="E483" s="418">
        <f>SUM(E478:E482)</f>
        <v>219289</v>
      </c>
      <c r="F483" s="662">
        <f t="shared" si="14"/>
        <v>1.019559981774393</v>
      </c>
    </row>
    <row r="484" spans="1:6" ht="12.75">
      <c r="A484" s="385"/>
      <c r="B484" s="399" t="s">
        <v>439</v>
      </c>
      <c r="C484" s="296"/>
      <c r="D484" s="296"/>
      <c r="E484" s="296"/>
      <c r="F484" s="619"/>
    </row>
    <row r="485" spans="1:6" ht="12.75">
      <c r="A485" s="385"/>
      <c r="B485" s="399" t="s">
        <v>440</v>
      </c>
      <c r="C485" s="296"/>
      <c r="D485" s="296">
        <v>151</v>
      </c>
      <c r="E485" s="296">
        <v>151</v>
      </c>
      <c r="F485" s="619">
        <f t="shared" si="14"/>
        <v>1</v>
      </c>
    </row>
    <row r="486" spans="1:6" ht="13.5" thickBot="1">
      <c r="A486" s="385"/>
      <c r="B486" s="402" t="s">
        <v>441</v>
      </c>
      <c r="C486" s="414"/>
      <c r="D486" s="414"/>
      <c r="E486" s="414"/>
      <c r="F486" s="622"/>
    </row>
    <row r="487" spans="1:6" ht="13.5" thickBot="1">
      <c r="A487" s="385"/>
      <c r="B487" s="404" t="s">
        <v>28</v>
      </c>
      <c r="C487" s="413"/>
      <c r="D487" s="418">
        <f>SUM(D485:D486)</f>
        <v>151</v>
      </c>
      <c r="E487" s="418">
        <f>SUM(E485:E486)</f>
        <v>151</v>
      </c>
      <c r="F487" s="618">
        <f t="shared" si="14"/>
        <v>1</v>
      </c>
    </row>
    <row r="488" spans="1:6" ht="13.5" thickBot="1">
      <c r="A488" s="385"/>
      <c r="B488" s="665" t="s">
        <v>670</v>
      </c>
      <c r="C488" s="413"/>
      <c r="D488" s="413"/>
      <c r="E488" s="413"/>
      <c r="F488" s="662"/>
    </row>
    <row r="489" spans="1:6" ht="14.25" thickBot="1">
      <c r="A489" s="403"/>
      <c r="B489" s="386" t="s">
        <v>45</v>
      </c>
      <c r="C489" s="420">
        <f>SUM(C483+C487)</f>
        <v>204287</v>
      </c>
      <c r="D489" s="420">
        <f>SUM(D483+D487)</f>
        <v>215233</v>
      </c>
      <c r="E489" s="420">
        <f>SUM(E483+E487)</f>
        <v>219440</v>
      </c>
      <c r="F489" s="618">
        <f t="shared" si="14"/>
        <v>1.0195462591702946</v>
      </c>
    </row>
    <row r="490" spans="1:6" ht="13.5">
      <c r="A490" s="405">
        <v>2540</v>
      </c>
      <c r="B490" s="406" t="s">
        <v>456</v>
      </c>
      <c r="C490" s="296"/>
      <c r="D490" s="296"/>
      <c r="E490" s="296"/>
      <c r="F490" s="619"/>
    </row>
    <row r="491" spans="1:6" ht="12.75">
      <c r="A491" s="387"/>
      <c r="B491" s="388" t="s">
        <v>421</v>
      </c>
      <c r="C491" s="296"/>
      <c r="D491" s="296"/>
      <c r="E491" s="296"/>
      <c r="F491" s="619"/>
    </row>
    <row r="492" spans="1:6" ht="12.75">
      <c r="A492" s="387"/>
      <c r="B492" s="388" t="s">
        <v>422</v>
      </c>
      <c r="C492" s="296">
        <v>700</v>
      </c>
      <c r="D492" s="296">
        <v>1095</v>
      </c>
      <c r="E492" s="296">
        <v>1095</v>
      </c>
      <c r="F492" s="619">
        <f t="shared" si="14"/>
        <v>1</v>
      </c>
    </row>
    <row r="493" spans="1:6" ht="12.75">
      <c r="A493" s="387"/>
      <c r="B493" s="388" t="s">
        <v>423</v>
      </c>
      <c r="C493" s="296">
        <v>1662</v>
      </c>
      <c r="D493" s="296">
        <v>1662</v>
      </c>
      <c r="E493" s="296">
        <v>1817</v>
      </c>
      <c r="F493" s="619">
        <f t="shared" si="14"/>
        <v>1.0932611311672684</v>
      </c>
    </row>
    <row r="494" spans="1:6" ht="12.75">
      <c r="A494" s="387"/>
      <c r="B494" s="388" t="s">
        <v>424</v>
      </c>
      <c r="C494" s="296">
        <v>13057</v>
      </c>
      <c r="D494" s="296">
        <v>13057</v>
      </c>
      <c r="E494" s="296">
        <v>18372</v>
      </c>
      <c r="F494" s="619">
        <f t="shared" si="14"/>
        <v>1.4070613464042276</v>
      </c>
    </row>
    <row r="495" spans="1:6" ht="12.75">
      <c r="A495" s="387"/>
      <c r="B495" s="388" t="s">
        <v>425</v>
      </c>
      <c r="C495" s="296">
        <v>3714</v>
      </c>
      <c r="D495" s="296">
        <v>3714</v>
      </c>
      <c r="E495" s="296">
        <v>3771</v>
      </c>
      <c r="F495" s="619">
        <f t="shared" si="14"/>
        <v>1.0153473344103392</v>
      </c>
    </row>
    <row r="496" spans="1:6" ht="13.5" thickBot="1">
      <c r="A496" s="387"/>
      <c r="B496" s="390" t="s">
        <v>426</v>
      </c>
      <c r="C496" s="414"/>
      <c r="D496" s="414"/>
      <c r="E496" s="414"/>
      <c r="F496" s="622"/>
    </row>
    <row r="497" spans="1:6" ht="13.5" thickBot="1">
      <c r="A497" s="387"/>
      <c r="B497" s="391" t="s">
        <v>414</v>
      </c>
      <c r="C497" s="418">
        <f>SUM(C491:C496)</f>
        <v>19133</v>
      </c>
      <c r="D497" s="418">
        <f>SUM(D491:D496)</f>
        <v>19528</v>
      </c>
      <c r="E497" s="418">
        <f>SUM(E491:E496)</f>
        <v>25055</v>
      </c>
      <c r="F497" s="618">
        <f t="shared" si="14"/>
        <v>1.2830294961081523</v>
      </c>
    </row>
    <row r="498" spans="1:6" ht="12.75">
      <c r="A498" s="387"/>
      <c r="B498" s="388" t="s">
        <v>427</v>
      </c>
      <c r="C498" s="296">
        <v>186139</v>
      </c>
      <c r="D498" s="296">
        <v>194140</v>
      </c>
      <c r="E498" s="296">
        <v>196129</v>
      </c>
      <c r="F498" s="619">
        <f t="shared" si="14"/>
        <v>1.0102451838879158</v>
      </c>
    </row>
    <row r="499" spans="1:6" ht="12.75">
      <c r="A499" s="387"/>
      <c r="B499" s="388" t="s">
        <v>428</v>
      </c>
      <c r="C499" s="296">
        <v>19514</v>
      </c>
      <c r="D499" s="296">
        <v>19514</v>
      </c>
      <c r="E499" s="296">
        <v>19514</v>
      </c>
      <c r="F499" s="619">
        <f t="shared" si="14"/>
        <v>1</v>
      </c>
    </row>
    <row r="500" spans="1:6" ht="13.5" thickBot="1">
      <c r="A500" s="387"/>
      <c r="B500" s="388" t="s">
        <v>429</v>
      </c>
      <c r="C500" s="414"/>
      <c r="D500" s="414"/>
      <c r="E500" s="414"/>
      <c r="F500" s="622"/>
    </row>
    <row r="501" spans="1:6" ht="13.5" thickBot="1">
      <c r="A501" s="392"/>
      <c r="B501" s="393" t="s">
        <v>417</v>
      </c>
      <c r="C501" s="299">
        <f>SUM(C498:C500)</f>
        <v>205653</v>
      </c>
      <c r="D501" s="299">
        <f>SUM(D498:D500)</f>
        <v>213654</v>
      </c>
      <c r="E501" s="299">
        <f>SUM(E498:E500)</f>
        <v>215643</v>
      </c>
      <c r="F501" s="618">
        <f t="shared" si="14"/>
        <v>1.0093094442416244</v>
      </c>
    </row>
    <row r="502" spans="1:6" ht="13.5" thickBot="1">
      <c r="A502" s="389"/>
      <c r="B502" s="394" t="s">
        <v>418</v>
      </c>
      <c r="C502" s="413"/>
      <c r="D502" s="418">
        <v>200</v>
      </c>
      <c r="E502" s="418">
        <v>715</v>
      </c>
      <c r="F502" s="618">
        <f t="shared" si="14"/>
        <v>3.575</v>
      </c>
    </row>
    <row r="503" spans="1:6" ht="13.5" thickBot="1">
      <c r="A503" s="389"/>
      <c r="B503" s="234" t="s">
        <v>669</v>
      </c>
      <c r="C503" s="413"/>
      <c r="D503" s="418">
        <v>802</v>
      </c>
      <c r="E503" s="418">
        <v>1058</v>
      </c>
      <c r="F503" s="618">
        <f t="shared" si="14"/>
        <v>1.319201995012469</v>
      </c>
    </row>
    <row r="504" spans="1:6" ht="13.5" thickBot="1">
      <c r="A504" s="389"/>
      <c r="B504" s="395" t="s">
        <v>419</v>
      </c>
      <c r="C504" s="418">
        <f>SUM(C501+C497+C502)</f>
        <v>224786</v>
      </c>
      <c r="D504" s="418">
        <f>SUM(D501+D497+D502+D503)</f>
        <v>234184</v>
      </c>
      <c r="E504" s="418">
        <f>SUM(E501+E497+E502+E503)</f>
        <v>242471</v>
      </c>
      <c r="F504" s="618">
        <f t="shared" si="14"/>
        <v>1.0353867044716976</v>
      </c>
    </row>
    <row r="505" spans="1:6" ht="13.5" thickBot="1">
      <c r="A505" s="387"/>
      <c r="B505" s="391" t="s">
        <v>432</v>
      </c>
      <c r="C505" s="413"/>
      <c r="D505" s="413"/>
      <c r="E505" s="413"/>
      <c r="F505" s="662"/>
    </row>
    <row r="506" spans="1:6" ht="12.75">
      <c r="A506" s="387"/>
      <c r="B506" s="388" t="s">
        <v>430</v>
      </c>
      <c r="C506" s="296"/>
      <c r="D506" s="296">
        <v>1625</v>
      </c>
      <c r="E506" s="296">
        <v>1625</v>
      </c>
      <c r="F506" s="619">
        <f t="shared" si="14"/>
        <v>1</v>
      </c>
    </row>
    <row r="507" spans="1:6" ht="13.5" thickBot="1">
      <c r="A507" s="387"/>
      <c r="B507" s="396" t="s">
        <v>431</v>
      </c>
      <c r="C507" s="414"/>
      <c r="D507" s="414"/>
      <c r="E507" s="414"/>
      <c r="F507" s="622"/>
    </row>
    <row r="508" spans="1:6" ht="13.5" thickBot="1">
      <c r="A508" s="397"/>
      <c r="B508" s="394" t="s">
        <v>420</v>
      </c>
      <c r="C508" s="414"/>
      <c r="D508" s="299">
        <f>SUM(D506:D507)</f>
        <v>1625</v>
      </c>
      <c r="E508" s="299">
        <f>SUM(E506:E507)</f>
        <v>1625</v>
      </c>
      <c r="F508" s="618">
        <f t="shared" si="14"/>
        <v>1</v>
      </c>
    </row>
    <row r="509" spans="1:6" ht="14.25" thickBot="1">
      <c r="A509" s="397"/>
      <c r="B509" s="398" t="s">
        <v>433</v>
      </c>
      <c r="C509" s="420">
        <f>SUM(C504+C505+C508)</f>
        <v>224786</v>
      </c>
      <c r="D509" s="420">
        <f>SUM(D504+D505+D508)</f>
        <v>235809</v>
      </c>
      <c r="E509" s="420">
        <f>SUM(E504+E505+E508)</f>
        <v>244096</v>
      </c>
      <c r="F509" s="618">
        <f t="shared" si="14"/>
        <v>1.0351428486614167</v>
      </c>
    </row>
    <row r="510" spans="1:6" ht="12.75">
      <c r="A510" s="385"/>
      <c r="B510" s="399" t="s">
        <v>434</v>
      </c>
      <c r="C510" s="296">
        <v>113439</v>
      </c>
      <c r="D510" s="296">
        <v>117198</v>
      </c>
      <c r="E510" s="296">
        <v>123064</v>
      </c>
      <c r="F510" s="619">
        <f t="shared" si="14"/>
        <v>1.0500520486697724</v>
      </c>
    </row>
    <row r="511" spans="1:6" ht="12.75">
      <c r="A511" s="385"/>
      <c r="B511" s="399" t="s">
        <v>435</v>
      </c>
      <c r="C511" s="296">
        <v>29072</v>
      </c>
      <c r="D511" s="296">
        <v>30163</v>
      </c>
      <c r="E511" s="296">
        <v>32584</v>
      </c>
      <c r="F511" s="619">
        <f t="shared" si="14"/>
        <v>1.0802638994794946</v>
      </c>
    </row>
    <row r="512" spans="1:6" ht="12.75">
      <c r="A512" s="385"/>
      <c r="B512" s="399" t="s">
        <v>436</v>
      </c>
      <c r="C512" s="296">
        <v>81386</v>
      </c>
      <c r="D512" s="296">
        <v>87559</v>
      </c>
      <c r="E512" s="296">
        <v>87544</v>
      </c>
      <c r="F512" s="619">
        <f t="shared" si="14"/>
        <v>0.9998286869425188</v>
      </c>
    </row>
    <row r="513" spans="1:6" ht="12.75">
      <c r="A513" s="385"/>
      <c r="B513" s="399" t="s">
        <v>437</v>
      </c>
      <c r="C513" s="296"/>
      <c r="D513" s="296"/>
      <c r="E513" s="296"/>
      <c r="F513" s="619"/>
    </row>
    <row r="514" spans="1:6" ht="13.5" thickBot="1">
      <c r="A514" s="385"/>
      <c r="B514" s="400" t="s">
        <v>438</v>
      </c>
      <c r="C514" s="414"/>
      <c r="D514" s="414"/>
      <c r="E514" s="414"/>
      <c r="F514" s="622"/>
    </row>
    <row r="515" spans="1:6" ht="13.5" thickBot="1">
      <c r="A515" s="385"/>
      <c r="B515" s="401" t="s">
        <v>22</v>
      </c>
      <c r="C515" s="418">
        <f>SUM(C510:C514)</f>
        <v>223897</v>
      </c>
      <c r="D515" s="418">
        <f>SUM(D510:D514)</f>
        <v>234920</v>
      </c>
      <c r="E515" s="418">
        <f>SUM(E510:E514)</f>
        <v>243192</v>
      </c>
      <c r="F515" s="618">
        <f t="shared" si="14"/>
        <v>1.0352119870594245</v>
      </c>
    </row>
    <row r="516" spans="1:6" ht="12.75">
      <c r="A516" s="385"/>
      <c r="B516" s="399" t="s">
        <v>439</v>
      </c>
      <c r="C516" s="296">
        <v>508</v>
      </c>
      <c r="D516" s="296">
        <v>508</v>
      </c>
      <c r="E516" s="296">
        <v>508</v>
      </c>
      <c r="F516" s="619">
        <f t="shared" si="14"/>
        <v>1</v>
      </c>
    </row>
    <row r="517" spans="1:6" ht="12.75">
      <c r="A517" s="385"/>
      <c r="B517" s="399" t="s">
        <v>440</v>
      </c>
      <c r="C517" s="296">
        <v>381</v>
      </c>
      <c r="D517" s="296">
        <v>381</v>
      </c>
      <c r="E517" s="296">
        <v>396</v>
      </c>
      <c r="F517" s="619">
        <f t="shared" si="14"/>
        <v>1.0393700787401574</v>
      </c>
    </row>
    <row r="518" spans="1:6" ht="13.5" thickBot="1">
      <c r="A518" s="385"/>
      <c r="B518" s="402" t="s">
        <v>441</v>
      </c>
      <c r="C518" s="414"/>
      <c r="D518" s="414"/>
      <c r="E518" s="414"/>
      <c r="F518" s="622"/>
    </row>
    <row r="519" spans="1:6" ht="13.5" thickBot="1">
      <c r="A519" s="385"/>
      <c r="B519" s="404" t="s">
        <v>28</v>
      </c>
      <c r="C519" s="418">
        <f>SUM(C516:C518)</f>
        <v>889</v>
      </c>
      <c r="D519" s="418">
        <f>SUM(D516:D518)</f>
        <v>889</v>
      </c>
      <c r="E519" s="418">
        <f>SUM(E516:E518)</f>
        <v>904</v>
      </c>
      <c r="F519" s="618">
        <f t="shared" si="14"/>
        <v>1.0168728908886389</v>
      </c>
    </row>
    <row r="520" spans="1:6" ht="13.5" thickBot="1">
      <c r="A520" s="385"/>
      <c r="B520" s="663" t="s">
        <v>665</v>
      </c>
      <c r="C520" s="418"/>
      <c r="D520" s="418"/>
      <c r="E520" s="418"/>
      <c r="F520" s="662"/>
    </row>
    <row r="521" spans="1:6" ht="14.25" thickBot="1">
      <c r="A521" s="403"/>
      <c r="B521" s="386" t="s">
        <v>45</v>
      </c>
      <c r="C521" s="420">
        <f>SUM(C515+C519)</f>
        <v>224786</v>
      </c>
      <c r="D521" s="420">
        <f>SUM(D515+D519)</f>
        <v>235809</v>
      </c>
      <c r="E521" s="420">
        <f>SUM(E515+E519)</f>
        <v>244096</v>
      </c>
      <c r="F521" s="618">
        <f t="shared" si="14"/>
        <v>1.0351428486614167</v>
      </c>
    </row>
    <row r="522" spans="1:6" ht="13.5">
      <c r="A522" s="405">
        <v>2560</v>
      </c>
      <c r="B522" s="410" t="s">
        <v>457</v>
      </c>
      <c r="C522" s="296"/>
      <c r="D522" s="296"/>
      <c r="E522" s="296"/>
      <c r="F522" s="619"/>
    </row>
    <row r="523" spans="1:6" ht="12.75">
      <c r="A523" s="387"/>
      <c r="B523" s="388" t="s">
        <v>421</v>
      </c>
      <c r="C523" s="296"/>
      <c r="D523" s="296"/>
      <c r="E523" s="296"/>
      <c r="F523" s="619"/>
    </row>
    <row r="524" spans="1:8" ht="12.75">
      <c r="A524" s="387"/>
      <c r="B524" s="388" t="s">
        <v>422</v>
      </c>
      <c r="C524" s="296">
        <v>4200</v>
      </c>
      <c r="D524" s="296">
        <v>4200</v>
      </c>
      <c r="E524" s="296">
        <v>5200</v>
      </c>
      <c r="F524" s="619">
        <f aca="true" t="shared" si="15" ref="F524:F585">SUM(E524/D524)</f>
        <v>1.2380952380952381</v>
      </c>
      <c r="G524" s="667"/>
      <c r="H524" s="668"/>
    </row>
    <row r="525" spans="1:8" ht="12.75">
      <c r="A525" s="387"/>
      <c r="B525" s="388" t="s">
        <v>423</v>
      </c>
      <c r="C525" s="296">
        <v>3874</v>
      </c>
      <c r="D525" s="296">
        <v>3874</v>
      </c>
      <c r="E525" s="296">
        <v>5374</v>
      </c>
      <c r="F525" s="619">
        <f t="shared" si="15"/>
        <v>1.387196695921528</v>
      </c>
      <c r="G525" s="666"/>
      <c r="H525" s="668"/>
    </row>
    <row r="526" spans="1:8" ht="12.75">
      <c r="A526" s="387"/>
      <c r="B526" s="388" t="s">
        <v>424</v>
      </c>
      <c r="C526" s="296">
        <v>7926</v>
      </c>
      <c r="D526" s="296">
        <v>8226</v>
      </c>
      <c r="E526" s="296">
        <v>8513</v>
      </c>
      <c r="F526" s="619">
        <f t="shared" si="15"/>
        <v>1.0348893751519572</v>
      </c>
      <c r="G526" s="667"/>
      <c r="H526" s="668"/>
    </row>
    <row r="527" spans="1:8" ht="12.75">
      <c r="A527" s="387"/>
      <c r="B527" s="388" t="s">
        <v>425</v>
      </c>
      <c r="C527" s="296">
        <v>2900</v>
      </c>
      <c r="D527" s="296">
        <v>2900</v>
      </c>
      <c r="E527" s="296">
        <v>2900</v>
      </c>
      <c r="F527" s="619">
        <f t="shared" si="15"/>
        <v>1</v>
      </c>
      <c r="H527" s="668"/>
    </row>
    <row r="528" spans="1:6" ht="13.5" thickBot="1">
      <c r="A528" s="387"/>
      <c r="B528" s="390" t="s">
        <v>426</v>
      </c>
      <c r="C528" s="414"/>
      <c r="D528" s="414"/>
      <c r="E528" s="414"/>
      <c r="F528" s="622"/>
    </row>
    <row r="529" spans="1:6" ht="13.5" thickBot="1">
      <c r="A529" s="387"/>
      <c r="B529" s="391" t="s">
        <v>414</v>
      </c>
      <c r="C529" s="418">
        <f>SUM(C523:C528)</f>
        <v>18900</v>
      </c>
      <c r="D529" s="418">
        <f>SUM(D523:D528)</f>
        <v>19200</v>
      </c>
      <c r="E529" s="418">
        <f>SUM(E523:E528)</f>
        <v>21987</v>
      </c>
      <c r="F529" s="618">
        <f t="shared" si="15"/>
        <v>1.14515625</v>
      </c>
    </row>
    <row r="530" spans="1:6" ht="12.75">
      <c r="A530" s="387"/>
      <c r="B530" s="388" t="s">
        <v>427</v>
      </c>
      <c r="C530" s="296">
        <v>177835</v>
      </c>
      <c r="D530" s="296">
        <v>189513</v>
      </c>
      <c r="E530" s="296">
        <v>191773</v>
      </c>
      <c r="F530" s="619">
        <f t="shared" si="15"/>
        <v>1.0119253032773476</v>
      </c>
    </row>
    <row r="531" spans="1:6" ht="12.75">
      <c r="A531" s="387"/>
      <c r="B531" s="388" t="s">
        <v>428</v>
      </c>
      <c r="C531" s="296">
        <v>22081</v>
      </c>
      <c r="D531" s="296">
        <v>22081</v>
      </c>
      <c r="E531" s="296">
        <v>22081</v>
      </c>
      <c r="F531" s="619">
        <f t="shared" si="15"/>
        <v>1</v>
      </c>
    </row>
    <row r="532" spans="1:6" ht="13.5" thickBot="1">
      <c r="A532" s="387"/>
      <c r="B532" s="388" t="s">
        <v>429</v>
      </c>
      <c r="C532" s="414"/>
      <c r="D532" s="414"/>
      <c r="E532" s="414"/>
      <c r="F532" s="622"/>
    </row>
    <row r="533" spans="1:6" ht="13.5" thickBot="1">
      <c r="A533" s="392"/>
      <c r="B533" s="393" t="s">
        <v>417</v>
      </c>
      <c r="C533" s="299">
        <f>SUM(C530:C532)</f>
        <v>199916</v>
      </c>
      <c r="D533" s="299">
        <f>SUM(D530:D532)</f>
        <v>211594</v>
      </c>
      <c r="E533" s="299">
        <f>SUM(E530:E532)</f>
        <v>213854</v>
      </c>
      <c r="F533" s="618">
        <f t="shared" si="15"/>
        <v>1.010680832159702</v>
      </c>
    </row>
    <row r="534" spans="1:6" ht="13.5" thickBot="1">
      <c r="A534" s="389"/>
      <c r="B534" s="394" t="s">
        <v>418</v>
      </c>
      <c r="C534" s="413"/>
      <c r="D534" s="413">
        <v>516</v>
      </c>
      <c r="E534" s="413">
        <v>1076</v>
      </c>
      <c r="F534" s="662">
        <f t="shared" si="15"/>
        <v>2.0852713178294575</v>
      </c>
    </row>
    <row r="535" spans="1:6" ht="13.5" thickBot="1">
      <c r="A535" s="389"/>
      <c r="B535" s="395" t="s">
        <v>419</v>
      </c>
      <c r="C535" s="418">
        <f>SUM(C533+C529+C534)</f>
        <v>218816</v>
      </c>
      <c r="D535" s="418">
        <f>SUM(D533+D529+D534)</f>
        <v>231310</v>
      </c>
      <c r="E535" s="418">
        <f>SUM(E533+E529+E534)</f>
        <v>236917</v>
      </c>
      <c r="F535" s="618">
        <f t="shared" si="15"/>
        <v>1.02424019713804</v>
      </c>
    </row>
    <row r="536" spans="1:6" ht="13.5" thickBot="1">
      <c r="A536" s="387"/>
      <c r="B536" s="391" t="s">
        <v>432</v>
      </c>
      <c r="C536" s="413"/>
      <c r="D536" s="413"/>
      <c r="E536" s="413"/>
      <c r="F536" s="662"/>
    </row>
    <row r="537" spans="1:6" ht="12.75">
      <c r="A537" s="387"/>
      <c r="B537" s="388" t="s">
        <v>430</v>
      </c>
      <c r="C537" s="296"/>
      <c r="D537" s="296">
        <v>4420</v>
      </c>
      <c r="E537" s="296">
        <v>4420</v>
      </c>
      <c r="F537" s="619">
        <f t="shared" si="15"/>
        <v>1</v>
      </c>
    </row>
    <row r="538" spans="1:6" ht="13.5" thickBot="1">
      <c r="A538" s="387"/>
      <c r="B538" s="396" t="s">
        <v>431</v>
      </c>
      <c r="C538" s="414"/>
      <c r="D538" s="414"/>
      <c r="E538" s="414"/>
      <c r="F538" s="622"/>
    </row>
    <row r="539" spans="1:6" ht="13.5" thickBot="1">
      <c r="A539" s="397"/>
      <c r="B539" s="394" t="s">
        <v>420</v>
      </c>
      <c r="C539" s="414"/>
      <c r="D539" s="299">
        <f>SUM(D537:D538)</f>
        <v>4420</v>
      </c>
      <c r="E539" s="299">
        <f>SUM(E537:E538)</f>
        <v>4420</v>
      </c>
      <c r="F539" s="618">
        <f t="shared" si="15"/>
        <v>1</v>
      </c>
    </row>
    <row r="540" spans="1:6" ht="14.25" thickBot="1">
      <c r="A540" s="397"/>
      <c r="B540" s="398" t="s">
        <v>433</v>
      </c>
      <c r="C540" s="420">
        <f>SUM(C535+C536+C539)</f>
        <v>218816</v>
      </c>
      <c r="D540" s="420">
        <f>SUM(D535+D536+D539)</f>
        <v>235730</v>
      </c>
      <c r="E540" s="420">
        <f>SUM(E535+E536+E539)</f>
        <v>241337</v>
      </c>
      <c r="F540" s="618">
        <f t="shared" si="15"/>
        <v>1.023785687014805</v>
      </c>
    </row>
    <row r="541" spans="1:6" ht="12.75">
      <c r="A541" s="385"/>
      <c r="B541" s="399" t="s">
        <v>434</v>
      </c>
      <c r="C541" s="296">
        <v>103131</v>
      </c>
      <c r="D541" s="296">
        <v>109648</v>
      </c>
      <c r="E541" s="296">
        <v>113534</v>
      </c>
      <c r="F541" s="619">
        <f t="shared" si="15"/>
        <v>1.035440682912593</v>
      </c>
    </row>
    <row r="542" spans="1:6" ht="12.75">
      <c r="A542" s="385"/>
      <c r="B542" s="399" t="s">
        <v>435</v>
      </c>
      <c r="C542" s="296">
        <v>27061</v>
      </c>
      <c r="D542" s="296">
        <v>28883</v>
      </c>
      <c r="E542" s="296">
        <v>29257</v>
      </c>
      <c r="F542" s="619">
        <f t="shared" si="15"/>
        <v>1.012948793407887</v>
      </c>
    </row>
    <row r="543" spans="1:6" ht="12.75">
      <c r="A543" s="385"/>
      <c r="B543" s="399" t="s">
        <v>436</v>
      </c>
      <c r="C543" s="296">
        <v>88624</v>
      </c>
      <c r="D543" s="296">
        <v>96799</v>
      </c>
      <c r="E543" s="296">
        <v>97975</v>
      </c>
      <c r="F543" s="619">
        <f t="shared" si="15"/>
        <v>1.0121488858355974</v>
      </c>
    </row>
    <row r="544" spans="1:6" ht="12.75">
      <c r="A544" s="385"/>
      <c r="B544" s="399" t="s">
        <v>437</v>
      </c>
      <c r="C544" s="296"/>
      <c r="D544" s="296"/>
      <c r="E544" s="296"/>
      <c r="F544" s="619"/>
    </row>
    <row r="545" spans="1:6" ht="13.5" thickBot="1">
      <c r="A545" s="385"/>
      <c r="B545" s="400" t="s">
        <v>438</v>
      </c>
      <c r="C545" s="414"/>
      <c r="D545" s="414">
        <v>400</v>
      </c>
      <c r="E545" s="414">
        <v>400</v>
      </c>
      <c r="F545" s="622">
        <f t="shared" si="15"/>
        <v>1</v>
      </c>
    </row>
    <row r="546" spans="1:6" ht="13.5" thickBot="1">
      <c r="A546" s="385"/>
      <c r="B546" s="401" t="s">
        <v>22</v>
      </c>
      <c r="C546" s="418">
        <f>SUM(C541:C545)</f>
        <v>218816</v>
      </c>
      <c r="D546" s="418">
        <f>SUM(D541:D545)</f>
        <v>235730</v>
      </c>
      <c r="E546" s="418">
        <f>SUM(E541:E545)</f>
        <v>241166</v>
      </c>
      <c r="F546" s="618">
        <f t="shared" si="15"/>
        <v>1.0230602808297629</v>
      </c>
    </row>
    <row r="547" spans="1:6" ht="12.75">
      <c r="A547" s="385"/>
      <c r="B547" s="399" t="s">
        <v>439</v>
      </c>
      <c r="C547" s="296"/>
      <c r="D547" s="296"/>
      <c r="E547" s="296"/>
      <c r="F547" s="619"/>
    </row>
    <row r="548" spans="1:6" ht="12.75">
      <c r="A548" s="385"/>
      <c r="B548" s="399" t="s">
        <v>440</v>
      </c>
      <c r="C548" s="296"/>
      <c r="D548" s="296"/>
      <c r="E548" s="296">
        <v>171</v>
      </c>
      <c r="F548" s="619"/>
    </row>
    <row r="549" spans="1:6" ht="13.5" thickBot="1">
      <c r="A549" s="385"/>
      <c r="B549" s="402" t="s">
        <v>441</v>
      </c>
      <c r="C549" s="414"/>
      <c r="D549" s="414"/>
      <c r="E549" s="414"/>
      <c r="F549" s="622"/>
    </row>
    <row r="550" spans="1:6" ht="13.5" thickBot="1">
      <c r="A550" s="385"/>
      <c r="B550" s="404" t="s">
        <v>28</v>
      </c>
      <c r="C550" s="413"/>
      <c r="D550" s="413"/>
      <c r="E550" s="418">
        <f>SUM(E548:E549)</f>
        <v>171</v>
      </c>
      <c r="F550" s="662"/>
    </row>
    <row r="551" spans="1:6" ht="13.5" thickBot="1">
      <c r="A551" s="385"/>
      <c r="B551" s="663" t="s">
        <v>665</v>
      </c>
      <c r="C551" s="418"/>
      <c r="D551" s="418"/>
      <c r="E551" s="418"/>
      <c r="F551" s="662"/>
    </row>
    <row r="552" spans="1:6" ht="14.25" thickBot="1">
      <c r="A552" s="403"/>
      <c r="B552" s="386" t="s">
        <v>45</v>
      </c>
      <c r="C552" s="420">
        <f>SUM(C546+C550)</f>
        <v>218816</v>
      </c>
      <c r="D552" s="420">
        <f>SUM(D546+D550)</f>
        <v>235730</v>
      </c>
      <c r="E552" s="420">
        <f>SUM(E546+E550)</f>
        <v>241337</v>
      </c>
      <c r="F552" s="618">
        <f t="shared" si="15"/>
        <v>1.023785687014805</v>
      </c>
    </row>
    <row r="553" spans="1:6" ht="13.5">
      <c r="A553" s="411">
        <v>2599</v>
      </c>
      <c r="B553" s="406" t="s">
        <v>458</v>
      </c>
      <c r="C553" s="416"/>
      <c r="D553" s="416"/>
      <c r="E553" s="416"/>
      <c r="F553" s="619"/>
    </row>
    <row r="554" spans="1:6" ht="12.75">
      <c r="A554" s="387"/>
      <c r="B554" s="388" t="s">
        <v>421</v>
      </c>
      <c r="C554" s="416">
        <f aca="true" t="shared" si="16" ref="C554:C559">SUM(C329+C363+C396+C427+C458+C491+C523)</f>
        <v>700</v>
      </c>
      <c r="D554" s="416">
        <f aca="true" t="shared" si="17" ref="D554:E559">SUM(D329+D363+D396+D427+D458+D491+D523)</f>
        <v>169</v>
      </c>
      <c r="E554" s="416">
        <f t="shared" si="17"/>
        <v>169</v>
      </c>
      <c r="F554" s="619">
        <f t="shared" si="15"/>
        <v>1</v>
      </c>
    </row>
    <row r="555" spans="1:6" ht="12.75">
      <c r="A555" s="387"/>
      <c r="B555" s="388" t="s">
        <v>422</v>
      </c>
      <c r="C555" s="416">
        <f t="shared" si="16"/>
        <v>12931</v>
      </c>
      <c r="D555" s="416">
        <f t="shared" si="17"/>
        <v>14032</v>
      </c>
      <c r="E555" s="416">
        <f t="shared" si="17"/>
        <v>17032</v>
      </c>
      <c r="F555" s="619">
        <f t="shared" si="15"/>
        <v>1.2137970353477765</v>
      </c>
    </row>
    <row r="556" spans="1:6" ht="12.75">
      <c r="A556" s="387"/>
      <c r="B556" s="388" t="s">
        <v>423</v>
      </c>
      <c r="C556" s="416">
        <f t="shared" si="16"/>
        <v>7040</v>
      </c>
      <c r="D556" s="416">
        <f t="shared" si="17"/>
        <v>8904</v>
      </c>
      <c r="E556" s="416">
        <f t="shared" si="17"/>
        <v>12241</v>
      </c>
      <c r="F556" s="619">
        <f t="shared" si="15"/>
        <v>1.3747753818508535</v>
      </c>
    </row>
    <row r="557" spans="1:6" ht="12.75">
      <c r="A557" s="387"/>
      <c r="B557" s="388" t="s">
        <v>424</v>
      </c>
      <c r="C557" s="416">
        <f t="shared" si="16"/>
        <v>49755</v>
      </c>
      <c r="D557" s="416">
        <f t="shared" si="17"/>
        <v>49405</v>
      </c>
      <c r="E557" s="416">
        <f t="shared" si="17"/>
        <v>57162</v>
      </c>
      <c r="F557" s="619">
        <f t="shared" si="15"/>
        <v>1.1570083999595182</v>
      </c>
    </row>
    <row r="558" spans="1:6" ht="12.75">
      <c r="A558" s="387"/>
      <c r="B558" s="388" t="s">
        <v>425</v>
      </c>
      <c r="C558" s="416">
        <f t="shared" si="16"/>
        <v>17369</v>
      </c>
      <c r="D558" s="416">
        <f t="shared" si="17"/>
        <v>17566</v>
      </c>
      <c r="E558" s="416">
        <f t="shared" si="17"/>
        <v>17714</v>
      </c>
      <c r="F558" s="619">
        <f t="shared" si="15"/>
        <v>1.0084253671866106</v>
      </c>
    </row>
    <row r="559" spans="1:6" ht="13.5" thickBot="1">
      <c r="A559" s="387"/>
      <c r="B559" s="390" t="s">
        <v>426</v>
      </c>
      <c r="C559" s="417">
        <f t="shared" si="16"/>
        <v>0</v>
      </c>
      <c r="D559" s="417">
        <f t="shared" si="17"/>
        <v>0</v>
      </c>
      <c r="E559" s="417">
        <f t="shared" si="17"/>
        <v>0</v>
      </c>
      <c r="F559" s="622"/>
    </row>
    <row r="560" spans="1:6" ht="13.5" thickBot="1">
      <c r="A560" s="387"/>
      <c r="B560" s="391" t="s">
        <v>414</v>
      </c>
      <c r="C560" s="422">
        <f>SUM(C554:C559)</f>
        <v>87795</v>
      </c>
      <c r="D560" s="422">
        <f>SUM(D554:D559)</f>
        <v>90076</v>
      </c>
      <c r="E560" s="422">
        <f>SUM(E554:E559)</f>
        <v>104318</v>
      </c>
      <c r="F560" s="618">
        <f t="shared" si="15"/>
        <v>1.158110928549225</v>
      </c>
    </row>
    <row r="561" spans="1:6" ht="12.75">
      <c r="A561" s="387"/>
      <c r="B561" s="388" t="s">
        <v>427</v>
      </c>
      <c r="C561" s="416">
        <f>SUM(C336+C370+C403+C434+C465+C498+C530)</f>
        <v>1234421</v>
      </c>
      <c r="D561" s="416">
        <f aca="true" t="shared" si="18" ref="D561:E565">SUM(D336+D370+D403+D434+D465+D498+D530)</f>
        <v>1283562</v>
      </c>
      <c r="E561" s="416">
        <f t="shared" si="18"/>
        <v>1297780</v>
      </c>
      <c r="F561" s="619">
        <f t="shared" si="15"/>
        <v>1.0110769873212202</v>
      </c>
    </row>
    <row r="562" spans="1:6" ht="12.75">
      <c r="A562" s="387"/>
      <c r="B562" s="388" t="s">
        <v>428</v>
      </c>
      <c r="C562" s="416">
        <f>SUM(C337+C371+C404+C435+C466+C499+C531)</f>
        <v>101357</v>
      </c>
      <c r="D562" s="416">
        <f t="shared" si="18"/>
        <v>101357</v>
      </c>
      <c r="E562" s="416">
        <f t="shared" si="18"/>
        <v>101357</v>
      </c>
      <c r="F562" s="619">
        <f t="shared" si="15"/>
        <v>1</v>
      </c>
    </row>
    <row r="563" spans="1:6" ht="13.5" thickBot="1">
      <c r="A563" s="387"/>
      <c r="B563" s="388" t="s">
        <v>429</v>
      </c>
      <c r="C563" s="417">
        <f>SUM(C338+C372+C405+C436+C467+C500+C532)</f>
        <v>0</v>
      </c>
      <c r="D563" s="417">
        <f t="shared" si="18"/>
        <v>0</v>
      </c>
      <c r="E563" s="417">
        <f t="shared" si="18"/>
        <v>0</v>
      </c>
      <c r="F563" s="622"/>
    </row>
    <row r="564" spans="1:6" ht="13.5" thickBot="1">
      <c r="A564" s="392"/>
      <c r="B564" s="393" t="s">
        <v>417</v>
      </c>
      <c r="C564" s="422">
        <f>SUM(C339+C373+C406+C437+C468+C501+C533)</f>
        <v>1335778</v>
      </c>
      <c r="D564" s="422">
        <f t="shared" si="18"/>
        <v>1384919</v>
      </c>
      <c r="E564" s="422">
        <f t="shared" si="18"/>
        <v>1399137</v>
      </c>
      <c r="F564" s="618">
        <f t="shared" si="15"/>
        <v>1.0102663043831444</v>
      </c>
    </row>
    <row r="565" spans="1:6" ht="13.5" thickBot="1">
      <c r="A565" s="389"/>
      <c r="B565" s="394" t="s">
        <v>418</v>
      </c>
      <c r="C565" s="415">
        <f>SUM(C340+C374+C407+C438+C469+C502+C534)</f>
        <v>0</v>
      </c>
      <c r="D565" s="422">
        <f t="shared" si="18"/>
        <v>2089</v>
      </c>
      <c r="E565" s="422">
        <f t="shared" si="18"/>
        <v>5199</v>
      </c>
      <c r="F565" s="618">
        <f t="shared" si="15"/>
        <v>2.488750598372427</v>
      </c>
    </row>
    <row r="566" spans="1:6" ht="13.5" thickBot="1">
      <c r="A566" s="389"/>
      <c r="B566" s="234" t="s">
        <v>669</v>
      </c>
      <c r="C566" s="415"/>
      <c r="D566" s="422">
        <f>SUM(D503+D375+D341)</f>
        <v>1377</v>
      </c>
      <c r="E566" s="422">
        <f>SUM(E503+E375+E341)</f>
        <v>1633</v>
      </c>
      <c r="F566" s="618">
        <f t="shared" si="15"/>
        <v>1.1859114015976762</v>
      </c>
    </row>
    <row r="567" spans="1:6" ht="13.5" thickBot="1">
      <c r="A567" s="389"/>
      <c r="B567" s="394" t="s">
        <v>666</v>
      </c>
      <c r="C567" s="415"/>
      <c r="D567" s="422">
        <f>SUM(D470+D408+D376)</f>
        <v>0</v>
      </c>
      <c r="E567" s="422">
        <f>SUM(E470+E408+E376)</f>
        <v>0</v>
      </c>
      <c r="F567" s="662"/>
    </row>
    <row r="568" spans="1:6" ht="13.5" thickBot="1">
      <c r="A568" s="389"/>
      <c r="B568" s="395" t="s">
        <v>419</v>
      </c>
      <c r="C568" s="422">
        <f>SUM(C342+C377+C409+C439+C471+C504+C535)</f>
        <v>1423573</v>
      </c>
      <c r="D568" s="422">
        <f aca="true" t="shared" si="19" ref="D568:E572">SUM(D342+D377+D409+D439+D471+D504+D535)</f>
        <v>1478461</v>
      </c>
      <c r="E568" s="422">
        <f>SUM(E342+E377+E409+E439+E471+E504+E535)</f>
        <v>1510287</v>
      </c>
      <c r="F568" s="618">
        <f t="shared" si="15"/>
        <v>1.0215264386412628</v>
      </c>
    </row>
    <row r="569" spans="1:6" ht="13.5" thickBot="1">
      <c r="A569" s="387"/>
      <c r="B569" s="391" t="s">
        <v>432</v>
      </c>
      <c r="C569" s="415">
        <f>SUM(C343+C378+C410+C440+C472+C505+C536)</f>
        <v>0</v>
      </c>
      <c r="D569" s="415">
        <f t="shared" si="19"/>
        <v>0</v>
      </c>
      <c r="E569" s="415">
        <f t="shared" si="19"/>
        <v>0</v>
      </c>
      <c r="F569" s="662"/>
    </row>
    <row r="570" spans="1:6" ht="12.75">
      <c r="A570" s="387"/>
      <c r="B570" s="388" t="s">
        <v>430</v>
      </c>
      <c r="C570" s="416">
        <f>SUM(C344+C379+C411+C441+C473+C506+C537)</f>
        <v>0</v>
      </c>
      <c r="D570" s="416">
        <f t="shared" si="19"/>
        <v>30472</v>
      </c>
      <c r="E570" s="416">
        <f t="shared" si="19"/>
        <v>30472</v>
      </c>
      <c r="F570" s="619">
        <f t="shared" si="15"/>
        <v>1</v>
      </c>
    </row>
    <row r="571" spans="1:6" ht="13.5" thickBot="1">
      <c r="A571" s="387"/>
      <c r="B571" s="396" t="s">
        <v>431</v>
      </c>
      <c r="C571" s="417">
        <f>SUM(C345+C380+C412+C442+C474+C507+C538)</f>
        <v>0</v>
      </c>
      <c r="D571" s="417">
        <f t="shared" si="19"/>
        <v>0</v>
      </c>
      <c r="E571" s="417">
        <f t="shared" si="19"/>
        <v>0</v>
      </c>
      <c r="F571" s="622"/>
    </row>
    <row r="572" spans="1:6" ht="13.5" thickBot="1">
      <c r="A572" s="397"/>
      <c r="B572" s="394" t="s">
        <v>420</v>
      </c>
      <c r="C572" s="422">
        <f>SUM(C346+C381+C413+C443+C475+C508+C539)</f>
        <v>0</v>
      </c>
      <c r="D572" s="422">
        <f t="shared" si="19"/>
        <v>30472</v>
      </c>
      <c r="E572" s="422">
        <f t="shared" si="19"/>
        <v>30472</v>
      </c>
      <c r="F572" s="618">
        <f t="shared" si="15"/>
        <v>1</v>
      </c>
    </row>
    <row r="573" spans="1:6" ht="13.5" thickBot="1">
      <c r="A573" s="397"/>
      <c r="B573" s="664" t="s">
        <v>667</v>
      </c>
      <c r="C573" s="422"/>
      <c r="D573" s="415">
        <f>SUM(D476+D347)</f>
        <v>0</v>
      </c>
      <c r="E573" s="415">
        <f>SUM(E476+E347)</f>
        <v>0</v>
      </c>
      <c r="F573" s="662"/>
    </row>
    <row r="574" spans="1:6" ht="14.25" thickBot="1">
      <c r="A574" s="397"/>
      <c r="B574" s="398" t="s">
        <v>433</v>
      </c>
      <c r="C574" s="424">
        <f>SUM(C568+C569+C572)</f>
        <v>1423573</v>
      </c>
      <c r="D574" s="424">
        <f>SUM(D568+D569+D572+D573)</f>
        <v>1508933</v>
      </c>
      <c r="E574" s="424">
        <f>SUM(E568+E569+E572+E573)</f>
        <v>1540759</v>
      </c>
      <c r="F574" s="618">
        <f t="shared" si="15"/>
        <v>1.0210917250799074</v>
      </c>
    </row>
    <row r="575" spans="1:6" ht="12.75">
      <c r="A575" s="385"/>
      <c r="B575" s="399" t="s">
        <v>434</v>
      </c>
      <c r="C575" s="416">
        <f>SUM(C349+C383+C415+C445+C478+C510+C541)</f>
        <v>788062</v>
      </c>
      <c r="D575" s="416">
        <f aca="true" t="shared" si="20" ref="D575:E577">SUM(D349+D383+D415+D445+D478+D510+D541)</f>
        <v>820486</v>
      </c>
      <c r="E575" s="416">
        <f t="shared" si="20"/>
        <v>828216</v>
      </c>
      <c r="F575" s="619">
        <f t="shared" si="15"/>
        <v>1.0094212454569609</v>
      </c>
    </row>
    <row r="576" spans="1:6" ht="12.75">
      <c r="A576" s="385"/>
      <c r="B576" s="399" t="s">
        <v>435</v>
      </c>
      <c r="C576" s="416">
        <f>SUM(C350+C384+C416+C446+C479+C511+C542)</f>
        <v>206056</v>
      </c>
      <c r="D576" s="416">
        <f t="shared" si="20"/>
        <v>216067</v>
      </c>
      <c r="E576" s="416">
        <f t="shared" si="20"/>
        <v>216780</v>
      </c>
      <c r="F576" s="619">
        <f t="shared" si="15"/>
        <v>1.003299902345106</v>
      </c>
    </row>
    <row r="577" spans="1:6" ht="12.75">
      <c r="A577" s="385"/>
      <c r="B577" s="399" t="s">
        <v>436</v>
      </c>
      <c r="C577" s="416">
        <f>SUM(C351+C385+C417+C447+C480+C512+C543)</f>
        <v>428566</v>
      </c>
      <c r="D577" s="416">
        <f t="shared" si="20"/>
        <v>470678</v>
      </c>
      <c r="E577" s="416">
        <f t="shared" si="20"/>
        <v>493440</v>
      </c>
      <c r="F577" s="619">
        <f t="shared" si="15"/>
        <v>1.0483600253251693</v>
      </c>
    </row>
    <row r="578" spans="1:6" ht="12.75">
      <c r="A578" s="385"/>
      <c r="B578" s="638" t="s">
        <v>646</v>
      </c>
      <c r="C578" s="296"/>
      <c r="D578" s="639">
        <v>1189</v>
      </c>
      <c r="E578" s="639">
        <v>1189</v>
      </c>
      <c r="F578" s="619">
        <f t="shared" si="15"/>
        <v>1</v>
      </c>
    </row>
    <row r="579" spans="1:6" ht="12.75">
      <c r="A579" s="385"/>
      <c r="B579" s="399" t="s">
        <v>437</v>
      </c>
      <c r="C579" s="416">
        <f aca="true" t="shared" si="21" ref="C579:E580">SUM(C353+C386+C418+C448+C481+C513+C544)</f>
        <v>0</v>
      </c>
      <c r="D579" s="416">
        <f t="shared" si="21"/>
        <v>10</v>
      </c>
      <c r="E579" s="416">
        <f t="shared" si="21"/>
        <v>10</v>
      </c>
      <c r="F579" s="619">
        <f t="shared" si="15"/>
        <v>1</v>
      </c>
    </row>
    <row r="580" spans="1:6" ht="13.5" thickBot="1">
      <c r="A580" s="385"/>
      <c r="B580" s="400" t="s">
        <v>438</v>
      </c>
      <c r="C580" s="417">
        <f t="shared" si="21"/>
        <v>0</v>
      </c>
      <c r="D580" s="417">
        <f t="shared" si="21"/>
        <v>652</v>
      </c>
      <c r="E580" s="417">
        <f t="shared" si="21"/>
        <v>652</v>
      </c>
      <c r="F580" s="622">
        <f t="shared" si="15"/>
        <v>1</v>
      </c>
    </row>
    <row r="581" spans="1:6" ht="13.5" thickBot="1">
      <c r="A581" s="385"/>
      <c r="B581" s="401" t="s">
        <v>22</v>
      </c>
      <c r="C581" s="422">
        <f>SUM(C575:C580)</f>
        <v>1422684</v>
      </c>
      <c r="D581" s="422">
        <f>SUM(D575:D580)-D578</f>
        <v>1507893</v>
      </c>
      <c r="E581" s="422">
        <f>SUM(E575:E580)-E578</f>
        <v>1539098</v>
      </c>
      <c r="F581" s="618">
        <f t="shared" si="15"/>
        <v>1.020694439194293</v>
      </c>
    </row>
    <row r="582" spans="1:6" ht="12.75">
      <c r="A582" s="385"/>
      <c r="B582" s="399" t="s">
        <v>439</v>
      </c>
      <c r="C582" s="416">
        <f>SUM(C356+C389+C421+C451+C484+C516+C547)</f>
        <v>508</v>
      </c>
      <c r="D582" s="416">
        <f aca="true" t="shared" si="22" ref="D582:E584">SUM(D356+D389+D421+D451+D484+D516+D547)</f>
        <v>508</v>
      </c>
      <c r="E582" s="416">
        <f t="shared" si="22"/>
        <v>508</v>
      </c>
      <c r="F582" s="619">
        <f t="shared" si="15"/>
        <v>1</v>
      </c>
    </row>
    <row r="583" spans="1:6" ht="12.75">
      <c r="A583" s="385"/>
      <c r="B583" s="399" t="s">
        <v>440</v>
      </c>
      <c r="C583" s="416">
        <f>SUM(C357+C390+C422+C452+C485+C517+C548)</f>
        <v>381</v>
      </c>
      <c r="D583" s="416">
        <f t="shared" si="22"/>
        <v>532</v>
      </c>
      <c r="E583" s="416">
        <f t="shared" si="22"/>
        <v>1153</v>
      </c>
      <c r="F583" s="619">
        <f t="shared" si="15"/>
        <v>2.167293233082707</v>
      </c>
    </row>
    <row r="584" spans="1:6" ht="13.5" thickBot="1">
      <c r="A584" s="385"/>
      <c r="B584" s="402" t="s">
        <v>441</v>
      </c>
      <c r="C584" s="417">
        <f>SUM(C358+C391+C423+C453+C486+C518+C549)</f>
        <v>0</v>
      </c>
      <c r="D584" s="417">
        <f t="shared" si="22"/>
        <v>0</v>
      </c>
      <c r="E584" s="417">
        <f t="shared" si="22"/>
        <v>0</v>
      </c>
      <c r="F584" s="622"/>
    </row>
    <row r="585" spans="1:6" ht="13.5" thickBot="1">
      <c r="A585" s="385"/>
      <c r="B585" s="404" t="s">
        <v>28</v>
      </c>
      <c r="C585" s="422">
        <f>SUM(C582:C584)</f>
        <v>889</v>
      </c>
      <c r="D585" s="422">
        <f>SUM(D582:D584)</f>
        <v>1040</v>
      </c>
      <c r="E585" s="422">
        <f>SUM(E582:E584)</f>
        <v>1661</v>
      </c>
      <c r="F585" s="618">
        <f t="shared" si="15"/>
        <v>1.5971153846153847</v>
      </c>
    </row>
    <row r="586" spans="1:6" ht="13.5" thickBot="1">
      <c r="A586" s="385"/>
      <c r="B586" s="663" t="s">
        <v>665</v>
      </c>
      <c r="C586" s="422"/>
      <c r="D586" s="415">
        <f>SUM(D551+D520+D488+D455+D393+D360)</f>
        <v>0</v>
      </c>
      <c r="E586" s="415">
        <f>SUM(E551+E520+E488+E455+E393+E360)</f>
        <v>0</v>
      </c>
      <c r="F586" s="662"/>
    </row>
    <row r="587" spans="1:6" ht="14.25" thickBot="1">
      <c r="A587" s="403"/>
      <c r="B587" s="386" t="s">
        <v>45</v>
      </c>
      <c r="C587" s="424">
        <f>SUM(C361+C394+C425+C456+C489+C521+C552)</f>
        <v>1423573</v>
      </c>
      <c r="D587" s="424">
        <f>SUM(D361+D394+D425+D456+D489+D521+D552)</f>
        <v>1508933</v>
      </c>
      <c r="E587" s="424">
        <f>SUM(E361+E394+E425+E456+E489+E521+E552)</f>
        <v>1540759</v>
      </c>
      <c r="F587" s="618">
        <f aca="true" t="shared" si="23" ref="F587:F648">SUM(E587/D587)</f>
        <v>1.0210917250799074</v>
      </c>
    </row>
    <row r="588" spans="1:6" ht="13.5">
      <c r="A588" s="405">
        <v>2630</v>
      </c>
      <c r="B588" s="421" t="s">
        <v>671</v>
      </c>
      <c r="C588" s="296"/>
      <c r="D588" s="296"/>
      <c r="E588" s="296"/>
      <c r="F588" s="619"/>
    </row>
    <row r="589" spans="1:6" ht="12.75">
      <c r="A589" s="387"/>
      <c r="B589" s="388" t="s">
        <v>421</v>
      </c>
      <c r="C589" s="296"/>
      <c r="D589" s="296"/>
      <c r="E589" s="296"/>
      <c r="F589" s="619"/>
    </row>
    <row r="590" spans="1:6" ht="12.75">
      <c r="A590" s="387"/>
      <c r="B590" s="388" t="s">
        <v>422</v>
      </c>
      <c r="C590" s="296"/>
      <c r="D590" s="296">
        <v>122</v>
      </c>
      <c r="E590" s="296">
        <v>178</v>
      </c>
      <c r="F590" s="619">
        <f t="shared" si="23"/>
        <v>1.459016393442623</v>
      </c>
    </row>
    <row r="591" spans="1:6" ht="12.75">
      <c r="A591" s="387"/>
      <c r="B591" s="388" t="s">
        <v>423</v>
      </c>
      <c r="C591" s="296">
        <v>5000</v>
      </c>
      <c r="D591" s="296">
        <v>5000</v>
      </c>
      <c r="E591" s="296">
        <v>5000</v>
      </c>
      <c r="F591" s="619">
        <f t="shared" si="23"/>
        <v>1</v>
      </c>
    </row>
    <row r="592" spans="1:6" ht="12.75">
      <c r="A592" s="387"/>
      <c r="B592" s="388" t="s">
        <v>424</v>
      </c>
      <c r="C592" s="296">
        <v>20000</v>
      </c>
      <c r="D592" s="296">
        <v>19878</v>
      </c>
      <c r="E592" s="296">
        <v>25385</v>
      </c>
      <c r="F592" s="619">
        <f t="shared" si="23"/>
        <v>1.2770399436563034</v>
      </c>
    </row>
    <row r="593" spans="1:6" ht="12.75">
      <c r="A593" s="387"/>
      <c r="B593" s="388" t="s">
        <v>425</v>
      </c>
      <c r="C593" s="296">
        <v>5000</v>
      </c>
      <c r="D593" s="296">
        <v>5000</v>
      </c>
      <c r="E593" s="296">
        <v>5704</v>
      </c>
      <c r="F593" s="619">
        <f t="shared" si="23"/>
        <v>1.1408</v>
      </c>
    </row>
    <row r="594" spans="1:6" ht="13.5" thickBot="1">
      <c r="A594" s="387"/>
      <c r="B594" s="390" t="s">
        <v>426</v>
      </c>
      <c r="C594" s="414"/>
      <c r="D594" s="414"/>
      <c r="E594" s="414"/>
      <c r="F594" s="622"/>
    </row>
    <row r="595" spans="1:6" ht="13.5" thickBot="1">
      <c r="A595" s="387"/>
      <c r="B595" s="391" t="s">
        <v>414</v>
      </c>
      <c r="C595" s="418">
        <f>SUM(C589:C594)</f>
        <v>30000</v>
      </c>
      <c r="D595" s="418">
        <f>SUM(D589:D594)</f>
        <v>30000</v>
      </c>
      <c r="E595" s="418">
        <f>SUM(E589:E594)</f>
        <v>36267</v>
      </c>
      <c r="F595" s="618">
        <f t="shared" si="23"/>
        <v>1.2089</v>
      </c>
    </row>
    <row r="596" spans="1:6" ht="12.75">
      <c r="A596" s="387"/>
      <c r="B596" s="388" t="s">
        <v>427</v>
      </c>
      <c r="C596" s="296">
        <v>306547</v>
      </c>
      <c r="D596" s="296">
        <v>321745</v>
      </c>
      <c r="E596" s="296">
        <v>324478</v>
      </c>
      <c r="F596" s="619">
        <f t="shared" si="23"/>
        <v>1.0084943044957964</v>
      </c>
    </row>
    <row r="597" spans="1:6" ht="12.75">
      <c r="A597" s="387"/>
      <c r="B597" s="388" t="s">
        <v>428</v>
      </c>
      <c r="C597" s="296">
        <v>16000</v>
      </c>
      <c r="D597" s="296">
        <v>16000</v>
      </c>
      <c r="E597" s="296">
        <v>16000</v>
      </c>
      <c r="F597" s="619">
        <f t="shared" si="23"/>
        <v>1</v>
      </c>
    </row>
    <row r="598" spans="1:6" ht="13.5" thickBot="1">
      <c r="A598" s="387"/>
      <c r="B598" s="388" t="s">
        <v>429</v>
      </c>
      <c r="C598" s="414"/>
      <c r="D598" s="414"/>
      <c r="E598" s="414"/>
      <c r="F598" s="622"/>
    </row>
    <row r="599" spans="1:6" ht="13.5" thickBot="1">
      <c r="A599" s="392"/>
      <c r="B599" s="393" t="s">
        <v>417</v>
      </c>
      <c r="C599" s="299">
        <f>SUM(C596:C598)</f>
        <v>322547</v>
      </c>
      <c r="D599" s="299">
        <f>SUM(D596:D598)</f>
        <v>337745</v>
      </c>
      <c r="E599" s="299">
        <f>SUM(E596:E598)</f>
        <v>340478</v>
      </c>
      <c r="F599" s="618">
        <f t="shared" si="23"/>
        <v>1.0080919036551244</v>
      </c>
    </row>
    <row r="600" spans="1:6" ht="13.5" thickBot="1">
      <c r="A600" s="389"/>
      <c r="B600" s="394" t="s">
        <v>418</v>
      </c>
      <c r="C600" s="413"/>
      <c r="D600" s="418">
        <v>1561</v>
      </c>
      <c r="E600" s="418">
        <v>2880</v>
      </c>
      <c r="F600" s="618">
        <f t="shared" si="23"/>
        <v>1.8449711723254325</v>
      </c>
    </row>
    <row r="601" spans="1:6" ht="13.5" thickBot="1">
      <c r="A601" s="389"/>
      <c r="B601" s="394" t="s">
        <v>666</v>
      </c>
      <c r="C601" s="413"/>
      <c r="D601" s="669"/>
      <c r="E601" s="669"/>
      <c r="F601" s="662"/>
    </row>
    <row r="602" spans="1:6" ht="13.5" thickBot="1">
      <c r="A602" s="389"/>
      <c r="B602" s="395" t="s">
        <v>419</v>
      </c>
      <c r="C602" s="418">
        <f>SUM(C599+C595+C600)</f>
        <v>352547</v>
      </c>
      <c r="D602" s="418">
        <f>SUM(D599+D595+D600)</f>
        <v>369306</v>
      </c>
      <c r="E602" s="418">
        <f>SUM(E599+E595+E600)</f>
        <v>379625</v>
      </c>
      <c r="F602" s="618">
        <f t="shared" si="23"/>
        <v>1.0279415985659588</v>
      </c>
    </row>
    <row r="603" spans="1:6" ht="13.5" thickBot="1">
      <c r="A603" s="389"/>
      <c r="B603" s="664" t="s">
        <v>694</v>
      </c>
      <c r="C603" s="418"/>
      <c r="D603" s="413">
        <v>2911</v>
      </c>
      <c r="E603" s="413">
        <v>2911</v>
      </c>
      <c r="F603" s="662">
        <f t="shared" si="23"/>
        <v>1</v>
      </c>
    </row>
    <row r="604" spans="1:6" ht="13.5" thickBot="1">
      <c r="A604" s="387"/>
      <c r="B604" s="391" t="s">
        <v>432</v>
      </c>
      <c r="C604" s="413"/>
      <c r="D604" s="418">
        <f>SUM(D603)</f>
        <v>2911</v>
      </c>
      <c r="E604" s="418">
        <f>SUM(E603)</f>
        <v>2911</v>
      </c>
      <c r="F604" s="662">
        <f t="shared" si="23"/>
        <v>1</v>
      </c>
    </row>
    <row r="605" spans="1:6" ht="12.75">
      <c r="A605" s="387"/>
      <c r="B605" s="388" t="s">
        <v>430</v>
      </c>
      <c r="C605" s="296"/>
      <c r="D605" s="296">
        <v>5870</v>
      </c>
      <c r="E605" s="296">
        <v>5870</v>
      </c>
      <c r="F605" s="619">
        <f t="shared" si="23"/>
        <v>1</v>
      </c>
    </row>
    <row r="606" spans="1:6" ht="13.5" thickBot="1">
      <c r="A606" s="387"/>
      <c r="B606" s="396" t="s">
        <v>431</v>
      </c>
      <c r="C606" s="414"/>
      <c r="D606" s="414"/>
      <c r="E606" s="414"/>
      <c r="F606" s="622"/>
    </row>
    <row r="607" spans="1:6" ht="13.5" thickBot="1">
      <c r="A607" s="397"/>
      <c r="B607" s="394" t="s">
        <v>420</v>
      </c>
      <c r="C607" s="414"/>
      <c r="D607" s="299">
        <f>SUM(D605:D606)</f>
        <v>5870</v>
      </c>
      <c r="E607" s="299">
        <f>SUM(E605:E606)</f>
        <v>5870</v>
      </c>
      <c r="F607" s="618">
        <f t="shared" si="23"/>
        <v>1</v>
      </c>
    </row>
    <row r="608" spans="1:6" ht="13.5" thickBot="1">
      <c r="A608" s="397"/>
      <c r="B608" s="664" t="s">
        <v>667</v>
      </c>
      <c r="C608" s="414"/>
      <c r="D608" s="299"/>
      <c r="E608" s="299"/>
      <c r="F608" s="662"/>
    </row>
    <row r="609" spans="1:6" ht="14.25" thickBot="1">
      <c r="A609" s="397"/>
      <c r="B609" s="398" t="s">
        <v>433</v>
      </c>
      <c r="C609" s="420">
        <f>SUM(C602+C604+C607)</f>
        <v>352547</v>
      </c>
      <c r="D609" s="420">
        <f>SUM(D602+D604+D607)</f>
        <v>378087</v>
      </c>
      <c r="E609" s="420">
        <f>SUM(E602+E604+E607)</f>
        <v>388406</v>
      </c>
      <c r="F609" s="618">
        <f t="shared" si="23"/>
        <v>1.027292660154938</v>
      </c>
    </row>
    <row r="610" spans="1:6" ht="12.75">
      <c r="A610" s="385"/>
      <c r="B610" s="399" t="s">
        <v>434</v>
      </c>
      <c r="C610" s="296">
        <v>211346</v>
      </c>
      <c r="D610" s="296">
        <v>218989</v>
      </c>
      <c r="E610" s="296">
        <v>221141</v>
      </c>
      <c r="F610" s="619">
        <f t="shared" si="23"/>
        <v>1.0098269776107476</v>
      </c>
    </row>
    <row r="611" spans="1:6" ht="12.75">
      <c r="A611" s="385"/>
      <c r="B611" s="399" t="s">
        <v>435</v>
      </c>
      <c r="C611" s="296">
        <v>55864</v>
      </c>
      <c r="D611" s="296">
        <v>58131</v>
      </c>
      <c r="E611" s="296">
        <v>58712</v>
      </c>
      <c r="F611" s="619">
        <f t="shared" si="23"/>
        <v>1.0099946672171474</v>
      </c>
    </row>
    <row r="612" spans="1:6" ht="12.75">
      <c r="A612" s="385"/>
      <c r="B612" s="399" t="s">
        <v>436</v>
      </c>
      <c r="C612" s="296">
        <v>84437</v>
      </c>
      <c r="D612" s="296">
        <v>96785</v>
      </c>
      <c r="E612" s="296">
        <v>100490</v>
      </c>
      <c r="F612" s="619">
        <f t="shared" si="23"/>
        <v>1.038280725319006</v>
      </c>
    </row>
    <row r="613" spans="1:6" ht="12.75">
      <c r="A613" s="385"/>
      <c r="B613" s="399" t="s">
        <v>437</v>
      </c>
      <c r="C613" s="296"/>
      <c r="D613" s="296"/>
      <c r="E613" s="296"/>
      <c r="F613" s="619"/>
    </row>
    <row r="614" spans="1:6" ht="13.5" thickBot="1">
      <c r="A614" s="385"/>
      <c r="B614" s="400" t="s">
        <v>438</v>
      </c>
      <c r="C614" s="414"/>
      <c r="D614" s="414"/>
      <c r="E614" s="414"/>
      <c r="F614" s="622"/>
    </row>
    <row r="615" spans="1:6" ht="13.5" thickBot="1">
      <c r="A615" s="385"/>
      <c r="B615" s="401" t="s">
        <v>22</v>
      </c>
      <c r="C615" s="418">
        <f>SUM(C610:C614)</f>
        <v>351647</v>
      </c>
      <c r="D615" s="418">
        <f>SUM(D610:D614)</f>
        <v>373905</v>
      </c>
      <c r="E615" s="418">
        <f>SUM(E610:E614)</f>
        <v>380343</v>
      </c>
      <c r="F615" s="618">
        <f t="shared" si="23"/>
        <v>1.01721827736992</v>
      </c>
    </row>
    <row r="616" spans="1:6" ht="12.75">
      <c r="A616" s="385"/>
      <c r="B616" s="399" t="s">
        <v>439</v>
      </c>
      <c r="C616" s="296"/>
      <c r="D616" s="296"/>
      <c r="E616" s="296"/>
      <c r="F616" s="619"/>
    </row>
    <row r="617" spans="1:6" ht="12.75">
      <c r="A617" s="385"/>
      <c r="B617" s="399" t="s">
        <v>440</v>
      </c>
      <c r="C617" s="296">
        <v>900</v>
      </c>
      <c r="D617" s="296">
        <v>4182</v>
      </c>
      <c r="E617" s="296">
        <v>8063</v>
      </c>
      <c r="F617" s="619">
        <f t="shared" si="23"/>
        <v>1.928024868483979</v>
      </c>
    </row>
    <row r="618" spans="1:6" ht="13.5" thickBot="1">
      <c r="A618" s="385"/>
      <c r="B618" s="402" t="s">
        <v>441</v>
      </c>
      <c r="C618" s="414"/>
      <c r="D618" s="414"/>
      <c r="E618" s="414"/>
      <c r="F618" s="622"/>
    </row>
    <row r="619" spans="1:6" ht="13.5" thickBot="1">
      <c r="A619" s="385"/>
      <c r="B619" s="404" t="s">
        <v>28</v>
      </c>
      <c r="C619" s="418">
        <f>SUM(C617:C618)</f>
        <v>900</v>
      </c>
      <c r="D619" s="418">
        <f>SUM(D617:D618)</f>
        <v>4182</v>
      </c>
      <c r="E619" s="418">
        <f>SUM(E617:E618)</f>
        <v>8063</v>
      </c>
      <c r="F619" s="618">
        <f t="shared" si="23"/>
        <v>1.928024868483979</v>
      </c>
    </row>
    <row r="620" spans="1:6" ht="13.5" thickBot="1">
      <c r="A620" s="385"/>
      <c r="B620" s="663" t="s">
        <v>665</v>
      </c>
      <c r="C620" s="418"/>
      <c r="D620" s="418"/>
      <c r="E620" s="418"/>
      <c r="F620" s="662"/>
    </row>
    <row r="621" spans="1:6" ht="14.25" thickBot="1">
      <c r="A621" s="403"/>
      <c r="B621" s="386" t="s">
        <v>45</v>
      </c>
      <c r="C621" s="420">
        <f>SUM(C615+C619)</f>
        <v>352547</v>
      </c>
      <c r="D621" s="420">
        <f>SUM(D615+D619)</f>
        <v>378087</v>
      </c>
      <c r="E621" s="420">
        <f>SUM(E615+E619)</f>
        <v>388406</v>
      </c>
      <c r="F621" s="618">
        <f t="shared" si="23"/>
        <v>1.027292660154938</v>
      </c>
    </row>
    <row r="622" spans="1:6" ht="13.5">
      <c r="A622" s="405">
        <v>2640</v>
      </c>
      <c r="B622" s="406" t="s">
        <v>460</v>
      </c>
      <c r="C622" s="296"/>
      <c r="D622" s="296"/>
      <c r="E622" s="296"/>
      <c r="F622" s="619"/>
    </row>
    <row r="623" spans="1:6" ht="12.75">
      <c r="A623" s="387"/>
      <c r="B623" s="388" t="s">
        <v>421</v>
      </c>
      <c r="C623" s="296"/>
      <c r="D623" s="296"/>
      <c r="E623" s="296"/>
      <c r="F623" s="619"/>
    </row>
    <row r="624" spans="1:6" ht="12.75">
      <c r="A624" s="387"/>
      <c r="B624" s="388" t="s">
        <v>422</v>
      </c>
      <c r="C624" s="296"/>
      <c r="D624" s="296"/>
      <c r="E624" s="296"/>
      <c r="F624" s="619"/>
    </row>
    <row r="625" spans="1:6" ht="12.75">
      <c r="A625" s="387"/>
      <c r="B625" s="388" t="s">
        <v>423</v>
      </c>
      <c r="C625" s="296">
        <v>2692</v>
      </c>
      <c r="D625" s="296">
        <v>2692</v>
      </c>
      <c r="E625" s="296">
        <v>2692</v>
      </c>
      <c r="F625" s="619">
        <f t="shared" si="23"/>
        <v>1</v>
      </c>
    </row>
    <row r="626" spans="1:6" ht="12.75">
      <c r="A626" s="387"/>
      <c r="B626" s="388" t="s">
        <v>424</v>
      </c>
      <c r="C626" s="296">
        <v>8874</v>
      </c>
      <c r="D626" s="296">
        <v>8874</v>
      </c>
      <c r="E626" s="296">
        <v>8874</v>
      </c>
      <c r="F626" s="619">
        <f t="shared" si="23"/>
        <v>1</v>
      </c>
    </row>
    <row r="627" spans="1:6" ht="12.75">
      <c r="A627" s="387"/>
      <c r="B627" s="388" t="s">
        <v>425</v>
      </c>
      <c r="C627" s="296">
        <v>1438</v>
      </c>
      <c r="D627" s="296">
        <v>1438</v>
      </c>
      <c r="E627" s="296">
        <v>1438</v>
      </c>
      <c r="F627" s="619">
        <f t="shared" si="23"/>
        <v>1</v>
      </c>
    </row>
    <row r="628" spans="1:6" ht="13.5" thickBot="1">
      <c r="A628" s="387"/>
      <c r="B628" s="390" t="s">
        <v>426</v>
      </c>
      <c r="C628" s="414"/>
      <c r="D628" s="414"/>
      <c r="E628" s="414"/>
      <c r="F628" s="622"/>
    </row>
    <row r="629" spans="1:6" ht="13.5" thickBot="1">
      <c r="A629" s="387"/>
      <c r="B629" s="391" t="s">
        <v>414</v>
      </c>
      <c r="C629" s="418">
        <f>SUM(C623:C628)</f>
        <v>13004</v>
      </c>
      <c r="D629" s="418">
        <f>SUM(D623:D628)</f>
        <v>13004</v>
      </c>
      <c r="E629" s="418">
        <f>SUM(E623:E628)</f>
        <v>13004</v>
      </c>
      <c r="F629" s="618">
        <f t="shared" si="23"/>
        <v>1</v>
      </c>
    </row>
    <row r="630" spans="1:6" ht="12.75">
      <c r="A630" s="387"/>
      <c r="B630" s="388" t="s">
        <v>427</v>
      </c>
      <c r="C630" s="296">
        <v>292231</v>
      </c>
      <c r="D630" s="296">
        <v>303493</v>
      </c>
      <c r="E630" s="296">
        <v>303957</v>
      </c>
      <c r="F630" s="619">
        <f t="shared" si="23"/>
        <v>1.0015288655751533</v>
      </c>
    </row>
    <row r="631" spans="1:6" ht="12.75">
      <c r="A631" s="387"/>
      <c r="B631" s="388" t="s">
        <v>428</v>
      </c>
      <c r="C631" s="296">
        <v>13735</v>
      </c>
      <c r="D631" s="296">
        <v>13735</v>
      </c>
      <c r="E631" s="296">
        <v>13735</v>
      </c>
      <c r="F631" s="619">
        <f t="shared" si="23"/>
        <v>1</v>
      </c>
    </row>
    <row r="632" spans="1:6" ht="13.5" thickBot="1">
      <c r="A632" s="387"/>
      <c r="B632" s="388" t="s">
        <v>429</v>
      </c>
      <c r="C632" s="414"/>
      <c r="D632" s="414"/>
      <c r="E632" s="414"/>
      <c r="F632" s="622"/>
    </row>
    <row r="633" spans="1:6" ht="13.5" thickBot="1">
      <c r="A633" s="392"/>
      <c r="B633" s="393" t="s">
        <v>417</v>
      </c>
      <c r="C633" s="299">
        <f>SUM(C630:C632)</f>
        <v>305966</v>
      </c>
      <c r="D633" s="299">
        <f>SUM(D630:D632)</f>
        <v>317228</v>
      </c>
      <c r="E633" s="299">
        <f>SUM(E630:E632)</f>
        <v>317692</v>
      </c>
      <c r="F633" s="618">
        <f t="shared" si="23"/>
        <v>1.0014626703821856</v>
      </c>
    </row>
    <row r="634" spans="1:6" ht="13.5" thickBot="1">
      <c r="A634" s="389"/>
      <c r="B634" s="394" t="s">
        <v>418</v>
      </c>
      <c r="C634" s="413"/>
      <c r="D634" s="418">
        <v>1933</v>
      </c>
      <c r="E634" s="418">
        <v>2348</v>
      </c>
      <c r="F634" s="618">
        <f t="shared" si="23"/>
        <v>1.214692188308329</v>
      </c>
    </row>
    <row r="635" spans="1:6" ht="13.5" thickBot="1">
      <c r="A635" s="389"/>
      <c r="B635" s="394" t="s">
        <v>666</v>
      </c>
      <c r="C635" s="413"/>
      <c r="D635" s="413"/>
      <c r="E635" s="413"/>
      <c r="F635" s="662"/>
    </row>
    <row r="636" spans="1:6" ht="13.5" thickBot="1">
      <c r="A636" s="389"/>
      <c r="B636" s="395" t="s">
        <v>419</v>
      </c>
      <c r="C636" s="418">
        <f>SUM(C633+C629+C634)</f>
        <v>318970</v>
      </c>
      <c r="D636" s="418">
        <f>SUM(D633+D629+D634)</f>
        <v>332165</v>
      </c>
      <c r="E636" s="418">
        <f>SUM(E633+E629+E634)</f>
        <v>333044</v>
      </c>
      <c r="F636" s="618">
        <f t="shared" si="23"/>
        <v>1.0026462751945568</v>
      </c>
    </row>
    <row r="637" spans="1:6" ht="13.5" thickBot="1">
      <c r="A637" s="387"/>
      <c r="B637" s="391" t="s">
        <v>432</v>
      </c>
      <c r="C637" s="413"/>
      <c r="D637" s="413"/>
      <c r="E637" s="413"/>
      <c r="F637" s="662"/>
    </row>
    <row r="638" spans="1:6" ht="12.75">
      <c r="A638" s="387"/>
      <c r="B638" s="388" t="s">
        <v>430</v>
      </c>
      <c r="C638" s="296"/>
      <c r="D638" s="296">
        <v>3768</v>
      </c>
      <c r="E638" s="296">
        <v>3768</v>
      </c>
      <c r="F638" s="619">
        <f t="shared" si="23"/>
        <v>1</v>
      </c>
    </row>
    <row r="639" spans="1:6" ht="13.5" thickBot="1">
      <c r="A639" s="387"/>
      <c r="B639" s="396" t="s">
        <v>431</v>
      </c>
      <c r="C639" s="414"/>
      <c r="D639" s="414"/>
      <c r="E639" s="414"/>
      <c r="F639" s="622"/>
    </row>
    <row r="640" spans="1:6" ht="13.5" thickBot="1">
      <c r="A640" s="397"/>
      <c r="B640" s="394" t="s">
        <v>420</v>
      </c>
      <c r="C640" s="414"/>
      <c r="D640" s="299">
        <f>SUM(D638:D639)</f>
        <v>3768</v>
      </c>
      <c r="E640" s="299">
        <f>SUM(E638:E639)</f>
        <v>3768</v>
      </c>
      <c r="F640" s="618">
        <f t="shared" si="23"/>
        <v>1</v>
      </c>
    </row>
    <row r="641" spans="1:6" ht="13.5" thickBot="1">
      <c r="A641" s="397"/>
      <c r="B641" s="664" t="s">
        <v>667</v>
      </c>
      <c r="C641" s="414"/>
      <c r="D641" s="299"/>
      <c r="E641" s="299"/>
      <c r="F641" s="662"/>
    </row>
    <row r="642" spans="1:6" ht="14.25" thickBot="1">
      <c r="A642" s="397"/>
      <c r="B642" s="398" t="s">
        <v>433</v>
      </c>
      <c r="C642" s="420">
        <f>SUM(C636+C637+C640)</f>
        <v>318970</v>
      </c>
      <c r="D642" s="420">
        <f>SUM(D636+D637+D640)</f>
        <v>335933</v>
      </c>
      <c r="E642" s="420">
        <f>SUM(E636+E637+E640)</f>
        <v>336812</v>
      </c>
      <c r="F642" s="618">
        <f t="shared" si="23"/>
        <v>1.0026165931897135</v>
      </c>
    </row>
    <row r="643" spans="1:6" ht="12.75">
      <c r="A643" s="385"/>
      <c r="B643" s="399" t="s">
        <v>434</v>
      </c>
      <c r="C643" s="296">
        <v>192714</v>
      </c>
      <c r="D643" s="296">
        <v>195901</v>
      </c>
      <c r="E643" s="296">
        <v>188266</v>
      </c>
      <c r="F643" s="619">
        <f t="shared" si="23"/>
        <v>0.9610262326379141</v>
      </c>
    </row>
    <row r="644" spans="1:6" ht="12.75">
      <c r="A644" s="385"/>
      <c r="B644" s="399" t="s">
        <v>435</v>
      </c>
      <c r="C644" s="296">
        <v>51373</v>
      </c>
      <c r="D644" s="296">
        <v>52805</v>
      </c>
      <c r="E644" s="296">
        <v>52904</v>
      </c>
      <c r="F644" s="619">
        <f t="shared" si="23"/>
        <v>1.0018748224599943</v>
      </c>
    </row>
    <row r="645" spans="1:6" ht="12.75">
      <c r="A645" s="385"/>
      <c r="B645" s="399" t="s">
        <v>436</v>
      </c>
      <c r="C645" s="296">
        <v>74883</v>
      </c>
      <c r="D645" s="296">
        <v>82494</v>
      </c>
      <c r="E645" s="296">
        <v>89271</v>
      </c>
      <c r="F645" s="619">
        <f t="shared" si="23"/>
        <v>1.0821514291948506</v>
      </c>
    </row>
    <row r="646" spans="1:6" ht="12.75">
      <c r="A646" s="385"/>
      <c r="B646" s="399" t="s">
        <v>437</v>
      </c>
      <c r="C646" s="296"/>
      <c r="D646" s="296"/>
      <c r="E646" s="296"/>
      <c r="F646" s="619"/>
    </row>
    <row r="647" spans="1:6" ht="13.5" thickBot="1">
      <c r="A647" s="385"/>
      <c r="B647" s="400" t="s">
        <v>438</v>
      </c>
      <c r="C647" s="414"/>
      <c r="D647" s="414">
        <v>4733</v>
      </c>
      <c r="E647" s="414">
        <v>6371</v>
      </c>
      <c r="F647" s="622">
        <f t="shared" si="23"/>
        <v>1.3460807099091485</v>
      </c>
    </row>
    <row r="648" spans="1:6" ht="13.5" thickBot="1">
      <c r="A648" s="385"/>
      <c r="B648" s="401" t="s">
        <v>22</v>
      </c>
      <c r="C648" s="418">
        <f>SUM(C643:C647)</f>
        <v>318970</v>
      </c>
      <c r="D648" s="418">
        <f>SUM(D643:D647)</f>
        <v>335933</v>
      </c>
      <c r="E648" s="418">
        <f>SUM(E643:E647)</f>
        <v>336812</v>
      </c>
      <c r="F648" s="618">
        <f t="shared" si="23"/>
        <v>1.0026165931897135</v>
      </c>
    </row>
    <row r="649" spans="1:6" ht="12.75">
      <c r="A649" s="385"/>
      <c r="B649" s="399" t="s">
        <v>439</v>
      </c>
      <c r="C649" s="296"/>
      <c r="D649" s="296"/>
      <c r="E649" s="296"/>
      <c r="F649" s="619"/>
    </row>
    <row r="650" spans="1:6" ht="12.75">
      <c r="A650" s="385"/>
      <c r="B650" s="399" t="s">
        <v>440</v>
      </c>
      <c r="C650" s="296"/>
      <c r="D650" s="296"/>
      <c r="E650" s="296"/>
      <c r="F650" s="619"/>
    </row>
    <row r="651" spans="1:6" ht="13.5" thickBot="1">
      <c r="A651" s="385"/>
      <c r="B651" s="402" t="s">
        <v>441</v>
      </c>
      <c r="C651" s="414"/>
      <c r="D651" s="414"/>
      <c r="E651" s="414"/>
      <c r="F651" s="622"/>
    </row>
    <row r="652" spans="1:6" ht="13.5" thickBot="1">
      <c r="A652" s="385"/>
      <c r="B652" s="404" t="s">
        <v>28</v>
      </c>
      <c r="C652" s="413"/>
      <c r="D652" s="413"/>
      <c r="E652" s="413"/>
      <c r="F652" s="662"/>
    </row>
    <row r="653" spans="1:6" ht="13.5" thickBot="1">
      <c r="A653" s="385"/>
      <c r="B653" s="663" t="s">
        <v>665</v>
      </c>
      <c r="C653" s="413"/>
      <c r="D653" s="413"/>
      <c r="E653" s="413"/>
      <c r="F653" s="662"/>
    </row>
    <row r="654" spans="1:6" ht="14.25" thickBot="1">
      <c r="A654" s="403"/>
      <c r="B654" s="386" t="s">
        <v>45</v>
      </c>
      <c r="C654" s="420">
        <f>SUM(C648+C652)</f>
        <v>318970</v>
      </c>
      <c r="D654" s="420">
        <f>SUM(D648+D652)</f>
        <v>335933</v>
      </c>
      <c r="E654" s="420">
        <f>SUM(E648+E652)</f>
        <v>336812</v>
      </c>
      <c r="F654" s="618">
        <f aca="true" t="shared" si="24" ref="F654:F714">SUM(E654/D654)</f>
        <v>1.0026165931897135</v>
      </c>
    </row>
    <row r="655" spans="1:6" ht="13.5">
      <c r="A655" s="405">
        <v>2650</v>
      </c>
      <c r="B655" s="406" t="s">
        <v>461</v>
      </c>
      <c r="C655" s="296"/>
      <c r="D655" s="296"/>
      <c r="E655" s="296"/>
      <c r="F655" s="619"/>
    </row>
    <row r="656" spans="1:6" ht="12.75">
      <c r="A656" s="387"/>
      <c r="B656" s="388" t="s">
        <v>421</v>
      </c>
      <c r="C656" s="296">
        <v>11700</v>
      </c>
      <c r="D656" s="296">
        <v>1000</v>
      </c>
      <c r="E656" s="296">
        <v>1000</v>
      </c>
      <c r="F656" s="619">
        <f t="shared" si="24"/>
        <v>1</v>
      </c>
    </row>
    <row r="657" spans="1:6" ht="12.75">
      <c r="A657" s="387"/>
      <c r="B657" s="388" t="s">
        <v>422</v>
      </c>
      <c r="C657" s="296">
        <v>2700</v>
      </c>
      <c r="D657" s="296">
        <v>2700</v>
      </c>
      <c r="E657" s="296">
        <v>2700</v>
      </c>
      <c r="F657" s="619">
        <f t="shared" si="24"/>
        <v>1</v>
      </c>
    </row>
    <row r="658" spans="1:6" ht="12.75">
      <c r="A658" s="387"/>
      <c r="B658" s="388" t="s">
        <v>423</v>
      </c>
      <c r="C658" s="296"/>
      <c r="D658" s="296">
        <v>13500</v>
      </c>
      <c r="E658" s="296">
        <v>26597</v>
      </c>
      <c r="F658" s="619">
        <f t="shared" si="24"/>
        <v>1.9701481481481482</v>
      </c>
    </row>
    <row r="659" spans="1:6" ht="12.75">
      <c r="A659" s="387"/>
      <c r="B659" s="388" t="s">
        <v>424</v>
      </c>
      <c r="C659" s="296">
        <v>26950</v>
      </c>
      <c r="D659" s="296">
        <v>24150</v>
      </c>
      <c r="E659" s="296">
        <v>11053</v>
      </c>
      <c r="F659" s="619">
        <f t="shared" si="24"/>
        <v>0.45768115942028986</v>
      </c>
    </row>
    <row r="660" spans="1:6" ht="12.75">
      <c r="A660" s="387"/>
      <c r="B660" s="388" t="s">
        <v>425</v>
      </c>
      <c r="C660" s="296">
        <v>4500</v>
      </c>
      <c r="D660" s="296">
        <v>4500</v>
      </c>
      <c r="E660" s="296">
        <v>4500</v>
      </c>
      <c r="F660" s="619">
        <f t="shared" si="24"/>
        <v>1</v>
      </c>
    </row>
    <row r="661" spans="1:6" ht="13.5" thickBot="1">
      <c r="A661" s="387"/>
      <c r="B661" s="390" t="s">
        <v>426</v>
      </c>
      <c r="C661" s="414"/>
      <c r="D661" s="414"/>
      <c r="E661" s="414"/>
      <c r="F661" s="622"/>
    </row>
    <row r="662" spans="1:6" ht="13.5" thickBot="1">
      <c r="A662" s="387"/>
      <c r="B662" s="391" t="s">
        <v>414</v>
      </c>
      <c r="C662" s="418">
        <f>SUM(C656:C661)</f>
        <v>45850</v>
      </c>
      <c r="D662" s="418">
        <f>SUM(D656:D661)</f>
        <v>45850</v>
      </c>
      <c r="E662" s="418">
        <f>SUM(E656:E661)</f>
        <v>45850</v>
      </c>
      <c r="F662" s="630">
        <f t="shared" si="24"/>
        <v>1</v>
      </c>
    </row>
    <row r="663" spans="1:6" ht="12.75">
      <c r="A663" s="387"/>
      <c r="B663" s="388" t="s">
        <v>427</v>
      </c>
      <c r="C663" s="296">
        <v>365737</v>
      </c>
      <c r="D663" s="296">
        <v>382203</v>
      </c>
      <c r="E663" s="296">
        <v>386215</v>
      </c>
      <c r="F663" s="619">
        <f t="shared" si="24"/>
        <v>1.0104970395313486</v>
      </c>
    </row>
    <row r="664" spans="1:6" ht="12.75">
      <c r="A664" s="387"/>
      <c r="B664" s="388" t="s">
        <v>428</v>
      </c>
      <c r="C664" s="296">
        <v>15900</v>
      </c>
      <c r="D664" s="296">
        <v>15900</v>
      </c>
      <c r="E664" s="296">
        <v>15900</v>
      </c>
      <c r="F664" s="619">
        <f t="shared" si="24"/>
        <v>1</v>
      </c>
    </row>
    <row r="665" spans="1:6" ht="13.5" thickBot="1">
      <c r="A665" s="387"/>
      <c r="B665" s="388" t="s">
        <v>429</v>
      </c>
      <c r="C665" s="414"/>
      <c r="D665" s="414"/>
      <c r="E665" s="414"/>
      <c r="F665" s="619"/>
    </row>
    <row r="666" spans="1:6" ht="13.5" thickBot="1">
      <c r="A666" s="392"/>
      <c r="B666" s="393" t="s">
        <v>417</v>
      </c>
      <c r="C666" s="299">
        <f>SUM(C663:C665)</f>
        <v>381637</v>
      </c>
      <c r="D666" s="299">
        <f>SUM(D663:D665)</f>
        <v>398103</v>
      </c>
      <c r="E666" s="299">
        <f>SUM(E663:E665)</f>
        <v>402115</v>
      </c>
      <c r="F666" s="630">
        <f t="shared" si="24"/>
        <v>1.0100777939377499</v>
      </c>
    </row>
    <row r="667" spans="1:6" ht="13.5" thickBot="1">
      <c r="A667" s="389"/>
      <c r="B667" s="394" t="s">
        <v>418</v>
      </c>
      <c r="C667" s="413"/>
      <c r="D667" s="413">
        <v>870</v>
      </c>
      <c r="E667" s="413">
        <v>1555</v>
      </c>
      <c r="F667" s="622">
        <f t="shared" si="24"/>
        <v>1.7873563218390804</v>
      </c>
    </row>
    <row r="668" spans="1:6" ht="13.5" thickBot="1">
      <c r="A668" s="389"/>
      <c r="B668" s="395" t="s">
        <v>419</v>
      </c>
      <c r="C668" s="418">
        <f>SUM(C666+C662+C667)</f>
        <v>427487</v>
      </c>
      <c r="D668" s="418">
        <f>SUM(D666+D662+D667)</f>
        <v>444823</v>
      </c>
      <c r="E668" s="418">
        <f>SUM(E666+E662+E667)</f>
        <v>449520</v>
      </c>
      <c r="F668" s="630">
        <f t="shared" si="24"/>
        <v>1.0105592561535712</v>
      </c>
    </row>
    <row r="669" spans="1:6" ht="13.5" thickBot="1">
      <c r="A669" s="387"/>
      <c r="B669" s="391" t="s">
        <v>432</v>
      </c>
      <c r="C669" s="413"/>
      <c r="D669" s="413"/>
      <c r="E669" s="413"/>
      <c r="F669" s="622"/>
    </row>
    <row r="670" spans="1:6" ht="12.75">
      <c r="A670" s="387"/>
      <c r="B670" s="388" t="s">
        <v>430</v>
      </c>
      <c r="C670" s="296"/>
      <c r="D670" s="296">
        <v>20302</v>
      </c>
      <c r="E670" s="296">
        <v>20302</v>
      </c>
      <c r="F670" s="619">
        <f t="shared" si="24"/>
        <v>1</v>
      </c>
    </row>
    <row r="671" spans="1:6" ht="13.5" thickBot="1">
      <c r="A671" s="387"/>
      <c r="B671" s="396" t="s">
        <v>431</v>
      </c>
      <c r="C671" s="414"/>
      <c r="D671" s="414"/>
      <c r="E671" s="414"/>
      <c r="F671" s="622"/>
    </row>
    <row r="672" spans="1:6" ht="13.5" thickBot="1">
      <c r="A672" s="397"/>
      <c r="B672" s="394" t="s">
        <v>420</v>
      </c>
      <c r="C672" s="414"/>
      <c r="D672" s="299">
        <f>SUM(D670:D671)</f>
        <v>20302</v>
      </c>
      <c r="E672" s="299">
        <f>SUM(E670:E671)</f>
        <v>20302</v>
      </c>
      <c r="F672" s="630">
        <f t="shared" si="24"/>
        <v>1</v>
      </c>
    </row>
    <row r="673" spans="1:6" ht="14.25" thickBot="1">
      <c r="A673" s="397"/>
      <c r="B673" s="398" t="s">
        <v>433</v>
      </c>
      <c r="C673" s="420">
        <f>SUM(C668+C669+C672)</f>
        <v>427487</v>
      </c>
      <c r="D673" s="420">
        <f>SUM(D668+D669+D672)</f>
        <v>465125</v>
      </c>
      <c r="E673" s="420">
        <f>SUM(E668+E669+E672)</f>
        <v>469822</v>
      </c>
      <c r="F673" s="630">
        <f t="shared" si="24"/>
        <v>1.0100983606557377</v>
      </c>
    </row>
    <row r="674" spans="1:6" ht="12.75">
      <c r="A674" s="385"/>
      <c r="B674" s="399" t="s">
        <v>434</v>
      </c>
      <c r="C674" s="296">
        <v>240333</v>
      </c>
      <c r="D674" s="296">
        <v>248119</v>
      </c>
      <c r="E674" s="296">
        <v>251278</v>
      </c>
      <c r="F674" s="619">
        <f t="shared" si="24"/>
        <v>1.0127317940181928</v>
      </c>
    </row>
    <row r="675" spans="1:6" ht="12.75">
      <c r="A675" s="385"/>
      <c r="B675" s="399" t="s">
        <v>435</v>
      </c>
      <c r="C675" s="296">
        <v>62897</v>
      </c>
      <c r="D675" s="296">
        <v>65431</v>
      </c>
      <c r="E675" s="296">
        <v>66284</v>
      </c>
      <c r="F675" s="619">
        <f t="shared" si="24"/>
        <v>1.0130366340114014</v>
      </c>
    </row>
    <row r="676" spans="1:6" ht="12.75">
      <c r="A676" s="385"/>
      <c r="B676" s="399" t="s">
        <v>436</v>
      </c>
      <c r="C676" s="296">
        <v>124257</v>
      </c>
      <c r="D676" s="296">
        <v>150663</v>
      </c>
      <c r="E676" s="296">
        <v>151348</v>
      </c>
      <c r="F676" s="619">
        <f t="shared" si="24"/>
        <v>1.0045465708236263</v>
      </c>
    </row>
    <row r="677" spans="1:6" ht="12.75">
      <c r="A677" s="385"/>
      <c r="B677" s="638" t="s">
        <v>646</v>
      </c>
      <c r="C677" s="296"/>
      <c r="D677" s="639">
        <v>17499</v>
      </c>
      <c r="E677" s="639">
        <v>17499</v>
      </c>
      <c r="F677" s="619">
        <f t="shared" si="24"/>
        <v>1</v>
      </c>
    </row>
    <row r="678" spans="1:6" ht="12.75">
      <c r="A678" s="385"/>
      <c r="B678" s="399" t="s">
        <v>437</v>
      </c>
      <c r="C678" s="296"/>
      <c r="D678" s="296"/>
      <c r="E678" s="296"/>
      <c r="F678" s="619"/>
    </row>
    <row r="679" spans="1:6" ht="13.5" thickBot="1">
      <c r="A679" s="385"/>
      <c r="B679" s="400" t="s">
        <v>438</v>
      </c>
      <c r="C679" s="414"/>
      <c r="D679" s="414">
        <v>449</v>
      </c>
      <c r="E679" s="414">
        <v>449</v>
      </c>
      <c r="F679" s="622">
        <f t="shared" si="24"/>
        <v>1</v>
      </c>
    </row>
    <row r="680" spans="1:6" ht="13.5" thickBot="1">
      <c r="A680" s="385"/>
      <c r="B680" s="401" t="s">
        <v>22</v>
      </c>
      <c r="C680" s="418">
        <f>SUM(C674:C679)</f>
        <v>427487</v>
      </c>
      <c r="D680" s="418">
        <f>SUM(D674:D679)-D677</f>
        <v>464662</v>
      </c>
      <c r="E680" s="418">
        <f>SUM(E674:E679)-E677</f>
        <v>469359</v>
      </c>
      <c r="F680" s="618">
        <f t="shared" si="24"/>
        <v>1.010108422896643</v>
      </c>
    </row>
    <row r="681" spans="1:6" ht="12.75">
      <c r="A681" s="385"/>
      <c r="B681" s="399" t="s">
        <v>439</v>
      </c>
      <c r="C681" s="296"/>
      <c r="D681" s="296"/>
      <c r="E681" s="296"/>
      <c r="F681" s="619"/>
    </row>
    <row r="682" spans="1:6" ht="12.75">
      <c r="A682" s="385"/>
      <c r="B682" s="399" t="s">
        <v>440</v>
      </c>
      <c r="C682" s="296"/>
      <c r="D682" s="296">
        <v>463</v>
      </c>
      <c r="E682" s="296">
        <v>463</v>
      </c>
      <c r="F682" s="619">
        <f t="shared" si="24"/>
        <v>1</v>
      </c>
    </row>
    <row r="683" spans="1:6" ht="13.5" thickBot="1">
      <c r="A683" s="385"/>
      <c r="B683" s="402" t="s">
        <v>441</v>
      </c>
      <c r="C683" s="414"/>
      <c r="D683" s="414"/>
      <c r="E683" s="414"/>
      <c r="F683" s="622"/>
    </row>
    <row r="684" spans="1:6" ht="13.5" thickBot="1">
      <c r="A684" s="385"/>
      <c r="B684" s="404" t="s">
        <v>28</v>
      </c>
      <c r="C684" s="413"/>
      <c r="D684" s="418">
        <f>SUM(D682:D683)</f>
        <v>463</v>
      </c>
      <c r="E684" s="418">
        <f>SUM(E682:E683)</f>
        <v>463</v>
      </c>
      <c r="F684" s="618">
        <f t="shared" si="24"/>
        <v>1</v>
      </c>
    </row>
    <row r="685" spans="1:6" ht="13.5" thickBot="1">
      <c r="A685" s="385"/>
      <c r="B685" s="663" t="s">
        <v>665</v>
      </c>
      <c r="C685" s="418"/>
      <c r="D685" s="418"/>
      <c r="E685" s="418"/>
      <c r="F685" s="662"/>
    </row>
    <row r="686" spans="1:6" ht="14.25" thickBot="1">
      <c r="A686" s="403"/>
      <c r="B686" s="386" t="s">
        <v>45</v>
      </c>
      <c r="C686" s="420">
        <f>SUM(C680+C684)</f>
        <v>427487</v>
      </c>
      <c r="D686" s="420">
        <f>SUM(D680+D684)</f>
        <v>465125</v>
      </c>
      <c r="E686" s="420">
        <f>SUM(E680+E684)</f>
        <v>469822</v>
      </c>
      <c r="F686" s="618">
        <f t="shared" si="24"/>
        <v>1.0100983606557377</v>
      </c>
    </row>
    <row r="687" spans="1:6" ht="13.5">
      <c r="A687" s="411">
        <v>2699</v>
      </c>
      <c r="B687" s="406" t="s">
        <v>462</v>
      </c>
      <c r="C687" s="416"/>
      <c r="D687" s="416"/>
      <c r="E687" s="416"/>
      <c r="F687" s="619"/>
    </row>
    <row r="688" spans="1:6" ht="12.75">
      <c r="A688" s="387"/>
      <c r="B688" s="388" t="s">
        <v>421</v>
      </c>
      <c r="C688" s="416">
        <f aca="true" t="shared" si="25" ref="C688:C693">SUM(C656+C623+C589)</f>
        <v>11700</v>
      </c>
      <c r="D688" s="416">
        <f aca="true" t="shared" si="26" ref="D688:E693">SUM(D656+D623+D589)</f>
        <v>1000</v>
      </c>
      <c r="E688" s="416">
        <f t="shared" si="26"/>
        <v>1000</v>
      </c>
      <c r="F688" s="619">
        <f t="shared" si="24"/>
        <v>1</v>
      </c>
    </row>
    <row r="689" spans="1:6" ht="12.75">
      <c r="A689" s="387"/>
      <c r="B689" s="388" t="s">
        <v>422</v>
      </c>
      <c r="C689" s="416">
        <f t="shared" si="25"/>
        <v>2700</v>
      </c>
      <c r="D689" s="416">
        <f t="shared" si="26"/>
        <v>2822</v>
      </c>
      <c r="E689" s="416">
        <f t="shared" si="26"/>
        <v>2878</v>
      </c>
      <c r="F689" s="619">
        <f t="shared" si="24"/>
        <v>1.0198440822111978</v>
      </c>
    </row>
    <row r="690" spans="1:6" ht="12.75">
      <c r="A690" s="387"/>
      <c r="B690" s="388" t="s">
        <v>423</v>
      </c>
      <c r="C690" s="416">
        <f t="shared" si="25"/>
        <v>7692</v>
      </c>
      <c r="D690" s="416">
        <f t="shared" si="26"/>
        <v>21192</v>
      </c>
      <c r="E690" s="416">
        <f t="shared" si="26"/>
        <v>34289</v>
      </c>
      <c r="F690" s="619">
        <f t="shared" si="24"/>
        <v>1.6180162325405814</v>
      </c>
    </row>
    <row r="691" spans="1:6" ht="12.75">
      <c r="A691" s="387"/>
      <c r="B691" s="388" t="s">
        <v>424</v>
      </c>
      <c r="C691" s="416">
        <f t="shared" si="25"/>
        <v>55824</v>
      </c>
      <c r="D691" s="416">
        <f t="shared" si="26"/>
        <v>52902</v>
      </c>
      <c r="E691" s="416">
        <f t="shared" si="26"/>
        <v>45312</v>
      </c>
      <c r="F691" s="619">
        <f t="shared" si="24"/>
        <v>0.8565271634342747</v>
      </c>
    </row>
    <row r="692" spans="1:6" ht="12.75">
      <c r="A692" s="387"/>
      <c r="B692" s="388" t="s">
        <v>425</v>
      </c>
      <c r="C692" s="416">
        <f t="shared" si="25"/>
        <v>10938</v>
      </c>
      <c r="D692" s="416">
        <f t="shared" si="26"/>
        <v>10938</v>
      </c>
      <c r="E692" s="416">
        <f t="shared" si="26"/>
        <v>11642</v>
      </c>
      <c r="F692" s="619">
        <f t="shared" si="24"/>
        <v>1.0643627719875663</v>
      </c>
    </row>
    <row r="693" spans="1:6" ht="13.5" thickBot="1">
      <c r="A693" s="387"/>
      <c r="B693" s="390" t="s">
        <v>426</v>
      </c>
      <c r="C693" s="417">
        <f t="shared" si="25"/>
        <v>0</v>
      </c>
      <c r="D693" s="417">
        <f t="shared" si="26"/>
        <v>0</v>
      </c>
      <c r="E693" s="417">
        <f t="shared" si="26"/>
        <v>0</v>
      </c>
      <c r="F693" s="622"/>
    </row>
    <row r="694" spans="1:6" ht="13.5" thickBot="1">
      <c r="A694" s="387"/>
      <c r="B694" s="391" t="s">
        <v>414</v>
      </c>
      <c r="C694" s="423">
        <f>SUM(C688:C693)</f>
        <v>88854</v>
      </c>
      <c r="D694" s="423">
        <f>SUM(D688:D693)</f>
        <v>88854</v>
      </c>
      <c r="E694" s="423">
        <f>SUM(E688:E693)</f>
        <v>95121</v>
      </c>
      <c r="F694" s="630">
        <f t="shared" si="24"/>
        <v>1.0705314335876832</v>
      </c>
    </row>
    <row r="695" spans="1:6" ht="12.75">
      <c r="A695" s="387"/>
      <c r="B695" s="388" t="s">
        <v>427</v>
      </c>
      <c r="C695" s="416">
        <f>SUM(C663+C630+C596)</f>
        <v>964515</v>
      </c>
      <c r="D695" s="416">
        <f aca="true" t="shared" si="27" ref="D695:E697">SUM(D663+D630+D596)</f>
        <v>1007441</v>
      </c>
      <c r="E695" s="416">
        <f t="shared" si="27"/>
        <v>1014650</v>
      </c>
      <c r="F695" s="619">
        <f t="shared" si="24"/>
        <v>1.0071557540342313</v>
      </c>
    </row>
    <row r="696" spans="1:6" ht="12.75">
      <c r="A696" s="387"/>
      <c r="B696" s="388" t="s">
        <v>428</v>
      </c>
      <c r="C696" s="416">
        <f>SUM(C664+C631+C597)</f>
        <v>45635</v>
      </c>
      <c r="D696" s="416">
        <f t="shared" si="27"/>
        <v>45635</v>
      </c>
      <c r="E696" s="416">
        <f t="shared" si="27"/>
        <v>45635</v>
      </c>
      <c r="F696" s="619">
        <f t="shared" si="24"/>
        <v>1</v>
      </c>
    </row>
    <row r="697" spans="1:6" ht="13.5" thickBot="1">
      <c r="A697" s="387"/>
      <c r="B697" s="388" t="s">
        <v>429</v>
      </c>
      <c r="C697" s="417">
        <f>SUM(C665+C632+C598)</f>
        <v>0</v>
      </c>
      <c r="D697" s="417">
        <f t="shared" si="27"/>
        <v>0</v>
      </c>
      <c r="E697" s="417">
        <f t="shared" si="27"/>
        <v>0</v>
      </c>
      <c r="F697" s="622"/>
    </row>
    <row r="698" spans="1:6" ht="13.5" thickBot="1">
      <c r="A698" s="392"/>
      <c r="B698" s="393" t="s">
        <v>417</v>
      </c>
      <c r="C698" s="423">
        <f>SUM(C695:C697)</f>
        <v>1010150</v>
      </c>
      <c r="D698" s="423">
        <f>SUM(D695:D697)</f>
        <v>1053076</v>
      </c>
      <c r="E698" s="423">
        <f>SUM(E695:E697)</f>
        <v>1060285</v>
      </c>
      <c r="F698" s="630">
        <f t="shared" si="24"/>
        <v>1.0068456597624482</v>
      </c>
    </row>
    <row r="699" spans="1:6" ht="13.5" thickBot="1">
      <c r="A699" s="389"/>
      <c r="B699" s="394" t="s">
        <v>418</v>
      </c>
      <c r="C699" s="415">
        <f>SUM(C667+C634+C600)</f>
        <v>0</v>
      </c>
      <c r="D699" s="422">
        <f>SUM(D667+D634+D600)</f>
        <v>4364</v>
      </c>
      <c r="E699" s="422">
        <f>SUM(E667+E634+E600)</f>
        <v>6783</v>
      </c>
      <c r="F699" s="630">
        <f t="shared" si="24"/>
        <v>1.554307974335472</v>
      </c>
    </row>
    <row r="700" spans="1:6" ht="13.5" thickBot="1">
      <c r="A700" s="389"/>
      <c r="B700" s="394" t="s">
        <v>666</v>
      </c>
      <c r="C700" s="415"/>
      <c r="D700" s="422">
        <f>SUM(D635+D601)</f>
        <v>0</v>
      </c>
      <c r="E700" s="422">
        <f>SUM(E635+E601)</f>
        <v>0</v>
      </c>
      <c r="F700" s="622"/>
    </row>
    <row r="701" spans="1:6" ht="13.5" thickBot="1">
      <c r="A701" s="389"/>
      <c r="B701" s="395" t="s">
        <v>419</v>
      </c>
      <c r="C701" s="422">
        <f>SUM(C668+C636+C602)</f>
        <v>1099004</v>
      </c>
      <c r="D701" s="422">
        <f>SUM(D668+D636+D602)</f>
        <v>1146294</v>
      </c>
      <c r="E701" s="422">
        <f>SUM(E668+E636+E602)</f>
        <v>1162189</v>
      </c>
      <c r="F701" s="630">
        <f t="shared" si="24"/>
        <v>1.0138664251928389</v>
      </c>
    </row>
    <row r="702" spans="1:6" ht="13.5" thickBot="1">
      <c r="A702" s="389"/>
      <c r="B702" s="664" t="s">
        <v>694</v>
      </c>
      <c r="C702" s="422"/>
      <c r="D702" s="415">
        <f>SUM(D603)</f>
        <v>2911</v>
      </c>
      <c r="E702" s="415">
        <f>SUM(E603)</f>
        <v>2911</v>
      </c>
      <c r="F702" s="662">
        <f t="shared" si="24"/>
        <v>1</v>
      </c>
    </row>
    <row r="703" spans="1:6" ht="13.5" thickBot="1">
      <c r="A703" s="387"/>
      <c r="B703" s="427" t="s">
        <v>432</v>
      </c>
      <c r="C703" s="415">
        <f>SUM(C669+C637+C604)</f>
        <v>0</v>
      </c>
      <c r="D703" s="422">
        <f>SUM(D702)</f>
        <v>2911</v>
      </c>
      <c r="E703" s="422">
        <f>SUM(E702)</f>
        <v>2911</v>
      </c>
      <c r="F703" s="630">
        <f t="shared" si="24"/>
        <v>1</v>
      </c>
    </row>
    <row r="704" spans="1:6" ht="12.75">
      <c r="A704" s="387"/>
      <c r="B704" s="388" t="s">
        <v>430</v>
      </c>
      <c r="C704" s="416">
        <f>SUM(C670+C638+C605)</f>
        <v>0</v>
      </c>
      <c r="D704" s="416">
        <f aca="true" t="shared" si="28" ref="D704:E706">SUM(D670+D638+D605)</f>
        <v>29940</v>
      </c>
      <c r="E704" s="416">
        <f t="shared" si="28"/>
        <v>29940</v>
      </c>
      <c r="F704" s="619">
        <f t="shared" si="24"/>
        <v>1</v>
      </c>
    </row>
    <row r="705" spans="1:6" ht="13.5" thickBot="1">
      <c r="A705" s="387"/>
      <c r="B705" s="396" t="s">
        <v>431</v>
      </c>
      <c r="C705" s="417">
        <f>SUM(C671+C639+C606)</f>
        <v>0</v>
      </c>
      <c r="D705" s="417">
        <f t="shared" si="28"/>
        <v>0</v>
      </c>
      <c r="E705" s="417">
        <f t="shared" si="28"/>
        <v>0</v>
      </c>
      <c r="F705" s="622"/>
    </row>
    <row r="706" spans="1:6" ht="13.5" thickBot="1">
      <c r="A706" s="397"/>
      <c r="B706" s="394" t="s">
        <v>420</v>
      </c>
      <c r="C706" s="415">
        <f>SUM(C672+C640+C607)</f>
        <v>0</v>
      </c>
      <c r="D706" s="422">
        <f t="shared" si="28"/>
        <v>29940</v>
      </c>
      <c r="E706" s="422">
        <f t="shared" si="28"/>
        <v>29940</v>
      </c>
      <c r="F706" s="630">
        <f t="shared" si="24"/>
        <v>1</v>
      </c>
    </row>
    <row r="707" spans="1:6" ht="13.5" thickBot="1">
      <c r="A707" s="397"/>
      <c r="B707" s="664" t="s">
        <v>667</v>
      </c>
      <c r="C707" s="415"/>
      <c r="D707" s="415">
        <f>SUM(D641+D608)</f>
        <v>0</v>
      </c>
      <c r="E707" s="415">
        <f>SUM(E641+E608)</f>
        <v>0</v>
      </c>
      <c r="F707" s="622"/>
    </row>
    <row r="708" spans="1:6" ht="14.25" thickBot="1">
      <c r="A708" s="397"/>
      <c r="B708" s="398" t="s">
        <v>433</v>
      </c>
      <c r="C708" s="424">
        <f>SUM(C701+C703+C706)</f>
        <v>1099004</v>
      </c>
      <c r="D708" s="424">
        <f>SUM(D701+D703+D706+D707)</f>
        <v>1179145</v>
      </c>
      <c r="E708" s="424">
        <f>SUM(E701+E703+E706+E707)</f>
        <v>1195040</v>
      </c>
      <c r="F708" s="630">
        <f t="shared" si="24"/>
        <v>1.013480106348244</v>
      </c>
    </row>
    <row r="709" spans="1:6" ht="12.75">
      <c r="A709" s="385"/>
      <c r="B709" s="399" t="s">
        <v>434</v>
      </c>
      <c r="C709" s="416">
        <f>SUM(C674+C643+C610)</f>
        <v>644393</v>
      </c>
      <c r="D709" s="416">
        <f aca="true" t="shared" si="29" ref="D709:E711">SUM(D674+D643+D610)</f>
        <v>663009</v>
      </c>
      <c r="E709" s="416">
        <f t="shared" si="29"/>
        <v>660685</v>
      </c>
      <c r="F709" s="619">
        <f t="shared" si="24"/>
        <v>0.9964947685476366</v>
      </c>
    </row>
    <row r="710" spans="1:6" ht="12.75">
      <c r="A710" s="385"/>
      <c r="B710" s="399" t="s">
        <v>435</v>
      </c>
      <c r="C710" s="416">
        <f>SUM(C675+C644+C611)</f>
        <v>170134</v>
      </c>
      <c r="D710" s="416">
        <f t="shared" si="29"/>
        <v>176367</v>
      </c>
      <c r="E710" s="416">
        <f t="shared" si="29"/>
        <v>177900</v>
      </c>
      <c r="F710" s="619">
        <f t="shared" si="24"/>
        <v>1.008692102264029</v>
      </c>
    </row>
    <row r="711" spans="1:6" ht="12.75">
      <c r="A711" s="385"/>
      <c r="B711" s="399" t="s">
        <v>436</v>
      </c>
      <c r="C711" s="416">
        <f>SUM(C676+C645+C612)</f>
        <v>283577</v>
      </c>
      <c r="D711" s="416">
        <f t="shared" si="29"/>
        <v>329942</v>
      </c>
      <c r="E711" s="416">
        <f t="shared" si="29"/>
        <v>341109</v>
      </c>
      <c r="F711" s="619">
        <f t="shared" si="24"/>
        <v>1.033845342514745</v>
      </c>
    </row>
    <row r="712" spans="1:6" ht="12.75">
      <c r="A712" s="385"/>
      <c r="B712" s="638" t="s">
        <v>646</v>
      </c>
      <c r="C712" s="416"/>
      <c r="D712" s="640">
        <f>SUM(D677)</f>
        <v>17499</v>
      </c>
      <c r="E712" s="640">
        <f>SUM(E677)</f>
        <v>17499</v>
      </c>
      <c r="F712" s="619">
        <f t="shared" si="24"/>
        <v>1</v>
      </c>
    </row>
    <row r="713" spans="1:6" ht="12.75">
      <c r="A713" s="385"/>
      <c r="B713" s="399" t="s">
        <v>437</v>
      </c>
      <c r="C713" s="416">
        <f aca="true" t="shared" si="30" ref="C713:E714">SUM(C678+C646+C613)</f>
        <v>0</v>
      </c>
      <c r="D713" s="416">
        <f t="shared" si="30"/>
        <v>0</v>
      </c>
      <c r="E713" s="416">
        <f t="shared" si="30"/>
        <v>0</v>
      </c>
      <c r="F713" s="619"/>
    </row>
    <row r="714" spans="1:6" ht="13.5" thickBot="1">
      <c r="A714" s="385"/>
      <c r="B714" s="400" t="s">
        <v>438</v>
      </c>
      <c r="C714" s="417">
        <f t="shared" si="30"/>
        <v>0</v>
      </c>
      <c r="D714" s="417">
        <f t="shared" si="30"/>
        <v>5182</v>
      </c>
      <c r="E714" s="417">
        <f t="shared" si="30"/>
        <v>6820</v>
      </c>
      <c r="F714" s="622">
        <f t="shared" si="24"/>
        <v>1.3160941721343111</v>
      </c>
    </row>
    <row r="715" spans="1:6" ht="13.5" thickBot="1">
      <c r="A715" s="385"/>
      <c r="B715" s="401" t="s">
        <v>22</v>
      </c>
      <c r="C715" s="422">
        <f>SUM(C709:C714)</f>
        <v>1098104</v>
      </c>
      <c r="D715" s="422">
        <f>SUM(D709:D714)-D712</f>
        <v>1174500</v>
      </c>
      <c r="E715" s="422">
        <f>SUM(E709:E714)-E712</f>
        <v>1186514</v>
      </c>
      <c r="F715" s="630">
        <f aca="true" t="shared" si="31" ref="F715:F778">SUM(E715/D715)</f>
        <v>1.0102290336313324</v>
      </c>
    </row>
    <row r="716" spans="1:6" ht="12.75">
      <c r="A716" s="385"/>
      <c r="B716" s="399" t="s">
        <v>439</v>
      </c>
      <c r="C716" s="416">
        <f>SUM(C681+C649+C616)</f>
        <v>0</v>
      </c>
      <c r="D716" s="416">
        <f aca="true" t="shared" si="32" ref="D716:E718">SUM(D681+D649+D616)</f>
        <v>0</v>
      </c>
      <c r="E716" s="416">
        <f t="shared" si="32"/>
        <v>0</v>
      </c>
      <c r="F716" s="619"/>
    </row>
    <row r="717" spans="1:6" ht="12.75">
      <c r="A717" s="385"/>
      <c r="B717" s="399" t="s">
        <v>440</v>
      </c>
      <c r="C717" s="416">
        <f>SUM(C682+C650+C617)</f>
        <v>900</v>
      </c>
      <c r="D717" s="416">
        <f t="shared" si="32"/>
        <v>4645</v>
      </c>
      <c r="E717" s="416">
        <f t="shared" si="32"/>
        <v>8526</v>
      </c>
      <c r="F717" s="619">
        <f t="shared" si="31"/>
        <v>1.8355220667384284</v>
      </c>
    </row>
    <row r="718" spans="1:6" ht="13.5" thickBot="1">
      <c r="A718" s="385"/>
      <c r="B718" s="402" t="s">
        <v>441</v>
      </c>
      <c r="C718" s="417">
        <f>SUM(C683+C651+C618)</f>
        <v>0</v>
      </c>
      <c r="D718" s="417">
        <f t="shared" si="32"/>
        <v>0</v>
      </c>
      <c r="E718" s="417">
        <f t="shared" si="32"/>
        <v>0</v>
      </c>
      <c r="F718" s="622"/>
    </row>
    <row r="719" spans="1:6" ht="13.5" thickBot="1">
      <c r="A719" s="385"/>
      <c r="B719" s="404" t="s">
        <v>28</v>
      </c>
      <c r="C719" s="422">
        <f>SUM(C716:C718)</f>
        <v>900</v>
      </c>
      <c r="D719" s="422">
        <f>SUM(D716:D718)</f>
        <v>4645</v>
      </c>
      <c r="E719" s="422">
        <f>SUM(E716:E718)</f>
        <v>8526</v>
      </c>
      <c r="F719" s="630">
        <f t="shared" si="31"/>
        <v>1.8355220667384284</v>
      </c>
    </row>
    <row r="720" spans="1:6" ht="13.5" thickBot="1">
      <c r="A720" s="385"/>
      <c r="B720" s="663" t="s">
        <v>665</v>
      </c>
      <c r="C720" s="422"/>
      <c r="D720" s="415">
        <f>SUM(D685+D653+D620)</f>
        <v>0</v>
      </c>
      <c r="E720" s="415">
        <f>SUM(E685+E653+E620)</f>
        <v>0</v>
      </c>
      <c r="F720" s="618"/>
    </row>
    <row r="721" spans="1:6" ht="14.25" thickBot="1">
      <c r="A721" s="403"/>
      <c r="B721" s="386" t="s">
        <v>45</v>
      </c>
      <c r="C721" s="424">
        <f>SUM(C686+C654+C621)</f>
        <v>1099004</v>
      </c>
      <c r="D721" s="424">
        <f>SUM(D686+D654+D621)</f>
        <v>1179145</v>
      </c>
      <c r="E721" s="424">
        <f>SUM(E686+E654+E621)</f>
        <v>1195040</v>
      </c>
      <c r="F721" s="630">
        <f t="shared" si="31"/>
        <v>1.013480106348244</v>
      </c>
    </row>
    <row r="722" spans="1:6" s="412" customFormat="1" ht="13.5">
      <c r="A722" s="405">
        <v>2705</v>
      </c>
      <c r="B722" s="406" t="s">
        <v>463</v>
      </c>
      <c r="C722" s="296"/>
      <c r="D722" s="296"/>
      <c r="E722" s="296"/>
      <c r="F722" s="619"/>
    </row>
    <row r="723" spans="1:6" ht="12.75">
      <c r="A723" s="387"/>
      <c r="B723" s="388" t="s">
        <v>421</v>
      </c>
      <c r="C723" s="296">
        <v>3400</v>
      </c>
      <c r="D723" s="296">
        <v>3400</v>
      </c>
      <c r="E723" s="296">
        <v>4175</v>
      </c>
      <c r="F723" s="619">
        <f t="shared" si="31"/>
        <v>1.2279411764705883</v>
      </c>
    </row>
    <row r="724" spans="1:6" ht="12.75">
      <c r="A724" s="387"/>
      <c r="B724" s="388" t="s">
        <v>422</v>
      </c>
      <c r="C724" s="296"/>
      <c r="D724" s="296"/>
      <c r="E724" s="296"/>
      <c r="F724" s="619"/>
    </row>
    <row r="725" spans="1:6" ht="12.75">
      <c r="A725" s="387"/>
      <c r="B725" s="388" t="s">
        <v>423</v>
      </c>
      <c r="C725" s="296"/>
      <c r="D725" s="296">
        <v>2600</v>
      </c>
      <c r="E725" s="296">
        <v>7934</v>
      </c>
      <c r="F725" s="619">
        <f t="shared" si="31"/>
        <v>3.0515384615384615</v>
      </c>
    </row>
    <row r="726" spans="1:6" ht="12.75">
      <c r="A726" s="387"/>
      <c r="B726" s="388" t="s">
        <v>424</v>
      </c>
      <c r="C726" s="296">
        <v>14400</v>
      </c>
      <c r="D726" s="296">
        <v>11800</v>
      </c>
      <c r="E726" s="296">
        <v>14151</v>
      </c>
      <c r="F726" s="619">
        <f t="shared" si="31"/>
        <v>1.1992372881355933</v>
      </c>
    </row>
    <row r="727" spans="1:6" ht="12.75">
      <c r="A727" s="387"/>
      <c r="B727" s="388" t="s">
        <v>425</v>
      </c>
      <c r="C727" s="296">
        <v>3000</v>
      </c>
      <c r="D727" s="296">
        <v>3000</v>
      </c>
      <c r="E727" s="296">
        <v>2701</v>
      </c>
      <c r="F727" s="619">
        <f t="shared" si="31"/>
        <v>0.9003333333333333</v>
      </c>
    </row>
    <row r="728" spans="1:6" ht="13.5" thickBot="1">
      <c r="A728" s="387"/>
      <c r="B728" s="390" t="s">
        <v>426</v>
      </c>
      <c r="C728" s="414"/>
      <c r="D728" s="414"/>
      <c r="E728" s="414"/>
      <c r="F728" s="622"/>
    </row>
    <row r="729" spans="1:6" ht="13.5" thickBot="1">
      <c r="A729" s="387"/>
      <c r="B729" s="391" t="s">
        <v>414</v>
      </c>
      <c r="C729" s="418">
        <f>SUM(C723:C728)</f>
        <v>20800</v>
      </c>
      <c r="D729" s="418">
        <f>SUM(D723:D728)</f>
        <v>20800</v>
      </c>
      <c r="E729" s="418">
        <f>SUM(E723:E728)</f>
        <v>28961</v>
      </c>
      <c r="F729" s="630">
        <f t="shared" si="31"/>
        <v>1.3923557692307693</v>
      </c>
    </row>
    <row r="730" spans="1:6" ht="12.75">
      <c r="A730" s="387"/>
      <c r="B730" s="388" t="s">
        <v>427</v>
      </c>
      <c r="C730" s="296">
        <v>401551</v>
      </c>
      <c r="D730" s="296">
        <v>414669</v>
      </c>
      <c r="E730" s="296">
        <v>418071</v>
      </c>
      <c r="F730" s="619">
        <f t="shared" si="31"/>
        <v>1.0082041338995682</v>
      </c>
    </row>
    <row r="731" spans="1:6" ht="12.75">
      <c r="A731" s="387"/>
      <c r="B731" s="388" t="s">
        <v>428</v>
      </c>
      <c r="C731" s="296">
        <v>4900</v>
      </c>
      <c r="D731" s="296">
        <v>4900</v>
      </c>
      <c r="E731" s="296">
        <v>4900</v>
      </c>
      <c r="F731" s="619">
        <f t="shared" si="31"/>
        <v>1</v>
      </c>
    </row>
    <row r="732" spans="1:6" ht="13.5" thickBot="1">
      <c r="A732" s="387"/>
      <c r="B732" s="388" t="s">
        <v>429</v>
      </c>
      <c r="C732" s="414"/>
      <c r="D732" s="414"/>
      <c r="E732" s="414"/>
      <c r="F732" s="622"/>
    </row>
    <row r="733" spans="1:6" ht="13.5" thickBot="1">
      <c r="A733" s="392"/>
      <c r="B733" s="393" t="s">
        <v>417</v>
      </c>
      <c r="C733" s="299">
        <f>SUM(C730:C732)</f>
        <v>406451</v>
      </c>
      <c r="D733" s="299">
        <f>SUM(D730:D732)</f>
        <v>419569</v>
      </c>
      <c r="E733" s="299">
        <f>SUM(E730:E732)</f>
        <v>422971</v>
      </c>
      <c r="F733" s="618">
        <f t="shared" si="31"/>
        <v>1.0081083206814612</v>
      </c>
    </row>
    <row r="734" spans="1:6" ht="13.5" thickBot="1">
      <c r="A734" s="389"/>
      <c r="B734" s="394" t="s">
        <v>418</v>
      </c>
      <c r="C734" s="413"/>
      <c r="D734" s="418">
        <v>4136</v>
      </c>
      <c r="E734" s="418">
        <v>10115</v>
      </c>
      <c r="F734" s="630">
        <f t="shared" si="31"/>
        <v>2.4455996131528046</v>
      </c>
    </row>
    <row r="735" spans="1:6" ht="13.5" thickBot="1">
      <c r="A735" s="389"/>
      <c r="B735" s="234" t="s">
        <v>669</v>
      </c>
      <c r="C735" s="413"/>
      <c r="D735" s="418">
        <v>1085</v>
      </c>
      <c r="E735" s="418">
        <v>1339</v>
      </c>
      <c r="F735" s="630">
        <f t="shared" si="31"/>
        <v>1.2341013824884792</v>
      </c>
    </row>
    <row r="736" spans="1:6" ht="13.5" thickBot="1">
      <c r="A736" s="389"/>
      <c r="B736" s="395" t="s">
        <v>419</v>
      </c>
      <c r="C736" s="418">
        <f>SUM(C733+C729+C734)</f>
        <v>427251</v>
      </c>
      <c r="D736" s="418">
        <f>SUM(D733+D729+D734+D735)</f>
        <v>445590</v>
      </c>
      <c r="E736" s="418">
        <f>SUM(E733+E729+E734+E735)</f>
        <v>463386</v>
      </c>
      <c r="F736" s="630">
        <f t="shared" si="31"/>
        <v>1.0399380596512489</v>
      </c>
    </row>
    <row r="737" spans="1:6" ht="13.5" thickBot="1">
      <c r="A737" s="389"/>
      <c r="B737" t="s">
        <v>695</v>
      </c>
      <c r="C737" s="418"/>
      <c r="D737" s="413">
        <v>5348</v>
      </c>
      <c r="E737" s="413">
        <v>5348</v>
      </c>
      <c r="F737" s="622">
        <f t="shared" si="31"/>
        <v>1</v>
      </c>
    </row>
    <row r="738" spans="1:6" ht="13.5" thickBot="1">
      <c r="A738" s="387"/>
      <c r="B738" s="391" t="s">
        <v>432</v>
      </c>
      <c r="C738" s="413"/>
      <c r="D738" s="418">
        <f>SUM(D737)</f>
        <v>5348</v>
      </c>
      <c r="E738" s="418">
        <f>SUM(E737)</f>
        <v>5348</v>
      </c>
      <c r="F738" s="630">
        <f t="shared" si="31"/>
        <v>1</v>
      </c>
    </row>
    <row r="739" spans="1:6" ht="12.75">
      <c r="A739" s="387"/>
      <c r="B739" s="388" t="s">
        <v>430</v>
      </c>
      <c r="C739" s="296"/>
      <c r="D739" s="296">
        <v>33463</v>
      </c>
      <c r="E739" s="296">
        <v>33463</v>
      </c>
      <c r="F739" s="619">
        <f t="shared" si="31"/>
        <v>1</v>
      </c>
    </row>
    <row r="740" spans="1:6" ht="13.5" thickBot="1">
      <c r="A740" s="387"/>
      <c r="B740" s="396" t="s">
        <v>431</v>
      </c>
      <c r="C740" s="414"/>
      <c r="D740" s="414"/>
      <c r="E740" s="414"/>
      <c r="F740" s="622"/>
    </row>
    <row r="741" spans="1:6" ht="13.5" thickBot="1">
      <c r="A741" s="397"/>
      <c r="B741" s="394" t="s">
        <v>420</v>
      </c>
      <c r="C741" s="414"/>
      <c r="D741" s="299">
        <f>SUM(D739:D740)</f>
        <v>33463</v>
      </c>
      <c r="E741" s="299">
        <f>SUM(E739:E740)</f>
        <v>33463</v>
      </c>
      <c r="F741" s="618">
        <f t="shared" si="31"/>
        <v>1</v>
      </c>
    </row>
    <row r="742" spans="1:6" ht="13.5" thickBot="1">
      <c r="A742" s="397"/>
      <c r="B742" s="664" t="s">
        <v>667</v>
      </c>
      <c r="C742" s="414"/>
      <c r="D742" s="299"/>
      <c r="E742" s="299"/>
      <c r="F742" s="662"/>
    </row>
    <row r="743" spans="1:6" ht="14.25" thickBot="1">
      <c r="A743" s="397"/>
      <c r="B743" s="398" t="s">
        <v>433</v>
      </c>
      <c r="C743" s="420">
        <f>SUM(C736+C738+C741)</f>
        <v>427251</v>
      </c>
      <c r="D743" s="420">
        <f>SUM(D736+D738+D741)</f>
        <v>484401</v>
      </c>
      <c r="E743" s="420">
        <f>SUM(E736+E738+E741)</f>
        <v>502197</v>
      </c>
      <c r="F743" s="630">
        <f t="shared" si="31"/>
        <v>1.0367381570227971</v>
      </c>
    </row>
    <row r="744" spans="1:6" ht="12.75">
      <c r="A744" s="385"/>
      <c r="B744" s="399" t="s">
        <v>434</v>
      </c>
      <c r="C744" s="296">
        <v>275107</v>
      </c>
      <c r="D744" s="296">
        <v>276345</v>
      </c>
      <c r="E744" s="296">
        <v>279594</v>
      </c>
      <c r="F744" s="619">
        <f t="shared" si="31"/>
        <v>1.0117570428269012</v>
      </c>
    </row>
    <row r="745" spans="1:6" ht="12.75">
      <c r="A745" s="385"/>
      <c r="B745" s="399" t="s">
        <v>435</v>
      </c>
      <c r="C745" s="296">
        <v>71359</v>
      </c>
      <c r="D745" s="296">
        <v>71951</v>
      </c>
      <c r="E745" s="296">
        <v>72781</v>
      </c>
      <c r="F745" s="619">
        <f t="shared" si="31"/>
        <v>1.0115356284137815</v>
      </c>
    </row>
    <row r="746" spans="1:6" ht="12.75">
      <c r="A746" s="385"/>
      <c r="B746" s="399" t="s">
        <v>436</v>
      </c>
      <c r="C746" s="296">
        <v>80785</v>
      </c>
      <c r="D746" s="296">
        <v>128117</v>
      </c>
      <c r="E746" s="296">
        <v>130779</v>
      </c>
      <c r="F746" s="619">
        <f t="shared" si="31"/>
        <v>1.0207778827165794</v>
      </c>
    </row>
    <row r="747" spans="1:6" ht="12.75">
      <c r="A747" s="385"/>
      <c r="B747" s="638" t="s">
        <v>646</v>
      </c>
      <c r="C747" s="296"/>
      <c r="D747" s="639">
        <v>43958</v>
      </c>
      <c r="E747" s="639">
        <v>43958</v>
      </c>
      <c r="F747" s="619">
        <f t="shared" si="31"/>
        <v>1</v>
      </c>
    </row>
    <row r="748" spans="1:6" ht="12.75">
      <c r="A748" s="385"/>
      <c r="B748" s="399" t="s">
        <v>437</v>
      </c>
      <c r="C748" s="296"/>
      <c r="D748" s="296"/>
      <c r="E748" s="296"/>
      <c r="F748" s="619"/>
    </row>
    <row r="749" spans="1:6" ht="13.5" thickBot="1">
      <c r="A749" s="385"/>
      <c r="B749" s="400" t="s">
        <v>438</v>
      </c>
      <c r="C749" s="414"/>
      <c r="D749" s="414">
        <v>2640</v>
      </c>
      <c r="E749" s="414">
        <v>12095</v>
      </c>
      <c r="F749" s="622">
        <f t="shared" si="31"/>
        <v>4.581439393939394</v>
      </c>
    </row>
    <row r="750" spans="1:6" ht="13.5" thickBot="1">
      <c r="A750" s="385"/>
      <c r="B750" s="401" t="s">
        <v>22</v>
      </c>
      <c r="C750" s="418">
        <f>SUM(C744:C749)</f>
        <v>427251</v>
      </c>
      <c r="D750" s="418">
        <f>SUM(D744:D749)-D747</f>
        <v>479053</v>
      </c>
      <c r="E750" s="418">
        <f>SUM(E744:E749)-E747</f>
        <v>495249</v>
      </c>
      <c r="F750" s="618">
        <f t="shared" si="31"/>
        <v>1.033808367758891</v>
      </c>
    </row>
    <row r="751" spans="1:6" ht="12.75">
      <c r="A751" s="385"/>
      <c r="B751" s="399" t="s">
        <v>439</v>
      </c>
      <c r="C751" s="296"/>
      <c r="D751" s="296"/>
      <c r="E751" s="296"/>
      <c r="F751" s="619"/>
    </row>
    <row r="752" spans="1:6" ht="12.75">
      <c r="A752" s="385"/>
      <c r="B752" s="399" t="s">
        <v>440</v>
      </c>
      <c r="C752" s="296"/>
      <c r="D752" s="296">
        <v>5348</v>
      </c>
      <c r="E752" s="296">
        <v>6948</v>
      </c>
      <c r="F752" s="619">
        <f t="shared" si="31"/>
        <v>1.2991772625280478</v>
      </c>
    </row>
    <row r="753" spans="1:6" ht="13.5" thickBot="1">
      <c r="A753" s="385"/>
      <c r="B753" s="402" t="s">
        <v>441</v>
      </c>
      <c r="C753" s="414"/>
      <c r="D753" s="414"/>
      <c r="E753" s="414"/>
      <c r="F753" s="622"/>
    </row>
    <row r="754" spans="1:6" ht="13.5" thickBot="1">
      <c r="A754" s="385"/>
      <c r="B754" s="404" t="s">
        <v>28</v>
      </c>
      <c r="C754" s="413"/>
      <c r="D754" s="418">
        <f>SUM(D752:D753)</f>
        <v>5348</v>
      </c>
      <c r="E754" s="418">
        <f>SUM(E752:E753)</f>
        <v>6948</v>
      </c>
      <c r="F754" s="618">
        <f t="shared" si="31"/>
        <v>1.2991772625280478</v>
      </c>
    </row>
    <row r="755" spans="1:6" ht="13.5" thickBot="1">
      <c r="A755" s="385"/>
      <c r="B755" s="663" t="s">
        <v>665</v>
      </c>
      <c r="C755" s="413"/>
      <c r="D755" s="413"/>
      <c r="E755" s="413"/>
      <c r="F755" s="622"/>
    </row>
    <row r="756" spans="1:6" ht="14.25" thickBot="1">
      <c r="A756" s="403"/>
      <c r="B756" s="386" t="s">
        <v>45</v>
      </c>
      <c r="C756" s="420">
        <f>SUM(C750+C754)</f>
        <v>427251</v>
      </c>
      <c r="D756" s="420">
        <f>SUM(D750+D754)</f>
        <v>484401</v>
      </c>
      <c r="E756" s="420">
        <f>SUM(E750+E754)</f>
        <v>502197</v>
      </c>
      <c r="F756" s="630">
        <f t="shared" si="31"/>
        <v>1.0367381570227971</v>
      </c>
    </row>
    <row r="757" spans="1:6" ht="13.5">
      <c r="A757" s="405">
        <v>2720</v>
      </c>
      <c r="B757" s="406" t="s">
        <v>459</v>
      </c>
      <c r="C757" s="296"/>
      <c r="D757" s="296"/>
      <c r="E757" s="296"/>
      <c r="F757" s="619"/>
    </row>
    <row r="758" spans="1:6" ht="12.75">
      <c r="A758" s="387"/>
      <c r="B758" s="388" t="s">
        <v>421</v>
      </c>
      <c r="C758" s="296">
        <v>370</v>
      </c>
      <c r="D758" s="296">
        <v>370</v>
      </c>
      <c r="E758" s="296">
        <v>449</v>
      </c>
      <c r="F758" s="619">
        <f t="shared" si="31"/>
        <v>1.2135135135135136</v>
      </c>
    </row>
    <row r="759" spans="1:6" ht="12.75">
      <c r="A759" s="387"/>
      <c r="B759" s="388" t="s">
        <v>422</v>
      </c>
      <c r="C759" s="296">
        <v>15000</v>
      </c>
      <c r="D759" s="296">
        <v>15000</v>
      </c>
      <c r="E759" s="296">
        <v>15000</v>
      </c>
      <c r="F759" s="619">
        <f t="shared" si="31"/>
        <v>1</v>
      </c>
    </row>
    <row r="760" spans="1:6" ht="12.75">
      <c r="A760" s="387"/>
      <c r="B760" s="388" t="s">
        <v>423</v>
      </c>
      <c r="C760" s="296"/>
      <c r="D760" s="296"/>
      <c r="E760" s="296">
        <v>609</v>
      </c>
      <c r="F760" s="619"/>
    </row>
    <row r="761" spans="1:6" ht="12.75">
      <c r="A761" s="387"/>
      <c r="B761" s="388" t="s">
        <v>424</v>
      </c>
      <c r="C761" s="296">
        <v>10600</v>
      </c>
      <c r="D761" s="296">
        <v>10600</v>
      </c>
      <c r="E761" s="296">
        <v>10600</v>
      </c>
      <c r="F761" s="619">
        <f t="shared" si="31"/>
        <v>1</v>
      </c>
    </row>
    <row r="762" spans="1:6" ht="12.75">
      <c r="A762" s="387"/>
      <c r="B762" s="388" t="s">
        <v>425</v>
      </c>
      <c r="C762" s="296">
        <v>4000</v>
      </c>
      <c r="D762" s="296">
        <v>4000</v>
      </c>
      <c r="E762" s="296">
        <v>4000</v>
      </c>
      <c r="F762" s="619">
        <f t="shared" si="31"/>
        <v>1</v>
      </c>
    </row>
    <row r="763" spans="1:6" ht="13.5" thickBot="1">
      <c r="A763" s="387"/>
      <c r="B763" s="390" t="s">
        <v>426</v>
      </c>
      <c r="C763" s="414"/>
      <c r="D763" s="414"/>
      <c r="E763" s="414"/>
      <c r="F763" s="622"/>
    </row>
    <row r="764" spans="1:6" ht="13.5" thickBot="1">
      <c r="A764" s="387"/>
      <c r="B764" s="391" t="s">
        <v>414</v>
      </c>
      <c r="C764" s="418">
        <f>SUM(C758:C763)</f>
        <v>29970</v>
      </c>
      <c r="D764" s="418">
        <f>SUM(D758:D763)</f>
        <v>29970</v>
      </c>
      <c r="E764" s="418">
        <f>SUM(E758:E763)</f>
        <v>30658</v>
      </c>
      <c r="F764" s="618">
        <f t="shared" si="31"/>
        <v>1.0229562896229563</v>
      </c>
    </row>
    <row r="765" spans="1:6" ht="12.75">
      <c r="A765" s="387"/>
      <c r="B765" s="388" t="s">
        <v>427</v>
      </c>
      <c r="C765" s="296">
        <v>145571</v>
      </c>
      <c r="D765" s="296">
        <v>150897</v>
      </c>
      <c r="E765" s="296">
        <v>153186</v>
      </c>
      <c r="F765" s="619">
        <f t="shared" si="31"/>
        <v>1.0151692876597944</v>
      </c>
    </row>
    <row r="766" spans="1:6" ht="12.75">
      <c r="A766" s="387"/>
      <c r="B766" s="388" t="s">
        <v>428</v>
      </c>
      <c r="C766" s="296"/>
      <c r="D766" s="296"/>
      <c r="E766" s="296"/>
      <c r="F766" s="619"/>
    </row>
    <row r="767" spans="1:6" ht="13.5" thickBot="1">
      <c r="A767" s="387"/>
      <c r="B767" s="388" t="s">
        <v>429</v>
      </c>
      <c r="C767" s="414"/>
      <c r="D767" s="414"/>
      <c r="E767" s="414"/>
      <c r="F767" s="622"/>
    </row>
    <row r="768" spans="1:6" ht="13.5" thickBot="1">
      <c r="A768" s="392"/>
      <c r="B768" s="393" t="s">
        <v>417</v>
      </c>
      <c r="C768" s="299">
        <f>SUM(C765:C767)</f>
        <v>145571</v>
      </c>
      <c r="D768" s="299">
        <f>SUM(D765:D767)</f>
        <v>150897</v>
      </c>
      <c r="E768" s="299">
        <f>SUM(E765:E767)</f>
        <v>153186</v>
      </c>
      <c r="F768" s="618">
        <f t="shared" si="31"/>
        <v>1.0151692876597944</v>
      </c>
    </row>
    <row r="769" spans="1:6" ht="13.5" thickBot="1">
      <c r="A769" s="389"/>
      <c r="B769" s="394" t="s">
        <v>418</v>
      </c>
      <c r="C769" s="413"/>
      <c r="D769" s="413"/>
      <c r="E769" s="413"/>
      <c r="F769" s="662"/>
    </row>
    <row r="770" spans="1:6" ht="13.5" thickBot="1">
      <c r="A770" s="389"/>
      <c r="B770" s="394" t="s">
        <v>666</v>
      </c>
      <c r="C770" s="413"/>
      <c r="D770" s="413"/>
      <c r="E770" s="413"/>
      <c r="F770" s="662"/>
    </row>
    <row r="771" spans="1:6" ht="13.5" thickBot="1">
      <c r="A771" s="389"/>
      <c r="B771" s="395" t="s">
        <v>419</v>
      </c>
      <c r="C771" s="418">
        <f>SUM(C768+C764+C769)</f>
        <v>175541</v>
      </c>
      <c r="D771" s="418">
        <f>SUM(D768+D764+D769)</f>
        <v>180867</v>
      </c>
      <c r="E771" s="418">
        <f>SUM(E768+E764+E769)</f>
        <v>183844</v>
      </c>
      <c r="F771" s="618">
        <f t="shared" si="31"/>
        <v>1.016459608441562</v>
      </c>
    </row>
    <row r="772" spans="1:6" ht="13.5" thickBot="1">
      <c r="A772" s="387"/>
      <c r="B772" s="391" t="s">
        <v>432</v>
      </c>
      <c r="C772" s="413"/>
      <c r="D772" s="413"/>
      <c r="E772" s="413"/>
      <c r="F772" s="662"/>
    </row>
    <row r="773" spans="1:6" ht="12.75">
      <c r="A773" s="387"/>
      <c r="B773" s="388" t="s">
        <v>430</v>
      </c>
      <c r="C773" s="296"/>
      <c r="D773" s="296">
        <v>17216</v>
      </c>
      <c r="E773" s="296">
        <v>17216</v>
      </c>
      <c r="F773" s="619">
        <f t="shared" si="31"/>
        <v>1</v>
      </c>
    </row>
    <row r="774" spans="1:6" ht="13.5" thickBot="1">
      <c r="A774" s="387"/>
      <c r="B774" s="396" t="s">
        <v>431</v>
      </c>
      <c r="C774" s="414"/>
      <c r="D774" s="414">
        <v>977</v>
      </c>
      <c r="E774" s="414">
        <v>977</v>
      </c>
      <c r="F774" s="622">
        <f t="shared" si="31"/>
        <v>1</v>
      </c>
    </row>
    <row r="775" spans="1:6" ht="13.5" thickBot="1">
      <c r="A775" s="397"/>
      <c r="B775" s="394" t="s">
        <v>420</v>
      </c>
      <c r="C775" s="414"/>
      <c r="D775" s="299">
        <f>SUM(D773:D774)</f>
        <v>18193</v>
      </c>
      <c r="E775" s="299">
        <f>SUM(E773:E774)</f>
        <v>18193</v>
      </c>
      <c r="F775" s="618">
        <f t="shared" si="31"/>
        <v>1</v>
      </c>
    </row>
    <row r="776" spans="1:6" ht="14.25" thickBot="1">
      <c r="A776" s="397"/>
      <c r="B776" s="398" t="s">
        <v>433</v>
      </c>
      <c r="C776" s="420">
        <f>SUM(C771+C772+C775)</f>
        <v>175541</v>
      </c>
      <c r="D776" s="420">
        <f>SUM(D771+D772+D775)</f>
        <v>199060</v>
      </c>
      <c r="E776" s="420">
        <f>SUM(E771+E772+E775)</f>
        <v>202037</v>
      </c>
      <c r="F776" s="618">
        <f t="shared" si="31"/>
        <v>1.014955289862353</v>
      </c>
    </row>
    <row r="777" spans="1:6" ht="12.75">
      <c r="A777" s="385"/>
      <c r="B777" s="399" t="s">
        <v>434</v>
      </c>
      <c r="C777" s="296">
        <v>116332</v>
      </c>
      <c r="D777" s="296">
        <v>130022</v>
      </c>
      <c r="E777" s="296">
        <v>131743</v>
      </c>
      <c r="F777" s="619">
        <f t="shared" si="31"/>
        <v>1.0132362215625048</v>
      </c>
    </row>
    <row r="778" spans="1:6" ht="12.75">
      <c r="A778" s="385"/>
      <c r="B778" s="399" t="s">
        <v>435</v>
      </c>
      <c r="C778" s="296">
        <v>30611</v>
      </c>
      <c r="D778" s="296">
        <v>34554</v>
      </c>
      <c r="E778" s="296">
        <v>35122</v>
      </c>
      <c r="F778" s="619">
        <f t="shared" si="31"/>
        <v>1.0164380390114025</v>
      </c>
    </row>
    <row r="779" spans="1:6" ht="12.75">
      <c r="A779" s="385"/>
      <c r="B779" s="399" t="s">
        <v>436</v>
      </c>
      <c r="C779" s="296">
        <v>28598</v>
      </c>
      <c r="D779" s="296">
        <v>33507</v>
      </c>
      <c r="E779" s="296">
        <v>33585</v>
      </c>
      <c r="F779" s="619">
        <f>SUM(E779/D779)</f>
        <v>1.0023278717879847</v>
      </c>
    </row>
    <row r="780" spans="1:6" ht="12.75">
      <c r="A780" s="385"/>
      <c r="B780" s="399" t="s">
        <v>437</v>
      </c>
      <c r="C780" s="296"/>
      <c r="D780" s="296"/>
      <c r="E780" s="296"/>
      <c r="F780" s="619"/>
    </row>
    <row r="781" spans="1:6" ht="13.5" thickBot="1">
      <c r="A781" s="385"/>
      <c r="B781" s="400" t="s">
        <v>438</v>
      </c>
      <c r="C781" s="414"/>
      <c r="D781" s="414"/>
      <c r="E781" s="414"/>
      <c r="F781" s="622"/>
    </row>
    <row r="782" spans="1:6" ht="13.5" thickBot="1">
      <c r="A782" s="385"/>
      <c r="B782" s="401" t="s">
        <v>22</v>
      </c>
      <c r="C782" s="418">
        <f>SUM(C777:C781)</f>
        <v>175541</v>
      </c>
      <c r="D782" s="418">
        <f>SUM(D777:D781)</f>
        <v>198083</v>
      </c>
      <c r="E782" s="418">
        <f>SUM(E777:E781)</f>
        <v>200450</v>
      </c>
      <c r="F782" s="618">
        <f>SUM(E782/D782)</f>
        <v>1.011949536305488</v>
      </c>
    </row>
    <row r="783" spans="1:6" ht="12.75">
      <c r="A783" s="385"/>
      <c r="B783" s="399" t="s">
        <v>439</v>
      </c>
      <c r="C783" s="296"/>
      <c r="D783" s="296"/>
      <c r="E783" s="296">
        <v>610</v>
      </c>
      <c r="F783" s="619"/>
    </row>
    <row r="784" spans="1:6" ht="12.75">
      <c r="A784" s="385"/>
      <c r="B784" s="399" t="s">
        <v>440</v>
      </c>
      <c r="C784" s="296"/>
      <c r="D784" s="296">
        <v>977</v>
      </c>
      <c r="E784" s="296">
        <v>977</v>
      </c>
      <c r="F784" s="619">
        <f>SUM(E784/D784)</f>
        <v>1</v>
      </c>
    </row>
    <row r="785" spans="1:6" ht="13.5" thickBot="1">
      <c r="A785" s="385"/>
      <c r="B785" s="402" t="s">
        <v>441</v>
      </c>
      <c r="C785" s="414"/>
      <c r="D785" s="414"/>
      <c r="E785" s="414"/>
      <c r="F785" s="622"/>
    </row>
    <row r="786" spans="1:6" ht="13.5" thickBot="1">
      <c r="A786" s="385"/>
      <c r="B786" s="404" t="s">
        <v>28</v>
      </c>
      <c r="C786" s="413"/>
      <c r="D786" s="418">
        <f>SUM(D783:D785)</f>
        <v>977</v>
      </c>
      <c r="E786" s="418">
        <f>SUM(E783:E785)</f>
        <v>1587</v>
      </c>
      <c r="F786" s="618">
        <f>SUM(E786/D786)</f>
        <v>1.624360286591607</v>
      </c>
    </row>
    <row r="787" spans="1:6" ht="13.5" thickBot="1">
      <c r="A787" s="385"/>
      <c r="B787" s="663" t="s">
        <v>665</v>
      </c>
      <c r="C787" s="413"/>
      <c r="D787" s="418"/>
      <c r="E787" s="418"/>
      <c r="F787" s="622"/>
    </row>
    <row r="788" spans="1:6" ht="14.25" thickBot="1">
      <c r="A788" s="403"/>
      <c r="B788" s="386" t="s">
        <v>45</v>
      </c>
      <c r="C788" s="420">
        <f>SUM(C782+C786)</f>
        <v>175541</v>
      </c>
      <c r="D788" s="420">
        <f>SUM(D782+D786)</f>
        <v>199060</v>
      </c>
      <c r="E788" s="420">
        <f>SUM(E782+E786)</f>
        <v>202037</v>
      </c>
      <c r="F788" s="630">
        <f>SUM(E788/D788)</f>
        <v>1.014955289862353</v>
      </c>
    </row>
    <row r="789" spans="1:6" ht="13.5">
      <c r="A789" s="405">
        <v>2780</v>
      </c>
      <c r="B789" s="406" t="s">
        <v>840</v>
      </c>
      <c r="C789" s="296"/>
      <c r="D789" s="296"/>
      <c r="E789" s="296"/>
      <c r="F789" s="619"/>
    </row>
    <row r="790" spans="1:6" ht="12.75">
      <c r="A790" s="387"/>
      <c r="B790" s="388" t="s">
        <v>421</v>
      </c>
      <c r="C790" s="296"/>
      <c r="D790" s="296"/>
      <c r="E790" s="296"/>
      <c r="F790" s="619"/>
    </row>
    <row r="791" spans="1:6" ht="12.75">
      <c r="A791" s="387"/>
      <c r="B791" s="388" t="s">
        <v>422</v>
      </c>
      <c r="C791" s="296"/>
      <c r="D791" s="296"/>
      <c r="E791" s="296"/>
      <c r="F791" s="619"/>
    </row>
    <row r="792" spans="1:6" ht="12.75">
      <c r="A792" s="387"/>
      <c r="B792" s="388" t="s">
        <v>423</v>
      </c>
      <c r="C792" s="296"/>
      <c r="D792" s="296"/>
      <c r="E792" s="296"/>
      <c r="F792" s="619"/>
    </row>
    <row r="793" spans="1:6" ht="12.75">
      <c r="A793" s="387"/>
      <c r="B793" s="388" t="s">
        <v>424</v>
      </c>
      <c r="C793" s="296"/>
      <c r="D793" s="296"/>
      <c r="E793" s="296"/>
      <c r="F793" s="619"/>
    </row>
    <row r="794" spans="1:6" ht="12.75">
      <c r="A794" s="387"/>
      <c r="B794" s="388" t="s">
        <v>425</v>
      </c>
      <c r="C794" s="296"/>
      <c r="D794" s="296"/>
      <c r="E794" s="296"/>
      <c r="F794" s="619"/>
    </row>
    <row r="795" spans="1:6" ht="13.5" thickBot="1">
      <c r="A795" s="387"/>
      <c r="B795" s="390" t="s">
        <v>426</v>
      </c>
      <c r="C795" s="414"/>
      <c r="D795" s="414"/>
      <c r="E795" s="414"/>
      <c r="F795" s="622"/>
    </row>
    <row r="796" spans="1:6" ht="13.5" thickBot="1">
      <c r="A796" s="387"/>
      <c r="B796" s="391" t="s">
        <v>414</v>
      </c>
      <c r="C796" s="418">
        <f>SUM(C790:C795)</f>
        <v>0</v>
      </c>
      <c r="D796" s="418">
        <f>SUM(D790:D795)</f>
        <v>0</v>
      </c>
      <c r="E796" s="418">
        <f>SUM(E790:E795)</f>
        <v>0</v>
      </c>
      <c r="F796" s="622"/>
    </row>
    <row r="797" spans="1:6" ht="12.75">
      <c r="A797" s="387"/>
      <c r="B797" s="388" t="s">
        <v>427</v>
      </c>
      <c r="C797" s="296"/>
      <c r="D797" s="296"/>
      <c r="E797" s="296">
        <v>2300</v>
      </c>
      <c r="F797" s="619"/>
    </row>
    <row r="798" spans="1:6" ht="12.75">
      <c r="A798" s="387"/>
      <c r="B798" s="388" t="s">
        <v>428</v>
      </c>
      <c r="C798" s="296"/>
      <c r="D798" s="296"/>
      <c r="E798" s="296"/>
      <c r="F798" s="619"/>
    </row>
    <row r="799" spans="1:6" ht="13.5" thickBot="1">
      <c r="A799" s="387"/>
      <c r="B799" s="388" t="s">
        <v>429</v>
      </c>
      <c r="C799" s="414"/>
      <c r="D799" s="414"/>
      <c r="E799" s="414"/>
      <c r="F799" s="622"/>
    </row>
    <row r="800" spans="1:6" ht="13.5" thickBot="1">
      <c r="A800" s="392"/>
      <c r="B800" s="393" t="s">
        <v>417</v>
      </c>
      <c r="C800" s="299">
        <f>SUM(C797:C799)</f>
        <v>0</v>
      </c>
      <c r="D800" s="299">
        <f>SUM(D797:D799)</f>
        <v>0</v>
      </c>
      <c r="E800" s="299">
        <f>SUM(E797:E799)</f>
        <v>2300</v>
      </c>
      <c r="F800" s="622"/>
    </row>
    <row r="801" spans="1:6" ht="13.5" thickBot="1">
      <c r="A801" s="389"/>
      <c r="B801" s="394" t="s">
        <v>418</v>
      </c>
      <c r="C801" s="413"/>
      <c r="D801" s="413"/>
      <c r="E801" s="413"/>
      <c r="F801" s="622"/>
    </row>
    <row r="802" spans="1:6" ht="13.5" thickBot="1">
      <c r="A802" s="389"/>
      <c r="B802" s="394" t="s">
        <v>666</v>
      </c>
      <c r="C802" s="413"/>
      <c r="D802" s="413"/>
      <c r="E802" s="413"/>
      <c r="F802" s="622"/>
    </row>
    <row r="803" spans="1:6" ht="13.5" thickBot="1">
      <c r="A803" s="389"/>
      <c r="B803" s="395" t="s">
        <v>419</v>
      </c>
      <c r="C803" s="418">
        <f>SUM(C800+C796+C801)</f>
        <v>0</v>
      </c>
      <c r="D803" s="418">
        <f>SUM(D800+D796+D801)</f>
        <v>0</v>
      </c>
      <c r="E803" s="418">
        <f>SUM(E800+E796+E801)</f>
        <v>2300</v>
      </c>
      <c r="F803" s="622"/>
    </row>
    <row r="804" spans="1:6" ht="13.5" thickBot="1">
      <c r="A804" s="387"/>
      <c r="B804" s="391" t="s">
        <v>432</v>
      </c>
      <c r="C804" s="413"/>
      <c r="D804" s="413"/>
      <c r="E804" s="413"/>
      <c r="F804" s="622"/>
    </row>
    <row r="805" spans="1:6" ht="12.75">
      <c r="A805" s="387"/>
      <c r="B805" s="388" t="s">
        <v>430</v>
      </c>
      <c r="C805" s="296"/>
      <c r="D805" s="296"/>
      <c r="E805" s="296"/>
      <c r="F805" s="619"/>
    </row>
    <row r="806" spans="1:6" ht="13.5" thickBot="1">
      <c r="A806" s="387"/>
      <c r="B806" s="396" t="s">
        <v>431</v>
      </c>
      <c r="C806" s="414"/>
      <c r="D806" s="414"/>
      <c r="E806" s="414"/>
      <c r="F806" s="622"/>
    </row>
    <row r="807" spans="1:6" ht="13.5" thickBot="1">
      <c r="A807" s="397"/>
      <c r="B807" s="394" t="s">
        <v>420</v>
      </c>
      <c r="C807" s="414"/>
      <c r="D807" s="299">
        <f>SUM(D805:D806)</f>
        <v>0</v>
      </c>
      <c r="E807" s="299">
        <f>SUM(E805:E806)</f>
        <v>0</v>
      </c>
      <c r="F807" s="622"/>
    </row>
    <row r="808" spans="1:6" ht="14.25" thickBot="1">
      <c r="A808" s="397"/>
      <c r="B808" s="398" t="s">
        <v>433</v>
      </c>
      <c r="C808" s="420">
        <f>SUM(C803+C804+C807)</f>
        <v>0</v>
      </c>
      <c r="D808" s="420">
        <f>SUM(D803+D804+D807)</f>
        <v>0</v>
      </c>
      <c r="E808" s="420">
        <f>SUM(E803+E804+E807)</f>
        <v>2300</v>
      </c>
      <c r="F808" s="622"/>
    </row>
    <row r="809" spans="1:6" ht="12.75">
      <c r="A809" s="385"/>
      <c r="B809" s="399" t="s">
        <v>434</v>
      </c>
      <c r="C809" s="296"/>
      <c r="D809" s="296"/>
      <c r="E809" s="296">
        <v>1181</v>
      </c>
      <c r="F809" s="619"/>
    </row>
    <row r="810" spans="1:6" ht="12.75">
      <c r="A810" s="385"/>
      <c r="B810" s="399" t="s">
        <v>435</v>
      </c>
      <c r="C810" s="296"/>
      <c r="D810" s="296"/>
      <c r="E810" s="296">
        <v>319</v>
      </c>
      <c r="F810" s="619"/>
    </row>
    <row r="811" spans="1:6" ht="12.75">
      <c r="A811" s="385"/>
      <c r="B811" s="399" t="s">
        <v>436</v>
      </c>
      <c r="C811" s="296"/>
      <c r="D811" s="296"/>
      <c r="E811" s="296">
        <v>800</v>
      </c>
      <c r="F811" s="619"/>
    </row>
    <row r="812" spans="1:6" ht="12.75">
      <c r="A812" s="385"/>
      <c r="B812" s="399" t="s">
        <v>437</v>
      </c>
      <c r="C812" s="296"/>
      <c r="D812" s="296"/>
      <c r="E812" s="296"/>
      <c r="F812" s="619"/>
    </row>
    <row r="813" spans="1:6" ht="13.5" thickBot="1">
      <c r="A813" s="385"/>
      <c r="B813" s="400" t="s">
        <v>438</v>
      </c>
      <c r="C813" s="414"/>
      <c r="D813" s="414"/>
      <c r="E813" s="414"/>
      <c r="F813" s="622"/>
    </row>
    <row r="814" spans="1:6" ht="13.5" thickBot="1">
      <c r="A814" s="385"/>
      <c r="B814" s="401" t="s">
        <v>22</v>
      </c>
      <c r="C814" s="418">
        <f>SUM(C809:C813)</f>
        <v>0</v>
      </c>
      <c r="D814" s="418">
        <f>SUM(D809:D813)</f>
        <v>0</v>
      </c>
      <c r="E814" s="418">
        <f>SUM(E809:E813)</f>
        <v>2300</v>
      </c>
      <c r="F814" s="622"/>
    </row>
    <row r="815" spans="1:6" ht="12.75">
      <c r="A815" s="385"/>
      <c r="B815" s="399" t="s">
        <v>439</v>
      </c>
      <c r="C815" s="296"/>
      <c r="D815" s="296"/>
      <c r="E815" s="296"/>
      <c r="F815" s="619"/>
    </row>
    <row r="816" spans="1:6" ht="12.75">
      <c r="A816" s="385"/>
      <c r="B816" s="399" t="s">
        <v>440</v>
      </c>
      <c r="C816" s="296"/>
      <c r="D816" s="296"/>
      <c r="E816" s="296"/>
      <c r="F816" s="619"/>
    </row>
    <row r="817" spans="1:6" ht="13.5" thickBot="1">
      <c r="A817" s="385"/>
      <c r="B817" s="402" t="s">
        <v>441</v>
      </c>
      <c r="C817" s="414"/>
      <c r="D817" s="414"/>
      <c r="E817" s="414"/>
      <c r="F817" s="622"/>
    </row>
    <row r="818" spans="1:6" ht="13.5" thickBot="1">
      <c r="A818" s="385"/>
      <c r="B818" s="404" t="s">
        <v>28</v>
      </c>
      <c r="C818" s="413"/>
      <c r="D818" s="418">
        <f>SUM(D815:D817)</f>
        <v>0</v>
      </c>
      <c r="E818" s="418">
        <f>SUM(E815:E817)</f>
        <v>0</v>
      </c>
      <c r="F818" s="622"/>
    </row>
    <row r="819" spans="1:6" ht="13.5" thickBot="1">
      <c r="A819" s="385"/>
      <c r="B819" s="663" t="s">
        <v>665</v>
      </c>
      <c r="C819" s="413"/>
      <c r="D819" s="418"/>
      <c r="E819" s="418"/>
      <c r="F819" s="622"/>
    </row>
    <row r="820" spans="1:6" ht="14.25" thickBot="1">
      <c r="A820" s="403"/>
      <c r="B820" s="386" t="s">
        <v>45</v>
      </c>
      <c r="C820" s="420">
        <f>SUM(C814+C818)</f>
        <v>0</v>
      </c>
      <c r="D820" s="420">
        <f>SUM(D814+D818)</f>
        <v>0</v>
      </c>
      <c r="E820" s="420">
        <f>SUM(E814+E818)</f>
        <v>2300</v>
      </c>
      <c r="F820" s="622"/>
    </row>
    <row r="821" spans="1:6" ht="13.5">
      <c r="A821" s="405">
        <v>2790</v>
      </c>
      <c r="B821" s="406" t="s">
        <v>838</v>
      </c>
      <c r="C821" s="296"/>
      <c r="D821" s="296"/>
      <c r="E821" s="296"/>
      <c r="F821" s="619"/>
    </row>
    <row r="822" spans="1:6" ht="12.75">
      <c r="A822" s="387"/>
      <c r="B822" s="388" t="s">
        <v>421</v>
      </c>
      <c r="C822" s="296"/>
      <c r="D822" s="296"/>
      <c r="E822" s="296"/>
      <c r="F822" s="619"/>
    </row>
    <row r="823" spans="1:6" ht="12.75">
      <c r="A823" s="387"/>
      <c r="B823" s="388" t="s">
        <v>422</v>
      </c>
      <c r="C823" s="296"/>
      <c r="D823" s="296"/>
      <c r="E823" s="296"/>
      <c r="F823" s="619"/>
    </row>
    <row r="824" spans="1:6" ht="12.75">
      <c r="A824" s="387"/>
      <c r="B824" s="388" t="s">
        <v>423</v>
      </c>
      <c r="C824" s="296"/>
      <c r="D824" s="296"/>
      <c r="E824" s="296"/>
      <c r="F824" s="619"/>
    </row>
    <row r="825" spans="1:6" ht="12.75">
      <c r="A825" s="387"/>
      <c r="B825" s="388" t="s">
        <v>424</v>
      </c>
      <c r="C825" s="296"/>
      <c r="D825" s="296">
        <v>245</v>
      </c>
      <c r="E825" s="296">
        <v>245</v>
      </c>
      <c r="F825" s="619">
        <f>SUM(E825/D825)</f>
        <v>1</v>
      </c>
    </row>
    <row r="826" spans="1:6" ht="12.75">
      <c r="A826" s="387"/>
      <c r="B826" s="388" t="s">
        <v>425</v>
      </c>
      <c r="C826" s="296"/>
      <c r="D826" s="296"/>
      <c r="E826" s="296"/>
      <c r="F826" s="619"/>
    </row>
    <row r="827" spans="1:6" ht="13.5" thickBot="1">
      <c r="A827" s="387"/>
      <c r="B827" s="390" t="s">
        <v>426</v>
      </c>
      <c r="C827" s="414"/>
      <c r="D827" s="414"/>
      <c r="E827" s="414"/>
      <c r="F827" s="622"/>
    </row>
    <row r="828" spans="1:6" ht="13.5" thickBot="1">
      <c r="A828" s="387"/>
      <c r="B828" s="391" t="s">
        <v>414</v>
      </c>
      <c r="C828" s="418">
        <f>SUM(C822:C827)</f>
        <v>0</v>
      </c>
      <c r="D828" s="418">
        <f>SUM(D822:D827)</f>
        <v>245</v>
      </c>
      <c r="E828" s="418">
        <f>SUM(E822:E827)</f>
        <v>245</v>
      </c>
      <c r="F828" s="630">
        <f>SUM(E828/D828)</f>
        <v>1</v>
      </c>
    </row>
    <row r="829" spans="1:6" ht="12.75">
      <c r="A829" s="387"/>
      <c r="B829" s="388" t="s">
        <v>427</v>
      </c>
      <c r="C829" s="296">
        <v>122262</v>
      </c>
      <c r="D829" s="296">
        <v>138991</v>
      </c>
      <c r="E829" s="296">
        <v>139917</v>
      </c>
      <c r="F829" s="619">
        <f>SUM(E829/D829)</f>
        <v>1.006662301875661</v>
      </c>
    </row>
    <row r="830" spans="1:6" ht="12.75">
      <c r="A830" s="387"/>
      <c r="B830" s="388" t="s">
        <v>428</v>
      </c>
      <c r="C830" s="296"/>
      <c r="D830" s="296"/>
      <c r="E830" s="296"/>
      <c r="F830" s="619"/>
    </row>
    <row r="831" spans="1:6" ht="13.5" thickBot="1">
      <c r="A831" s="387"/>
      <c r="B831" s="388" t="s">
        <v>429</v>
      </c>
      <c r="C831" s="414"/>
      <c r="D831" s="414"/>
      <c r="E831" s="414"/>
      <c r="F831" s="622"/>
    </row>
    <row r="832" spans="1:6" ht="13.5" thickBot="1">
      <c r="A832" s="392"/>
      <c r="B832" s="393" t="s">
        <v>417</v>
      </c>
      <c r="C832" s="299">
        <f>SUM(C829:C831)</f>
        <v>122262</v>
      </c>
      <c r="D832" s="299">
        <f>SUM(D829:D831)</f>
        <v>138991</v>
      </c>
      <c r="E832" s="299">
        <f>SUM(E829:E831)</f>
        <v>139917</v>
      </c>
      <c r="F832" s="630">
        <f>SUM(E832/D832)</f>
        <v>1.006662301875661</v>
      </c>
    </row>
    <row r="833" spans="1:6" ht="13.5" thickBot="1">
      <c r="A833" s="389"/>
      <c r="B833" s="394" t="s">
        <v>418</v>
      </c>
      <c r="C833" s="413"/>
      <c r="D833" s="413">
        <v>200</v>
      </c>
      <c r="E833" s="413">
        <v>200</v>
      </c>
      <c r="F833" s="622">
        <f>SUM(E833/D833)</f>
        <v>1</v>
      </c>
    </row>
    <row r="834" spans="1:6" ht="13.5" thickBot="1">
      <c r="A834" s="389"/>
      <c r="B834" s="395" t="s">
        <v>419</v>
      </c>
      <c r="C834" s="418">
        <f>SUM(C832+C828+C833)</f>
        <v>122262</v>
      </c>
      <c r="D834" s="418">
        <f>SUM(D832+D828+D833)</f>
        <v>139436</v>
      </c>
      <c r="E834" s="418">
        <f>SUM(E832+E828+E833)</f>
        <v>140362</v>
      </c>
      <c r="F834" s="630">
        <f>SUM(E834/D834)</f>
        <v>1.0066410396167418</v>
      </c>
    </row>
    <row r="835" spans="1:6" ht="13.5" thickBot="1">
      <c r="A835" s="387"/>
      <c r="B835" s="391" t="s">
        <v>432</v>
      </c>
      <c r="C835" s="413"/>
      <c r="D835" s="413"/>
      <c r="E835" s="413"/>
      <c r="F835" s="622"/>
    </row>
    <row r="836" spans="1:6" ht="12.75">
      <c r="A836" s="387"/>
      <c r="B836" s="388" t="s">
        <v>430</v>
      </c>
      <c r="C836" s="296"/>
      <c r="D836" s="296">
        <v>442</v>
      </c>
      <c r="E836" s="296">
        <v>442</v>
      </c>
      <c r="F836" s="619">
        <f>SUM(E836/D836)</f>
        <v>1</v>
      </c>
    </row>
    <row r="837" spans="1:6" ht="13.5" thickBot="1">
      <c r="A837" s="387"/>
      <c r="B837" s="396" t="s">
        <v>431</v>
      </c>
      <c r="C837" s="414"/>
      <c r="D837" s="414"/>
      <c r="E837" s="414"/>
      <c r="F837" s="622"/>
    </row>
    <row r="838" spans="1:6" ht="13.5" thickBot="1">
      <c r="A838" s="397"/>
      <c r="B838" s="394" t="s">
        <v>420</v>
      </c>
      <c r="C838" s="414"/>
      <c r="D838" s="299">
        <f>SUM(D836:D837)</f>
        <v>442</v>
      </c>
      <c r="E838" s="299">
        <f>SUM(E836:E837)</f>
        <v>442</v>
      </c>
      <c r="F838" s="630">
        <f>SUM(E838/D838)</f>
        <v>1</v>
      </c>
    </row>
    <row r="839" spans="1:6" ht="14.25" thickBot="1">
      <c r="A839" s="397"/>
      <c r="B839" s="398" t="s">
        <v>433</v>
      </c>
      <c r="C839" s="420">
        <f>SUM(C834+C835+C838)</f>
        <v>122262</v>
      </c>
      <c r="D839" s="420">
        <f>SUM(D834+D835+D838)</f>
        <v>139878</v>
      </c>
      <c r="E839" s="420">
        <f>SUM(E834+E835+E838)</f>
        <v>140804</v>
      </c>
      <c r="F839" s="630">
        <f>SUM(E839/D839)</f>
        <v>1.0066200546190252</v>
      </c>
    </row>
    <row r="840" spans="1:6" ht="12.75">
      <c r="A840" s="385"/>
      <c r="B840" s="399" t="s">
        <v>434</v>
      </c>
      <c r="C840" s="296">
        <v>90026</v>
      </c>
      <c r="D840" s="296">
        <v>98486</v>
      </c>
      <c r="E840" s="296">
        <v>99215</v>
      </c>
      <c r="F840" s="619">
        <f>SUM(E840/D840)</f>
        <v>1.0074020672989055</v>
      </c>
    </row>
    <row r="841" spans="1:6" ht="12.75">
      <c r="A841" s="385"/>
      <c r="B841" s="399" t="s">
        <v>435</v>
      </c>
      <c r="C841" s="296">
        <v>23736</v>
      </c>
      <c r="D841" s="296">
        <v>25955</v>
      </c>
      <c r="E841" s="296">
        <v>26152</v>
      </c>
      <c r="F841" s="619">
        <f>SUM(E841/D841)</f>
        <v>1.007590059718744</v>
      </c>
    </row>
    <row r="842" spans="1:6" ht="12.75">
      <c r="A842" s="385"/>
      <c r="B842" s="399" t="s">
        <v>436</v>
      </c>
      <c r="C842" s="296">
        <v>8500</v>
      </c>
      <c r="D842" s="296">
        <v>15437</v>
      </c>
      <c r="E842" s="296">
        <v>15437</v>
      </c>
      <c r="F842" s="619">
        <f>SUM(E842/D842)</f>
        <v>1</v>
      </c>
    </row>
    <row r="843" spans="1:6" ht="12.75">
      <c r="A843" s="385"/>
      <c r="B843" s="399" t="s">
        <v>437</v>
      </c>
      <c r="C843" s="296"/>
      <c r="D843" s="296"/>
      <c r="E843" s="296"/>
      <c r="F843" s="619"/>
    </row>
    <row r="844" spans="1:6" ht="13.5" thickBot="1">
      <c r="A844" s="385"/>
      <c r="B844" s="400" t="s">
        <v>438</v>
      </c>
      <c r="C844" s="414"/>
      <c r="D844" s="414"/>
      <c r="E844" s="414"/>
      <c r="F844" s="622"/>
    </row>
    <row r="845" spans="1:6" ht="13.5" thickBot="1">
      <c r="A845" s="385"/>
      <c r="B845" s="401" t="s">
        <v>22</v>
      </c>
      <c r="C845" s="418">
        <f>SUM(C840:C844)</f>
        <v>122262</v>
      </c>
      <c r="D845" s="418">
        <f>SUM(D840:D844)</f>
        <v>139878</v>
      </c>
      <c r="E845" s="418">
        <f>SUM(E840:E844)</f>
        <v>140804</v>
      </c>
      <c r="F845" s="630">
        <f aca="true" t="shared" si="33" ref="F845:F905">SUM(E845/D845)</f>
        <v>1.0066200546190252</v>
      </c>
    </row>
    <row r="846" spans="1:6" ht="12.75">
      <c r="A846" s="385"/>
      <c r="B846" s="399" t="s">
        <v>439</v>
      </c>
      <c r="C846" s="296"/>
      <c r="D846" s="296"/>
      <c r="E846" s="296"/>
      <c r="F846" s="619"/>
    </row>
    <row r="847" spans="1:6" ht="12.75">
      <c r="A847" s="385"/>
      <c r="B847" s="399" t="s">
        <v>440</v>
      </c>
      <c r="C847" s="296"/>
      <c r="D847" s="296"/>
      <c r="E847" s="296"/>
      <c r="F847" s="619"/>
    </row>
    <row r="848" spans="1:6" ht="13.5" thickBot="1">
      <c r="A848" s="385"/>
      <c r="B848" s="402" t="s">
        <v>441</v>
      </c>
      <c r="C848" s="414"/>
      <c r="D848" s="414"/>
      <c r="E848" s="414"/>
      <c r="F848" s="622"/>
    </row>
    <row r="849" spans="1:6" ht="13.5" thickBot="1">
      <c r="A849" s="385"/>
      <c r="B849" s="404" t="s">
        <v>28</v>
      </c>
      <c r="C849" s="413"/>
      <c r="D849" s="413"/>
      <c r="E849" s="413"/>
      <c r="F849" s="622"/>
    </row>
    <row r="850" spans="1:6" ht="13.5" thickBot="1">
      <c r="A850" s="385"/>
      <c r="B850" s="663" t="s">
        <v>665</v>
      </c>
      <c r="C850" s="413"/>
      <c r="D850" s="413"/>
      <c r="E850" s="413"/>
      <c r="F850" s="622"/>
    </row>
    <row r="851" spans="1:6" ht="14.25" thickBot="1">
      <c r="A851" s="403"/>
      <c r="B851" s="386" t="s">
        <v>45</v>
      </c>
      <c r="C851" s="420">
        <f>SUM(C845+C849)</f>
        <v>122262</v>
      </c>
      <c r="D851" s="420">
        <f>SUM(D845+D849)</f>
        <v>139878</v>
      </c>
      <c r="E851" s="420">
        <f>SUM(E845+E849)</f>
        <v>140804</v>
      </c>
      <c r="F851" s="630">
        <f t="shared" si="33"/>
        <v>1.0066200546190252</v>
      </c>
    </row>
    <row r="852" spans="1:6" ht="13.5">
      <c r="A852" s="405">
        <v>2799</v>
      </c>
      <c r="B852" s="406" t="s">
        <v>837</v>
      </c>
      <c r="C852" s="296"/>
      <c r="D852" s="296"/>
      <c r="E852" s="296"/>
      <c r="F852" s="619"/>
    </row>
    <row r="853" spans="1:6" ht="12.75">
      <c r="A853" s="387"/>
      <c r="B853" s="388" t="s">
        <v>421</v>
      </c>
      <c r="C853" s="416">
        <f aca="true" t="shared" si="34" ref="C853:E858">SUM(C822+C758+C723+C688+C554+C294)</f>
        <v>21720</v>
      </c>
      <c r="D853" s="416">
        <f t="shared" si="34"/>
        <v>8989</v>
      </c>
      <c r="E853" s="416">
        <f t="shared" si="34"/>
        <v>8238</v>
      </c>
      <c r="F853" s="619">
        <f t="shared" si="33"/>
        <v>0.9164534430971187</v>
      </c>
    </row>
    <row r="854" spans="1:6" ht="12.75">
      <c r="A854" s="387"/>
      <c r="B854" s="388" t="s">
        <v>422</v>
      </c>
      <c r="C854" s="416">
        <f t="shared" si="34"/>
        <v>30631</v>
      </c>
      <c r="D854" s="416">
        <f t="shared" si="34"/>
        <v>31854</v>
      </c>
      <c r="E854" s="416">
        <f t="shared" si="34"/>
        <v>34910</v>
      </c>
      <c r="F854" s="619">
        <f t="shared" si="33"/>
        <v>1.0959377158284673</v>
      </c>
    </row>
    <row r="855" spans="1:6" ht="12.75">
      <c r="A855" s="387"/>
      <c r="B855" s="388" t="s">
        <v>423</v>
      </c>
      <c r="C855" s="416">
        <f t="shared" si="34"/>
        <v>16332</v>
      </c>
      <c r="D855" s="416">
        <f t="shared" si="34"/>
        <v>35796</v>
      </c>
      <c r="E855" s="416">
        <f t="shared" si="34"/>
        <v>58173</v>
      </c>
      <c r="F855" s="619">
        <f t="shared" si="33"/>
        <v>1.6251257123700973</v>
      </c>
    </row>
    <row r="856" spans="1:6" ht="12.75">
      <c r="A856" s="387"/>
      <c r="B856" s="388" t="s">
        <v>424</v>
      </c>
      <c r="C856" s="416">
        <f t="shared" si="34"/>
        <v>197586</v>
      </c>
      <c r="D856" s="416">
        <f t="shared" si="34"/>
        <v>189188</v>
      </c>
      <c r="E856" s="416">
        <f t="shared" si="34"/>
        <v>192056</v>
      </c>
      <c r="F856" s="619">
        <f t="shared" si="33"/>
        <v>1.0151595238598643</v>
      </c>
    </row>
    <row r="857" spans="1:6" ht="12.75">
      <c r="A857" s="387"/>
      <c r="B857" s="388" t="s">
        <v>425</v>
      </c>
      <c r="C857" s="416">
        <f t="shared" si="34"/>
        <v>49607</v>
      </c>
      <c r="D857" s="416">
        <f t="shared" si="34"/>
        <v>52575</v>
      </c>
      <c r="E857" s="416">
        <f t="shared" si="34"/>
        <v>55128</v>
      </c>
      <c r="F857" s="619">
        <f t="shared" si="33"/>
        <v>1.0485592011412268</v>
      </c>
    </row>
    <row r="858" spans="1:6" ht="13.5" thickBot="1">
      <c r="A858" s="387"/>
      <c r="B858" s="390" t="s">
        <v>426</v>
      </c>
      <c r="C858" s="417">
        <f t="shared" si="34"/>
        <v>0</v>
      </c>
      <c r="D858" s="417">
        <f t="shared" si="34"/>
        <v>0</v>
      </c>
      <c r="E858" s="417">
        <f t="shared" si="34"/>
        <v>0</v>
      </c>
      <c r="F858" s="622"/>
    </row>
    <row r="859" spans="1:6" ht="13.5" thickBot="1">
      <c r="A859" s="387"/>
      <c r="B859" s="391" t="s">
        <v>414</v>
      </c>
      <c r="C859" s="422">
        <f>SUM(C853:C858)</f>
        <v>315876</v>
      </c>
      <c r="D859" s="422">
        <f>SUM(D853:D858)</f>
        <v>318402</v>
      </c>
      <c r="E859" s="422">
        <f>SUM(E853:E858)</f>
        <v>348505</v>
      </c>
      <c r="F859" s="630">
        <f t="shared" si="33"/>
        <v>1.0945440041205772</v>
      </c>
    </row>
    <row r="860" spans="1:6" ht="12.75">
      <c r="A860" s="387"/>
      <c r="B860" s="388" t="s">
        <v>427</v>
      </c>
      <c r="C860" s="416">
        <f aca="true" t="shared" si="35" ref="C860:D862">SUM(C829+C765+C730+C695+C561+C301)</f>
        <v>3653981</v>
      </c>
      <c r="D860" s="416">
        <f t="shared" si="35"/>
        <v>3812588</v>
      </c>
      <c r="E860" s="416">
        <f>SUM(E829+E765+E730+E695+E561+E301+E797)</f>
        <v>3854181</v>
      </c>
      <c r="F860" s="619">
        <f t="shared" si="33"/>
        <v>1.0109093875341368</v>
      </c>
    </row>
    <row r="861" spans="1:6" ht="12.75">
      <c r="A861" s="387"/>
      <c r="B861" s="388" t="s">
        <v>428</v>
      </c>
      <c r="C861" s="416">
        <f t="shared" si="35"/>
        <v>227892</v>
      </c>
      <c r="D861" s="416">
        <f t="shared" si="35"/>
        <v>227892</v>
      </c>
      <c r="E861" s="416">
        <f>SUM(E830+E766+E731+E696+E562+E302)</f>
        <v>227892</v>
      </c>
      <c r="F861" s="619">
        <f t="shared" si="33"/>
        <v>1</v>
      </c>
    </row>
    <row r="862" spans="1:6" ht="13.5" thickBot="1">
      <c r="A862" s="387"/>
      <c r="B862" s="388" t="s">
        <v>429</v>
      </c>
      <c r="C862" s="417">
        <f t="shared" si="35"/>
        <v>0</v>
      </c>
      <c r="D862" s="417">
        <f t="shared" si="35"/>
        <v>0</v>
      </c>
      <c r="E862" s="417">
        <f>SUM(E831+E767+E732+E697+E563+E303)</f>
        <v>0</v>
      </c>
      <c r="F862" s="622"/>
    </row>
    <row r="863" spans="1:6" ht="13.5" thickBot="1">
      <c r="A863" s="392"/>
      <c r="B863" s="393" t="s">
        <v>417</v>
      </c>
      <c r="C863" s="422">
        <f>SUM(C860:C862)</f>
        <v>3881873</v>
      </c>
      <c r="D863" s="422">
        <f>SUM(D860:D862)</f>
        <v>4040480</v>
      </c>
      <c r="E863" s="422">
        <f>SUM(E860:E862)</f>
        <v>4082073</v>
      </c>
      <c r="F863" s="630">
        <f t="shared" si="33"/>
        <v>1.0102940739714092</v>
      </c>
    </row>
    <row r="864" spans="1:6" ht="13.5" thickBot="1">
      <c r="A864" s="389"/>
      <c r="B864" s="394" t="s">
        <v>418</v>
      </c>
      <c r="C864" s="422">
        <f>SUM(C833+C769+C734+C699+C565+C305)</f>
        <v>0</v>
      </c>
      <c r="D864" s="422">
        <f>SUM(D833+D769+D734+D699+D565+D305)</f>
        <v>12719</v>
      </c>
      <c r="E864" s="422">
        <f>SUM(E833+E769+E734+E699+E565+E305)</f>
        <v>25297</v>
      </c>
      <c r="F864" s="630">
        <f t="shared" si="33"/>
        <v>1.988914222816259</v>
      </c>
    </row>
    <row r="865" spans="1:6" ht="13.5" thickBot="1">
      <c r="A865" s="389"/>
      <c r="B865" s="234" t="s">
        <v>669</v>
      </c>
      <c r="C865" s="422"/>
      <c r="D865" s="422">
        <f>SUM(D735+D566)</f>
        <v>2462</v>
      </c>
      <c r="E865" s="422">
        <f>SUM(E735+E566)</f>
        <v>2972</v>
      </c>
      <c r="F865" s="630">
        <f t="shared" si="33"/>
        <v>1.2071486596263201</v>
      </c>
    </row>
    <row r="866" spans="1:6" ht="13.5" thickBot="1">
      <c r="A866" s="389"/>
      <c r="B866" s="394" t="s">
        <v>666</v>
      </c>
      <c r="C866" s="422"/>
      <c r="D866" s="422">
        <f>SUM(D770+D567+D307+D700)</f>
        <v>0</v>
      </c>
      <c r="E866" s="422">
        <f>SUM(E770+E567+E307+E700)</f>
        <v>0</v>
      </c>
      <c r="F866" s="622"/>
    </row>
    <row r="867" spans="1:6" ht="13.5" thickBot="1">
      <c r="A867" s="389"/>
      <c r="B867" s="395" t="s">
        <v>419</v>
      </c>
      <c r="C867" s="422">
        <f>SUM(C863+C864+C859)</f>
        <v>4197749</v>
      </c>
      <c r="D867" s="422">
        <f>SUM(D863+D864+D859+D865+D866)</f>
        <v>4374063</v>
      </c>
      <c r="E867" s="422">
        <f>SUM(E863+E864+E859+E865+E866)</f>
        <v>4458847</v>
      </c>
      <c r="F867" s="630">
        <f t="shared" si="33"/>
        <v>1.0193833513600512</v>
      </c>
    </row>
    <row r="868" spans="1:6" ht="12.75">
      <c r="A868" s="389"/>
      <c r="B868" s="681" t="s">
        <v>697</v>
      </c>
      <c r="C868" s="680"/>
      <c r="D868" s="683">
        <f>SUM(D603)</f>
        <v>2911</v>
      </c>
      <c r="E868" s="683">
        <f>SUM(E603)</f>
        <v>2911</v>
      </c>
      <c r="F868" s="619">
        <f t="shared" si="33"/>
        <v>1</v>
      </c>
    </row>
    <row r="869" spans="1:6" ht="13.5" thickBot="1">
      <c r="A869" s="389"/>
      <c r="B869" t="s">
        <v>696</v>
      </c>
      <c r="C869" s="423"/>
      <c r="D869" s="417">
        <f>SUM(D737)</f>
        <v>5348</v>
      </c>
      <c r="E869" s="417">
        <f>SUM(E737)</f>
        <v>5348</v>
      </c>
      <c r="F869" s="622">
        <f t="shared" si="33"/>
        <v>1</v>
      </c>
    </row>
    <row r="870" spans="1:6" ht="13.5" thickBot="1">
      <c r="A870" s="387"/>
      <c r="B870" s="427" t="s">
        <v>432</v>
      </c>
      <c r="C870" s="415">
        <f aca="true" t="shared" si="36" ref="C870:E873">SUM(C835+C772+C738+C703+C569+C309)</f>
        <v>0</v>
      </c>
      <c r="D870" s="422">
        <f t="shared" si="36"/>
        <v>8259</v>
      </c>
      <c r="E870" s="422">
        <f t="shared" si="36"/>
        <v>8259</v>
      </c>
      <c r="F870" s="630">
        <f t="shared" si="33"/>
        <v>1</v>
      </c>
    </row>
    <row r="871" spans="1:6" ht="12.75">
      <c r="A871" s="387"/>
      <c r="B871" s="388" t="s">
        <v>430</v>
      </c>
      <c r="C871" s="416">
        <f t="shared" si="36"/>
        <v>0</v>
      </c>
      <c r="D871" s="416">
        <f t="shared" si="36"/>
        <v>129545</v>
      </c>
      <c r="E871" s="416">
        <f t="shared" si="36"/>
        <v>129545</v>
      </c>
      <c r="F871" s="619">
        <f t="shared" si="33"/>
        <v>1</v>
      </c>
    </row>
    <row r="872" spans="1:6" ht="13.5" thickBot="1">
      <c r="A872" s="387"/>
      <c r="B872" s="396" t="s">
        <v>431</v>
      </c>
      <c r="C872" s="417">
        <f t="shared" si="36"/>
        <v>0</v>
      </c>
      <c r="D872" s="417">
        <f t="shared" si="36"/>
        <v>977</v>
      </c>
      <c r="E872" s="417">
        <f t="shared" si="36"/>
        <v>977</v>
      </c>
      <c r="F872" s="622">
        <f t="shared" si="33"/>
        <v>1</v>
      </c>
    </row>
    <row r="873" spans="1:6" ht="13.5" thickBot="1">
      <c r="A873" s="397"/>
      <c r="B873" s="394" t="s">
        <v>420</v>
      </c>
      <c r="C873" s="422">
        <f t="shared" si="36"/>
        <v>0</v>
      </c>
      <c r="D873" s="422">
        <f t="shared" si="36"/>
        <v>130522</v>
      </c>
      <c r="E873" s="422">
        <f t="shared" si="36"/>
        <v>130522</v>
      </c>
      <c r="F873" s="630">
        <f t="shared" si="33"/>
        <v>1</v>
      </c>
    </row>
    <row r="874" spans="1:6" ht="13.5" thickBot="1">
      <c r="A874" s="397"/>
      <c r="B874" s="664" t="s">
        <v>667</v>
      </c>
      <c r="C874" s="422"/>
      <c r="D874" s="415">
        <f>SUM(D742+D707+D573+D313)</f>
        <v>0</v>
      </c>
      <c r="E874" s="415">
        <f>SUM(E742+E707+E573+E313)</f>
        <v>0</v>
      </c>
      <c r="F874" s="622"/>
    </row>
    <row r="875" spans="1:6" ht="14.25" thickBot="1">
      <c r="A875" s="397"/>
      <c r="B875" s="398" t="s">
        <v>433</v>
      </c>
      <c r="C875" s="424">
        <f aca="true" t="shared" si="37" ref="C875:D878">SUM(C839+C776+C743+C708+C574+C314)</f>
        <v>4197749</v>
      </c>
      <c r="D875" s="424">
        <f t="shared" si="37"/>
        <v>4512844</v>
      </c>
      <c r="E875" s="424">
        <f>SUM(E839+E776+E743+E708+E574+E314+E808)</f>
        <v>4597882</v>
      </c>
      <c r="F875" s="630">
        <f t="shared" si="33"/>
        <v>1.018843549655162</v>
      </c>
    </row>
    <row r="876" spans="1:6" ht="12.75">
      <c r="A876" s="385"/>
      <c r="B876" s="399" t="s">
        <v>434</v>
      </c>
      <c r="C876" s="416">
        <f t="shared" si="37"/>
        <v>2413411</v>
      </c>
      <c r="D876" s="416">
        <f t="shared" si="37"/>
        <v>2521042</v>
      </c>
      <c r="E876" s="416">
        <f>SUM(E840+E777+E744+E709+E575+E315+E809)</f>
        <v>2542186</v>
      </c>
      <c r="F876" s="619">
        <f t="shared" si="33"/>
        <v>1.008387008229137</v>
      </c>
    </row>
    <row r="877" spans="1:6" ht="12.75">
      <c r="A877" s="385"/>
      <c r="B877" s="399" t="s">
        <v>435</v>
      </c>
      <c r="C877" s="416">
        <f t="shared" si="37"/>
        <v>632576</v>
      </c>
      <c r="D877" s="416">
        <f t="shared" si="37"/>
        <v>664288</v>
      </c>
      <c r="E877" s="416">
        <f>SUM(E841+E778+E745+E710+E576+E316+E810)</f>
        <v>669700</v>
      </c>
      <c r="F877" s="619">
        <f t="shared" si="33"/>
        <v>1.0081470687412688</v>
      </c>
    </row>
    <row r="878" spans="1:6" ht="12.75">
      <c r="A878" s="385"/>
      <c r="B878" s="399" t="s">
        <v>436</v>
      </c>
      <c r="C878" s="416">
        <f t="shared" si="37"/>
        <v>1149973</v>
      </c>
      <c r="D878" s="416">
        <f t="shared" si="37"/>
        <v>1306720</v>
      </c>
      <c r="E878" s="416">
        <f>SUM(E842+E779+E746+E711+E577+E317+E811)</f>
        <v>1346758</v>
      </c>
      <c r="F878" s="619">
        <f t="shared" si="33"/>
        <v>1.0306400759152687</v>
      </c>
    </row>
    <row r="879" spans="1:6" ht="12.75">
      <c r="A879" s="385"/>
      <c r="B879" s="638" t="s">
        <v>646</v>
      </c>
      <c r="C879" s="416"/>
      <c r="D879" s="640">
        <f>SUM(D747+D712+D578+D318)</f>
        <v>64412</v>
      </c>
      <c r="E879" s="640">
        <f>SUM(E747+E712+E578+E318)</f>
        <v>64412</v>
      </c>
      <c r="F879" s="619">
        <f t="shared" si="33"/>
        <v>1</v>
      </c>
    </row>
    <row r="880" spans="1:6" ht="12.75">
      <c r="A880" s="385"/>
      <c r="B880" s="399" t="s">
        <v>437</v>
      </c>
      <c r="C880" s="416">
        <f aca="true" t="shared" si="38" ref="C880:E881">SUM(C843+C780+C748+C713+C579+C319)</f>
        <v>0</v>
      </c>
      <c r="D880" s="416">
        <f t="shared" si="38"/>
        <v>10</v>
      </c>
      <c r="E880" s="416">
        <f t="shared" si="38"/>
        <v>10</v>
      </c>
      <c r="F880" s="619">
        <f t="shared" si="33"/>
        <v>1</v>
      </c>
    </row>
    <row r="881" spans="1:6" ht="13.5" thickBot="1">
      <c r="A881" s="385"/>
      <c r="B881" s="400" t="s">
        <v>438</v>
      </c>
      <c r="C881" s="417">
        <f t="shared" si="38"/>
        <v>0</v>
      </c>
      <c r="D881" s="417">
        <f t="shared" si="38"/>
        <v>8474</v>
      </c>
      <c r="E881" s="417">
        <f t="shared" si="38"/>
        <v>19567</v>
      </c>
      <c r="F881" s="622">
        <f t="shared" si="33"/>
        <v>2.3090630162851076</v>
      </c>
    </row>
    <row r="882" spans="1:6" ht="13.5" thickBot="1">
      <c r="A882" s="385"/>
      <c r="B882" s="401" t="s">
        <v>22</v>
      </c>
      <c r="C882" s="422">
        <f>SUM(C876:C881)</f>
        <v>4195960</v>
      </c>
      <c r="D882" s="422">
        <f>SUM(D876:D881)-D879</f>
        <v>4500534</v>
      </c>
      <c r="E882" s="422">
        <f>SUM(E876:E881)-E879</f>
        <v>4578221</v>
      </c>
      <c r="F882" s="630">
        <f t="shared" si="33"/>
        <v>1.0172617293858905</v>
      </c>
    </row>
    <row r="883" spans="1:6" ht="12.75">
      <c r="A883" s="385"/>
      <c r="B883" s="399" t="s">
        <v>439</v>
      </c>
      <c r="C883" s="416">
        <f aca="true" t="shared" si="39" ref="C883:E885">SUM(C846+C783+C751+C716+C582+C322)</f>
        <v>508</v>
      </c>
      <c r="D883" s="416">
        <f t="shared" si="39"/>
        <v>508</v>
      </c>
      <c r="E883" s="416">
        <f>SUM(E846+E783+E751+E716+E582+E322)</f>
        <v>1118</v>
      </c>
      <c r="F883" s="619">
        <f t="shared" si="33"/>
        <v>2.2007874015748032</v>
      </c>
    </row>
    <row r="884" spans="1:6" ht="12.75">
      <c r="A884" s="385"/>
      <c r="B884" s="399" t="s">
        <v>440</v>
      </c>
      <c r="C884" s="416">
        <f t="shared" si="39"/>
        <v>1281</v>
      </c>
      <c r="D884" s="416">
        <f t="shared" si="39"/>
        <v>11802</v>
      </c>
      <c r="E884" s="416">
        <f t="shared" si="39"/>
        <v>18543</v>
      </c>
      <c r="F884" s="619">
        <f t="shared" si="33"/>
        <v>1.5711743772241993</v>
      </c>
    </row>
    <row r="885" spans="1:6" ht="13.5" thickBot="1">
      <c r="A885" s="385"/>
      <c r="B885" s="402" t="s">
        <v>441</v>
      </c>
      <c r="C885" s="417">
        <f t="shared" si="39"/>
        <v>0</v>
      </c>
      <c r="D885" s="417">
        <f t="shared" si="39"/>
        <v>0</v>
      </c>
      <c r="E885" s="417">
        <f t="shared" si="39"/>
        <v>0</v>
      </c>
      <c r="F885" s="622"/>
    </row>
    <row r="886" spans="1:6" ht="13.5" thickBot="1">
      <c r="A886" s="385"/>
      <c r="B886" s="404" t="s">
        <v>28</v>
      </c>
      <c r="C886" s="422">
        <f>SUM(C883:C885)</f>
        <v>1789</v>
      </c>
      <c r="D886" s="422">
        <f>SUM(D883:D885)</f>
        <v>12310</v>
      </c>
      <c r="E886" s="422">
        <f>SUM(E883:E885)</f>
        <v>19661</v>
      </c>
      <c r="F886" s="630">
        <f t="shared" si="33"/>
        <v>1.597156783103168</v>
      </c>
    </row>
    <row r="887" spans="1:6" ht="13.5" thickBot="1">
      <c r="A887" s="385"/>
      <c r="B887" s="663" t="s">
        <v>665</v>
      </c>
      <c r="C887" s="422"/>
      <c r="D887" s="415">
        <f>SUM(D850+D787+D755+D720+D586+D326)</f>
        <v>0</v>
      </c>
      <c r="E887" s="415">
        <f>SUM(E850+E787+E755+E720+E586+E326)</f>
        <v>0</v>
      </c>
      <c r="F887" s="622"/>
    </row>
    <row r="888" spans="1:6" ht="14.25" thickBot="1">
      <c r="A888" s="403"/>
      <c r="B888" s="386" t="s">
        <v>45</v>
      </c>
      <c r="C888" s="424">
        <f>SUM(C882+C886)</f>
        <v>4197749</v>
      </c>
      <c r="D888" s="424">
        <f>SUM(D882+D886+D887)</f>
        <v>4512844</v>
      </c>
      <c r="E888" s="424">
        <f>SUM(E882+E886+E887)</f>
        <v>4597882</v>
      </c>
      <c r="F888" s="630">
        <f t="shared" si="33"/>
        <v>1.018843549655162</v>
      </c>
    </row>
    <row r="889" spans="1:6" ht="13.5">
      <c r="A889" s="405">
        <v>2850</v>
      </c>
      <c r="B889" s="406" t="s">
        <v>464</v>
      </c>
      <c r="C889" s="296"/>
      <c r="D889" s="296"/>
      <c r="E889" s="296"/>
      <c r="F889" s="619"/>
    </row>
    <row r="890" spans="1:6" ht="12.75">
      <c r="A890" s="387"/>
      <c r="B890" s="388" t="s">
        <v>421</v>
      </c>
      <c r="C890" s="296">
        <v>5000</v>
      </c>
      <c r="D890" s="296"/>
      <c r="E890" s="296">
        <v>3892</v>
      </c>
      <c r="F890" s="619"/>
    </row>
    <row r="891" spans="1:6" ht="12.75">
      <c r="A891" s="387"/>
      <c r="B891" s="388" t="s">
        <v>422</v>
      </c>
      <c r="C891" s="296">
        <v>3100</v>
      </c>
      <c r="D891" s="296">
        <v>3100</v>
      </c>
      <c r="E891" s="296">
        <v>3100</v>
      </c>
      <c r="F891" s="619">
        <f t="shared" si="33"/>
        <v>1</v>
      </c>
    </row>
    <row r="892" spans="1:6" ht="12.75">
      <c r="A892" s="387"/>
      <c r="B892" s="388" t="s">
        <v>423</v>
      </c>
      <c r="C892" s="296"/>
      <c r="D892" s="296"/>
      <c r="E892" s="296"/>
      <c r="F892" s="619"/>
    </row>
    <row r="893" spans="1:6" ht="12.75">
      <c r="A893" s="387"/>
      <c r="B893" s="388" t="s">
        <v>647</v>
      </c>
      <c r="C893" s="296">
        <v>17000</v>
      </c>
      <c r="D893" s="296">
        <v>22000</v>
      </c>
      <c r="E893" s="296">
        <v>18108</v>
      </c>
      <c r="F893" s="619">
        <f t="shared" si="33"/>
        <v>0.8230909090909091</v>
      </c>
    </row>
    <row r="894" spans="1:6" ht="12.75">
      <c r="A894" s="387"/>
      <c r="B894" s="388" t="s">
        <v>425</v>
      </c>
      <c r="C894" s="296">
        <v>5100</v>
      </c>
      <c r="D894" s="296">
        <v>5100</v>
      </c>
      <c r="E894" s="296">
        <v>5100</v>
      </c>
      <c r="F894" s="619">
        <f t="shared" si="33"/>
        <v>1</v>
      </c>
    </row>
    <row r="895" spans="1:6" ht="13.5" thickBot="1">
      <c r="A895" s="387"/>
      <c r="B895" s="390" t="s">
        <v>426</v>
      </c>
      <c r="C895" s="414"/>
      <c r="D895" s="414"/>
      <c r="E895" s="414"/>
      <c r="F895" s="622"/>
    </row>
    <row r="896" spans="1:6" ht="13.5" thickBot="1">
      <c r="A896" s="387"/>
      <c r="B896" s="391" t="s">
        <v>414</v>
      </c>
      <c r="C896" s="418">
        <f>SUM(C890:C895)</f>
        <v>30200</v>
      </c>
      <c r="D896" s="418">
        <f>SUM(D890:D895)</f>
        <v>30200</v>
      </c>
      <c r="E896" s="418">
        <f>SUM(E890:E895)</f>
        <v>30200</v>
      </c>
      <c r="F896" s="630">
        <f t="shared" si="33"/>
        <v>1</v>
      </c>
    </row>
    <row r="897" spans="1:6" ht="12.75">
      <c r="A897" s="387"/>
      <c r="B897" s="388" t="s">
        <v>427</v>
      </c>
      <c r="C897" s="296">
        <v>257309</v>
      </c>
      <c r="D897" s="296">
        <v>263712</v>
      </c>
      <c r="E897" s="296">
        <v>267959</v>
      </c>
      <c r="F897" s="619">
        <f t="shared" si="33"/>
        <v>1.01610468996481</v>
      </c>
    </row>
    <row r="898" spans="1:6" ht="12.75">
      <c r="A898" s="387"/>
      <c r="B898" s="388" t="s">
        <v>428</v>
      </c>
      <c r="C898" s="296">
        <v>2100</v>
      </c>
      <c r="D898" s="296">
        <v>2100</v>
      </c>
      <c r="E898" s="296">
        <v>2100</v>
      </c>
      <c r="F898" s="619">
        <f t="shared" si="33"/>
        <v>1</v>
      </c>
    </row>
    <row r="899" spans="1:6" ht="13.5" thickBot="1">
      <c r="A899" s="387"/>
      <c r="B899" s="388" t="s">
        <v>429</v>
      </c>
      <c r="C899" s="414"/>
      <c r="D899" s="414"/>
      <c r="E899" s="414"/>
      <c r="F899" s="622"/>
    </row>
    <row r="900" spans="1:6" ht="13.5" thickBot="1">
      <c r="A900" s="392"/>
      <c r="B900" s="393" t="s">
        <v>417</v>
      </c>
      <c r="C900" s="299">
        <f>SUM(C897:C899)</f>
        <v>259409</v>
      </c>
      <c r="D900" s="299">
        <f>SUM(D897:D899)</f>
        <v>265812</v>
      </c>
      <c r="E900" s="299">
        <f>SUM(E897:E899)</f>
        <v>270059</v>
      </c>
      <c r="F900" s="630">
        <f t="shared" si="33"/>
        <v>1.0159774577520955</v>
      </c>
    </row>
    <row r="901" spans="1:6" ht="13.5" thickBot="1">
      <c r="A901" s="389"/>
      <c r="B901" s="394" t="s">
        <v>418</v>
      </c>
      <c r="C901" s="413"/>
      <c r="D901" s="413"/>
      <c r="E901" s="413"/>
      <c r="F901" s="622"/>
    </row>
    <row r="902" spans="1:6" ht="13.5" thickBot="1">
      <c r="A902" s="389"/>
      <c r="B902" s="394" t="s">
        <v>666</v>
      </c>
      <c r="C902" s="413"/>
      <c r="D902" s="413"/>
      <c r="E902" s="413"/>
      <c r="F902" s="662"/>
    </row>
    <row r="903" spans="1:6" ht="13.5" thickBot="1">
      <c r="A903" s="389"/>
      <c r="B903" s="395" t="s">
        <v>419</v>
      </c>
      <c r="C903" s="418">
        <f>SUM(C900+C896+C901)</f>
        <v>289609</v>
      </c>
      <c r="D903" s="418">
        <f>SUM(D900+D896+D901)</f>
        <v>296012</v>
      </c>
      <c r="E903" s="418">
        <f>SUM(E900+E896+E901)</f>
        <v>300259</v>
      </c>
      <c r="F903" s="630">
        <f t="shared" si="33"/>
        <v>1.0143473913219734</v>
      </c>
    </row>
    <row r="904" spans="1:6" ht="13.5" thickBot="1">
      <c r="A904" s="387"/>
      <c r="B904" s="391" t="s">
        <v>432</v>
      </c>
      <c r="C904" s="413"/>
      <c r="D904" s="413"/>
      <c r="E904" s="413"/>
      <c r="F904" s="622"/>
    </row>
    <row r="905" spans="1:6" ht="12.75">
      <c r="A905" s="387"/>
      <c r="B905" s="388" t="s">
        <v>430</v>
      </c>
      <c r="C905" s="296"/>
      <c r="D905" s="296">
        <v>7319</v>
      </c>
      <c r="E905" s="296">
        <v>7319</v>
      </c>
      <c r="F905" s="619">
        <f t="shared" si="33"/>
        <v>1</v>
      </c>
    </row>
    <row r="906" spans="1:6" ht="13.5" thickBot="1">
      <c r="A906" s="387"/>
      <c r="B906" s="396" t="s">
        <v>431</v>
      </c>
      <c r="C906" s="414"/>
      <c r="D906" s="414"/>
      <c r="E906" s="414"/>
      <c r="F906" s="622"/>
    </row>
    <row r="907" spans="1:6" ht="13.5" thickBot="1">
      <c r="A907" s="397"/>
      <c r="B907" s="394" t="s">
        <v>420</v>
      </c>
      <c r="C907" s="414"/>
      <c r="D907" s="299">
        <f>SUM(D905:D906)</f>
        <v>7319</v>
      </c>
      <c r="E907" s="299">
        <f>SUM(E905:E906)</f>
        <v>7319</v>
      </c>
      <c r="F907" s="630">
        <f aca="true" t="shared" si="40" ref="F907:F970">SUM(E907/D907)</f>
        <v>1</v>
      </c>
    </row>
    <row r="908" spans="1:6" ht="14.25" thickBot="1">
      <c r="A908" s="397"/>
      <c r="B908" s="398" t="s">
        <v>433</v>
      </c>
      <c r="C908" s="420">
        <f>SUM(C903+C904+C907)</f>
        <v>289609</v>
      </c>
      <c r="D908" s="420">
        <f>SUM(D903+D904+D907)</f>
        <v>303331</v>
      </c>
      <c r="E908" s="420">
        <f>SUM(E903+E904+E907)</f>
        <v>307578</v>
      </c>
      <c r="F908" s="630">
        <f t="shared" si="40"/>
        <v>1.0140012066026882</v>
      </c>
    </row>
    <row r="909" spans="1:6" ht="12.75">
      <c r="A909" s="385"/>
      <c r="B909" s="399" t="s">
        <v>434</v>
      </c>
      <c r="C909" s="296">
        <v>163436</v>
      </c>
      <c r="D909" s="296">
        <v>171127</v>
      </c>
      <c r="E909" s="296">
        <v>173148</v>
      </c>
      <c r="F909" s="619">
        <f t="shared" si="40"/>
        <v>1.0118099423235374</v>
      </c>
    </row>
    <row r="910" spans="1:6" ht="12.75">
      <c r="A910" s="385"/>
      <c r="B910" s="399" t="s">
        <v>435</v>
      </c>
      <c r="C910" s="296">
        <v>42347</v>
      </c>
      <c r="D910" s="296">
        <v>44746</v>
      </c>
      <c r="E910" s="296">
        <v>45292</v>
      </c>
      <c r="F910" s="619">
        <f t="shared" si="40"/>
        <v>1.0122022080185937</v>
      </c>
    </row>
    <row r="911" spans="1:6" ht="12.75">
      <c r="A911" s="385"/>
      <c r="B911" s="399" t="s">
        <v>436</v>
      </c>
      <c r="C911" s="296">
        <v>83826</v>
      </c>
      <c r="D911" s="296">
        <v>87458</v>
      </c>
      <c r="E911" s="296">
        <v>89138</v>
      </c>
      <c r="F911" s="619">
        <f t="shared" si="40"/>
        <v>1.0192092204258043</v>
      </c>
    </row>
    <row r="912" spans="1:6" ht="12.75">
      <c r="A912" s="385"/>
      <c r="B912" s="399" t="s">
        <v>437</v>
      </c>
      <c r="C912" s="296"/>
      <c r="D912" s="296"/>
      <c r="E912" s="296"/>
      <c r="F912" s="619"/>
    </row>
    <row r="913" spans="1:6" ht="13.5" thickBot="1">
      <c r="A913" s="385"/>
      <c r="B913" s="400" t="s">
        <v>438</v>
      </c>
      <c r="C913" s="414"/>
      <c r="D913" s="414"/>
      <c r="E913" s="414"/>
      <c r="F913" s="622"/>
    </row>
    <row r="914" spans="1:6" ht="13.5" thickBot="1">
      <c r="A914" s="385"/>
      <c r="B914" s="401" t="s">
        <v>22</v>
      </c>
      <c r="C914" s="418">
        <f>SUM(C909:C913)</f>
        <v>289609</v>
      </c>
      <c r="D914" s="418">
        <f>SUM(D909:D913)</f>
        <v>303331</v>
      </c>
      <c r="E914" s="418">
        <f>SUM(E909:E913)</f>
        <v>307578</v>
      </c>
      <c r="F914" s="630">
        <f t="shared" si="40"/>
        <v>1.0140012066026882</v>
      </c>
    </row>
    <row r="915" spans="1:6" ht="12.75">
      <c r="A915" s="385"/>
      <c r="B915" s="399" t="s">
        <v>439</v>
      </c>
      <c r="C915" s="296"/>
      <c r="D915" s="296"/>
      <c r="E915" s="296"/>
      <c r="F915" s="619"/>
    </row>
    <row r="916" spans="1:6" ht="12.75">
      <c r="A916" s="385"/>
      <c r="B916" s="399" t="s">
        <v>440</v>
      </c>
      <c r="C916" s="296"/>
      <c r="D916" s="296"/>
      <c r="E916" s="296"/>
      <c r="F916" s="619"/>
    </row>
    <row r="917" spans="1:6" ht="13.5" thickBot="1">
      <c r="A917" s="385"/>
      <c r="B917" s="402" t="s">
        <v>441</v>
      </c>
      <c r="C917" s="414"/>
      <c r="D917" s="414"/>
      <c r="E917" s="414"/>
      <c r="F917" s="622"/>
    </row>
    <row r="918" spans="1:6" ht="13.5" thickBot="1">
      <c r="A918" s="385"/>
      <c r="B918" s="404" t="s">
        <v>28</v>
      </c>
      <c r="C918" s="413"/>
      <c r="D918" s="413"/>
      <c r="E918" s="413"/>
      <c r="F918" s="622"/>
    </row>
    <row r="919" spans="1:6" ht="13.5" thickBot="1">
      <c r="A919" s="385"/>
      <c r="B919" s="663" t="s">
        <v>668</v>
      </c>
      <c r="C919" s="413"/>
      <c r="D919" s="413"/>
      <c r="E919" s="413"/>
      <c r="F919" s="622"/>
    </row>
    <row r="920" spans="1:6" ht="14.25" thickBot="1">
      <c r="A920" s="403"/>
      <c r="B920" s="386" t="s">
        <v>45</v>
      </c>
      <c r="C920" s="420">
        <f>SUM(C914+C918)</f>
        <v>289609</v>
      </c>
      <c r="D920" s="420">
        <f>SUM(D914+D918)</f>
        <v>303331</v>
      </c>
      <c r="E920" s="420">
        <f>SUM(E914+E918)</f>
        <v>307578</v>
      </c>
      <c r="F920" s="630">
        <f t="shared" si="40"/>
        <v>1.0140012066026882</v>
      </c>
    </row>
    <row r="921" spans="1:6" ht="13.5">
      <c r="A921" s="405">
        <v>2875</v>
      </c>
      <c r="B921" s="406" t="s">
        <v>356</v>
      </c>
      <c r="C921" s="296"/>
      <c r="D921" s="296"/>
      <c r="E921" s="296"/>
      <c r="F921" s="619"/>
    </row>
    <row r="922" spans="1:6" ht="12.75">
      <c r="A922" s="387"/>
      <c r="B922" s="388" t="s">
        <v>421</v>
      </c>
      <c r="C922" s="296"/>
      <c r="D922" s="296"/>
      <c r="E922" s="296"/>
      <c r="F922" s="619"/>
    </row>
    <row r="923" spans="1:6" ht="12.75">
      <c r="A923" s="387"/>
      <c r="B923" s="388" t="s">
        <v>422</v>
      </c>
      <c r="C923" s="296">
        <v>2377</v>
      </c>
      <c r="D923" s="296">
        <v>2377</v>
      </c>
      <c r="E923" s="296">
        <v>2377</v>
      </c>
      <c r="F923" s="619">
        <f t="shared" si="40"/>
        <v>1</v>
      </c>
    </row>
    <row r="924" spans="1:6" ht="12.75">
      <c r="A924" s="387"/>
      <c r="B924" s="388" t="s">
        <v>423</v>
      </c>
      <c r="C924" s="296"/>
      <c r="D924" s="296">
        <v>577</v>
      </c>
      <c r="E924" s="296">
        <v>1179</v>
      </c>
      <c r="F924" s="619">
        <f t="shared" si="40"/>
        <v>2.0433275563258233</v>
      </c>
    </row>
    <row r="925" spans="1:6" ht="12.75">
      <c r="A925" s="387"/>
      <c r="B925" s="388" t="s">
        <v>424</v>
      </c>
      <c r="C925" s="296">
        <v>47507</v>
      </c>
      <c r="D925" s="296">
        <v>47507</v>
      </c>
      <c r="E925" s="296">
        <v>46905</v>
      </c>
      <c r="F925" s="619">
        <f t="shared" si="40"/>
        <v>0.9873281832151052</v>
      </c>
    </row>
    <row r="926" spans="1:6" ht="12.75">
      <c r="A926" s="387"/>
      <c r="B926" s="388" t="s">
        <v>425</v>
      </c>
      <c r="C926" s="296">
        <v>6816</v>
      </c>
      <c r="D926" s="296">
        <v>6816</v>
      </c>
      <c r="E926" s="296">
        <v>6816</v>
      </c>
      <c r="F926" s="619">
        <f t="shared" si="40"/>
        <v>1</v>
      </c>
    </row>
    <row r="927" spans="1:6" ht="13.5" thickBot="1">
      <c r="A927" s="387"/>
      <c r="B927" s="390" t="s">
        <v>426</v>
      </c>
      <c r="C927" s="414"/>
      <c r="D927" s="414"/>
      <c r="E927" s="414"/>
      <c r="F927" s="622"/>
    </row>
    <row r="928" spans="1:6" ht="13.5" thickBot="1">
      <c r="A928" s="387"/>
      <c r="B928" s="391" t="s">
        <v>414</v>
      </c>
      <c r="C928" s="418">
        <f>SUM(C922:C927)</f>
        <v>56700</v>
      </c>
      <c r="D928" s="418">
        <f>SUM(D922:D927)</f>
        <v>57277</v>
      </c>
      <c r="E928" s="418">
        <f>SUM(E922:E927)</f>
        <v>57277</v>
      </c>
      <c r="F928" s="630">
        <f t="shared" si="40"/>
        <v>1</v>
      </c>
    </row>
    <row r="929" spans="1:6" ht="12.75">
      <c r="A929" s="387"/>
      <c r="B929" s="388" t="s">
        <v>427</v>
      </c>
      <c r="C929" s="296">
        <v>435053</v>
      </c>
      <c r="D929" s="296">
        <v>452522</v>
      </c>
      <c r="E929" s="296">
        <v>464754</v>
      </c>
      <c r="F929" s="619">
        <f t="shared" si="40"/>
        <v>1.0270307299976575</v>
      </c>
    </row>
    <row r="930" spans="1:6" ht="12.75">
      <c r="A930" s="387"/>
      <c r="B930" s="388" t="s">
        <v>428</v>
      </c>
      <c r="C930" s="296"/>
      <c r="D930" s="296"/>
      <c r="E930" s="296"/>
      <c r="F930" s="619"/>
    </row>
    <row r="931" spans="1:6" ht="13.5" thickBot="1">
      <c r="A931" s="387"/>
      <c r="B931" s="388" t="s">
        <v>429</v>
      </c>
      <c r="C931" s="414"/>
      <c r="D931" s="414"/>
      <c r="E931" s="414"/>
      <c r="F931" s="622"/>
    </row>
    <row r="932" spans="1:6" ht="13.5" thickBot="1">
      <c r="A932" s="392"/>
      <c r="B932" s="393" t="s">
        <v>417</v>
      </c>
      <c r="C932" s="299">
        <f>SUM(C929:C931)</f>
        <v>435053</v>
      </c>
      <c r="D932" s="299">
        <f>SUM(D929:D931)</f>
        <v>452522</v>
      </c>
      <c r="E932" s="299">
        <f>SUM(E929:E931)</f>
        <v>464754</v>
      </c>
      <c r="F932" s="630">
        <f t="shared" si="40"/>
        <v>1.0270307299976575</v>
      </c>
    </row>
    <row r="933" spans="1:6" ht="13.5" thickBot="1">
      <c r="A933" s="389"/>
      <c r="B933" s="394" t="s">
        <v>418</v>
      </c>
      <c r="C933" s="413"/>
      <c r="D933" s="418">
        <v>1100</v>
      </c>
      <c r="E933" s="418">
        <v>1100</v>
      </c>
      <c r="F933" s="630">
        <f t="shared" si="40"/>
        <v>1</v>
      </c>
    </row>
    <row r="934" spans="1:6" ht="13.5" thickBot="1">
      <c r="A934" s="389"/>
      <c r="B934" s="234" t="s">
        <v>669</v>
      </c>
      <c r="C934" s="413"/>
      <c r="D934" s="418">
        <v>104</v>
      </c>
      <c r="E934" s="418">
        <v>104</v>
      </c>
      <c r="F934" s="630">
        <f t="shared" si="40"/>
        <v>1</v>
      </c>
    </row>
    <row r="935" spans="1:6" ht="13.5" thickBot="1">
      <c r="A935" s="389"/>
      <c r="B935" s="394" t="s">
        <v>666</v>
      </c>
      <c r="C935" s="413"/>
      <c r="D935" s="413"/>
      <c r="E935" s="413"/>
      <c r="F935" s="622"/>
    </row>
    <row r="936" spans="1:6" ht="13.5" thickBot="1">
      <c r="A936" s="389"/>
      <c r="B936" s="395" t="s">
        <v>419</v>
      </c>
      <c r="C936" s="418">
        <f>SUM(C932+C928+C933)</f>
        <v>491753</v>
      </c>
      <c r="D936" s="418">
        <f>SUM(D932+D928+D933+D934)</f>
        <v>511003</v>
      </c>
      <c r="E936" s="418">
        <f>SUM(E932+E928+E933+E934)</f>
        <v>523235</v>
      </c>
      <c r="F936" s="630">
        <f t="shared" si="40"/>
        <v>1.0239372371590774</v>
      </c>
    </row>
    <row r="937" spans="1:6" ht="13.5" thickBot="1">
      <c r="A937" s="387"/>
      <c r="B937" s="391" t="s">
        <v>432</v>
      </c>
      <c r="C937" s="413"/>
      <c r="D937" s="413"/>
      <c r="E937" s="413"/>
      <c r="F937" s="622"/>
    </row>
    <row r="938" spans="1:6" ht="12.75">
      <c r="A938" s="387"/>
      <c r="B938" s="388" t="s">
        <v>430</v>
      </c>
      <c r="C938" s="296"/>
      <c r="D938" s="296">
        <v>16643</v>
      </c>
      <c r="E938" s="296">
        <v>16643</v>
      </c>
      <c r="F938" s="619">
        <f t="shared" si="40"/>
        <v>1</v>
      </c>
    </row>
    <row r="939" spans="1:6" ht="13.5" thickBot="1">
      <c r="A939" s="387"/>
      <c r="B939" s="396" t="s">
        <v>431</v>
      </c>
      <c r="C939" s="414"/>
      <c r="D939" s="414"/>
      <c r="E939" s="414"/>
      <c r="F939" s="622"/>
    </row>
    <row r="940" spans="1:6" ht="13.5" thickBot="1">
      <c r="A940" s="397"/>
      <c r="B940" s="394" t="s">
        <v>420</v>
      </c>
      <c r="C940" s="414"/>
      <c r="D940" s="299">
        <f>SUM(D938:D939)</f>
        <v>16643</v>
      </c>
      <c r="E940" s="299">
        <f>SUM(E938:E939)</f>
        <v>16643</v>
      </c>
      <c r="F940" s="630">
        <f t="shared" si="40"/>
        <v>1</v>
      </c>
    </row>
    <row r="941" spans="1:6" ht="13.5" thickBot="1">
      <c r="A941" s="397"/>
      <c r="B941" s="664" t="s">
        <v>667</v>
      </c>
      <c r="C941" s="414"/>
      <c r="D941" s="299"/>
      <c r="E941" s="299"/>
      <c r="F941" s="622"/>
    </row>
    <row r="942" spans="1:6" ht="14.25" thickBot="1">
      <c r="A942" s="397"/>
      <c r="B942" s="398" t="s">
        <v>433</v>
      </c>
      <c r="C942" s="420">
        <f>SUM(C936+C937+C940)</f>
        <v>491753</v>
      </c>
      <c r="D942" s="420">
        <f>SUM(D936+D937+D940)</f>
        <v>527646</v>
      </c>
      <c r="E942" s="420">
        <f>SUM(E936+E937+E940)</f>
        <v>539878</v>
      </c>
      <c r="F942" s="630">
        <f t="shared" si="40"/>
        <v>1.023182209284255</v>
      </c>
    </row>
    <row r="943" spans="1:6" ht="12.75">
      <c r="A943" s="385"/>
      <c r="B943" s="399" t="s">
        <v>434</v>
      </c>
      <c r="C943" s="296">
        <v>263550</v>
      </c>
      <c r="D943" s="296">
        <v>286372</v>
      </c>
      <c r="E943" s="296">
        <v>294689</v>
      </c>
      <c r="F943" s="619">
        <f t="shared" si="40"/>
        <v>1.0290426438338944</v>
      </c>
    </row>
    <row r="944" spans="1:6" ht="12.75">
      <c r="A944" s="385"/>
      <c r="B944" s="399" t="s">
        <v>435</v>
      </c>
      <c r="C944" s="296">
        <v>69738</v>
      </c>
      <c r="D944" s="296">
        <v>76144</v>
      </c>
      <c r="E944" s="296">
        <v>78374</v>
      </c>
      <c r="F944" s="619">
        <f t="shared" si="40"/>
        <v>1.0292866148350495</v>
      </c>
    </row>
    <row r="945" spans="1:6" ht="12.75">
      <c r="A945" s="385"/>
      <c r="B945" s="399" t="s">
        <v>436</v>
      </c>
      <c r="C945" s="296">
        <v>158465</v>
      </c>
      <c r="D945" s="296">
        <v>163873</v>
      </c>
      <c r="E945" s="296">
        <v>165368</v>
      </c>
      <c r="F945" s="619">
        <f t="shared" si="40"/>
        <v>1.0091229183575086</v>
      </c>
    </row>
    <row r="946" spans="1:6" ht="12.75">
      <c r="A946" s="385"/>
      <c r="B946" s="399" t="s">
        <v>437</v>
      </c>
      <c r="C946" s="296"/>
      <c r="D946" s="296"/>
      <c r="E946" s="296"/>
      <c r="F946" s="619"/>
    </row>
    <row r="947" spans="1:6" ht="13.5" thickBot="1">
      <c r="A947" s="385"/>
      <c r="B947" s="400" t="s">
        <v>438</v>
      </c>
      <c r="C947" s="414"/>
      <c r="D947" s="414">
        <v>669</v>
      </c>
      <c r="E947" s="414">
        <v>788</v>
      </c>
      <c r="F947" s="622">
        <f t="shared" si="40"/>
        <v>1.1778774289985052</v>
      </c>
    </row>
    <row r="948" spans="1:6" ht="13.5" thickBot="1">
      <c r="A948" s="385"/>
      <c r="B948" s="401" t="s">
        <v>22</v>
      </c>
      <c r="C948" s="418">
        <f>SUM(C943:C947)</f>
        <v>491753</v>
      </c>
      <c r="D948" s="418">
        <f>SUM(D943:D947)</f>
        <v>527058</v>
      </c>
      <c r="E948" s="418">
        <f>SUM(E943:E947)</f>
        <v>539219</v>
      </c>
      <c r="F948" s="630">
        <f t="shared" si="40"/>
        <v>1.0230733619449852</v>
      </c>
    </row>
    <row r="949" spans="1:6" ht="12.75">
      <c r="A949" s="385"/>
      <c r="B949" s="399" t="s">
        <v>439</v>
      </c>
      <c r="C949" s="296"/>
      <c r="D949" s="296"/>
      <c r="E949" s="296"/>
      <c r="F949" s="619"/>
    </row>
    <row r="950" spans="1:6" ht="12.75">
      <c r="A950" s="385"/>
      <c r="B950" s="399" t="s">
        <v>440</v>
      </c>
      <c r="C950" s="296"/>
      <c r="D950" s="296">
        <v>588</v>
      </c>
      <c r="E950" s="296">
        <v>659</v>
      </c>
      <c r="F950" s="619">
        <f t="shared" si="40"/>
        <v>1.120748299319728</v>
      </c>
    </row>
    <row r="951" spans="1:6" ht="13.5" thickBot="1">
      <c r="A951" s="385"/>
      <c r="B951" s="402" t="s">
        <v>441</v>
      </c>
      <c r="C951" s="414"/>
      <c r="D951" s="414"/>
      <c r="E951" s="414"/>
      <c r="F951" s="622"/>
    </row>
    <row r="952" spans="1:6" ht="13.5" thickBot="1">
      <c r="A952" s="385"/>
      <c r="B952" s="404" t="s">
        <v>28</v>
      </c>
      <c r="C952" s="413"/>
      <c r="D952" s="418">
        <f>SUM(D950:D951)</f>
        <v>588</v>
      </c>
      <c r="E952" s="418">
        <f>SUM(E950:E951)</f>
        <v>659</v>
      </c>
      <c r="F952" s="630">
        <f t="shared" si="40"/>
        <v>1.120748299319728</v>
      </c>
    </row>
    <row r="953" spans="1:6" ht="13.5" thickBot="1">
      <c r="A953" s="385"/>
      <c r="B953" s="663" t="s">
        <v>665</v>
      </c>
      <c r="C953" s="413"/>
      <c r="D953" s="413"/>
      <c r="E953" s="413"/>
      <c r="F953" s="622"/>
    </row>
    <row r="954" spans="1:6" ht="14.25" thickBot="1">
      <c r="A954" s="403"/>
      <c r="B954" s="386" t="s">
        <v>45</v>
      </c>
      <c r="C954" s="420">
        <f>SUM(C948+C952)</f>
        <v>491753</v>
      </c>
      <c r="D954" s="420">
        <f>SUM(D948+D952)</f>
        <v>527646</v>
      </c>
      <c r="E954" s="420">
        <f>SUM(E948+E952)</f>
        <v>539878</v>
      </c>
      <c r="F954" s="630">
        <f t="shared" si="40"/>
        <v>1.023182209284255</v>
      </c>
    </row>
    <row r="955" spans="1:6" ht="13.5">
      <c r="A955" s="411">
        <v>2898</v>
      </c>
      <c r="B955" s="407" t="s">
        <v>465</v>
      </c>
      <c r="C955" s="416"/>
      <c r="D955" s="416"/>
      <c r="E955" s="416"/>
      <c r="F955" s="619"/>
    </row>
    <row r="956" spans="1:6" ht="12.75">
      <c r="A956" s="387"/>
      <c r="B956" s="388" t="s">
        <v>421</v>
      </c>
      <c r="C956" s="416">
        <f aca="true" t="shared" si="41" ref="C956:C961">SUM(C922+C890)</f>
        <v>5000</v>
      </c>
      <c r="D956" s="416">
        <f aca="true" t="shared" si="42" ref="D956:E961">SUM(D922+D890)</f>
        <v>0</v>
      </c>
      <c r="E956" s="416">
        <f t="shared" si="42"/>
        <v>3892</v>
      </c>
      <c r="F956" s="619"/>
    </row>
    <row r="957" spans="1:6" ht="12.75">
      <c r="A957" s="387"/>
      <c r="B957" s="388" t="s">
        <v>422</v>
      </c>
      <c r="C957" s="416">
        <f t="shared" si="41"/>
        <v>5477</v>
      </c>
      <c r="D957" s="416">
        <f t="shared" si="42"/>
        <v>5477</v>
      </c>
      <c r="E957" s="416">
        <f t="shared" si="42"/>
        <v>5477</v>
      </c>
      <c r="F957" s="619">
        <f t="shared" si="40"/>
        <v>1</v>
      </c>
    </row>
    <row r="958" spans="1:6" ht="12.75">
      <c r="A958" s="387"/>
      <c r="B958" s="388" t="s">
        <v>423</v>
      </c>
      <c r="C958" s="416">
        <f t="shared" si="41"/>
        <v>0</v>
      </c>
      <c r="D958" s="416">
        <f t="shared" si="42"/>
        <v>577</v>
      </c>
      <c r="E958" s="416">
        <f t="shared" si="42"/>
        <v>1179</v>
      </c>
      <c r="F958" s="619">
        <f t="shared" si="40"/>
        <v>2.0433275563258233</v>
      </c>
    </row>
    <row r="959" spans="1:6" ht="12.75">
      <c r="A959" s="387"/>
      <c r="B959" s="388" t="s">
        <v>424</v>
      </c>
      <c r="C959" s="416">
        <f t="shared" si="41"/>
        <v>64507</v>
      </c>
      <c r="D959" s="416">
        <f t="shared" si="42"/>
        <v>69507</v>
      </c>
      <c r="E959" s="416">
        <f t="shared" si="42"/>
        <v>65013</v>
      </c>
      <c r="F959" s="619">
        <f t="shared" si="40"/>
        <v>0.9353446415468946</v>
      </c>
    </row>
    <row r="960" spans="1:6" ht="12.75">
      <c r="A960" s="387"/>
      <c r="B960" s="388" t="s">
        <v>425</v>
      </c>
      <c r="C960" s="416">
        <f t="shared" si="41"/>
        <v>11916</v>
      </c>
      <c r="D960" s="416">
        <f t="shared" si="42"/>
        <v>11916</v>
      </c>
      <c r="E960" s="416">
        <f t="shared" si="42"/>
        <v>11916</v>
      </c>
      <c r="F960" s="619">
        <f t="shared" si="40"/>
        <v>1</v>
      </c>
    </row>
    <row r="961" spans="1:6" ht="13.5" thickBot="1">
      <c r="A961" s="387"/>
      <c r="B961" s="390" t="s">
        <v>426</v>
      </c>
      <c r="C961" s="417">
        <f t="shared" si="41"/>
        <v>0</v>
      </c>
      <c r="D961" s="417">
        <f t="shared" si="42"/>
        <v>0</v>
      </c>
      <c r="E961" s="417">
        <f t="shared" si="42"/>
        <v>0</v>
      </c>
      <c r="F961" s="622"/>
    </row>
    <row r="962" spans="1:6" ht="13.5" thickBot="1">
      <c r="A962" s="387"/>
      <c r="B962" s="391" t="s">
        <v>414</v>
      </c>
      <c r="C962" s="423">
        <f>SUM(C956:C961)</f>
        <v>86900</v>
      </c>
      <c r="D962" s="423">
        <f>SUM(D956:D961)</f>
        <v>87477</v>
      </c>
      <c r="E962" s="423">
        <f>SUM(E956:E961)</f>
        <v>87477</v>
      </c>
      <c r="F962" s="618">
        <f t="shared" si="40"/>
        <v>1</v>
      </c>
    </row>
    <row r="963" spans="1:6" ht="12.75">
      <c r="A963" s="387"/>
      <c r="B963" s="388" t="s">
        <v>427</v>
      </c>
      <c r="C963" s="416">
        <f>SUM(C929+C897)</f>
        <v>692362</v>
      </c>
      <c r="D963" s="416">
        <f aca="true" t="shared" si="43" ref="D963:E965">SUM(D929+D897)</f>
        <v>716234</v>
      </c>
      <c r="E963" s="416">
        <f t="shared" si="43"/>
        <v>732713</v>
      </c>
      <c r="F963" s="619">
        <f t="shared" si="40"/>
        <v>1.0230078438052368</v>
      </c>
    </row>
    <row r="964" spans="1:6" ht="12.75">
      <c r="A964" s="387"/>
      <c r="B964" s="388" t="s">
        <v>428</v>
      </c>
      <c r="C964" s="416">
        <f>SUM(C930+C898)</f>
        <v>2100</v>
      </c>
      <c r="D964" s="416">
        <f t="shared" si="43"/>
        <v>2100</v>
      </c>
      <c r="E964" s="416">
        <f t="shared" si="43"/>
        <v>2100</v>
      </c>
      <c r="F964" s="619">
        <f t="shared" si="40"/>
        <v>1</v>
      </c>
    </row>
    <row r="965" spans="1:6" ht="13.5" thickBot="1">
      <c r="A965" s="387"/>
      <c r="B965" s="388" t="s">
        <v>429</v>
      </c>
      <c r="C965" s="417">
        <f>SUM(C931+C899)</f>
        <v>0</v>
      </c>
      <c r="D965" s="417">
        <f t="shared" si="43"/>
        <v>0</v>
      </c>
      <c r="E965" s="417">
        <f t="shared" si="43"/>
        <v>0</v>
      </c>
      <c r="F965" s="622"/>
    </row>
    <row r="966" spans="1:6" ht="13.5" thickBot="1">
      <c r="A966" s="392"/>
      <c r="B966" s="393" t="s">
        <v>417</v>
      </c>
      <c r="C966" s="422">
        <f>SUM(C963:C965)</f>
        <v>694462</v>
      </c>
      <c r="D966" s="422">
        <f>SUM(D963:D965)</f>
        <v>718334</v>
      </c>
      <c r="E966" s="422">
        <f>SUM(E963:E965)</f>
        <v>734813</v>
      </c>
      <c r="F966" s="618">
        <f t="shared" si="40"/>
        <v>1.0229405819576967</v>
      </c>
    </row>
    <row r="967" spans="1:6" ht="13.5" thickBot="1">
      <c r="A967" s="389"/>
      <c r="B967" s="394" t="s">
        <v>418</v>
      </c>
      <c r="C967" s="415">
        <f>SUM(C933+C901)</f>
        <v>0</v>
      </c>
      <c r="D967" s="422">
        <f>SUM(D933+D901)</f>
        <v>1100</v>
      </c>
      <c r="E967" s="422">
        <f>SUM(E933+E901)</f>
        <v>1100</v>
      </c>
      <c r="F967" s="618">
        <f t="shared" si="40"/>
        <v>1</v>
      </c>
    </row>
    <row r="968" spans="1:6" ht="13.5" thickBot="1">
      <c r="A968" s="389"/>
      <c r="B968" s="234" t="s">
        <v>669</v>
      </c>
      <c r="C968" s="415"/>
      <c r="D968" s="422">
        <f>SUM(D934)</f>
        <v>104</v>
      </c>
      <c r="E968" s="422">
        <f>SUM(E934)</f>
        <v>104</v>
      </c>
      <c r="F968" s="618">
        <f t="shared" si="40"/>
        <v>1</v>
      </c>
    </row>
    <row r="969" spans="1:6" ht="13.5" thickBot="1">
      <c r="A969" s="389"/>
      <c r="B969" s="394" t="s">
        <v>666</v>
      </c>
      <c r="C969" s="415"/>
      <c r="D969" s="422">
        <f>SUM(D935+D902)</f>
        <v>0</v>
      </c>
      <c r="E969" s="422">
        <f>SUM(E935+E902)</f>
        <v>0</v>
      </c>
      <c r="F969" s="662"/>
    </row>
    <row r="970" spans="1:6" ht="13.5" thickBot="1">
      <c r="A970" s="389"/>
      <c r="B970" s="395" t="s">
        <v>419</v>
      </c>
      <c r="C970" s="422">
        <f>SUM(C962+C966+C967)</f>
        <v>781362</v>
      </c>
      <c r="D970" s="422">
        <f>SUM(D962+D966+D967+D969+D968)</f>
        <v>807015</v>
      </c>
      <c r="E970" s="422">
        <f>SUM(E962+E966+E967+E969+E968)</f>
        <v>823494</v>
      </c>
      <c r="F970" s="618">
        <f t="shared" si="40"/>
        <v>1.0204196948012119</v>
      </c>
    </row>
    <row r="971" spans="1:6" ht="13.5" thickBot="1">
      <c r="A971" s="387"/>
      <c r="B971" s="391" t="s">
        <v>432</v>
      </c>
      <c r="C971" s="422">
        <f>SUM(C937+C904)</f>
        <v>0</v>
      </c>
      <c r="D971" s="422">
        <f aca="true" t="shared" si="44" ref="D971:E974">SUM(D937+D904)</f>
        <v>0</v>
      </c>
      <c r="E971" s="422">
        <f t="shared" si="44"/>
        <v>0</v>
      </c>
      <c r="F971" s="662"/>
    </row>
    <row r="972" spans="1:6" ht="12.75">
      <c r="A972" s="387"/>
      <c r="B972" s="388" t="s">
        <v>430</v>
      </c>
      <c r="C972" s="416">
        <f>SUM(C938+C905)</f>
        <v>0</v>
      </c>
      <c r="D972" s="416">
        <f t="shared" si="44"/>
        <v>23962</v>
      </c>
      <c r="E972" s="416">
        <f t="shared" si="44"/>
        <v>23962</v>
      </c>
      <c r="F972" s="619">
        <f aca="true" t="shared" si="45" ref="F972:F1034">SUM(E972/D972)</f>
        <v>1</v>
      </c>
    </row>
    <row r="973" spans="1:6" ht="13.5" thickBot="1">
      <c r="A973" s="387"/>
      <c r="B973" s="396" t="s">
        <v>431</v>
      </c>
      <c r="C973" s="417">
        <f>SUM(C939+C906)</f>
        <v>0</v>
      </c>
      <c r="D973" s="417">
        <f t="shared" si="44"/>
        <v>0</v>
      </c>
      <c r="E973" s="417">
        <f t="shared" si="44"/>
        <v>0</v>
      </c>
      <c r="F973" s="622"/>
    </row>
    <row r="974" spans="1:6" ht="13.5" thickBot="1">
      <c r="A974" s="397"/>
      <c r="B974" s="394" t="s">
        <v>420</v>
      </c>
      <c r="C974" s="415">
        <f>SUM(C940+C907)</f>
        <v>0</v>
      </c>
      <c r="D974" s="415">
        <f t="shared" si="44"/>
        <v>23962</v>
      </c>
      <c r="E974" s="415">
        <f t="shared" si="44"/>
        <v>23962</v>
      </c>
      <c r="F974" s="622">
        <f t="shared" si="45"/>
        <v>1</v>
      </c>
    </row>
    <row r="975" spans="1:6" ht="13.5" thickBot="1">
      <c r="A975" s="397"/>
      <c r="B975" s="664" t="s">
        <v>667</v>
      </c>
      <c r="C975" s="415"/>
      <c r="D975" s="415">
        <f>SUM(D941)</f>
        <v>0</v>
      </c>
      <c r="E975" s="415">
        <f>SUM(E941)</f>
        <v>0</v>
      </c>
      <c r="F975" s="622"/>
    </row>
    <row r="976" spans="1:6" ht="14.25" thickBot="1">
      <c r="A976" s="397"/>
      <c r="B976" s="398" t="s">
        <v>433</v>
      </c>
      <c r="C976" s="424">
        <f>SUM(C970+C971+C974)</f>
        <v>781362</v>
      </c>
      <c r="D976" s="424">
        <f>SUM(D970+D971+D974+D975)</f>
        <v>830977</v>
      </c>
      <c r="E976" s="424">
        <f>SUM(E970+E971+E974+E975)</f>
        <v>847456</v>
      </c>
      <c r="F976" s="630">
        <f t="shared" si="45"/>
        <v>1.0198308737786967</v>
      </c>
    </row>
    <row r="977" spans="1:6" ht="12.75">
      <c r="A977" s="385"/>
      <c r="B977" s="399" t="s">
        <v>434</v>
      </c>
      <c r="C977" s="416">
        <f>SUM(C943+C909)</f>
        <v>426986</v>
      </c>
      <c r="D977" s="416">
        <f aca="true" t="shared" si="46" ref="D977:E981">SUM(D943+D909)</f>
        <v>457499</v>
      </c>
      <c r="E977" s="416">
        <f t="shared" si="46"/>
        <v>467837</v>
      </c>
      <c r="F977" s="619">
        <f t="shared" si="45"/>
        <v>1.0225967707033239</v>
      </c>
    </row>
    <row r="978" spans="1:6" ht="12.75">
      <c r="A978" s="385"/>
      <c r="B978" s="399" t="s">
        <v>435</v>
      </c>
      <c r="C978" s="416">
        <f>SUM(C944+C910)</f>
        <v>112085</v>
      </c>
      <c r="D978" s="416">
        <f t="shared" si="46"/>
        <v>120890</v>
      </c>
      <c r="E978" s="416">
        <f t="shared" si="46"/>
        <v>123666</v>
      </c>
      <c r="F978" s="619">
        <f t="shared" si="45"/>
        <v>1.0229630242369097</v>
      </c>
    </row>
    <row r="979" spans="1:6" ht="12.75">
      <c r="A979" s="385"/>
      <c r="B979" s="399" t="s">
        <v>436</v>
      </c>
      <c r="C979" s="416">
        <f>SUM(C945+C911)</f>
        <v>242291</v>
      </c>
      <c r="D979" s="416">
        <f t="shared" si="46"/>
        <v>251331</v>
      </c>
      <c r="E979" s="416">
        <f t="shared" si="46"/>
        <v>254506</v>
      </c>
      <c r="F979" s="619">
        <f t="shared" si="45"/>
        <v>1.012632743274805</v>
      </c>
    </row>
    <row r="980" spans="1:6" ht="12.75">
      <c r="A980" s="385"/>
      <c r="B980" s="399" t="s">
        <v>437</v>
      </c>
      <c r="C980" s="416">
        <f>SUM(C946+C912)</f>
        <v>0</v>
      </c>
      <c r="D980" s="416">
        <f t="shared" si="46"/>
        <v>0</v>
      </c>
      <c r="E980" s="416">
        <f t="shared" si="46"/>
        <v>0</v>
      </c>
      <c r="F980" s="619"/>
    </row>
    <row r="981" spans="1:6" ht="13.5" thickBot="1">
      <c r="A981" s="385"/>
      <c r="B981" s="400" t="s">
        <v>438</v>
      </c>
      <c r="C981" s="417">
        <f>SUM(C947+C913)</f>
        <v>0</v>
      </c>
      <c r="D981" s="417">
        <f t="shared" si="46"/>
        <v>669</v>
      </c>
      <c r="E981" s="417">
        <f t="shared" si="46"/>
        <v>788</v>
      </c>
      <c r="F981" s="622">
        <f t="shared" si="45"/>
        <v>1.1778774289985052</v>
      </c>
    </row>
    <row r="982" spans="1:6" ht="13.5" thickBot="1">
      <c r="A982" s="385"/>
      <c r="B982" s="401" t="s">
        <v>22</v>
      </c>
      <c r="C982" s="423">
        <f>SUM(C977:C981)</f>
        <v>781362</v>
      </c>
      <c r="D982" s="423">
        <f>SUM(D977:D981)</f>
        <v>830389</v>
      </c>
      <c r="E982" s="423">
        <f>SUM(E977:E981)</f>
        <v>846797</v>
      </c>
      <c r="F982" s="630">
        <f t="shared" si="45"/>
        <v>1.0197594139614083</v>
      </c>
    </row>
    <row r="983" spans="1:6" ht="12.75">
      <c r="A983" s="385"/>
      <c r="B983" s="399" t="s">
        <v>439</v>
      </c>
      <c r="C983" s="416">
        <f>SUM(C949+C915)</f>
        <v>0</v>
      </c>
      <c r="D983" s="416">
        <f aca="true" t="shared" si="47" ref="D983:E985">SUM(D949+D915)</f>
        <v>0</v>
      </c>
      <c r="E983" s="416">
        <f t="shared" si="47"/>
        <v>0</v>
      </c>
      <c r="F983" s="619"/>
    </row>
    <row r="984" spans="1:6" ht="12.75">
      <c r="A984" s="385"/>
      <c r="B984" s="399" t="s">
        <v>440</v>
      </c>
      <c r="C984" s="416">
        <f>SUM(C950+C916)</f>
        <v>0</v>
      </c>
      <c r="D984" s="416">
        <f t="shared" si="47"/>
        <v>588</v>
      </c>
      <c r="E984" s="416">
        <f t="shared" si="47"/>
        <v>659</v>
      </c>
      <c r="F984" s="619">
        <f t="shared" si="45"/>
        <v>1.120748299319728</v>
      </c>
    </row>
    <row r="985" spans="1:6" ht="13.5" thickBot="1">
      <c r="A985" s="385"/>
      <c r="B985" s="402" t="s">
        <v>441</v>
      </c>
      <c r="C985" s="417">
        <f>SUM(C951+C917)</f>
        <v>0</v>
      </c>
      <c r="D985" s="417">
        <f t="shared" si="47"/>
        <v>0</v>
      </c>
      <c r="E985" s="417">
        <f t="shared" si="47"/>
        <v>0</v>
      </c>
      <c r="F985" s="622"/>
    </row>
    <row r="986" spans="1:6" ht="13.5" thickBot="1">
      <c r="A986" s="385"/>
      <c r="B986" s="404" t="s">
        <v>28</v>
      </c>
      <c r="C986" s="422">
        <f>SUM(C983:C985)</f>
        <v>0</v>
      </c>
      <c r="D986" s="422">
        <f>SUM(D983:D985)</f>
        <v>588</v>
      </c>
      <c r="E986" s="422">
        <f>SUM(E983:E985)</f>
        <v>659</v>
      </c>
      <c r="F986" s="618">
        <f t="shared" si="45"/>
        <v>1.120748299319728</v>
      </c>
    </row>
    <row r="987" spans="1:6" ht="13.5" thickBot="1">
      <c r="A987" s="385"/>
      <c r="B987" s="663" t="s">
        <v>665</v>
      </c>
      <c r="C987" s="423"/>
      <c r="D987" s="417">
        <f>SUM(D953+D919)</f>
        <v>0</v>
      </c>
      <c r="E987" s="417">
        <f>SUM(E953+E919)</f>
        <v>0</v>
      </c>
      <c r="F987" s="622"/>
    </row>
    <row r="988" spans="1:6" ht="14.25" thickBot="1">
      <c r="A988" s="403"/>
      <c r="B988" s="386" t="s">
        <v>45</v>
      </c>
      <c r="C988" s="428">
        <f>SUM(C954+C920)</f>
        <v>781362</v>
      </c>
      <c r="D988" s="428">
        <f>SUM(D954+D920)</f>
        <v>830977</v>
      </c>
      <c r="E988" s="428">
        <f>SUM(E954+E920)</f>
        <v>847456</v>
      </c>
      <c r="F988" s="618">
        <f t="shared" si="45"/>
        <v>1.0198308737786967</v>
      </c>
    </row>
    <row r="989" spans="1:6" ht="13.5">
      <c r="A989" s="405">
        <v>2985</v>
      </c>
      <c r="B989" s="406" t="s">
        <v>466</v>
      </c>
      <c r="C989" s="296"/>
      <c r="D989" s="296"/>
      <c r="E989" s="296"/>
      <c r="F989" s="619"/>
    </row>
    <row r="990" spans="1:6" ht="12.75">
      <c r="A990" s="387"/>
      <c r="B990" s="388" t="s">
        <v>421</v>
      </c>
      <c r="C990" s="296">
        <v>36000</v>
      </c>
      <c r="D990" s="296">
        <v>41000</v>
      </c>
      <c r="E990" s="296">
        <v>44000</v>
      </c>
      <c r="F990" s="619">
        <f t="shared" si="45"/>
        <v>1.0731707317073171</v>
      </c>
    </row>
    <row r="991" spans="1:6" ht="12.75">
      <c r="A991" s="387"/>
      <c r="B991" s="388" t="s">
        <v>422</v>
      </c>
      <c r="C991" s="296"/>
      <c r="D991" s="296"/>
      <c r="E991" s="296"/>
      <c r="F991" s="619"/>
    </row>
    <row r="992" spans="1:6" ht="12.75">
      <c r="A992" s="387"/>
      <c r="B992" s="388" t="s">
        <v>423</v>
      </c>
      <c r="C992" s="296">
        <v>19000</v>
      </c>
      <c r="D992" s="296">
        <v>24000</v>
      </c>
      <c r="E992" s="296">
        <v>21000</v>
      </c>
      <c r="F992" s="619">
        <f t="shared" si="45"/>
        <v>0.875</v>
      </c>
    </row>
    <row r="993" spans="1:6" ht="12.75">
      <c r="A993" s="387"/>
      <c r="B993" s="388" t="s">
        <v>424</v>
      </c>
      <c r="C993" s="296"/>
      <c r="D993" s="296"/>
      <c r="E993" s="296"/>
      <c r="F993" s="619"/>
    </row>
    <row r="994" spans="1:6" ht="12.75">
      <c r="A994" s="387"/>
      <c r="B994" s="388" t="s">
        <v>425</v>
      </c>
      <c r="C994" s="296">
        <v>15000</v>
      </c>
      <c r="D994" s="296">
        <v>17000</v>
      </c>
      <c r="E994" s="296">
        <v>20000</v>
      </c>
      <c r="F994" s="619">
        <f t="shared" si="45"/>
        <v>1.1764705882352942</v>
      </c>
    </row>
    <row r="995" spans="1:6" ht="13.5" thickBot="1">
      <c r="A995" s="387"/>
      <c r="B995" s="390" t="s">
        <v>426</v>
      </c>
      <c r="C995" s="414"/>
      <c r="D995" s="414"/>
      <c r="E995" s="414"/>
      <c r="F995" s="622"/>
    </row>
    <row r="996" spans="1:6" ht="13.5" thickBot="1">
      <c r="A996" s="387"/>
      <c r="B996" s="391" t="s">
        <v>414</v>
      </c>
      <c r="C996" s="418">
        <f>SUM(C990:C995)</f>
        <v>70000</v>
      </c>
      <c r="D996" s="418">
        <f>SUM(D990:D995)</f>
        <v>82000</v>
      </c>
      <c r="E996" s="418">
        <f>SUM(E990:E995)</f>
        <v>85000</v>
      </c>
      <c r="F996" s="618">
        <f t="shared" si="45"/>
        <v>1.0365853658536586</v>
      </c>
    </row>
    <row r="997" spans="1:6" ht="12.75">
      <c r="A997" s="387"/>
      <c r="B997" s="388" t="s">
        <v>427</v>
      </c>
      <c r="C997" s="296">
        <v>169487</v>
      </c>
      <c r="D997" s="296">
        <v>179598</v>
      </c>
      <c r="E997" s="296">
        <v>181390</v>
      </c>
      <c r="F997" s="619">
        <f t="shared" si="45"/>
        <v>1.0099778393968752</v>
      </c>
    </row>
    <row r="998" spans="1:6" ht="12.75">
      <c r="A998" s="387"/>
      <c r="B998" s="388" t="s">
        <v>428</v>
      </c>
      <c r="C998" s="296"/>
      <c r="D998" s="296"/>
      <c r="E998" s="296"/>
      <c r="F998" s="619"/>
    </row>
    <row r="999" spans="1:6" ht="13.5" thickBot="1">
      <c r="A999" s="387"/>
      <c r="B999" s="388" t="s">
        <v>429</v>
      </c>
      <c r="C999" s="414">
        <v>47100</v>
      </c>
      <c r="D999" s="414">
        <v>47100</v>
      </c>
      <c r="E999" s="414">
        <v>47100</v>
      </c>
      <c r="F999" s="622">
        <f t="shared" si="45"/>
        <v>1</v>
      </c>
    </row>
    <row r="1000" spans="1:6" ht="13.5" thickBot="1">
      <c r="A1000" s="392"/>
      <c r="B1000" s="393" t="s">
        <v>417</v>
      </c>
      <c r="C1000" s="299">
        <f>SUM(C997:C999)</f>
        <v>216587</v>
      </c>
      <c r="D1000" s="299">
        <f>SUM(D997:D999)</f>
        <v>226698</v>
      </c>
      <c r="E1000" s="299">
        <f>SUM(E997:E999)</f>
        <v>228490</v>
      </c>
      <c r="F1000" s="618">
        <f t="shared" si="45"/>
        <v>1.0079047896320215</v>
      </c>
    </row>
    <row r="1001" spans="1:6" ht="13.5" thickBot="1">
      <c r="A1001" s="389"/>
      <c r="B1001" s="394" t="s">
        <v>418</v>
      </c>
      <c r="C1001" s="413"/>
      <c r="D1001" s="418">
        <v>3600</v>
      </c>
      <c r="E1001" s="418">
        <v>5400</v>
      </c>
      <c r="F1001" s="618">
        <f t="shared" si="45"/>
        <v>1.5</v>
      </c>
    </row>
    <row r="1002" spans="1:6" ht="13.5" thickBot="1">
      <c r="A1002" s="389"/>
      <c r="B1002" s="234" t="s">
        <v>669</v>
      </c>
      <c r="C1002" s="413"/>
      <c r="D1002" s="418">
        <v>2000</v>
      </c>
      <c r="E1002" s="418">
        <v>4300</v>
      </c>
      <c r="F1002" s="618">
        <f t="shared" si="45"/>
        <v>2.15</v>
      </c>
    </row>
    <row r="1003" spans="1:6" ht="13.5" thickBot="1">
      <c r="A1003" s="389"/>
      <c r="B1003" s="395" t="s">
        <v>419</v>
      </c>
      <c r="C1003" s="418">
        <f>SUM(C1000+C996+C1001)</f>
        <v>286587</v>
      </c>
      <c r="D1003" s="418">
        <f>SUM(D1000+D996+D1001+D1002)</f>
        <v>314298</v>
      </c>
      <c r="E1003" s="418">
        <f>SUM(E1000+E996+E1001+E1002)</f>
        <v>323190</v>
      </c>
      <c r="F1003" s="618">
        <f t="shared" si="45"/>
        <v>1.02829162132753</v>
      </c>
    </row>
    <row r="1004" spans="1:6" ht="13.5" thickBot="1">
      <c r="A1004" s="387"/>
      <c r="B1004" s="391" t="s">
        <v>432</v>
      </c>
      <c r="C1004" s="413"/>
      <c r="D1004" s="413"/>
      <c r="E1004" s="413"/>
      <c r="F1004" s="662"/>
    </row>
    <row r="1005" spans="1:6" ht="12.75">
      <c r="A1005" s="387"/>
      <c r="B1005" s="388" t="s">
        <v>430</v>
      </c>
      <c r="C1005" s="296"/>
      <c r="D1005" s="296">
        <v>4418</v>
      </c>
      <c r="E1005" s="296">
        <v>4418</v>
      </c>
      <c r="F1005" s="619">
        <f t="shared" si="45"/>
        <v>1</v>
      </c>
    </row>
    <row r="1006" spans="1:6" ht="13.5" thickBot="1">
      <c r="A1006" s="387"/>
      <c r="B1006" s="396" t="s">
        <v>431</v>
      </c>
      <c r="C1006" s="414"/>
      <c r="D1006" s="414"/>
      <c r="E1006" s="414"/>
      <c r="F1006" s="622"/>
    </row>
    <row r="1007" spans="1:6" ht="13.5" thickBot="1">
      <c r="A1007" s="397"/>
      <c r="B1007" s="394" t="s">
        <v>420</v>
      </c>
      <c r="C1007" s="414"/>
      <c r="D1007" s="299">
        <f>SUM(D1005:D1006)</f>
        <v>4418</v>
      </c>
      <c r="E1007" s="299">
        <f>SUM(E1005:E1006)</f>
        <v>4418</v>
      </c>
      <c r="F1007" s="618">
        <f t="shared" si="45"/>
        <v>1</v>
      </c>
    </row>
    <row r="1008" spans="1:6" ht="14.25" thickBot="1">
      <c r="A1008" s="397"/>
      <c r="B1008" s="398" t="s">
        <v>433</v>
      </c>
      <c r="C1008" s="420">
        <f>SUM(C1003+C1004+C1007)</f>
        <v>286587</v>
      </c>
      <c r="D1008" s="420">
        <f>SUM(D1003+D1004+D1007)</f>
        <v>318716</v>
      </c>
      <c r="E1008" s="420">
        <f>SUM(E1003+E1004+E1007)</f>
        <v>327608</v>
      </c>
      <c r="F1008" s="630">
        <f t="shared" si="45"/>
        <v>1.0278994465291984</v>
      </c>
    </row>
    <row r="1009" spans="1:6" ht="12.75">
      <c r="A1009" s="385"/>
      <c r="B1009" s="399" t="s">
        <v>434</v>
      </c>
      <c r="C1009" s="296">
        <v>120582</v>
      </c>
      <c r="D1009" s="296">
        <v>122175</v>
      </c>
      <c r="E1009" s="296">
        <v>122875</v>
      </c>
      <c r="F1009" s="619">
        <f t="shared" si="45"/>
        <v>1.0057294863924697</v>
      </c>
    </row>
    <row r="1010" spans="1:6" ht="12.75">
      <c r="A1010" s="385"/>
      <c r="B1010" s="399" t="s">
        <v>435</v>
      </c>
      <c r="C1010" s="296">
        <v>31905</v>
      </c>
      <c r="D1010" s="296">
        <v>32423</v>
      </c>
      <c r="E1010" s="296">
        <v>32612</v>
      </c>
      <c r="F1010" s="619">
        <f t="shared" si="45"/>
        <v>1.0058291953243068</v>
      </c>
    </row>
    <row r="1011" spans="1:6" ht="12.75">
      <c r="A1011" s="385"/>
      <c r="B1011" s="399" t="s">
        <v>436</v>
      </c>
      <c r="C1011" s="296">
        <v>134100</v>
      </c>
      <c r="D1011" s="296">
        <v>164118</v>
      </c>
      <c r="E1011" s="296">
        <v>172121</v>
      </c>
      <c r="F1011" s="619">
        <f t="shared" si="45"/>
        <v>1.048763694414994</v>
      </c>
    </row>
    <row r="1012" spans="1:6" ht="12.75">
      <c r="A1012" s="385"/>
      <c r="B1012" s="638" t="s">
        <v>646</v>
      </c>
      <c r="C1012" s="296"/>
      <c r="D1012" s="639">
        <v>16978</v>
      </c>
      <c r="E1012" s="639">
        <v>16978</v>
      </c>
      <c r="F1012" s="619">
        <f t="shared" si="45"/>
        <v>1</v>
      </c>
    </row>
    <row r="1013" spans="1:6" ht="12.75">
      <c r="A1013" s="385"/>
      <c r="B1013" s="399" t="s">
        <v>437</v>
      </c>
      <c r="C1013" s="296"/>
      <c r="D1013" s="296"/>
      <c r="E1013" s="296"/>
      <c r="F1013" s="619"/>
    </row>
    <row r="1014" spans="1:6" ht="13.5" thickBot="1">
      <c r="A1014" s="385"/>
      <c r="B1014" s="400" t="s">
        <v>438</v>
      </c>
      <c r="C1014" s="414"/>
      <c r="D1014" s="414"/>
      <c r="E1014" s="414"/>
      <c r="F1014" s="622"/>
    </row>
    <row r="1015" spans="1:6" ht="13.5" thickBot="1">
      <c r="A1015" s="385"/>
      <c r="B1015" s="401" t="s">
        <v>22</v>
      </c>
      <c r="C1015" s="418">
        <f>SUM(C1009:C1014)</f>
        <v>286587</v>
      </c>
      <c r="D1015" s="418">
        <f>SUM(D1009:D1014)-D1012</f>
        <v>318716</v>
      </c>
      <c r="E1015" s="418">
        <f>SUM(E1009:E1014)-E1012</f>
        <v>327608</v>
      </c>
      <c r="F1015" s="630">
        <f t="shared" si="45"/>
        <v>1.0278994465291984</v>
      </c>
    </row>
    <row r="1016" spans="1:6" ht="12.75">
      <c r="A1016" s="385"/>
      <c r="B1016" s="399" t="s">
        <v>439</v>
      </c>
      <c r="C1016" s="296"/>
      <c r="D1016" s="296"/>
      <c r="E1016" s="296"/>
      <c r="F1016" s="619"/>
    </row>
    <row r="1017" spans="1:6" ht="12.75">
      <c r="A1017" s="385"/>
      <c r="B1017" s="399" t="s">
        <v>440</v>
      </c>
      <c r="C1017" s="296"/>
      <c r="D1017" s="296"/>
      <c r="E1017" s="296"/>
      <c r="F1017" s="619"/>
    </row>
    <row r="1018" spans="1:6" ht="13.5" thickBot="1">
      <c r="A1018" s="385"/>
      <c r="B1018" s="402" t="s">
        <v>441</v>
      </c>
      <c r="C1018" s="414"/>
      <c r="D1018" s="414"/>
      <c r="E1018" s="414"/>
      <c r="F1018" s="622"/>
    </row>
    <row r="1019" spans="1:6" ht="13.5" thickBot="1">
      <c r="A1019" s="385"/>
      <c r="B1019" s="404" t="s">
        <v>28</v>
      </c>
      <c r="C1019" s="413"/>
      <c r="D1019" s="413"/>
      <c r="E1019" s="413"/>
      <c r="F1019" s="662"/>
    </row>
    <row r="1020" spans="1:6" ht="13.5" thickBot="1">
      <c r="A1020" s="385"/>
      <c r="B1020" s="663" t="s">
        <v>665</v>
      </c>
      <c r="C1020" s="413"/>
      <c r="D1020" s="413"/>
      <c r="E1020" s="413"/>
      <c r="F1020" s="622"/>
    </row>
    <row r="1021" spans="1:6" ht="14.25" thickBot="1">
      <c r="A1021" s="403"/>
      <c r="B1021" s="386" t="s">
        <v>45</v>
      </c>
      <c r="C1021" s="420">
        <f>SUM(C1015+C1019)</f>
        <v>286587</v>
      </c>
      <c r="D1021" s="420">
        <f>SUM(D1015+D1019)</f>
        <v>318716</v>
      </c>
      <c r="E1021" s="420">
        <f>SUM(E1015+E1019)</f>
        <v>327608</v>
      </c>
      <c r="F1021" s="630">
        <f t="shared" si="45"/>
        <v>1.0278994465291984</v>
      </c>
    </row>
    <row r="1022" spans="1:6" ht="13.5">
      <c r="A1022" s="411">
        <v>2991</v>
      </c>
      <c r="B1022" s="406" t="s">
        <v>269</v>
      </c>
      <c r="C1022" s="416"/>
      <c r="D1022" s="416"/>
      <c r="E1022" s="416"/>
      <c r="F1022" s="619"/>
    </row>
    <row r="1023" spans="1:6" ht="12.75">
      <c r="A1023" s="387"/>
      <c r="B1023" s="388" t="s">
        <v>421</v>
      </c>
      <c r="C1023" s="416">
        <f aca="true" t="shared" si="48" ref="C1023:C1028">SUM(C990+C956+C853)</f>
        <v>62720</v>
      </c>
      <c r="D1023" s="416">
        <f aca="true" t="shared" si="49" ref="D1023:E1028">SUM(D990+D956+D853)</f>
        <v>49989</v>
      </c>
      <c r="E1023" s="416">
        <f t="shared" si="49"/>
        <v>56130</v>
      </c>
      <c r="F1023" s="619">
        <f t="shared" si="45"/>
        <v>1.1228470263457961</v>
      </c>
    </row>
    <row r="1024" spans="1:6" ht="12.75">
      <c r="A1024" s="387"/>
      <c r="B1024" s="388" t="s">
        <v>422</v>
      </c>
      <c r="C1024" s="416">
        <f t="shared" si="48"/>
        <v>36108</v>
      </c>
      <c r="D1024" s="416">
        <f t="shared" si="49"/>
        <v>37331</v>
      </c>
      <c r="E1024" s="416">
        <f t="shared" si="49"/>
        <v>40387</v>
      </c>
      <c r="F1024" s="619">
        <f t="shared" si="45"/>
        <v>1.0818622592483458</v>
      </c>
    </row>
    <row r="1025" spans="1:6" ht="12.75">
      <c r="A1025" s="387"/>
      <c r="B1025" s="388" t="s">
        <v>423</v>
      </c>
      <c r="C1025" s="416">
        <f t="shared" si="48"/>
        <v>35332</v>
      </c>
      <c r="D1025" s="416">
        <f t="shared" si="49"/>
        <v>60373</v>
      </c>
      <c r="E1025" s="416">
        <f t="shared" si="49"/>
        <v>80352</v>
      </c>
      <c r="F1025" s="619">
        <f t="shared" si="45"/>
        <v>1.3309260762261275</v>
      </c>
    </row>
    <row r="1026" spans="1:6" ht="12.75">
      <c r="A1026" s="387"/>
      <c r="B1026" s="388" t="s">
        <v>424</v>
      </c>
      <c r="C1026" s="416">
        <f t="shared" si="48"/>
        <v>262093</v>
      </c>
      <c r="D1026" s="416">
        <f t="shared" si="49"/>
        <v>258695</v>
      </c>
      <c r="E1026" s="416">
        <f t="shared" si="49"/>
        <v>257069</v>
      </c>
      <c r="F1026" s="619">
        <f t="shared" si="45"/>
        <v>0.9937146060032084</v>
      </c>
    </row>
    <row r="1027" spans="1:6" ht="12.75">
      <c r="A1027" s="387"/>
      <c r="B1027" s="388" t="s">
        <v>425</v>
      </c>
      <c r="C1027" s="416">
        <f t="shared" si="48"/>
        <v>76523</v>
      </c>
      <c r="D1027" s="416">
        <f t="shared" si="49"/>
        <v>81491</v>
      </c>
      <c r="E1027" s="416">
        <f t="shared" si="49"/>
        <v>87044</v>
      </c>
      <c r="F1027" s="619">
        <f t="shared" si="45"/>
        <v>1.06814249426317</v>
      </c>
    </row>
    <row r="1028" spans="1:6" ht="13.5" thickBot="1">
      <c r="A1028" s="387"/>
      <c r="B1028" s="390" t="s">
        <v>426</v>
      </c>
      <c r="C1028" s="417">
        <f t="shared" si="48"/>
        <v>0</v>
      </c>
      <c r="D1028" s="417">
        <f t="shared" si="49"/>
        <v>0</v>
      </c>
      <c r="E1028" s="417">
        <f t="shared" si="49"/>
        <v>0</v>
      </c>
      <c r="F1028" s="630"/>
    </row>
    <row r="1029" spans="1:6" ht="13.5" thickBot="1">
      <c r="A1029" s="387"/>
      <c r="B1029" s="391" t="s">
        <v>414</v>
      </c>
      <c r="C1029" s="422">
        <f>SUM(C1023:C1028)</f>
        <v>472776</v>
      </c>
      <c r="D1029" s="422">
        <f>SUM(D1023:D1028)</f>
        <v>487879</v>
      </c>
      <c r="E1029" s="422">
        <f>SUM(E1023:E1028)</f>
        <v>520982</v>
      </c>
      <c r="F1029" s="630">
        <f t="shared" si="45"/>
        <v>1.067850840064852</v>
      </c>
    </row>
    <row r="1030" spans="1:6" ht="12.75">
      <c r="A1030" s="387"/>
      <c r="B1030" s="388" t="s">
        <v>427</v>
      </c>
      <c r="C1030" s="416">
        <f>SUM(C997+C963+C860)</f>
        <v>4515830</v>
      </c>
      <c r="D1030" s="416">
        <f aca="true" t="shared" si="50" ref="D1030:E1032">SUM(D997+D963+D860)</f>
        <v>4708420</v>
      </c>
      <c r="E1030" s="416">
        <f t="shared" si="50"/>
        <v>4768284</v>
      </c>
      <c r="F1030" s="619">
        <f t="shared" si="45"/>
        <v>1.012714243844007</v>
      </c>
    </row>
    <row r="1031" spans="1:6" ht="12.75">
      <c r="A1031" s="387"/>
      <c r="B1031" s="388" t="s">
        <v>428</v>
      </c>
      <c r="C1031" s="416">
        <f>SUM(C998+C964+C861)</f>
        <v>229992</v>
      </c>
      <c r="D1031" s="416">
        <f t="shared" si="50"/>
        <v>229992</v>
      </c>
      <c r="E1031" s="416">
        <f t="shared" si="50"/>
        <v>229992</v>
      </c>
      <c r="F1031" s="619">
        <f t="shared" si="45"/>
        <v>1</v>
      </c>
    </row>
    <row r="1032" spans="1:6" ht="13.5" thickBot="1">
      <c r="A1032" s="387"/>
      <c r="B1032" s="388" t="s">
        <v>429</v>
      </c>
      <c r="C1032" s="417">
        <f>SUM(C999+C965+C862)</f>
        <v>47100</v>
      </c>
      <c r="D1032" s="417">
        <f t="shared" si="50"/>
        <v>47100</v>
      </c>
      <c r="E1032" s="417">
        <f t="shared" si="50"/>
        <v>47100</v>
      </c>
      <c r="F1032" s="622">
        <f t="shared" si="45"/>
        <v>1</v>
      </c>
    </row>
    <row r="1033" spans="1:6" ht="13.5" thickBot="1">
      <c r="A1033" s="392"/>
      <c r="B1033" s="393" t="s">
        <v>417</v>
      </c>
      <c r="C1033" s="422">
        <f>SUM(C1030:C1032)</f>
        <v>4792922</v>
      </c>
      <c r="D1033" s="422">
        <f>SUM(D1030:D1032)</f>
        <v>4985512</v>
      </c>
      <c r="E1033" s="422">
        <f>SUM(E1030:E1032)</f>
        <v>5045376</v>
      </c>
      <c r="F1033" s="630">
        <f t="shared" si="45"/>
        <v>1.0120075932020622</v>
      </c>
    </row>
    <row r="1034" spans="1:6" ht="13.5" thickBot="1">
      <c r="A1034" s="389"/>
      <c r="B1034" s="394" t="s">
        <v>418</v>
      </c>
      <c r="C1034" s="415">
        <f>SUM(C1001+C967+C864)</f>
        <v>0</v>
      </c>
      <c r="D1034" s="422">
        <f>SUM(D1001+D967+D864)</f>
        <v>17419</v>
      </c>
      <c r="E1034" s="422">
        <f>SUM(E1001+E967+E864)</f>
        <v>31797</v>
      </c>
      <c r="F1034" s="630">
        <f t="shared" si="45"/>
        <v>1.825420517825363</v>
      </c>
    </row>
    <row r="1035" spans="1:6" ht="13.5" thickBot="1">
      <c r="A1035" s="389"/>
      <c r="B1035" s="234" t="s">
        <v>669</v>
      </c>
      <c r="C1035" s="415"/>
      <c r="D1035" s="422">
        <f>SUM(D1002+D968+D865)</f>
        <v>4566</v>
      </c>
      <c r="E1035" s="422">
        <f>SUM(E1002+E968+E865+E306)</f>
        <v>7630</v>
      </c>
      <c r="F1035" s="630">
        <f aca="true" t="shared" si="51" ref="F1035:F1058">SUM(E1035/D1035)</f>
        <v>1.6710468681559352</v>
      </c>
    </row>
    <row r="1036" spans="1:6" ht="13.5" thickBot="1">
      <c r="A1036" s="389"/>
      <c r="B1036" s="394" t="s">
        <v>666</v>
      </c>
      <c r="C1036" s="415"/>
      <c r="D1036" s="422">
        <f>SUM(D969+D866)</f>
        <v>0</v>
      </c>
      <c r="E1036" s="422">
        <f>SUM(E969+E866)</f>
        <v>0</v>
      </c>
      <c r="F1036" s="622"/>
    </row>
    <row r="1037" spans="1:6" ht="13.5" thickBot="1">
      <c r="A1037" s="389"/>
      <c r="B1037" s="395" t="s">
        <v>419</v>
      </c>
      <c r="C1037" s="422">
        <f>SUM(C1029+C1033+C1034)</f>
        <v>5265698</v>
      </c>
      <c r="D1037" s="422">
        <f>SUM(D1029+D1033+D1034+D1035+D1036)</f>
        <v>5495376</v>
      </c>
      <c r="E1037" s="422">
        <f>SUM(E1029+E1033+E1034+E1035+E1036)</f>
        <v>5605785</v>
      </c>
      <c r="F1037" s="630">
        <f t="shared" si="51"/>
        <v>1.0200912549023033</v>
      </c>
    </row>
    <row r="1038" spans="1:6" ht="12.75">
      <c r="A1038" s="389"/>
      <c r="B1038" s="681" t="s">
        <v>697</v>
      </c>
      <c r="C1038" s="680"/>
      <c r="D1038" s="683">
        <f>SUM(D868)</f>
        <v>2911</v>
      </c>
      <c r="E1038" s="683">
        <f>SUM(E868)</f>
        <v>2911</v>
      </c>
      <c r="F1038" s="744">
        <f t="shared" si="51"/>
        <v>1</v>
      </c>
    </row>
    <row r="1039" spans="1:6" ht="13.5" thickBot="1">
      <c r="A1039" s="389"/>
      <c r="B1039" t="s">
        <v>696</v>
      </c>
      <c r="C1039" s="423"/>
      <c r="D1039" s="417">
        <f>SUM(D869)</f>
        <v>5348</v>
      </c>
      <c r="E1039" s="417">
        <f>SUM(E869)</f>
        <v>5348</v>
      </c>
      <c r="F1039" s="622">
        <f t="shared" si="51"/>
        <v>1</v>
      </c>
    </row>
    <row r="1040" spans="1:6" ht="13.5" thickBot="1">
      <c r="A1040" s="387"/>
      <c r="B1040" s="391" t="s">
        <v>432</v>
      </c>
      <c r="C1040" s="415">
        <f>SUM(C1004+C971+C870)</f>
        <v>0</v>
      </c>
      <c r="D1040" s="422">
        <f aca="true" t="shared" si="52" ref="D1040:E1042">SUM(D1004+D971+D870)</f>
        <v>8259</v>
      </c>
      <c r="E1040" s="422">
        <f t="shared" si="52"/>
        <v>8259</v>
      </c>
      <c r="F1040" s="630">
        <f t="shared" si="51"/>
        <v>1</v>
      </c>
    </row>
    <row r="1041" spans="1:6" ht="12.75">
      <c r="A1041" s="387"/>
      <c r="B1041" s="388" t="s">
        <v>430</v>
      </c>
      <c r="C1041" s="416">
        <f>SUM(C1005+C972+C871)</f>
        <v>0</v>
      </c>
      <c r="D1041" s="416">
        <f t="shared" si="52"/>
        <v>157925</v>
      </c>
      <c r="E1041" s="416">
        <f t="shared" si="52"/>
        <v>157925</v>
      </c>
      <c r="F1041" s="619">
        <f t="shared" si="51"/>
        <v>1</v>
      </c>
    </row>
    <row r="1042" spans="1:6" ht="13.5" thickBot="1">
      <c r="A1042" s="387"/>
      <c r="B1042" s="396" t="s">
        <v>431</v>
      </c>
      <c r="C1042" s="417">
        <f>SUM(C1006+C973+C872)</f>
        <v>0</v>
      </c>
      <c r="D1042" s="417">
        <f t="shared" si="52"/>
        <v>977</v>
      </c>
      <c r="E1042" s="417">
        <f t="shared" si="52"/>
        <v>977</v>
      </c>
      <c r="F1042" s="622">
        <f t="shared" si="51"/>
        <v>1</v>
      </c>
    </row>
    <row r="1043" spans="1:6" ht="13.5" thickBot="1">
      <c r="A1043" s="397"/>
      <c r="B1043" s="394" t="s">
        <v>420</v>
      </c>
      <c r="C1043" s="422">
        <f>SUM(C1040:C1042)</f>
        <v>0</v>
      </c>
      <c r="D1043" s="422">
        <f>SUM(D1041:D1042)</f>
        <v>158902</v>
      </c>
      <c r="E1043" s="422">
        <f>SUM(E1041:E1042)</f>
        <v>158902</v>
      </c>
      <c r="F1043" s="630">
        <f t="shared" si="51"/>
        <v>1</v>
      </c>
    </row>
    <row r="1044" spans="1:6" ht="13.5" thickBot="1">
      <c r="A1044" s="397"/>
      <c r="B1044" s="664" t="s">
        <v>667</v>
      </c>
      <c r="C1044" s="422"/>
      <c r="D1044" s="415">
        <f>SUM(D975+D874)</f>
        <v>0</v>
      </c>
      <c r="E1044" s="415">
        <f>SUM(E975+E874)</f>
        <v>0</v>
      </c>
      <c r="F1044" s="622"/>
    </row>
    <row r="1045" spans="1:6" ht="14.25" thickBot="1">
      <c r="A1045" s="397"/>
      <c r="B1045" s="398" t="s">
        <v>433</v>
      </c>
      <c r="C1045" s="424">
        <f>SUM(C1037+C1040+C1043)</f>
        <v>5265698</v>
      </c>
      <c r="D1045" s="424">
        <f>SUM(D1037+D1040+D1043+D1044)</f>
        <v>5662537</v>
      </c>
      <c r="E1045" s="424">
        <f>SUM(E1037+E1040+E1043+E1044)</f>
        <v>5772946</v>
      </c>
      <c r="F1045" s="630">
        <f t="shared" si="51"/>
        <v>1.0194981507405603</v>
      </c>
    </row>
    <row r="1046" spans="1:6" ht="12.75">
      <c r="A1046" s="385"/>
      <c r="B1046" s="399" t="s">
        <v>434</v>
      </c>
      <c r="C1046" s="416">
        <f>SUM(C1009+C977+C876)</f>
        <v>2960979</v>
      </c>
      <c r="D1046" s="416">
        <f aca="true" t="shared" si="53" ref="D1046:E1048">SUM(D1009+D977+D876)</f>
        <v>3100716</v>
      </c>
      <c r="E1046" s="416">
        <f t="shared" si="53"/>
        <v>3132898</v>
      </c>
      <c r="F1046" s="619">
        <f t="shared" si="51"/>
        <v>1.01037889313307</v>
      </c>
    </row>
    <row r="1047" spans="1:6" ht="12.75">
      <c r="A1047" s="385"/>
      <c r="B1047" s="399" t="s">
        <v>435</v>
      </c>
      <c r="C1047" s="416">
        <f>SUM(C1010+C978+C877)</f>
        <v>776566</v>
      </c>
      <c r="D1047" s="416">
        <f t="shared" si="53"/>
        <v>817601</v>
      </c>
      <c r="E1047" s="416">
        <f t="shared" si="53"/>
        <v>825978</v>
      </c>
      <c r="F1047" s="619">
        <f t="shared" si="51"/>
        <v>1.0102458289556886</v>
      </c>
    </row>
    <row r="1048" spans="1:6" ht="12.75">
      <c r="A1048" s="385"/>
      <c r="B1048" s="399" t="s">
        <v>436</v>
      </c>
      <c r="C1048" s="416">
        <f>SUM(C1011+C979+C878)</f>
        <v>1526364</v>
      </c>
      <c r="D1048" s="416">
        <f t="shared" si="53"/>
        <v>1722169</v>
      </c>
      <c r="E1048" s="416">
        <f t="shared" si="53"/>
        <v>1773385</v>
      </c>
      <c r="F1048" s="619">
        <f t="shared" si="51"/>
        <v>1.0297392416191442</v>
      </c>
    </row>
    <row r="1049" spans="1:6" ht="12.75">
      <c r="A1049" s="385"/>
      <c r="B1049" s="638" t="s">
        <v>646</v>
      </c>
      <c r="C1049" s="416"/>
      <c r="D1049" s="640">
        <f>SUM(D1012+D879)</f>
        <v>81390</v>
      </c>
      <c r="E1049" s="640">
        <f>SUM(E1012+E879)</f>
        <v>81390</v>
      </c>
      <c r="F1049" s="619">
        <f t="shared" si="51"/>
        <v>1</v>
      </c>
    </row>
    <row r="1050" spans="1:6" ht="12.75">
      <c r="A1050" s="385"/>
      <c r="B1050" s="399" t="s">
        <v>437</v>
      </c>
      <c r="C1050" s="416">
        <f aca="true" t="shared" si="54" ref="C1050:E1051">SUM(C1013+C980+C880)</f>
        <v>0</v>
      </c>
      <c r="D1050" s="416">
        <f t="shared" si="54"/>
        <v>10</v>
      </c>
      <c r="E1050" s="416">
        <f t="shared" si="54"/>
        <v>10</v>
      </c>
      <c r="F1050" s="619">
        <f t="shared" si="51"/>
        <v>1</v>
      </c>
    </row>
    <row r="1051" spans="1:6" ht="13.5" thickBot="1">
      <c r="A1051" s="385"/>
      <c r="B1051" s="400" t="s">
        <v>438</v>
      </c>
      <c r="C1051" s="417">
        <f t="shared" si="54"/>
        <v>0</v>
      </c>
      <c r="D1051" s="417">
        <f t="shared" si="54"/>
        <v>9143</v>
      </c>
      <c r="E1051" s="417">
        <f t="shared" si="54"/>
        <v>20355</v>
      </c>
      <c r="F1051" s="622">
        <f t="shared" si="51"/>
        <v>2.2262933391665753</v>
      </c>
    </row>
    <row r="1052" spans="1:6" ht="13.5" thickBot="1">
      <c r="A1052" s="385"/>
      <c r="B1052" s="401" t="s">
        <v>22</v>
      </c>
      <c r="C1052" s="422">
        <f>SUM(C1046:C1051)</f>
        <v>5263909</v>
      </c>
      <c r="D1052" s="422">
        <f>SUM(D1046:D1051)-D1049</f>
        <v>5649639</v>
      </c>
      <c r="E1052" s="422">
        <f>SUM(E1046:E1051)-E1049</f>
        <v>5752626</v>
      </c>
      <c r="F1052" s="618">
        <f t="shared" si="51"/>
        <v>1.0182289523277506</v>
      </c>
    </row>
    <row r="1053" spans="1:6" ht="12.75">
      <c r="A1053" s="385"/>
      <c r="B1053" s="399" t="s">
        <v>439</v>
      </c>
      <c r="C1053" s="416">
        <f>SUM(C1016+C983+C883)</f>
        <v>508</v>
      </c>
      <c r="D1053" s="416">
        <f aca="true" t="shared" si="55" ref="D1053:E1055">SUM(D1016+D983+D883)</f>
        <v>508</v>
      </c>
      <c r="E1053" s="416">
        <f>SUM(E1016+E983+E883)</f>
        <v>1118</v>
      </c>
      <c r="F1053" s="619">
        <f t="shared" si="51"/>
        <v>2.2007874015748032</v>
      </c>
    </row>
    <row r="1054" spans="1:6" ht="12.75">
      <c r="A1054" s="385"/>
      <c r="B1054" s="399" t="s">
        <v>440</v>
      </c>
      <c r="C1054" s="416">
        <f>SUM(C1017+C984+C884)</f>
        <v>1281</v>
      </c>
      <c r="D1054" s="416">
        <f t="shared" si="55"/>
        <v>12390</v>
      </c>
      <c r="E1054" s="416">
        <f t="shared" si="55"/>
        <v>19202</v>
      </c>
      <c r="F1054" s="619">
        <f t="shared" si="51"/>
        <v>1.5497982243744957</v>
      </c>
    </row>
    <row r="1055" spans="1:6" ht="13.5" thickBot="1">
      <c r="A1055" s="385"/>
      <c r="B1055" s="402" t="s">
        <v>441</v>
      </c>
      <c r="C1055" s="417">
        <f>SUM(C1018+C985+C885)</f>
        <v>0</v>
      </c>
      <c r="D1055" s="417">
        <f t="shared" si="55"/>
        <v>0</v>
      </c>
      <c r="E1055" s="417">
        <f t="shared" si="55"/>
        <v>0</v>
      </c>
      <c r="F1055" s="622"/>
    </row>
    <row r="1056" spans="1:6" ht="13.5" thickBot="1">
      <c r="A1056" s="385"/>
      <c r="B1056" s="404" t="s">
        <v>28</v>
      </c>
      <c r="C1056" s="422">
        <f>SUM(C1053:C1055)</f>
        <v>1789</v>
      </c>
      <c r="D1056" s="422">
        <f>SUM(D1053:D1055)</f>
        <v>12898</v>
      </c>
      <c r="E1056" s="422">
        <f>SUM(E1053:E1055)</f>
        <v>20320</v>
      </c>
      <c r="F1056" s="630">
        <f t="shared" si="51"/>
        <v>1.5754380524112266</v>
      </c>
    </row>
    <row r="1057" spans="1:6" ht="13.5" thickBot="1">
      <c r="A1057" s="385"/>
      <c r="B1057" s="663" t="s">
        <v>665</v>
      </c>
      <c r="C1057" s="422"/>
      <c r="D1057" s="415">
        <f>SUM(D1020+D887+D987)</f>
        <v>0</v>
      </c>
      <c r="E1057" s="415">
        <f>SUM(E1020+E887+E987)</f>
        <v>0</v>
      </c>
      <c r="F1057" s="622"/>
    </row>
    <row r="1058" spans="1:6" ht="14.25" thickBot="1">
      <c r="A1058" s="403"/>
      <c r="B1058" s="386" t="s">
        <v>45</v>
      </c>
      <c r="C1058" s="424">
        <f>SUM(C1052+C1056)</f>
        <v>5265698</v>
      </c>
      <c r="D1058" s="424">
        <f>SUM(D1052+D1056+D1057)</f>
        <v>5662537</v>
      </c>
      <c r="E1058" s="424">
        <f>SUM(E1052+E1056+E1057)</f>
        <v>5772946</v>
      </c>
      <c r="F1058" s="630">
        <f t="shared" si="51"/>
        <v>1.0194981507405603</v>
      </c>
    </row>
  </sheetData>
  <sheetProtection/>
  <mergeCells count="5">
    <mergeCell ref="A1:F1"/>
    <mergeCell ref="F5:F7"/>
    <mergeCell ref="A2:F2"/>
    <mergeCell ref="D5:D7"/>
    <mergeCell ref="E5:E7"/>
  </mergeCells>
  <printOptions horizontalCentered="1" verticalCentered="1"/>
  <pageMargins left="0.16" right="0" top="0.984251968503937" bottom="0.7874015748031497" header="0.31496062992125984" footer="0.5118110236220472"/>
  <pageSetup firstPageNumber="12" useFirstPageNumber="1" horizontalDpi="600" verticalDpi="600" orientation="portrait" paperSize="9" scale="70" r:id="rId2"/>
  <headerFooter alignWithMargins="0">
    <oddFooter>&amp;C&amp;P. oldal</oddFooter>
  </headerFooter>
  <rowBreaks count="15" manualBreakCount="15">
    <brk id="71" max="255" man="1"/>
    <brk id="134" max="255" man="1"/>
    <brk id="197" max="255" man="1"/>
    <brk id="260" max="255" man="1"/>
    <brk id="327" max="255" man="1"/>
    <brk id="394" max="255" man="1"/>
    <brk id="456" max="255" man="1"/>
    <brk id="521" max="255" man="1"/>
    <brk id="587" max="255" man="1"/>
    <brk id="654" max="255" man="1"/>
    <brk id="721" max="255" man="1"/>
    <brk id="788" max="255" man="1"/>
    <brk id="851" max="255" man="1"/>
    <brk id="920" max="255" man="1"/>
    <brk id="988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2"/>
  <sheetViews>
    <sheetView showZeros="0" zoomScalePageLayoutView="0" workbookViewId="0" topLeftCell="A55">
      <selection activeCell="A79" sqref="A79"/>
    </sheetView>
  </sheetViews>
  <sheetFormatPr defaultColWidth="9.125" defaultRowHeight="12.75"/>
  <cols>
    <col min="1" max="1" width="6.875" style="68" customWidth="1"/>
    <col min="2" max="2" width="50.125" style="69" customWidth="1"/>
    <col min="3" max="3" width="13.625" style="69" customWidth="1"/>
    <col min="4" max="5" width="12.625" style="69" customWidth="1"/>
    <col min="6" max="16384" width="9.125" style="69" customWidth="1"/>
  </cols>
  <sheetData>
    <row r="1" spans="1:6" ht="12">
      <c r="A1" s="768" t="s">
        <v>383</v>
      </c>
      <c r="B1" s="769"/>
      <c r="C1" s="769"/>
      <c r="D1" s="770"/>
      <c r="E1" s="770"/>
      <c r="F1" s="770"/>
    </row>
    <row r="2" spans="1:6" ht="12.75">
      <c r="A2" s="768" t="s">
        <v>384</v>
      </c>
      <c r="B2" s="769"/>
      <c r="C2" s="769"/>
      <c r="D2" s="770"/>
      <c r="E2" s="770"/>
      <c r="F2" s="770"/>
    </row>
    <row r="3" spans="1:3" s="1" customFormat="1" ht="11.25" customHeight="1">
      <c r="A3" s="91"/>
      <c r="B3" s="91"/>
      <c r="C3" s="248"/>
    </row>
    <row r="4" spans="3:6" ht="11.25" customHeight="1">
      <c r="C4" s="179"/>
      <c r="F4" s="179" t="s">
        <v>216</v>
      </c>
    </row>
    <row r="5" spans="1:6" s="67" customFormat="1" ht="11.25" customHeight="1">
      <c r="A5" s="14"/>
      <c r="B5" s="92"/>
      <c r="C5" s="206" t="s">
        <v>85</v>
      </c>
      <c r="D5" s="748" t="s">
        <v>835</v>
      </c>
      <c r="E5" s="748" t="s">
        <v>846</v>
      </c>
      <c r="F5" s="748" t="s">
        <v>661</v>
      </c>
    </row>
    <row r="6" spans="1:6" s="67" customFormat="1" ht="12" customHeight="1">
      <c r="A6" s="87" t="s">
        <v>254</v>
      </c>
      <c r="B6" s="93" t="s">
        <v>271</v>
      </c>
      <c r="C6" s="15" t="s">
        <v>621</v>
      </c>
      <c r="D6" s="762"/>
      <c r="E6" s="762"/>
      <c r="F6" s="762"/>
    </row>
    <row r="7" spans="1:6" s="67" customFormat="1" ht="12.75" customHeight="1" thickBot="1">
      <c r="A7" s="81"/>
      <c r="B7" s="94"/>
      <c r="C7" s="53" t="s">
        <v>622</v>
      </c>
      <c r="D7" s="763"/>
      <c r="E7" s="763"/>
      <c r="F7" s="767"/>
    </row>
    <row r="8" spans="1:6" s="67" customFormat="1" ht="12" customHeight="1">
      <c r="A8" s="96" t="s">
        <v>173</v>
      </c>
      <c r="B8" s="131" t="s">
        <v>174</v>
      </c>
      <c r="C8" s="18" t="s">
        <v>175</v>
      </c>
      <c r="D8" s="96" t="s">
        <v>176</v>
      </c>
      <c r="E8" s="96" t="s">
        <v>326</v>
      </c>
      <c r="F8" s="96" t="s">
        <v>660</v>
      </c>
    </row>
    <row r="9" spans="1:6" ht="12" customHeight="1">
      <c r="A9" s="14">
        <v>3010</v>
      </c>
      <c r="B9" s="97" t="s">
        <v>52</v>
      </c>
      <c r="C9" s="90">
        <f>SUM(C18+C27)</f>
        <v>23012</v>
      </c>
      <c r="D9" s="90">
        <f>SUM(D18+D27)</f>
        <v>23024</v>
      </c>
      <c r="E9" s="90">
        <f>SUM(E18+E27)</f>
        <v>25722</v>
      </c>
      <c r="F9" s="628">
        <f>SUM(E9/D9)</f>
        <v>1.1171820708825573</v>
      </c>
    </row>
    <row r="10" spans="1:6" ht="12" customHeight="1">
      <c r="A10" s="15">
        <v>3011</v>
      </c>
      <c r="B10" s="77" t="s">
        <v>53</v>
      </c>
      <c r="C10" s="90"/>
      <c r="D10" s="90"/>
      <c r="E10" s="90"/>
      <c r="F10" s="617"/>
    </row>
    <row r="11" spans="1:6" ht="12" customHeight="1">
      <c r="A11" s="71"/>
      <c r="B11" s="72" t="s">
        <v>54</v>
      </c>
      <c r="C11" s="78">
        <v>2830</v>
      </c>
      <c r="D11" s="78">
        <v>2836</v>
      </c>
      <c r="E11" s="78">
        <v>3075</v>
      </c>
      <c r="F11" s="612">
        <f>SUM(E11/D11)</f>
        <v>1.0842736248236953</v>
      </c>
    </row>
    <row r="12" spans="1:6" ht="12" customHeight="1">
      <c r="A12" s="71"/>
      <c r="B12" s="7" t="s">
        <v>293</v>
      </c>
      <c r="C12" s="78">
        <v>703</v>
      </c>
      <c r="D12" s="78">
        <v>709</v>
      </c>
      <c r="E12" s="78">
        <v>797</v>
      </c>
      <c r="F12" s="612">
        <f>SUM(E12/D12)</f>
        <v>1.1241184767277856</v>
      </c>
    </row>
    <row r="13" spans="1:6" ht="12" customHeight="1">
      <c r="A13" s="85"/>
      <c r="B13" s="86" t="s">
        <v>259</v>
      </c>
      <c r="C13" s="78">
        <v>5000</v>
      </c>
      <c r="D13" s="78">
        <v>5000</v>
      </c>
      <c r="E13" s="78">
        <v>5000</v>
      </c>
      <c r="F13" s="612">
        <f>SUM(E13/D13)</f>
        <v>1</v>
      </c>
    </row>
    <row r="14" spans="1:6" ht="12" customHeight="1">
      <c r="A14" s="71"/>
      <c r="B14" s="10" t="s">
        <v>273</v>
      </c>
      <c r="C14" s="78"/>
      <c r="D14" s="78"/>
      <c r="E14" s="78"/>
      <c r="F14" s="612"/>
    </row>
    <row r="15" spans="1:6" ht="12" customHeight="1">
      <c r="A15" s="71"/>
      <c r="B15" s="10" t="s">
        <v>69</v>
      </c>
      <c r="C15" s="78"/>
      <c r="D15" s="78"/>
      <c r="E15" s="78"/>
      <c r="F15" s="612"/>
    </row>
    <row r="16" spans="1:6" ht="12" customHeight="1">
      <c r="A16" s="85"/>
      <c r="B16" s="56" t="s">
        <v>260</v>
      </c>
      <c r="C16" s="78">
        <v>2000</v>
      </c>
      <c r="D16" s="78">
        <v>2000</v>
      </c>
      <c r="E16" s="78">
        <v>2000</v>
      </c>
      <c r="F16" s="612">
        <f>SUM(E16/D16)</f>
        <v>1</v>
      </c>
    </row>
    <row r="17" spans="1:6" ht="12" customHeight="1" thickBot="1">
      <c r="A17" s="71"/>
      <c r="B17" s="98" t="s">
        <v>187</v>
      </c>
      <c r="C17" s="79"/>
      <c r="D17" s="79"/>
      <c r="E17" s="79"/>
      <c r="F17" s="742"/>
    </row>
    <row r="18" spans="1:6" ht="12" customHeight="1" thickBot="1">
      <c r="A18" s="81"/>
      <c r="B18" s="58" t="s">
        <v>252</v>
      </c>
      <c r="C18" s="83">
        <f>SUM(C11:C17)</f>
        <v>10533</v>
      </c>
      <c r="D18" s="83">
        <f>SUM(D11:D17)</f>
        <v>10545</v>
      </c>
      <c r="E18" s="83">
        <f>SUM(E11:E17)</f>
        <v>10872</v>
      </c>
      <c r="F18" s="618">
        <f>SUM(E18/D18)</f>
        <v>1.0310099573257467</v>
      </c>
    </row>
    <row r="19" spans="1:6" ht="12" customHeight="1">
      <c r="A19" s="87">
        <v>3012</v>
      </c>
      <c r="B19" s="103" t="s">
        <v>147</v>
      </c>
      <c r="C19" s="100"/>
      <c r="D19" s="100"/>
      <c r="E19" s="100"/>
      <c r="F19" s="628"/>
    </row>
    <row r="20" spans="1:6" ht="12" customHeight="1">
      <c r="A20" s="15"/>
      <c r="B20" s="72" t="s">
        <v>54</v>
      </c>
      <c r="C20" s="167">
        <v>9947</v>
      </c>
      <c r="D20" s="167">
        <v>9947</v>
      </c>
      <c r="E20" s="167">
        <v>11525</v>
      </c>
      <c r="F20" s="612">
        <f>SUM(E20/D20)</f>
        <v>1.1586407962199659</v>
      </c>
    </row>
    <row r="21" spans="1:6" ht="12" customHeight="1">
      <c r="A21" s="15"/>
      <c r="B21" s="7" t="s">
        <v>293</v>
      </c>
      <c r="C21" s="167">
        <v>2532</v>
      </c>
      <c r="D21" s="167">
        <v>2532</v>
      </c>
      <c r="E21" s="167">
        <v>3325</v>
      </c>
      <c r="F21" s="612">
        <f>SUM(E21/D21)</f>
        <v>1.3131911532385465</v>
      </c>
    </row>
    <row r="22" spans="1:6" ht="12" customHeight="1">
      <c r="A22" s="87"/>
      <c r="B22" s="86" t="s">
        <v>259</v>
      </c>
      <c r="C22" s="167"/>
      <c r="D22" s="167"/>
      <c r="E22" s="167"/>
      <c r="F22" s="617"/>
    </row>
    <row r="23" spans="1:6" ht="12" customHeight="1">
      <c r="A23" s="15"/>
      <c r="B23" s="10" t="s">
        <v>273</v>
      </c>
      <c r="C23" s="47"/>
      <c r="D23" s="47"/>
      <c r="E23" s="47"/>
      <c r="F23" s="617"/>
    </row>
    <row r="24" spans="1:6" ht="12" customHeight="1">
      <c r="A24" s="15"/>
      <c r="B24" s="10" t="s">
        <v>69</v>
      </c>
      <c r="C24" s="47"/>
      <c r="D24" s="47"/>
      <c r="E24" s="47"/>
      <c r="F24" s="617"/>
    </row>
    <row r="25" spans="1:6" ht="12" customHeight="1">
      <c r="A25" s="87"/>
      <c r="B25" s="56" t="s">
        <v>260</v>
      </c>
      <c r="C25" s="47"/>
      <c r="D25" s="47"/>
      <c r="E25" s="47"/>
      <c r="F25" s="617"/>
    </row>
    <row r="26" spans="1:6" ht="12" customHeight="1" thickBot="1">
      <c r="A26" s="15"/>
      <c r="B26" s="98" t="s">
        <v>187</v>
      </c>
      <c r="C26" s="48"/>
      <c r="D26" s="48"/>
      <c r="E26" s="48"/>
      <c r="F26" s="742"/>
    </row>
    <row r="27" spans="1:6" ht="12" customHeight="1" thickBot="1">
      <c r="A27" s="87"/>
      <c r="B27" s="58" t="s">
        <v>252</v>
      </c>
      <c r="C27" s="89">
        <f>SUM(C20:C26)</f>
        <v>12479</v>
      </c>
      <c r="D27" s="89">
        <f>SUM(D20:D26)</f>
        <v>12479</v>
      </c>
      <c r="E27" s="89">
        <f>SUM(E20:E26)</f>
        <v>14850</v>
      </c>
      <c r="F27" s="618">
        <f>SUM(E27/D27)</f>
        <v>1.1899991986537384</v>
      </c>
    </row>
    <row r="28" spans="1:6" s="67" customFormat="1" ht="12" customHeight="1">
      <c r="A28" s="108">
        <v>3020</v>
      </c>
      <c r="B28" s="99" t="s">
        <v>55</v>
      </c>
      <c r="C28" s="100">
        <f>SUM(C37+C61+C69+C45+C53+C77)</f>
        <v>1980082</v>
      </c>
      <c r="D28" s="100">
        <f>SUM(D37+D61+D69+D45+D53+D77)</f>
        <v>2061481</v>
      </c>
      <c r="E28" s="100">
        <f>SUM(E37+E61+E69+E45+E53+E77)</f>
        <v>2065362</v>
      </c>
      <c r="F28" s="628">
        <f>SUM(E28/D28)</f>
        <v>1.0018826271015837</v>
      </c>
    </row>
    <row r="29" spans="1:6" s="67" customFormat="1" ht="12" customHeight="1">
      <c r="A29" s="87">
        <v>3021</v>
      </c>
      <c r="B29" s="101" t="s">
        <v>56</v>
      </c>
      <c r="C29" s="90"/>
      <c r="D29" s="90"/>
      <c r="E29" s="90"/>
      <c r="F29" s="617"/>
    </row>
    <row r="30" spans="1:6" ht="12" customHeight="1">
      <c r="A30" s="71"/>
      <c r="B30" s="72" t="s">
        <v>54</v>
      </c>
      <c r="C30" s="78">
        <v>1069824</v>
      </c>
      <c r="D30" s="78">
        <v>1137675</v>
      </c>
      <c r="E30" s="78">
        <v>1117881</v>
      </c>
      <c r="F30" s="612">
        <f>SUM(E30/D30)</f>
        <v>0.9826013580328301</v>
      </c>
    </row>
    <row r="31" spans="1:6" ht="12" customHeight="1">
      <c r="A31" s="71"/>
      <c r="B31" s="7" t="s">
        <v>293</v>
      </c>
      <c r="C31" s="78">
        <v>265467</v>
      </c>
      <c r="D31" s="78">
        <v>292974</v>
      </c>
      <c r="E31" s="78">
        <v>317299</v>
      </c>
      <c r="F31" s="612">
        <f>SUM(E31/D31)</f>
        <v>1.0830278454743425</v>
      </c>
    </row>
    <row r="32" spans="1:6" ht="12" customHeight="1">
      <c r="A32" s="85"/>
      <c r="B32" s="86" t="s">
        <v>259</v>
      </c>
      <c r="C32" s="78">
        <v>343793</v>
      </c>
      <c r="D32" s="78">
        <v>339548</v>
      </c>
      <c r="E32" s="78">
        <v>338898</v>
      </c>
      <c r="F32" s="612">
        <f>SUM(E32/D32)</f>
        <v>0.9980856903883987</v>
      </c>
    </row>
    <row r="33" spans="1:6" ht="12" customHeight="1">
      <c r="A33" s="71"/>
      <c r="B33" s="10" t="s">
        <v>273</v>
      </c>
      <c r="C33" s="78"/>
      <c r="D33" s="78"/>
      <c r="E33" s="78"/>
      <c r="F33" s="612"/>
    </row>
    <row r="34" spans="1:6" ht="12" customHeight="1">
      <c r="A34" s="71"/>
      <c r="B34" s="10" t="s">
        <v>69</v>
      </c>
      <c r="C34" s="78"/>
      <c r="D34" s="78"/>
      <c r="E34" s="78"/>
      <c r="F34" s="612"/>
    </row>
    <row r="35" spans="1:6" ht="12" customHeight="1">
      <c r="A35" s="85"/>
      <c r="B35" s="56" t="s">
        <v>260</v>
      </c>
      <c r="C35" s="73">
        <v>8000</v>
      </c>
      <c r="D35" s="73">
        <v>8000</v>
      </c>
      <c r="E35" s="73">
        <v>8000</v>
      </c>
      <c r="F35" s="612">
        <f>SUM(E35/D35)</f>
        <v>1</v>
      </c>
    </row>
    <row r="36" spans="1:6" ht="12" customHeight="1" thickBot="1">
      <c r="A36" s="71"/>
      <c r="B36" s="98" t="s">
        <v>186</v>
      </c>
      <c r="C36" s="79">
        <v>25000</v>
      </c>
      <c r="D36" s="79"/>
      <c r="E36" s="79"/>
      <c r="F36" s="742"/>
    </row>
    <row r="37" spans="1:6" ht="12" customHeight="1" thickBot="1">
      <c r="A37" s="81"/>
      <c r="B37" s="58" t="s">
        <v>252</v>
      </c>
      <c r="C37" s="83">
        <f>SUM(C30:C36)</f>
        <v>1712084</v>
      </c>
      <c r="D37" s="83">
        <f>SUM(D30:D36)</f>
        <v>1778197</v>
      </c>
      <c r="E37" s="83">
        <f>SUM(E30:E36)</f>
        <v>1782078</v>
      </c>
      <c r="F37" s="618">
        <f>SUM(E37/D37)</f>
        <v>1.0021825478279403</v>
      </c>
    </row>
    <row r="38" spans="1:6" ht="12" customHeight="1">
      <c r="A38" s="87">
        <v>3022</v>
      </c>
      <c r="B38" s="102" t="s">
        <v>57</v>
      </c>
      <c r="C38" s="90"/>
      <c r="D38" s="90"/>
      <c r="E38" s="90"/>
      <c r="F38" s="628"/>
    </row>
    <row r="39" spans="1:6" ht="12" customHeight="1">
      <c r="A39" s="71"/>
      <c r="B39" s="72" t="s">
        <v>54</v>
      </c>
      <c r="C39" s="78">
        <v>44834</v>
      </c>
      <c r="D39" s="78">
        <v>44915</v>
      </c>
      <c r="E39" s="78">
        <v>44915</v>
      </c>
      <c r="F39" s="612">
        <f>SUM(E39/D39)</f>
        <v>1</v>
      </c>
    </row>
    <row r="40" spans="1:6" ht="12" customHeight="1">
      <c r="A40" s="71"/>
      <c r="B40" s="7" t="s">
        <v>293</v>
      </c>
      <c r="C40" s="78">
        <v>12105</v>
      </c>
      <c r="D40" s="78">
        <v>12161</v>
      </c>
      <c r="E40" s="78">
        <v>12161</v>
      </c>
      <c r="F40" s="612">
        <f>SUM(E40/D40)</f>
        <v>1</v>
      </c>
    </row>
    <row r="41" spans="1:6" ht="12" customHeight="1">
      <c r="A41" s="85"/>
      <c r="B41" s="86" t="s">
        <v>259</v>
      </c>
      <c r="C41" s="78">
        <v>1711</v>
      </c>
      <c r="D41" s="78">
        <v>1711</v>
      </c>
      <c r="E41" s="78">
        <v>1711</v>
      </c>
      <c r="F41" s="612">
        <f>SUM(E41/D41)</f>
        <v>1</v>
      </c>
    </row>
    <row r="42" spans="1:6" ht="12" customHeight="1">
      <c r="A42" s="71"/>
      <c r="B42" s="10" t="s">
        <v>273</v>
      </c>
      <c r="C42" s="78"/>
      <c r="D42" s="78"/>
      <c r="E42" s="78"/>
      <c r="F42" s="612"/>
    </row>
    <row r="43" spans="1:6" ht="12" customHeight="1">
      <c r="A43" s="71"/>
      <c r="B43" s="10" t="s">
        <v>69</v>
      </c>
      <c r="C43" s="78"/>
      <c r="D43" s="78"/>
      <c r="E43" s="78"/>
      <c r="F43" s="617"/>
    </row>
    <row r="44" spans="1:6" ht="12" customHeight="1" thickBot="1">
      <c r="A44" s="85"/>
      <c r="B44" s="56" t="s">
        <v>260</v>
      </c>
      <c r="C44" s="73"/>
      <c r="D44" s="73"/>
      <c r="E44" s="73"/>
      <c r="F44" s="742"/>
    </row>
    <row r="45" spans="1:6" ht="12" thickBot="1">
      <c r="A45" s="81"/>
      <c r="B45" s="58" t="s">
        <v>252</v>
      </c>
      <c r="C45" s="83">
        <f>SUM(C39:C44)</f>
        <v>58650</v>
      </c>
      <c r="D45" s="83">
        <f>SUM(D39:D44)</f>
        <v>58787</v>
      </c>
      <c r="E45" s="83">
        <f>SUM(E39:E44)</f>
        <v>58787</v>
      </c>
      <c r="F45" s="618">
        <f>SUM(E45/D45)</f>
        <v>1</v>
      </c>
    </row>
    <row r="46" spans="1:6" ht="12">
      <c r="A46" s="229">
        <v>3023</v>
      </c>
      <c r="B46" s="99" t="s">
        <v>199</v>
      </c>
      <c r="C46" s="100"/>
      <c r="D46" s="100"/>
      <c r="E46" s="100"/>
      <c r="F46" s="743"/>
    </row>
    <row r="47" spans="1:6" ht="12">
      <c r="A47" s="59"/>
      <c r="B47" s="72" t="s">
        <v>54</v>
      </c>
      <c r="C47" s="78"/>
      <c r="D47" s="78"/>
      <c r="E47" s="78"/>
      <c r="F47" s="617"/>
    </row>
    <row r="48" spans="1:6" ht="12">
      <c r="A48" s="220"/>
      <c r="B48" s="7" t="s">
        <v>293</v>
      </c>
      <c r="C48" s="78"/>
      <c r="D48" s="78"/>
      <c r="E48" s="78"/>
      <c r="F48" s="617"/>
    </row>
    <row r="49" spans="1:6" ht="11.25">
      <c r="A49" s="56"/>
      <c r="B49" s="86" t="s">
        <v>259</v>
      </c>
      <c r="C49" s="78">
        <v>27795</v>
      </c>
      <c r="D49" s="78">
        <v>37938</v>
      </c>
      <c r="E49" s="78">
        <v>37938</v>
      </c>
      <c r="F49" s="612">
        <f>SUM(E49/D49)</f>
        <v>1</v>
      </c>
    </row>
    <row r="50" spans="1:6" ht="12">
      <c r="A50" s="36"/>
      <c r="B50" s="10" t="s">
        <v>273</v>
      </c>
      <c r="C50" s="78"/>
      <c r="D50" s="78"/>
      <c r="E50" s="78"/>
      <c r="F50" s="617"/>
    </row>
    <row r="51" spans="1:6" ht="12">
      <c r="A51" s="36"/>
      <c r="B51" s="10" t="s">
        <v>69</v>
      </c>
      <c r="C51" s="78"/>
      <c r="D51" s="78"/>
      <c r="E51" s="78"/>
      <c r="F51" s="617"/>
    </row>
    <row r="52" spans="1:6" ht="12" thickBot="1">
      <c r="A52" s="59"/>
      <c r="B52" s="75" t="s">
        <v>260</v>
      </c>
      <c r="C52" s="78"/>
      <c r="D52" s="78"/>
      <c r="E52" s="78"/>
      <c r="F52" s="742"/>
    </row>
    <row r="53" spans="1:6" ht="12" thickBot="1">
      <c r="A53" s="180"/>
      <c r="B53" s="58" t="s">
        <v>252</v>
      </c>
      <c r="C53" s="83">
        <f>SUM(C47:C52)</f>
        <v>27795</v>
      </c>
      <c r="D53" s="83">
        <f>SUM(D47:D52)</f>
        <v>37938</v>
      </c>
      <c r="E53" s="83">
        <f>SUM(E47:E52)</f>
        <v>37938</v>
      </c>
      <c r="F53" s="618">
        <f>SUM(E53/D53)</f>
        <v>1</v>
      </c>
    </row>
    <row r="54" spans="1:6" ht="12">
      <c r="A54" s="87">
        <v>3024</v>
      </c>
      <c r="B54" s="102" t="s">
        <v>58</v>
      </c>
      <c r="C54" s="90"/>
      <c r="D54" s="90"/>
      <c r="E54" s="90"/>
      <c r="F54" s="628"/>
    </row>
    <row r="55" spans="1:6" ht="12" customHeight="1">
      <c r="A55" s="71"/>
      <c r="B55" s="72" t="s">
        <v>54</v>
      </c>
      <c r="C55" s="78"/>
      <c r="D55" s="78"/>
      <c r="E55" s="78"/>
      <c r="F55" s="617"/>
    </row>
    <row r="56" spans="1:6" ht="12" customHeight="1">
      <c r="A56" s="71"/>
      <c r="B56" s="7" t="s">
        <v>293</v>
      </c>
      <c r="C56" s="78"/>
      <c r="D56" s="78"/>
      <c r="E56" s="78"/>
      <c r="F56" s="617"/>
    </row>
    <row r="57" spans="1:6" ht="12" customHeight="1">
      <c r="A57" s="85"/>
      <c r="B57" s="86" t="s">
        <v>259</v>
      </c>
      <c r="C57" s="78">
        <v>10000</v>
      </c>
      <c r="D57" s="78">
        <v>10000</v>
      </c>
      <c r="E57" s="78">
        <v>10000</v>
      </c>
      <c r="F57" s="612">
        <f>SUM(E57/D57)</f>
        <v>1</v>
      </c>
    </row>
    <row r="58" spans="1:6" ht="12" customHeight="1">
      <c r="A58" s="71"/>
      <c r="B58" s="10" t="s">
        <v>273</v>
      </c>
      <c r="C58" s="78"/>
      <c r="D58" s="78"/>
      <c r="E58" s="78"/>
      <c r="F58" s="617"/>
    </row>
    <row r="59" spans="1:6" ht="12" customHeight="1">
      <c r="A59" s="71"/>
      <c r="B59" s="10" t="s">
        <v>69</v>
      </c>
      <c r="C59" s="78"/>
      <c r="D59" s="78"/>
      <c r="E59" s="78"/>
      <c r="F59" s="617"/>
    </row>
    <row r="60" spans="1:6" ht="12" customHeight="1" thickBot="1">
      <c r="A60" s="85"/>
      <c r="B60" s="56" t="s">
        <v>260</v>
      </c>
      <c r="C60" s="73"/>
      <c r="D60" s="73"/>
      <c r="E60" s="73"/>
      <c r="F60" s="742"/>
    </row>
    <row r="61" spans="1:6" ht="12" customHeight="1" thickBot="1">
      <c r="A61" s="81"/>
      <c r="B61" s="58" t="s">
        <v>252</v>
      </c>
      <c r="C61" s="83">
        <f>SUM(C55:C60)</f>
        <v>10000</v>
      </c>
      <c r="D61" s="83">
        <f>SUM(D55:D60)</f>
        <v>10000</v>
      </c>
      <c r="E61" s="83">
        <f>SUM(E55:E60)</f>
        <v>10000</v>
      </c>
      <c r="F61" s="618">
        <f>SUM(E61/D61)</f>
        <v>1</v>
      </c>
    </row>
    <row r="62" spans="1:6" ht="12" customHeight="1">
      <c r="A62" s="87">
        <v>3025</v>
      </c>
      <c r="B62" s="104" t="s">
        <v>59</v>
      </c>
      <c r="C62" s="90"/>
      <c r="D62" s="90"/>
      <c r="E62" s="90"/>
      <c r="F62" s="628"/>
    </row>
    <row r="63" spans="1:6" ht="12" customHeight="1">
      <c r="A63" s="85"/>
      <c r="B63" s="72" t="s">
        <v>54</v>
      </c>
      <c r="C63" s="78">
        <v>1939</v>
      </c>
      <c r="D63" s="78">
        <v>41</v>
      </c>
      <c r="E63" s="78">
        <v>41</v>
      </c>
      <c r="F63" s="612">
        <f>SUM(E63/D63)</f>
        <v>1</v>
      </c>
    </row>
    <row r="64" spans="1:6" ht="12" customHeight="1">
      <c r="A64" s="85"/>
      <c r="B64" s="7" t="s">
        <v>293</v>
      </c>
      <c r="C64" s="78">
        <v>550</v>
      </c>
      <c r="D64" s="78">
        <v>136</v>
      </c>
      <c r="E64" s="78">
        <v>136</v>
      </c>
      <c r="F64" s="612">
        <f>SUM(E64/D64)</f>
        <v>1</v>
      </c>
    </row>
    <row r="65" spans="1:6" ht="12" customHeight="1">
      <c r="A65" s="85"/>
      <c r="B65" s="86" t="s">
        <v>259</v>
      </c>
      <c r="C65" s="78">
        <v>2584</v>
      </c>
      <c r="D65" s="78">
        <v>508</v>
      </c>
      <c r="E65" s="78">
        <v>508</v>
      </c>
      <c r="F65" s="612">
        <f>SUM(E65/D65)</f>
        <v>1</v>
      </c>
    </row>
    <row r="66" spans="1:6" ht="12" customHeight="1">
      <c r="A66" s="85"/>
      <c r="B66" s="10" t="s">
        <v>273</v>
      </c>
      <c r="C66" s="47"/>
      <c r="D66" s="47"/>
      <c r="E66" s="47"/>
      <c r="F66" s="617"/>
    </row>
    <row r="67" spans="1:6" ht="12" customHeight="1">
      <c r="A67" s="85"/>
      <c r="B67" s="10" t="s">
        <v>69</v>
      </c>
      <c r="C67" s="105"/>
      <c r="D67" s="105"/>
      <c r="E67" s="105"/>
      <c r="F67" s="617"/>
    </row>
    <row r="68" spans="1:6" ht="12" customHeight="1" thickBot="1">
      <c r="A68" s="85"/>
      <c r="B68" s="75" t="s">
        <v>260</v>
      </c>
      <c r="C68" s="161"/>
      <c r="D68" s="161"/>
      <c r="E68" s="161"/>
      <c r="F68" s="742"/>
    </row>
    <row r="69" spans="1:6" ht="12" customHeight="1" thickBot="1">
      <c r="A69" s="81"/>
      <c r="B69" s="58" t="s">
        <v>252</v>
      </c>
      <c r="C69" s="83">
        <f>SUM(C62:C68)</f>
        <v>5073</v>
      </c>
      <c r="D69" s="83">
        <f>SUM(D62:D68)</f>
        <v>685</v>
      </c>
      <c r="E69" s="83">
        <f>SUM(E62:E68)</f>
        <v>685</v>
      </c>
      <c r="F69" s="618">
        <f>SUM(E69/D69)</f>
        <v>1</v>
      </c>
    </row>
    <row r="70" spans="1:6" ht="12" customHeight="1">
      <c r="A70" s="70">
        <v>3026</v>
      </c>
      <c r="B70" s="103" t="s">
        <v>284</v>
      </c>
      <c r="C70" s="90"/>
      <c r="D70" s="90"/>
      <c r="E70" s="90"/>
      <c r="F70" s="628"/>
    </row>
    <row r="71" spans="1:6" ht="12" customHeight="1">
      <c r="A71" s="15"/>
      <c r="B71" s="72" t="s">
        <v>54</v>
      </c>
      <c r="C71" s="78"/>
      <c r="D71" s="78"/>
      <c r="E71" s="78"/>
      <c r="F71" s="617"/>
    </row>
    <row r="72" spans="1:6" ht="12" customHeight="1">
      <c r="A72" s="15"/>
      <c r="B72" s="7" t="s">
        <v>293</v>
      </c>
      <c r="C72" s="78"/>
      <c r="D72" s="78"/>
      <c r="E72" s="78"/>
      <c r="F72" s="617"/>
    </row>
    <row r="73" spans="1:6" ht="12" customHeight="1">
      <c r="A73" s="15"/>
      <c r="B73" s="86" t="s">
        <v>259</v>
      </c>
      <c r="C73" s="78">
        <v>91238</v>
      </c>
      <c r="D73" s="78">
        <v>81142</v>
      </c>
      <c r="E73" s="78">
        <v>81142</v>
      </c>
      <c r="F73" s="612">
        <f>SUM(E73/D73)</f>
        <v>1</v>
      </c>
    </row>
    <row r="74" spans="1:6" ht="12" customHeight="1">
      <c r="A74" s="15"/>
      <c r="B74" s="10" t="s">
        <v>273</v>
      </c>
      <c r="C74" s="47"/>
      <c r="D74" s="47"/>
      <c r="E74" s="47"/>
      <c r="F74" s="617"/>
    </row>
    <row r="75" spans="1:6" ht="12" customHeight="1">
      <c r="A75" s="15"/>
      <c r="B75" s="10" t="s">
        <v>69</v>
      </c>
      <c r="C75" s="105"/>
      <c r="D75" s="105"/>
      <c r="E75" s="105"/>
      <c r="F75" s="617"/>
    </row>
    <row r="76" spans="1:6" ht="12" customHeight="1" thickBot="1">
      <c r="A76" s="15"/>
      <c r="B76" s="75" t="s">
        <v>260</v>
      </c>
      <c r="C76" s="161">
        <v>75242</v>
      </c>
      <c r="D76" s="161">
        <v>94732</v>
      </c>
      <c r="E76" s="161">
        <v>94732</v>
      </c>
      <c r="F76" s="615">
        <f aca="true" t="shared" si="0" ref="F76:F92">SUM(E76/D76)</f>
        <v>1</v>
      </c>
    </row>
    <row r="77" spans="1:6" ht="12" customHeight="1" thickBot="1">
      <c r="A77" s="53"/>
      <c r="B77" s="58" t="s">
        <v>252</v>
      </c>
      <c r="C77" s="83">
        <f>SUM(C70:C76)</f>
        <v>166480</v>
      </c>
      <c r="D77" s="83">
        <f>SUM(D70:D76)</f>
        <v>175874</v>
      </c>
      <c r="E77" s="83">
        <f>SUM(E70:E76)</f>
        <v>175874</v>
      </c>
      <c r="F77" s="618">
        <f t="shared" si="0"/>
        <v>1</v>
      </c>
    </row>
    <row r="78" spans="1:6" ht="12" customHeight="1">
      <c r="A78" s="108">
        <v>3029</v>
      </c>
      <c r="B78" s="103" t="s">
        <v>61</v>
      </c>
      <c r="C78" s="738"/>
      <c r="D78" s="738"/>
      <c r="E78" s="738"/>
      <c r="F78" s="743"/>
    </row>
    <row r="79" spans="1:6" ht="12" customHeight="1">
      <c r="A79" s="87"/>
      <c r="B79" s="212" t="s">
        <v>21</v>
      </c>
      <c r="C79" s="78"/>
      <c r="D79" s="78"/>
      <c r="E79" s="78"/>
      <c r="F79" s="617"/>
    </row>
    <row r="80" spans="1:6" ht="12" customHeight="1">
      <c r="A80" s="71"/>
      <c r="B80" s="72" t="s">
        <v>54</v>
      </c>
      <c r="C80" s="78">
        <f aca="true" t="shared" si="1" ref="C80:E81">SUM(C63+C55+C39+C30+C11+C20)</f>
        <v>1129374</v>
      </c>
      <c r="D80" s="78">
        <f t="shared" si="1"/>
        <v>1195414</v>
      </c>
      <c r="E80" s="78">
        <f t="shared" si="1"/>
        <v>1177437</v>
      </c>
      <c r="F80" s="612">
        <f t="shared" si="0"/>
        <v>0.9849616952787904</v>
      </c>
    </row>
    <row r="81" spans="1:6" ht="12" customHeight="1">
      <c r="A81" s="71"/>
      <c r="B81" s="7" t="s">
        <v>293</v>
      </c>
      <c r="C81" s="78">
        <f t="shared" si="1"/>
        <v>281357</v>
      </c>
      <c r="D81" s="78">
        <f t="shared" si="1"/>
        <v>308512</v>
      </c>
      <c r="E81" s="78">
        <f t="shared" si="1"/>
        <v>333718</v>
      </c>
      <c r="F81" s="612">
        <f t="shared" si="0"/>
        <v>1.081701846281506</v>
      </c>
    </row>
    <row r="82" spans="1:6" ht="12" customHeight="1">
      <c r="A82" s="85"/>
      <c r="B82" s="10" t="s">
        <v>285</v>
      </c>
      <c r="C82" s="78">
        <f>SUM(C65+C57+C41+C32+C13+C22+C49+C73)</f>
        <v>482121</v>
      </c>
      <c r="D82" s="78">
        <f>SUM(D65+D57+D41+D32+D13+D22+D49+D73)</f>
        <v>475847</v>
      </c>
      <c r="E82" s="78">
        <f>SUM(E65+E57+E41+E32+E13+E22+E49+E73)</f>
        <v>475197</v>
      </c>
      <c r="F82" s="612">
        <f t="shared" si="0"/>
        <v>0.9986340147148138</v>
      </c>
    </row>
    <row r="83" spans="1:6" ht="12" customHeight="1">
      <c r="A83" s="71"/>
      <c r="B83" s="10" t="s">
        <v>273</v>
      </c>
      <c r="C83" s="78">
        <f>SUM(C66+C58+C42+C14+C23)</f>
        <v>0</v>
      </c>
      <c r="D83" s="78">
        <f>SUM(D66+D58+D42+D14+D23)</f>
        <v>0</v>
      </c>
      <c r="E83" s="78">
        <f>SUM(E66+E58+E42+E14+E23)</f>
        <v>0</v>
      </c>
      <c r="F83" s="617"/>
    </row>
    <row r="84" spans="1:6" ht="12" customHeight="1">
      <c r="A84" s="71"/>
      <c r="B84" s="10" t="s">
        <v>69</v>
      </c>
      <c r="C84" s="78">
        <f>SUM(C67+C59+C43+C33+C15+C24)</f>
        <v>0</v>
      </c>
      <c r="D84" s="78">
        <f>SUM(D67+D59+D43+D34+D15+D24)</f>
        <v>0</v>
      </c>
      <c r="E84" s="78">
        <f>SUM(E67+E59+E43+E34+E15+E24)</f>
        <v>0</v>
      </c>
      <c r="F84" s="617"/>
    </row>
    <row r="85" spans="1:6" ht="12" customHeight="1">
      <c r="A85" s="71"/>
      <c r="B85" s="172" t="s">
        <v>22</v>
      </c>
      <c r="C85" s="284">
        <f>SUM(C80:C84)</f>
        <v>1892852</v>
      </c>
      <c r="D85" s="284">
        <f>SUM(D80:D84)</f>
        <v>1979773</v>
      </c>
      <c r="E85" s="284">
        <f>SUM(E80:E84)</f>
        <v>1986352</v>
      </c>
      <c r="F85" s="617">
        <f t="shared" si="0"/>
        <v>1.0033231082553404</v>
      </c>
    </row>
    <row r="86" spans="1:6" ht="12" customHeight="1">
      <c r="A86" s="71"/>
      <c r="B86" s="282" t="s">
        <v>23</v>
      </c>
      <c r="C86" s="78"/>
      <c r="D86" s="78"/>
      <c r="E86" s="78"/>
      <c r="F86" s="617"/>
    </row>
    <row r="87" spans="1:6" ht="12" customHeight="1">
      <c r="A87" s="71"/>
      <c r="B87" s="10" t="s">
        <v>24</v>
      </c>
      <c r="C87" s="78"/>
      <c r="D87" s="78"/>
      <c r="E87" s="78"/>
      <c r="F87" s="617"/>
    </row>
    <row r="88" spans="1:6" ht="12" customHeight="1">
      <c r="A88" s="71"/>
      <c r="B88" s="10" t="s">
        <v>25</v>
      </c>
      <c r="C88" s="78">
        <f>SUM(C35+C16+C76)</f>
        <v>85242</v>
      </c>
      <c r="D88" s="78">
        <f>SUM(D35+D16+D76)</f>
        <v>104732</v>
      </c>
      <c r="E88" s="78">
        <f>SUM(E35+E16+E76)</f>
        <v>104732</v>
      </c>
      <c r="F88" s="612">
        <f t="shared" si="0"/>
        <v>1</v>
      </c>
    </row>
    <row r="89" spans="1:6" ht="12" customHeight="1">
      <c r="A89" s="71"/>
      <c r="B89" s="10" t="s">
        <v>26</v>
      </c>
      <c r="C89" s="78"/>
      <c r="D89" s="78"/>
      <c r="E89" s="78"/>
      <c r="F89" s="617"/>
    </row>
    <row r="90" spans="1:6" ht="12" customHeight="1">
      <c r="A90" s="71"/>
      <c r="B90" s="172" t="s">
        <v>28</v>
      </c>
      <c r="C90" s="284">
        <f>SUM(C88:C89)</f>
        <v>85242</v>
      </c>
      <c r="D90" s="284">
        <f>SUM(D88:D89)</f>
        <v>104732</v>
      </c>
      <c r="E90" s="284">
        <f>SUM(E88:E89)</f>
        <v>104732</v>
      </c>
      <c r="F90" s="617">
        <f t="shared" si="0"/>
        <v>1</v>
      </c>
    </row>
    <row r="91" spans="1:6" ht="12" customHeight="1" thickBot="1">
      <c r="A91" s="71"/>
      <c r="B91" s="283" t="s">
        <v>187</v>
      </c>
      <c r="C91" s="284">
        <f>SUM(C36)</f>
        <v>25000</v>
      </c>
      <c r="D91" s="284">
        <f>SUM(D36)</f>
        <v>0</v>
      </c>
      <c r="E91" s="284">
        <f>SUM(E36)</f>
        <v>0</v>
      </c>
      <c r="F91" s="742"/>
    </row>
    <row r="92" spans="1:6" ht="12" customHeight="1" thickBot="1">
      <c r="A92" s="81"/>
      <c r="B92" s="58" t="s">
        <v>252</v>
      </c>
      <c r="C92" s="83">
        <f>SUM(C85+C90+C91)</f>
        <v>2003094</v>
      </c>
      <c r="D92" s="83">
        <f>SUM(D85+D90+D91)</f>
        <v>2084505</v>
      </c>
      <c r="E92" s="83">
        <f>SUM(E85+E90+E91)</f>
        <v>2091084</v>
      </c>
      <c r="F92" s="618">
        <f t="shared" si="0"/>
        <v>1.003156144984061</v>
      </c>
    </row>
  </sheetData>
  <sheetProtection/>
  <mergeCells count="5">
    <mergeCell ref="F5:F7"/>
    <mergeCell ref="A2:F2"/>
    <mergeCell ref="A1:F1"/>
    <mergeCell ref="D5:D7"/>
    <mergeCell ref="E5:E7"/>
  </mergeCells>
  <printOptions horizontalCentered="1" verticalCentered="1"/>
  <pageMargins left="0.3937007874015748" right="0.33" top="0.3937007874015748" bottom="0.3937007874015748" header="0.11811023622047245" footer="0.2362204724409449"/>
  <pageSetup firstPageNumber="28" useFirstPageNumber="1" horizontalDpi="600" verticalDpi="600" orientation="landscape" paperSize="9" scale="97" r:id="rId2"/>
  <headerFooter alignWithMargins="0">
    <oddFooter>&amp;C&amp;P. oldal</oddFooter>
  </headerFooter>
  <rowBreaks count="2" manualBreakCount="2">
    <brk id="45" max="255" man="1"/>
    <brk id="77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1">
      <selection activeCell="C14" sqref="C14"/>
    </sheetView>
  </sheetViews>
  <sheetFormatPr defaultColWidth="9.125" defaultRowHeight="12.75"/>
  <cols>
    <col min="1" max="1" width="9.125" style="249" customWidth="1"/>
    <col min="2" max="2" width="50.625" style="249" customWidth="1"/>
    <col min="3" max="3" width="12.125" style="249" customWidth="1"/>
    <col min="4" max="5" width="11.625" style="249" customWidth="1"/>
    <col min="6" max="16384" width="9.125" style="249" customWidth="1"/>
  </cols>
  <sheetData>
    <row r="2" spans="1:6" ht="13.5">
      <c r="A2" s="772" t="s">
        <v>381</v>
      </c>
      <c r="B2" s="770"/>
      <c r="C2" s="770"/>
      <c r="D2" s="770"/>
      <c r="E2" s="770"/>
      <c r="F2" s="770"/>
    </row>
    <row r="3" spans="1:6" ht="12.75">
      <c r="A3" s="771" t="s">
        <v>244</v>
      </c>
      <c r="B3" s="770"/>
      <c r="C3" s="770"/>
      <c r="D3" s="770"/>
      <c r="E3" s="770"/>
      <c r="F3" s="770"/>
    </row>
    <row r="4" spans="2:3" ht="12.75">
      <c r="B4" s="250"/>
      <c r="C4" s="251"/>
    </row>
    <row r="5" spans="2:3" ht="12.75">
      <c r="B5" s="250"/>
      <c r="C5" s="251"/>
    </row>
    <row r="6" spans="2:3" ht="12.75">
      <c r="B6" s="250"/>
      <c r="C6" s="251"/>
    </row>
    <row r="7" spans="3:6" ht="12.75">
      <c r="C7" s="292"/>
      <c r="F7" s="292" t="s">
        <v>216</v>
      </c>
    </row>
    <row r="8" spans="1:6" ht="12.75" customHeight="1">
      <c r="A8" s="264"/>
      <c r="B8" s="252" t="s">
        <v>171</v>
      </c>
      <c r="C8" s="206" t="s">
        <v>85</v>
      </c>
      <c r="D8" s="748" t="s">
        <v>835</v>
      </c>
      <c r="E8" s="748" t="s">
        <v>846</v>
      </c>
      <c r="F8" s="748" t="s">
        <v>663</v>
      </c>
    </row>
    <row r="9" spans="1:6" ht="12.75">
      <c r="A9" s="257"/>
      <c r="B9" s="253" t="s">
        <v>255</v>
      </c>
      <c r="C9" s="15" t="s">
        <v>621</v>
      </c>
      <c r="D9" s="762"/>
      <c r="E9" s="762"/>
      <c r="F9" s="762"/>
    </row>
    <row r="10" spans="1:6" ht="13.5" thickBot="1">
      <c r="A10" s="258"/>
      <c r="B10" s="255"/>
      <c r="C10" s="53" t="s">
        <v>622</v>
      </c>
      <c r="D10" s="763"/>
      <c r="E10" s="763"/>
      <c r="F10" s="767"/>
    </row>
    <row r="11" spans="1:6" ht="13.5" thickBot="1">
      <c r="A11" s="656" t="s">
        <v>172</v>
      </c>
      <c r="B11" s="255" t="s">
        <v>173</v>
      </c>
      <c r="C11" s="256" t="s">
        <v>174</v>
      </c>
      <c r="D11" s="256" t="s">
        <v>175</v>
      </c>
      <c r="E11" s="256" t="s">
        <v>176</v>
      </c>
      <c r="F11" s="629" t="s">
        <v>326</v>
      </c>
    </row>
    <row r="12" spans="1:6" ht="15" customHeight="1">
      <c r="A12" s="266">
        <v>3030</v>
      </c>
      <c r="B12" s="267" t="s">
        <v>245</v>
      </c>
      <c r="C12" s="254"/>
      <c r="D12" s="254"/>
      <c r="E12" s="254"/>
      <c r="F12" s="257"/>
    </row>
    <row r="13" spans="1:6" ht="15" customHeight="1">
      <c r="A13" s="266"/>
      <c r="B13" s="267" t="s">
        <v>319</v>
      </c>
      <c r="C13" s="254"/>
      <c r="D13" s="254"/>
      <c r="E13" s="254"/>
      <c r="F13" s="257"/>
    </row>
    <row r="14" spans="1:6" ht="15" customHeight="1">
      <c r="A14" s="642"/>
      <c r="B14" s="649" t="s">
        <v>352</v>
      </c>
      <c r="C14" s="644">
        <v>226527</v>
      </c>
      <c r="D14" s="644">
        <v>218710</v>
      </c>
      <c r="E14" s="644">
        <v>219589</v>
      </c>
      <c r="F14" s="621">
        <f>SUM(E14/D14)</f>
        <v>1.0040190206209136</v>
      </c>
    </row>
    <row r="15" spans="1:6" ht="15" customHeight="1">
      <c r="A15" s="357"/>
      <c r="B15" s="650" t="s">
        <v>649</v>
      </c>
      <c r="C15" s="647"/>
      <c r="D15" s="648">
        <f>SUM(D14)</f>
        <v>218710</v>
      </c>
      <c r="E15" s="648">
        <f>SUM(E14)</f>
        <v>219589</v>
      </c>
      <c r="F15" s="628">
        <f aca="true" t="shared" si="0" ref="F15:F38">SUM(E15/D15)</f>
        <v>1.0040190206209136</v>
      </c>
    </row>
    <row r="16" spans="1:6" ht="15" customHeight="1">
      <c r="A16" s="266"/>
      <c r="B16" s="388" t="s">
        <v>430</v>
      </c>
      <c r="C16" s="356"/>
      <c r="D16" s="356">
        <v>3050</v>
      </c>
      <c r="E16" s="356">
        <v>3050</v>
      </c>
      <c r="F16" s="740">
        <f t="shared" si="0"/>
        <v>1</v>
      </c>
    </row>
    <row r="17" spans="1:6" ht="15" customHeight="1">
      <c r="A17" s="642"/>
      <c r="B17" s="643" t="s">
        <v>431</v>
      </c>
      <c r="C17" s="644"/>
      <c r="D17" s="644"/>
      <c r="E17" s="644"/>
      <c r="F17" s="619"/>
    </row>
    <row r="18" spans="1:6" ht="15" customHeight="1">
      <c r="A18" s="357"/>
      <c r="B18" s="646" t="s">
        <v>420</v>
      </c>
      <c r="C18" s="647"/>
      <c r="D18" s="648">
        <f>SUM(D16:D17)</f>
        <v>3050</v>
      </c>
      <c r="E18" s="648">
        <f>SUM(E16:E17)</f>
        <v>3050</v>
      </c>
      <c r="F18" s="617">
        <f t="shared" si="0"/>
        <v>1</v>
      </c>
    </row>
    <row r="19" spans="1:6" ht="15" customHeight="1">
      <c r="A19" s="642"/>
      <c r="B19" s="645" t="s">
        <v>353</v>
      </c>
      <c r="C19" s="657">
        <f>SUM(C14)</f>
        <v>226527</v>
      </c>
      <c r="D19" s="657">
        <f>SUM(D18,D15)</f>
        <v>221760</v>
      </c>
      <c r="E19" s="657">
        <f>SUM(E18,E15)</f>
        <v>222639</v>
      </c>
      <c r="F19" s="617">
        <f t="shared" si="0"/>
        <v>1.0039637445887446</v>
      </c>
    </row>
    <row r="20" spans="1:6" ht="15" customHeight="1">
      <c r="A20" s="266"/>
      <c r="B20" s="272" t="s">
        <v>21</v>
      </c>
      <c r="C20" s="254"/>
      <c r="D20" s="254"/>
      <c r="E20" s="254"/>
      <c r="F20" s="619"/>
    </row>
    <row r="21" spans="1:6" ht="12.75">
      <c r="A21" s="257"/>
      <c r="B21" s="262" t="s">
        <v>258</v>
      </c>
      <c r="C21" s="285">
        <v>142952</v>
      </c>
      <c r="D21" s="285">
        <v>132229</v>
      </c>
      <c r="E21" s="285">
        <v>130834</v>
      </c>
      <c r="F21" s="619">
        <f t="shared" si="0"/>
        <v>0.9894501206240689</v>
      </c>
    </row>
    <row r="22" spans="1:6" ht="12.75">
      <c r="A22" s="257"/>
      <c r="B22" s="36" t="s">
        <v>43</v>
      </c>
      <c r="C22" s="285">
        <v>39849</v>
      </c>
      <c r="D22" s="285">
        <v>36895</v>
      </c>
      <c r="E22" s="285">
        <v>36519</v>
      </c>
      <c r="F22" s="619">
        <f t="shared" si="0"/>
        <v>0.9898089171974522</v>
      </c>
    </row>
    <row r="23" spans="1:6" ht="12.75">
      <c r="A23" s="257"/>
      <c r="B23" s="36" t="s">
        <v>285</v>
      </c>
      <c r="C23" s="285">
        <v>28726</v>
      </c>
      <c r="D23" s="285">
        <v>33936</v>
      </c>
      <c r="E23" s="285">
        <v>34132</v>
      </c>
      <c r="F23" s="619">
        <f t="shared" si="0"/>
        <v>1.0057755775577557</v>
      </c>
    </row>
    <row r="24" spans="1:6" ht="12.75">
      <c r="A24" s="257"/>
      <c r="B24" s="263" t="s">
        <v>273</v>
      </c>
      <c r="C24" s="285"/>
      <c r="D24" s="285"/>
      <c r="E24" s="285"/>
      <c r="F24" s="619"/>
    </row>
    <row r="25" spans="1:6" ht="12.75">
      <c r="A25" s="257"/>
      <c r="B25" s="263" t="s">
        <v>246</v>
      </c>
      <c r="C25" s="285"/>
      <c r="D25" s="285"/>
      <c r="E25" s="285"/>
      <c r="F25" s="619"/>
    </row>
    <row r="26" spans="1:6" ht="12.75">
      <c r="A26" s="257"/>
      <c r="B26" s="263" t="s">
        <v>69</v>
      </c>
      <c r="C26" s="285"/>
      <c r="D26" s="285"/>
      <c r="E26" s="285"/>
      <c r="F26" s="619"/>
    </row>
    <row r="27" spans="1:6" ht="12.75">
      <c r="A27" s="287"/>
      <c r="B27" s="171" t="s">
        <v>22</v>
      </c>
      <c r="C27" s="288">
        <f>SUM(C21:C26)</f>
        <v>211527</v>
      </c>
      <c r="D27" s="288">
        <f>SUM(D21:D26)</f>
        <v>203060</v>
      </c>
      <c r="E27" s="288">
        <f>SUM(E21:E26)</f>
        <v>201485</v>
      </c>
      <c r="F27" s="617">
        <f t="shared" si="0"/>
        <v>0.9922436718211366</v>
      </c>
    </row>
    <row r="28" spans="1:6" ht="12.75">
      <c r="A28" s="264"/>
      <c r="B28" s="293" t="s">
        <v>23</v>
      </c>
      <c r="C28" s="294"/>
      <c r="D28" s="294"/>
      <c r="E28" s="294"/>
      <c r="F28" s="619"/>
    </row>
    <row r="29" spans="1:6" ht="12.75">
      <c r="A29" s="257"/>
      <c r="B29" s="36" t="s">
        <v>24</v>
      </c>
      <c r="C29" s="285"/>
      <c r="D29" s="285"/>
      <c r="E29" s="285">
        <v>4667</v>
      </c>
      <c r="F29" s="619"/>
    </row>
    <row r="30" spans="1:6" ht="12.75">
      <c r="A30" s="257"/>
      <c r="B30" s="36" t="s">
        <v>25</v>
      </c>
      <c r="C30" s="285">
        <v>15000</v>
      </c>
      <c r="D30" s="285">
        <v>18700</v>
      </c>
      <c r="E30" s="285">
        <v>16487</v>
      </c>
      <c r="F30" s="619">
        <f t="shared" si="0"/>
        <v>0.8816577540106952</v>
      </c>
    </row>
    <row r="31" spans="1:6" ht="12.75">
      <c r="A31" s="265"/>
      <c r="B31" s="10" t="s">
        <v>26</v>
      </c>
      <c r="C31" s="289"/>
      <c r="D31" s="289"/>
      <c r="E31" s="289"/>
      <c r="F31" s="619"/>
    </row>
    <row r="32" spans="1:6" ht="12.75">
      <c r="A32" s="287"/>
      <c r="B32" s="171" t="s">
        <v>28</v>
      </c>
      <c r="C32" s="288">
        <f>SUM(C30:C31)</f>
        <v>15000</v>
      </c>
      <c r="D32" s="288">
        <f>SUM(D30:D31)</f>
        <v>18700</v>
      </c>
      <c r="E32" s="288">
        <f>SUM(E29:E31)</f>
        <v>21154</v>
      </c>
      <c r="F32" s="617">
        <f t="shared" si="0"/>
        <v>1.1312299465240643</v>
      </c>
    </row>
    <row r="33" spans="1:6" ht="12.75">
      <c r="A33" s="287"/>
      <c r="B33" s="171" t="s">
        <v>27</v>
      </c>
      <c r="C33" s="290"/>
      <c r="D33" s="290"/>
      <c r="E33" s="290"/>
      <c r="F33" s="619"/>
    </row>
    <row r="34" spans="1:6" ht="12.75">
      <c r="A34" s="287"/>
      <c r="B34" s="282" t="s">
        <v>30</v>
      </c>
      <c r="C34" s="290"/>
      <c r="D34" s="290"/>
      <c r="E34" s="290"/>
      <c r="F34" s="612"/>
    </row>
    <row r="35" spans="1:6" ht="13.5" thickBot="1">
      <c r="A35" s="258"/>
      <c r="B35" s="172" t="s">
        <v>29</v>
      </c>
      <c r="C35" s="286"/>
      <c r="D35" s="286"/>
      <c r="E35" s="286"/>
      <c r="F35" s="615"/>
    </row>
    <row r="36" spans="1:6" ht="13.5" thickBot="1">
      <c r="A36" s="260"/>
      <c r="B36" s="259" t="s">
        <v>33</v>
      </c>
      <c r="C36" s="271">
        <f>SUM(C27+C32+C33+C35)</f>
        <v>226527</v>
      </c>
      <c r="D36" s="271">
        <f>SUM(D27+D32+D33+D35)</f>
        <v>221760</v>
      </c>
      <c r="E36" s="271">
        <f>SUM(E27+E32+E33+E35)</f>
        <v>222639</v>
      </c>
      <c r="F36" s="618">
        <f t="shared" si="0"/>
        <v>1.0039637445887446</v>
      </c>
    </row>
    <row r="37" spans="1:6" ht="13.5" thickBot="1">
      <c r="A37" s="260"/>
      <c r="B37" s="9" t="s">
        <v>664</v>
      </c>
      <c r="C37" s="270"/>
      <c r="D37" s="270"/>
      <c r="E37" s="270"/>
      <c r="F37" s="662"/>
    </row>
    <row r="38" spans="1:6" ht="13.5" thickBot="1">
      <c r="A38" s="260"/>
      <c r="B38" s="261" t="s">
        <v>45</v>
      </c>
      <c r="C38" s="291">
        <f>SUM(C36)</f>
        <v>226527</v>
      </c>
      <c r="D38" s="291">
        <f>SUM(D36)</f>
        <v>221760</v>
      </c>
      <c r="E38" s="291">
        <f>SUM(E36)</f>
        <v>222639</v>
      </c>
      <c r="F38" s="618">
        <f t="shared" si="0"/>
        <v>1.0039637445887446</v>
      </c>
    </row>
  </sheetData>
  <sheetProtection/>
  <mergeCells count="5">
    <mergeCell ref="F8:F10"/>
    <mergeCell ref="A3:F3"/>
    <mergeCell ref="A2:F2"/>
    <mergeCell ref="D8:D10"/>
    <mergeCell ref="E8:E10"/>
  </mergeCells>
  <printOptions/>
  <pageMargins left="0.75" right="0.75" top="1" bottom="1" header="0.5" footer="0.5"/>
  <pageSetup firstPageNumber="31" useFirstPageNumber="1" horizontalDpi="600" verticalDpi="600" orientation="portrait" paperSize="9" scale="80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78"/>
  <sheetViews>
    <sheetView showZeros="0" zoomScaleSheetLayoutView="100" zoomScalePageLayoutView="0" workbookViewId="0" topLeftCell="A243">
      <selection activeCell="E692" sqref="E692"/>
    </sheetView>
  </sheetViews>
  <sheetFormatPr defaultColWidth="9.125" defaultRowHeight="12.75"/>
  <cols>
    <col min="1" max="1" width="6.125" style="50" customWidth="1"/>
    <col min="2" max="2" width="50.875" style="69" customWidth="1"/>
    <col min="3" max="3" width="14.50390625" style="115" customWidth="1"/>
    <col min="4" max="5" width="12.375" style="115" customWidth="1"/>
    <col min="6" max="6" width="9.625" style="115" customWidth="1"/>
    <col min="7" max="7" width="39.625" style="115" customWidth="1"/>
    <col min="8" max="9" width="7.375" style="115" customWidth="1"/>
    <col min="10" max="16384" width="9.125" style="69" customWidth="1"/>
  </cols>
  <sheetData>
    <row r="1" spans="1:9" ht="12.75">
      <c r="A1" s="764" t="s">
        <v>382</v>
      </c>
      <c r="B1" s="770"/>
      <c r="C1" s="770"/>
      <c r="D1" s="770"/>
      <c r="E1" s="770"/>
      <c r="F1" s="770"/>
      <c r="G1" s="770"/>
      <c r="H1" s="142"/>
      <c r="I1" s="142"/>
    </row>
    <row r="2" spans="1:9" ht="12.75">
      <c r="A2" s="773" t="s">
        <v>13</v>
      </c>
      <c r="B2" s="774"/>
      <c r="C2" s="774"/>
      <c r="D2" s="774"/>
      <c r="E2" s="774"/>
      <c r="F2" s="774"/>
      <c r="G2" s="774"/>
      <c r="H2" s="150"/>
      <c r="I2" s="150"/>
    </row>
    <row r="3" spans="1:9" ht="12.75">
      <c r="A3" s="150"/>
      <c r="B3" s="150"/>
      <c r="C3" s="150"/>
      <c r="D3" s="150"/>
      <c r="E3" s="150"/>
      <c r="F3" s="150"/>
      <c r="G3" s="150"/>
      <c r="H3" s="150"/>
      <c r="I3" s="150"/>
    </row>
    <row r="4" spans="3:16" ht="12">
      <c r="C4" s="149"/>
      <c r="D4" s="149"/>
      <c r="E4" s="149"/>
      <c r="F4" s="623"/>
      <c r="G4" s="208" t="s">
        <v>216</v>
      </c>
      <c r="H4" s="149"/>
      <c r="I4" s="149"/>
      <c r="J4" s="51"/>
      <c r="K4" s="51"/>
      <c r="L4" s="51"/>
      <c r="M4" s="51"/>
      <c r="N4" s="51"/>
      <c r="O4" s="51"/>
      <c r="P4" s="51"/>
    </row>
    <row r="5" spans="1:7" s="67" customFormat="1" ht="12" customHeight="1">
      <c r="A5" s="14"/>
      <c r="B5" s="92"/>
      <c r="C5" s="206" t="s">
        <v>85</v>
      </c>
      <c r="D5" s="748" t="s">
        <v>835</v>
      </c>
      <c r="E5" s="748" t="s">
        <v>846</v>
      </c>
      <c r="F5" s="748" t="s">
        <v>663</v>
      </c>
      <c r="G5" s="3" t="s">
        <v>138</v>
      </c>
    </row>
    <row r="6" spans="1:7" s="67" customFormat="1" ht="12" customHeight="1">
      <c r="A6" s="87" t="s">
        <v>254</v>
      </c>
      <c r="B6" s="93" t="s">
        <v>271</v>
      </c>
      <c r="C6" s="15" t="s">
        <v>621</v>
      </c>
      <c r="D6" s="762"/>
      <c r="E6" s="762"/>
      <c r="F6" s="762"/>
      <c r="G6" s="15" t="s">
        <v>139</v>
      </c>
    </row>
    <row r="7" spans="1:7" s="67" customFormat="1" ht="12.75" customHeight="1" thickBot="1">
      <c r="A7" s="87"/>
      <c r="B7" s="94"/>
      <c r="C7" s="53" t="s">
        <v>622</v>
      </c>
      <c r="D7" s="763"/>
      <c r="E7" s="763"/>
      <c r="F7" s="767"/>
      <c r="G7" s="53"/>
    </row>
    <row r="8" spans="1:7" s="67" customFormat="1" ht="12">
      <c r="A8" s="96" t="s">
        <v>172</v>
      </c>
      <c r="B8" s="31" t="s">
        <v>173</v>
      </c>
      <c r="C8" s="18" t="s">
        <v>174</v>
      </c>
      <c r="D8" s="18" t="s">
        <v>175</v>
      </c>
      <c r="E8" s="18" t="s">
        <v>176</v>
      </c>
      <c r="F8" s="18" t="s">
        <v>326</v>
      </c>
      <c r="G8" s="31" t="s">
        <v>660</v>
      </c>
    </row>
    <row r="9" spans="1:8" s="67" customFormat="1" ht="12" customHeight="1">
      <c r="A9" s="87">
        <v>3050</v>
      </c>
      <c r="B9" s="216" t="s">
        <v>291</v>
      </c>
      <c r="C9" s="217">
        <f>SUM(C17)</f>
        <v>120000</v>
      </c>
      <c r="D9" s="217">
        <f>SUM(D17)</f>
        <v>212095</v>
      </c>
      <c r="E9" s="217">
        <f>SUM(E17)</f>
        <v>212095</v>
      </c>
      <c r="F9" s="617">
        <f>SUM(E9/D9)</f>
        <v>1</v>
      </c>
      <c r="G9" s="4"/>
      <c r="H9" s="214"/>
    </row>
    <row r="10" spans="1:7" s="67" customFormat="1" ht="12" customHeight="1">
      <c r="A10" s="87">
        <v>3051</v>
      </c>
      <c r="B10" s="111" t="s">
        <v>65</v>
      </c>
      <c r="C10" s="90"/>
      <c r="D10" s="90"/>
      <c r="E10" s="90"/>
      <c r="F10" s="617"/>
      <c r="G10" s="5"/>
    </row>
    <row r="11" spans="1:9" ht="12" customHeight="1">
      <c r="A11" s="85"/>
      <c r="B11" s="72" t="s">
        <v>54</v>
      </c>
      <c r="C11" s="78"/>
      <c r="D11" s="78"/>
      <c r="E11" s="78"/>
      <c r="F11" s="617"/>
      <c r="G11" s="187"/>
      <c r="H11" s="69"/>
      <c r="I11" s="69"/>
    </row>
    <row r="12" spans="1:9" ht="12" customHeight="1">
      <c r="A12" s="85"/>
      <c r="B12" s="7" t="s">
        <v>293</v>
      </c>
      <c r="C12" s="78"/>
      <c r="D12" s="78"/>
      <c r="E12" s="78"/>
      <c r="F12" s="617"/>
      <c r="G12" s="187"/>
      <c r="H12" s="69"/>
      <c r="I12" s="69"/>
    </row>
    <row r="13" spans="1:9" ht="12" customHeight="1">
      <c r="A13" s="85"/>
      <c r="B13" s="86" t="s">
        <v>259</v>
      </c>
      <c r="C13" s="78">
        <v>120000</v>
      </c>
      <c r="D13" s="78">
        <v>212095</v>
      </c>
      <c r="E13" s="78">
        <v>212095</v>
      </c>
      <c r="F13" s="612">
        <f>SUM(E13/D13)</f>
        <v>1</v>
      </c>
      <c r="G13" s="187"/>
      <c r="H13" s="69"/>
      <c r="I13" s="69"/>
    </row>
    <row r="14" spans="1:9" ht="12" customHeight="1">
      <c r="A14" s="85"/>
      <c r="B14" s="10" t="s">
        <v>273</v>
      </c>
      <c r="C14" s="78"/>
      <c r="D14" s="78"/>
      <c r="E14" s="78"/>
      <c r="F14" s="612"/>
      <c r="G14" s="187"/>
      <c r="H14" s="69"/>
      <c r="I14" s="69"/>
    </row>
    <row r="15" spans="1:9" ht="12" customHeight="1">
      <c r="A15" s="85"/>
      <c r="B15" s="10" t="s">
        <v>69</v>
      </c>
      <c r="C15" s="78"/>
      <c r="D15" s="78"/>
      <c r="E15" s="78"/>
      <c r="F15" s="612"/>
      <c r="G15" s="187"/>
      <c r="H15" s="69"/>
      <c r="I15" s="69"/>
    </row>
    <row r="16" spans="1:9" ht="12" customHeight="1" thickBot="1">
      <c r="A16" s="85"/>
      <c r="B16" s="75" t="s">
        <v>260</v>
      </c>
      <c r="C16" s="78"/>
      <c r="D16" s="78"/>
      <c r="E16" s="78"/>
      <c r="F16" s="615"/>
      <c r="G16" s="187"/>
      <c r="H16" s="69"/>
      <c r="I16" s="69"/>
    </row>
    <row r="17" spans="1:9" ht="13.5" customHeight="1" thickBot="1">
      <c r="A17" s="81"/>
      <c r="B17" s="58" t="s">
        <v>252</v>
      </c>
      <c r="C17" s="83">
        <f>SUM(C11:C16)</f>
        <v>120000</v>
      </c>
      <c r="D17" s="83">
        <f>SUM(D11:D16)</f>
        <v>212095</v>
      </c>
      <c r="E17" s="83">
        <f>SUM(E11:E16)</f>
        <v>212095</v>
      </c>
      <c r="F17" s="618">
        <f>SUM(E17/D17)</f>
        <v>1</v>
      </c>
      <c r="G17" s="188"/>
      <c r="H17" s="69"/>
      <c r="I17" s="69"/>
    </row>
    <row r="18" spans="1:9" ht="12">
      <c r="A18" s="87">
        <v>3060</v>
      </c>
      <c r="B18" s="109" t="s">
        <v>70</v>
      </c>
      <c r="C18" s="100">
        <f>SUM(C26)</f>
        <v>58105</v>
      </c>
      <c r="D18" s="100">
        <f>SUM(D26)</f>
        <v>17566</v>
      </c>
      <c r="E18" s="100">
        <f>SUM(E26)</f>
        <v>17566</v>
      </c>
      <c r="F18" s="628">
        <f>SUM(E18/D18)</f>
        <v>1</v>
      </c>
      <c r="G18" s="31"/>
      <c r="H18" s="69"/>
      <c r="I18" s="69"/>
    </row>
    <row r="19" spans="1:9" ht="12" customHeight="1">
      <c r="A19" s="87">
        <v>3061</v>
      </c>
      <c r="B19" s="111" t="s">
        <v>72</v>
      </c>
      <c r="C19" s="90"/>
      <c r="D19" s="90"/>
      <c r="E19" s="90"/>
      <c r="F19" s="612"/>
      <c r="G19" s="187"/>
      <c r="H19" s="69"/>
      <c r="I19" s="69"/>
    </row>
    <row r="20" spans="1:9" ht="12" customHeight="1">
      <c r="A20" s="85"/>
      <c r="B20" s="72" t="s">
        <v>54</v>
      </c>
      <c r="C20" s="78"/>
      <c r="D20" s="78"/>
      <c r="E20" s="78"/>
      <c r="F20" s="612"/>
      <c r="G20" s="187"/>
      <c r="H20" s="69"/>
      <c r="I20" s="69"/>
    </row>
    <row r="21" spans="1:9" ht="12" customHeight="1">
      <c r="A21" s="85"/>
      <c r="B21" s="7" t="s">
        <v>293</v>
      </c>
      <c r="C21" s="78"/>
      <c r="D21" s="78"/>
      <c r="E21" s="78"/>
      <c r="F21" s="612"/>
      <c r="G21" s="187"/>
      <c r="H21" s="69"/>
      <c r="I21" s="69"/>
    </row>
    <row r="22" spans="1:9" ht="12" customHeight="1">
      <c r="A22" s="71"/>
      <c r="B22" s="86" t="s">
        <v>259</v>
      </c>
      <c r="C22" s="78">
        <v>58105</v>
      </c>
      <c r="D22" s="78">
        <v>17566</v>
      </c>
      <c r="E22" s="78">
        <v>17566</v>
      </c>
      <c r="F22" s="612">
        <f>SUM(E22/D22)</f>
        <v>1</v>
      </c>
      <c r="G22" s="187"/>
      <c r="H22" s="69"/>
      <c r="I22" s="69"/>
    </row>
    <row r="23" spans="1:9" ht="12" customHeight="1">
      <c r="A23" s="71"/>
      <c r="B23" s="10" t="s">
        <v>273</v>
      </c>
      <c r="C23" s="78"/>
      <c r="D23" s="78"/>
      <c r="E23" s="78"/>
      <c r="F23" s="612"/>
      <c r="G23" s="187"/>
      <c r="H23" s="69"/>
      <c r="I23" s="69"/>
    </row>
    <row r="24" spans="1:9" ht="12" customHeight="1">
      <c r="A24" s="71"/>
      <c r="B24" s="10" t="s">
        <v>69</v>
      </c>
      <c r="C24" s="78"/>
      <c r="D24" s="78"/>
      <c r="E24" s="78"/>
      <c r="F24" s="612"/>
      <c r="G24" s="193"/>
      <c r="H24" s="69"/>
      <c r="I24" s="69"/>
    </row>
    <row r="25" spans="1:9" ht="12" customHeight="1" thickBot="1">
      <c r="A25" s="71"/>
      <c r="B25" s="75" t="s">
        <v>260</v>
      </c>
      <c r="C25" s="78"/>
      <c r="D25" s="78"/>
      <c r="E25" s="78"/>
      <c r="F25" s="615"/>
      <c r="G25" s="30"/>
      <c r="H25" s="69"/>
      <c r="I25" s="69"/>
    </row>
    <row r="26" spans="1:9" ht="12" customHeight="1" thickBot="1">
      <c r="A26" s="53"/>
      <c r="B26" s="58" t="s">
        <v>252</v>
      </c>
      <c r="C26" s="83">
        <f>SUM(C20:C25)</f>
        <v>58105</v>
      </c>
      <c r="D26" s="83">
        <f>SUM(D20:D25)</f>
        <v>17566</v>
      </c>
      <c r="E26" s="83">
        <f>SUM(E20:E25)</f>
        <v>17566</v>
      </c>
      <c r="F26" s="618">
        <f>SUM(E26/D26)</f>
        <v>1</v>
      </c>
      <c r="G26" s="189"/>
      <c r="H26" s="69"/>
      <c r="I26" s="69"/>
    </row>
    <row r="27" spans="1:9" ht="12" customHeight="1">
      <c r="A27" s="15">
        <v>3070</v>
      </c>
      <c r="B27" s="109" t="s">
        <v>127</v>
      </c>
      <c r="C27" s="100">
        <f>SUM(C35)</f>
        <v>10000</v>
      </c>
      <c r="D27" s="100">
        <f>SUM(D35)</f>
        <v>10000</v>
      </c>
      <c r="E27" s="100">
        <f>SUM(E35)</f>
        <v>10000</v>
      </c>
      <c r="F27" s="628">
        <f>SUM(E27/D27)</f>
        <v>1</v>
      </c>
      <c r="G27" s="4" t="s">
        <v>167</v>
      </c>
      <c r="H27" s="69"/>
      <c r="I27" s="69"/>
    </row>
    <row r="28" spans="1:9" ht="12" customHeight="1">
      <c r="A28" s="15">
        <v>3071</v>
      </c>
      <c r="B28" s="104" t="s">
        <v>128</v>
      </c>
      <c r="C28" s="90"/>
      <c r="D28" s="90"/>
      <c r="E28" s="90"/>
      <c r="F28" s="612"/>
      <c r="G28" s="5" t="s">
        <v>168</v>
      </c>
      <c r="H28" s="69"/>
      <c r="I28" s="69"/>
    </row>
    <row r="29" spans="1:9" ht="12" customHeight="1">
      <c r="A29" s="71"/>
      <c r="B29" s="72" t="s">
        <v>54</v>
      </c>
      <c r="C29" s="78"/>
      <c r="D29" s="78"/>
      <c r="E29" s="78"/>
      <c r="F29" s="612"/>
      <c r="G29" s="187"/>
      <c r="H29" s="69"/>
      <c r="I29" s="69"/>
    </row>
    <row r="30" spans="1:9" ht="12" customHeight="1">
      <c r="A30" s="85"/>
      <c r="B30" s="7" t="s">
        <v>293</v>
      </c>
      <c r="C30" s="78"/>
      <c r="D30" s="78"/>
      <c r="E30" s="78"/>
      <c r="F30" s="612"/>
      <c r="G30" s="187"/>
      <c r="H30" s="69"/>
      <c r="I30" s="69"/>
    </row>
    <row r="31" spans="1:9" ht="12" customHeight="1">
      <c r="A31" s="85"/>
      <c r="B31" s="86" t="s">
        <v>259</v>
      </c>
      <c r="C31" s="78">
        <v>10000</v>
      </c>
      <c r="D31" s="78">
        <v>10000</v>
      </c>
      <c r="E31" s="78">
        <v>10000</v>
      </c>
      <c r="F31" s="612">
        <f>SUM(E31/D31)</f>
        <v>1</v>
      </c>
      <c r="G31" s="187"/>
      <c r="H31" s="69"/>
      <c r="I31" s="69"/>
    </row>
    <row r="32" spans="1:9" ht="12" customHeight="1">
      <c r="A32" s="85"/>
      <c r="B32" s="10" t="s">
        <v>273</v>
      </c>
      <c r="C32" s="78"/>
      <c r="D32" s="78"/>
      <c r="E32" s="78"/>
      <c r="F32" s="612"/>
      <c r="G32" s="193"/>
      <c r="H32" s="69"/>
      <c r="I32" s="69"/>
    </row>
    <row r="33" spans="1:9" ht="12" customHeight="1">
      <c r="A33" s="85"/>
      <c r="B33" s="10" t="s">
        <v>69</v>
      </c>
      <c r="C33" s="73"/>
      <c r="D33" s="73"/>
      <c r="E33" s="73"/>
      <c r="F33" s="612"/>
      <c r="G33" s="5"/>
      <c r="H33" s="69"/>
      <c r="I33" s="69"/>
    </row>
    <row r="34" spans="1:9" ht="12" customHeight="1" thickBot="1">
      <c r="A34" s="85"/>
      <c r="B34" s="75" t="s">
        <v>260</v>
      </c>
      <c r="C34" s="78"/>
      <c r="D34" s="78"/>
      <c r="E34" s="78"/>
      <c r="F34" s="615"/>
      <c r="G34" s="190"/>
      <c r="H34" s="69"/>
      <c r="I34" s="69"/>
    </row>
    <row r="35" spans="1:9" ht="12" customHeight="1" thickBot="1">
      <c r="A35" s="81"/>
      <c r="B35" s="58" t="s">
        <v>252</v>
      </c>
      <c r="C35" s="83">
        <f>SUM(C29:C34)</f>
        <v>10000</v>
      </c>
      <c r="D35" s="83">
        <f>SUM(D29:D34)</f>
        <v>10000</v>
      </c>
      <c r="E35" s="83">
        <f>SUM(E29:E34)</f>
        <v>10000</v>
      </c>
      <c r="F35" s="618">
        <f>SUM(E35/D35)</f>
        <v>1</v>
      </c>
      <c r="G35" s="189"/>
      <c r="H35" s="69"/>
      <c r="I35" s="69"/>
    </row>
    <row r="36" spans="1:9" ht="12" customHeight="1" thickBot="1">
      <c r="A36" s="15">
        <v>3080</v>
      </c>
      <c r="B36" s="77" t="s">
        <v>133</v>
      </c>
      <c r="C36" s="90">
        <f>SUM(C45)</f>
        <v>18500</v>
      </c>
      <c r="D36" s="90">
        <f>SUM(D45)</f>
        <v>18500</v>
      </c>
      <c r="E36" s="90">
        <f>SUM(E45)</f>
        <v>18500</v>
      </c>
      <c r="F36" s="618">
        <f>SUM(E36/D36)</f>
        <v>1</v>
      </c>
      <c r="G36" s="4"/>
      <c r="H36" s="69"/>
      <c r="I36" s="69"/>
    </row>
    <row r="37" spans="1:9" ht="12" customHeight="1">
      <c r="A37" s="15">
        <v>3081</v>
      </c>
      <c r="B37" s="111" t="s">
        <v>134</v>
      </c>
      <c r="C37" s="90"/>
      <c r="D37" s="90"/>
      <c r="E37" s="90"/>
      <c r="F37" s="621"/>
      <c r="G37" s="5"/>
      <c r="H37" s="69"/>
      <c r="I37" s="69"/>
    </row>
    <row r="38" spans="1:9" ht="12" customHeight="1">
      <c r="A38" s="71"/>
      <c r="B38" s="72" t="s">
        <v>54</v>
      </c>
      <c r="C38" s="78"/>
      <c r="D38" s="78"/>
      <c r="E38" s="78"/>
      <c r="F38" s="612"/>
      <c r="G38" s="5"/>
      <c r="H38" s="69"/>
      <c r="I38" s="69"/>
    </row>
    <row r="39" spans="1:9" ht="12" customHeight="1">
      <c r="A39" s="71"/>
      <c r="B39" s="7" t="s">
        <v>293</v>
      </c>
      <c r="C39" s="78"/>
      <c r="D39" s="78"/>
      <c r="E39" s="78"/>
      <c r="F39" s="612"/>
      <c r="G39" s="5"/>
      <c r="H39" s="69"/>
      <c r="I39" s="69"/>
    </row>
    <row r="40" spans="1:9" ht="12" customHeight="1">
      <c r="A40" s="71"/>
      <c r="B40" s="86" t="s">
        <v>259</v>
      </c>
      <c r="C40" s="78">
        <v>11000</v>
      </c>
      <c r="D40" s="78">
        <v>11000</v>
      </c>
      <c r="E40" s="78">
        <v>10500</v>
      </c>
      <c r="F40" s="612">
        <f>SUM(E40/D40)</f>
        <v>0.9545454545454546</v>
      </c>
      <c r="G40" s="2"/>
      <c r="H40" s="69"/>
      <c r="I40" s="69"/>
    </row>
    <row r="41" spans="1:9" ht="12" customHeight="1">
      <c r="A41" s="71"/>
      <c r="B41" s="10" t="s">
        <v>273</v>
      </c>
      <c r="C41" s="78">
        <v>7500</v>
      </c>
      <c r="D41" s="78">
        <v>7500</v>
      </c>
      <c r="E41" s="78">
        <v>0</v>
      </c>
      <c r="F41" s="612">
        <f>SUM(E41/D41)</f>
        <v>0</v>
      </c>
      <c r="G41" s="5"/>
      <c r="H41" s="69"/>
      <c r="I41" s="69"/>
    </row>
    <row r="42" spans="1:9" ht="12" customHeight="1">
      <c r="A42" s="71"/>
      <c r="B42" s="10" t="s">
        <v>546</v>
      </c>
      <c r="C42" s="78"/>
      <c r="D42" s="78"/>
      <c r="E42" s="78">
        <v>8000</v>
      </c>
      <c r="F42" s="612"/>
      <c r="G42" s="5"/>
      <c r="H42" s="69"/>
      <c r="I42" s="69"/>
    </row>
    <row r="43" spans="1:9" ht="12" customHeight="1">
      <c r="A43" s="71"/>
      <c r="B43" s="10" t="s">
        <v>69</v>
      </c>
      <c r="C43" s="78"/>
      <c r="D43" s="78"/>
      <c r="E43" s="78"/>
      <c r="F43" s="612"/>
      <c r="G43" s="5"/>
      <c r="H43" s="69"/>
      <c r="I43" s="69"/>
    </row>
    <row r="44" spans="1:9" ht="12" customHeight="1" thickBot="1">
      <c r="A44" s="85"/>
      <c r="B44" s="75" t="s">
        <v>260</v>
      </c>
      <c r="C44" s="78"/>
      <c r="D44" s="78"/>
      <c r="E44" s="78"/>
      <c r="F44" s="615"/>
      <c r="G44" s="190"/>
      <c r="H44" s="69"/>
      <c r="I44" s="69"/>
    </row>
    <row r="45" spans="1:9" ht="12" customHeight="1" thickBot="1">
      <c r="A45" s="81"/>
      <c r="B45" s="58" t="s">
        <v>252</v>
      </c>
      <c r="C45" s="83">
        <f>SUM(C38:C44)</f>
        <v>18500</v>
      </c>
      <c r="D45" s="83">
        <f>SUM(D38:D44)</f>
        <v>18500</v>
      </c>
      <c r="E45" s="83">
        <f>SUM(E38:E44)</f>
        <v>18500</v>
      </c>
      <c r="F45" s="618">
        <f>SUM(E45/D45)</f>
        <v>1</v>
      </c>
      <c r="G45" s="189"/>
      <c r="H45" s="69"/>
      <c r="I45" s="69"/>
    </row>
    <row r="46" spans="1:9" ht="12" customHeight="1">
      <c r="A46" s="15">
        <v>3090</v>
      </c>
      <c r="B46" s="77" t="s">
        <v>52</v>
      </c>
      <c r="C46" s="90">
        <f>SUM(C54)</f>
        <v>70032</v>
      </c>
      <c r="D46" s="90">
        <f>SUM(D54)</f>
        <v>70032</v>
      </c>
      <c r="E46" s="90">
        <f>SUM(E54)</f>
        <v>70032</v>
      </c>
      <c r="F46" s="743">
        <f>SUM(E46/D46)</f>
        <v>1</v>
      </c>
      <c r="G46" s="4"/>
      <c r="H46" s="69"/>
      <c r="I46" s="69"/>
    </row>
    <row r="47" spans="1:9" ht="12" customHeight="1">
      <c r="A47" s="15">
        <v>3091</v>
      </c>
      <c r="B47" s="111" t="s">
        <v>147</v>
      </c>
      <c r="C47" s="90"/>
      <c r="D47" s="90"/>
      <c r="E47" s="90"/>
      <c r="F47" s="621"/>
      <c r="G47" s="5"/>
      <c r="H47" s="69"/>
      <c r="I47" s="69"/>
    </row>
    <row r="48" spans="1:9" ht="12" customHeight="1">
      <c r="A48" s="71"/>
      <c r="B48" s="72" t="s">
        <v>54</v>
      </c>
      <c r="C48" s="78">
        <v>12093</v>
      </c>
      <c r="D48" s="78">
        <v>12093</v>
      </c>
      <c r="E48" s="78">
        <v>12093</v>
      </c>
      <c r="F48" s="612">
        <f>SUM(E48/D48)</f>
        <v>1</v>
      </c>
      <c r="G48" s="5"/>
      <c r="H48" s="69"/>
      <c r="I48" s="69"/>
    </row>
    <row r="49" spans="1:9" ht="12" customHeight="1">
      <c r="A49" s="71"/>
      <c r="B49" s="7" t="s">
        <v>293</v>
      </c>
      <c r="C49" s="78">
        <v>2939</v>
      </c>
      <c r="D49" s="78">
        <v>2939</v>
      </c>
      <c r="E49" s="78">
        <v>2939</v>
      </c>
      <c r="F49" s="612">
        <f>SUM(E49/D49)</f>
        <v>1</v>
      </c>
      <c r="G49" s="5"/>
      <c r="H49" s="69"/>
      <c r="I49" s="69"/>
    </row>
    <row r="50" spans="1:9" ht="12" customHeight="1">
      <c r="A50" s="71"/>
      <c r="B50" s="86" t="s">
        <v>259</v>
      </c>
      <c r="C50" s="78">
        <v>55000</v>
      </c>
      <c r="D50" s="78">
        <v>55000</v>
      </c>
      <c r="E50" s="78">
        <v>55000</v>
      </c>
      <c r="F50" s="612">
        <f>SUM(E50/D50)</f>
        <v>1</v>
      </c>
      <c r="G50" s="2"/>
      <c r="H50" s="69"/>
      <c r="I50" s="69"/>
    </row>
    <row r="51" spans="1:9" ht="12" customHeight="1">
      <c r="A51" s="71"/>
      <c r="B51" s="10" t="s">
        <v>273</v>
      </c>
      <c r="C51" s="78"/>
      <c r="D51" s="78"/>
      <c r="E51" s="78"/>
      <c r="F51" s="612"/>
      <c r="G51" s="5"/>
      <c r="H51" s="69"/>
      <c r="I51" s="69"/>
    </row>
    <row r="52" spans="1:9" ht="12" customHeight="1">
      <c r="A52" s="71"/>
      <c r="B52" s="10" t="s">
        <v>69</v>
      </c>
      <c r="C52" s="78"/>
      <c r="D52" s="78"/>
      <c r="E52" s="78"/>
      <c r="F52" s="612"/>
      <c r="G52" s="5"/>
      <c r="H52" s="69"/>
      <c r="I52" s="69"/>
    </row>
    <row r="53" spans="1:9" ht="12" customHeight="1" thickBot="1">
      <c r="A53" s="85"/>
      <c r="B53" s="75" t="s">
        <v>260</v>
      </c>
      <c r="C53" s="78"/>
      <c r="D53" s="78"/>
      <c r="E53" s="78"/>
      <c r="F53" s="615"/>
      <c r="G53" s="190"/>
      <c r="H53" s="69"/>
      <c r="I53" s="69"/>
    </row>
    <row r="54" spans="1:9" ht="12" customHeight="1" thickBot="1">
      <c r="A54" s="81"/>
      <c r="B54" s="58" t="s">
        <v>252</v>
      </c>
      <c r="C54" s="83">
        <f>SUM(C48:C53)</f>
        <v>70032</v>
      </c>
      <c r="D54" s="83">
        <f>SUM(D48:D53)</f>
        <v>70032</v>
      </c>
      <c r="E54" s="83">
        <f>SUM(E48:E53)</f>
        <v>70032</v>
      </c>
      <c r="F54" s="618">
        <f>SUM(E54/D54)</f>
        <v>1</v>
      </c>
      <c r="G54" s="189"/>
      <c r="H54" s="69"/>
      <c r="I54" s="69"/>
    </row>
    <row r="55" spans="1:9" ht="12" customHeight="1" thickBot="1">
      <c r="A55" s="144">
        <v>3130</v>
      </c>
      <c r="B55" s="74" t="s">
        <v>73</v>
      </c>
      <c r="C55" s="83">
        <f>SUM(C56+C99)</f>
        <v>813333</v>
      </c>
      <c r="D55" s="83">
        <f>SUM(D56+D99)</f>
        <v>796617</v>
      </c>
      <c r="E55" s="83">
        <f>SUM(E56+E99)</f>
        <v>827524</v>
      </c>
      <c r="F55" s="618">
        <f>SUM(E55/D55)</f>
        <v>1.038797816265533</v>
      </c>
      <c r="G55" s="189"/>
      <c r="H55" s="69"/>
      <c r="I55" s="69"/>
    </row>
    <row r="56" spans="1:9" ht="12" customHeight="1" thickBot="1">
      <c r="A56" s="15">
        <v>3110</v>
      </c>
      <c r="B56" s="74" t="s">
        <v>237</v>
      </c>
      <c r="C56" s="83">
        <f>SUM(C65+C73+C81+C90+C98)</f>
        <v>768333</v>
      </c>
      <c r="D56" s="83">
        <f>SUM(D65+D73+D81+D90+D98)</f>
        <v>747617</v>
      </c>
      <c r="E56" s="83">
        <f>SUM(E65+E73+E81+E90+E98)</f>
        <v>752617</v>
      </c>
      <c r="F56" s="618">
        <f>SUM(E56/D56)</f>
        <v>1.0066879164063953</v>
      </c>
      <c r="G56" s="189"/>
      <c r="H56" s="69"/>
      <c r="I56" s="69"/>
    </row>
    <row r="57" spans="1:9" ht="12" customHeight="1">
      <c r="A57" s="70">
        <v>3111</v>
      </c>
      <c r="B57" s="99" t="s">
        <v>165</v>
      </c>
      <c r="C57" s="90"/>
      <c r="D57" s="90"/>
      <c r="E57" s="90"/>
      <c r="F57" s="621"/>
      <c r="G57" s="18" t="s">
        <v>169</v>
      </c>
      <c r="H57" s="69"/>
      <c r="I57" s="69"/>
    </row>
    <row r="58" spans="1:9" ht="12" customHeight="1">
      <c r="A58" s="85"/>
      <c r="B58" s="72" t="s">
        <v>54</v>
      </c>
      <c r="C58" s="78"/>
      <c r="D58" s="78"/>
      <c r="E58" s="78"/>
      <c r="F58" s="612"/>
      <c r="G58" s="187"/>
      <c r="H58" s="69"/>
      <c r="I58" s="69"/>
    </row>
    <row r="59" spans="1:9" ht="12" customHeight="1">
      <c r="A59" s="85"/>
      <c r="B59" s="7" t="s">
        <v>293</v>
      </c>
      <c r="C59" s="78"/>
      <c r="D59" s="78"/>
      <c r="E59" s="78"/>
      <c r="F59" s="612"/>
      <c r="G59" s="187"/>
      <c r="H59" s="69"/>
      <c r="I59" s="69"/>
    </row>
    <row r="60" spans="1:9" ht="12" customHeight="1">
      <c r="A60" s="85"/>
      <c r="B60" s="86" t="s">
        <v>259</v>
      </c>
      <c r="C60" s="78"/>
      <c r="D60" s="78">
        <v>1768</v>
      </c>
      <c r="E60" s="78">
        <v>1768</v>
      </c>
      <c r="F60" s="612">
        <f>SUM(E60/D60)</f>
        <v>1</v>
      </c>
      <c r="G60" s="187"/>
      <c r="H60" s="69"/>
      <c r="I60" s="69"/>
    </row>
    <row r="61" spans="1:9" ht="12" customHeight="1">
      <c r="A61" s="85"/>
      <c r="B61" s="10" t="s">
        <v>273</v>
      </c>
      <c r="C61" s="78"/>
      <c r="D61" s="78"/>
      <c r="E61" s="78"/>
      <c r="F61" s="612"/>
      <c r="G61" s="187"/>
      <c r="H61" s="69"/>
      <c r="I61" s="69"/>
    </row>
    <row r="62" spans="1:9" ht="12" customHeight="1">
      <c r="A62" s="85"/>
      <c r="B62" s="10" t="s">
        <v>69</v>
      </c>
      <c r="C62" s="78"/>
      <c r="D62" s="78"/>
      <c r="E62" s="78"/>
      <c r="F62" s="612"/>
      <c r="G62" s="187"/>
      <c r="H62" s="69"/>
      <c r="I62" s="69"/>
    </row>
    <row r="63" spans="1:9" ht="12" customHeight="1">
      <c r="A63" s="85"/>
      <c r="B63" s="75" t="s">
        <v>46</v>
      </c>
      <c r="C63" s="78">
        <v>500000</v>
      </c>
      <c r="D63" s="78">
        <v>498232</v>
      </c>
      <c r="E63" s="78">
        <v>498232</v>
      </c>
      <c r="F63" s="612">
        <f>SUM(E63/D63)</f>
        <v>1</v>
      </c>
      <c r="G63" s="187"/>
      <c r="H63" s="69"/>
      <c r="I63" s="69"/>
    </row>
    <row r="64" spans="1:9" ht="12" customHeight="1" thickBot="1">
      <c r="A64" s="85"/>
      <c r="B64" s="75" t="s">
        <v>260</v>
      </c>
      <c r="C64" s="79"/>
      <c r="D64" s="79"/>
      <c r="E64" s="79"/>
      <c r="F64" s="615"/>
      <c r="G64" s="55"/>
      <c r="H64" s="69"/>
      <c r="I64" s="69"/>
    </row>
    <row r="65" spans="1:9" ht="12" customHeight="1" thickBot="1">
      <c r="A65" s="81"/>
      <c r="B65" s="58" t="s">
        <v>252</v>
      </c>
      <c r="C65" s="83">
        <f>SUM(C58:C63)</f>
        <v>500000</v>
      </c>
      <c r="D65" s="83">
        <f>SUM(D58:D63)</f>
        <v>500000</v>
      </c>
      <c r="E65" s="83">
        <f>SUM(E58:E63)</f>
        <v>500000</v>
      </c>
      <c r="F65" s="618">
        <f>SUM(E65/D65)</f>
        <v>1</v>
      </c>
      <c r="G65" s="189"/>
      <c r="H65" s="69"/>
      <c r="I65" s="69"/>
    </row>
    <row r="66" spans="1:9" ht="12" customHeight="1">
      <c r="A66" s="87">
        <v>3112</v>
      </c>
      <c r="B66" s="104" t="s">
        <v>214</v>
      </c>
      <c r="C66" s="90"/>
      <c r="D66" s="90"/>
      <c r="E66" s="90"/>
      <c r="F66" s="621"/>
      <c r="G66" s="31"/>
      <c r="H66" s="69"/>
      <c r="I66" s="69"/>
    </row>
    <row r="67" spans="1:9" ht="12" customHeight="1">
      <c r="A67" s="85"/>
      <c r="B67" s="72" t="s">
        <v>54</v>
      </c>
      <c r="C67" s="78"/>
      <c r="D67" s="78"/>
      <c r="E67" s="78"/>
      <c r="F67" s="612"/>
      <c r="G67" s="187"/>
      <c r="H67" s="69"/>
      <c r="I67" s="69"/>
    </row>
    <row r="68" spans="1:9" ht="12" customHeight="1">
      <c r="A68" s="85"/>
      <c r="B68" s="7" t="s">
        <v>293</v>
      </c>
      <c r="C68" s="78"/>
      <c r="D68" s="78"/>
      <c r="E68" s="78"/>
      <c r="F68" s="612"/>
      <c r="G68" s="187"/>
      <c r="H68" s="69"/>
      <c r="I68" s="69"/>
    </row>
    <row r="69" spans="1:9" ht="12" customHeight="1">
      <c r="A69" s="85"/>
      <c r="B69" s="86" t="s">
        <v>259</v>
      </c>
      <c r="C69" s="78">
        <v>70000</v>
      </c>
      <c r="D69" s="78">
        <v>91000</v>
      </c>
      <c r="E69" s="78">
        <v>96000</v>
      </c>
      <c r="F69" s="612">
        <f>SUM(E69/D69)</f>
        <v>1.054945054945055</v>
      </c>
      <c r="G69" s="187"/>
      <c r="H69" s="69"/>
      <c r="I69" s="69"/>
    </row>
    <row r="70" spans="1:9" ht="12" customHeight="1">
      <c r="A70" s="85"/>
      <c r="B70" s="10" t="s">
        <v>273</v>
      </c>
      <c r="C70" s="78"/>
      <c r="D70" s="78"/>
      <c r="E70" s="78"/>
      <c r="F70" s="612"/>
      <c r="G70" s="187"/>
      <c r="H70" s="69"/>
      <c r="I70" s="69"/>
    </row>
    <row r="71" spans="1:9" ht="12" customHeight="1">
      <c r="A71" s="85"/>
      <c r="B71" s="10" t="s">
        <v>69</v>
      </c>
      <c r="C71" s="78"/>
      <c r="D71" s="78"/>
      <c r="E71" s="78"/>
      <c r="F71" s="612"/>
      <c r="G71" s="187"/>
      <c r="H71" s="69"/>
      <c r="I71" s="69"/>
    </row>
    <row r="72" spans="1:9" ht="12" customHeight="1" thickBot="1">
      <c r="A72" s="85"/>
      <c r="B72" s="75" t="s">
        <v>260</v>
      </c>
      <c r="C72" s="78"/>
      <c r="D72" s="78"/>
      <c r="E72" s="78"/>
      <c r="F72" s="615"/>
      <c r="G72" s="187"/>
      <c r="H72" s="69"/>
      <c r="I72" s="69"/>
    </row>
    <row r="73" spans="1:9" ht="12" customHeight="1" thickBot="1">
      <c r="A73" s="81"/>
      <c r="B73" s="58" t="s">
        <v>252</v>
      </c>
      <c r="C73" s="83">
        <f>SUM(C67:C72)</f>
        <v>70000</v>
      </c>
      <c r="D73" s="83">
        <f>SUM(D67:D72)</f>
        <v>91000</v>
      </c>
      <c r="E73" s="83">
        <f>SUM(E67:E72)</f>
        <v>96000</v>
      </c>
      <c r="F73" s="618">
        <f>SUM(E73/D73)</f>
        <v>1.054945054945055</v>
      </c>
      <c r="G73" s="189"/>
      <c r="H73" s="69"/>
      <c r="I73" s="69"/>
    </row>
    <row r="74" spans="1:9" ht="12" customHeight="1">
      <c r="A74" s="87">
        <v>3113</v>
      </c>
      <c r="B74" s="99" t="s">
        <v>238</v>
      </c>
      <c r="C74" s="100"/>
      <c r="D74" s="100"/>
      <c r="E74" s="100"/>
      <c r="F74" s="621"/>
      <c r="G74" s="4"/>
      <c r="H74" s="69"/>
      <c r="I74" s="69"/>
    </row>
    <row r="75" spans="1:9" ht="12" customHeight="1">
      <c r="A75" s="85"/>
      <c r="B75" s="72" t="s">
        <v>54</v>
      </c>
      <c r="C75" s="78"/>
      <c r="D75" s="78"/>
      <c r="E75" s="78"/>
      <c r="F75" s="612"/>
      <c r="G75" s="187"/>
      <c r="H75" s="69"/>
      <c r="I75" s="69"/>
    </row>
    <row r="76" spans="1:9" ht="12" customHeight="1">
      <c r="A76" s="85"/>
      <c r="B76" s="7" t="s">
        <v>293</v>
      </c>
      <c r="C76" s="78"/>
      <c r="D76" s="78"/>
      <c r="E76" s="78"/>
      <c r="F76" s="612"/>
      <c r="G76" s="187"/>
      <c r="H76" s="69"/>
      <c r="I76" s="69"/>
    </row>
    <row r="77" spans="1:9" ht="12" customHeight="1">
      <c r="A77" s="85"/>
      <c r="B77" s="86" t="s">
        <v>259</v>
      </c>
      <c r="C77" s="78">
        <v>19500</v>
      </c>
      <c r="D77" s="78">
        <v>19500</v>
      </c>
      <c r="E77" s="78">
        <v>19500</v>
      </c>
      <c r="F77" s="612">
        <f>SUM(E77/D77)</f>
        <v>1</v>
      </c>
      <c r="G77" s="187"/>
      <c r="H77" s="69"/>
      <c r="I77" s="69"/>
    </row>
    <row r="78" spans="1:9" ht="12" customHeight="1">
      <c r="A78" s="85"/>
      <c r="B78" s="10" t="s">
        <v>273</v>
      </c>
      <c r="C78" s="78"/>
      <c r="D78" s="78"/>
      <c r="E78" s="78"/>
      <c r="F78" s="612"/>
      <c r="G78" s="187"/>
      <c r="H78" s="69"/>
      <c r="I78" s="69"/>
    </row>
    <row r="79" spans="1:9" ht="12" customHeight="1">
      <c r="A79" s="85"/>
      <c r="B79" s="10" t="s">
        <v>69</v>
      </c>
      <c r="C79" s="78"/>
      <c r="D79" s="78"/>
      <c r="E79" s="78"/>
      <c r="F79" s="612"/>
      <c r="G79" s="187"/>
      <c r="H79" s="69"/>
      <c r="I79" s="69"/>
    </row>
    <row r="80" spans="1:9" ht="12" customHeight="1" thickBot="1">
      <c r="A80" s="85"/>
      <c r="B80" s="75" t="s">
        <v>260</v>
      </c>
      <c r="C80" s="78"/>
      <c r="D80" s="78"/>
      <c r="E80" s="78"/>
      <c r="F80" s="615"/>
      <c r="G80" s="187"/>
      <c r="H80" s="69"/>
      <c r="I80" s="69"/>
    </row>
    <row r="81" spans="1:9" ht="12" customHeight="1" thickBot="1">
      <c r="A81" s="81"/>
      <c r="B81" s="58" t="s">
        <v>252</v>
      </c>
      <c r="C81" s="83">
        <f>SUM(C75:C80)</f>
        <v>19500</v>
      </c>
      <c r="D81" s="83">
        <f>SUM(D75:D80)</f>
        <v>19500</v>
      </c>
      <c r="E81" s="83">
        <f>SUM(E75:E80)</f>
        <v>19500</v>
      </c>
      <c r="F81" s="618">
        <f>SUM(E81/D81)</f>
        <v>1</v>
      </c>
      <c r="G81" s="189"/>
      <c r="H81" s="69"/>
      <c r="I81" s="69"/>
    </row>
    <row r="82" spans="1:9" ht="12" customHeight="1">
      <c r="A82" s="87">
        <v>3114</v>
      </c>
      <c r="B82" s="104" t="s">
        <v>76</v>
      </c>
      <c r="C82" s="90"/>
      <c r="D82" s="90"/>
      <c r="E82" s="90"/>
      <c r="F82" s="621"/>
      <c r="G82" s="107"/>
      <c r="H82" s="69"/>
      <c r="I82" s="69"/>
    </row>
    <row r="83" spans="1:9" ht="12" customHeight="1">
      <c r="A83" s="85"/>
      <c r="B83" s="72" t="s">
        <v>54</v>
      </c>
      <c r="C83" s="78"/>
      <c r="D83" s="78"/>
      <c r="E83" s="78"/>
      <c r="F83" s="612"/>
      <c r="G83" s="187"/>
      <c r="H83" s="69"/>
      <c r="I83" s="69"/>
    </row>
    <row r="84" spans="1:9" ht="12" customHeight="1">
      <c r="A84" s="85"/>
      <c r="B84" s="7" t="s">
        <v>293</v>
      </c>
      <c r="C84" s="78"/>
      <c r="D84" s="78"/>
      <c r="E84" s="78"/>
      <c r="F84" s="612"/>
      <c r="G84" s="187"/>
      <c r="H84" s="69"/>
      <c r="I84" s="69"/>
    </row>
    <row r="85" spans="1:9" ht="12" customHeight="1">
      <c r="A85" s="85"/>
      <c r="B85" s="86" t="s">
        <v>259</v>
      </c>
      <c r="C85" s="78">
        <v>133000</v>
      </c>
      <c r="D85" s="78">
        <v>91284</v>
      </c>
      <c r="E85" s="78">
        <v>85252</v>
      </c>
      <c r="F85" s="612">
        <f>SUM(E85/D85)</f>
        <v>0.9339205118092985</v>
      </c>
      <c r="G85" s="187"/>
      <c r="H85" s="69"/>
      <c r="I85" s="69"/>
    </row>
    <row r="86" spans="1:9" ht="12" customHeight="1">
      <c r="A86" s="85"/>
      <c r="B86" s="10" t="s">
        <v>273</v>
      </c>
      <c r="C86" s="78"/>
      <c r="D86" s="78"/>
      <c r="E86" s="78"/>
      <c r="F86" s="612"/>
      <c r="G86" s="187"/>
      <c r="H86" s="69"/>
      <c r="I86" s="69"/>
    </row>
    <row r="87" spans="1:9" ht="12" customHeight="1">
      <c r="A87" s="85"/>
      <c r="B87" s="10" t="s">
        <v>69</v>
      </c>
      <c r="C87" s="78"/>
      <c r="D87" s="78"/>
      <c r="E87" s="78"/>
      <c r="F87" s="612"/>
      <c r="G87" s="187"/>
      <c r="H87" s="69"/>
      <c r="I87" s="69"/>
    </row>
    <row r="88" spans="1:9" ht="12" customHeight="1">
      <c r="A88" s="85"/>
      <c r="B88" s="10" t="s">
        <v>842</v>
      </c>
      <c r="C88" s="78"/>
      <c r="D88" s="78"/>
      <c r="E88" s="78">
        <v>1079</v>
      </c>
      <c r="F88" s="612"/>
      <c r="G88" s="187"/>
      <c r="H88" s="69"/>
      <c r="I88" s="69"/>
    </row>
    <row r="89" spans="1:9" ht="12" customHeight="1" thickBot="1">
      <c r="A89" s="71"/>
      <c r="B89" s="75" t="s">
        <v>843</v>
      </c>
      <c r="C89" s="78"/>
      <c r="D89" s="78"/>
      <c r="E89" s="78">
        <v>4953</v>
      </c>
      <c r="F89" s="615"/>
      <c r="G89" s="187"/>
      <c r="H89" s="69"/>
      <c r="I89" s="69"/>
    </row>
    <row r="90" spans="1:9" ht="12" customHeight="1" thickBot="1">
      <c r="A90" s="53"/>
      <c r="B90" s="58" t="s">
        <v>252</v>
      </c>
      <c r="C90" s="83">
        <f>SUM(C83:C89)</f>
        <v>133000</v>
      </c>
      <c r="D90" s="83">
        <f>SUM(D83:D89)</f>
        <v>91284</v>
      </c>
      <c r="E90" s="83">
        <f>SUM(E83:E89)</f>
        <v>91284</v>
      </c>
      <c r="F90" s="618">
        <f>SUM(E90/D90)</f>
        <v>1</v>
      </c>
      <c r="G90" s="189"/>
      <c r="H90" s="69"/>
      <c r="I90" s="69"/>
    </row>
    <row r="91" spans="1:9" ht="12" customHeight="1">
      <c r="A91" s="87">
        <v>3115</v>
      </c>
      <c r="B91" s="104" t="s">
        <v>290</v>
      </c>
      <c r="C91" s="90"/>
      <c r="D91" s="90"/>
      <c r="E91" s="90"/>
      <c r="F91" s="621"/>
      <c r="G91" s="107"/>
      <c r="H91" s="69"/>
      <c r="I91" s="69"/>
    </row>
    <row r="92" spans="1:9" ht="12" customHeight="1">
      <c r="A92" s="85"/>
      <c r="B92" s="72" t="s">
        <v>54</v>
      </c>
      <c r="C92" s="78"/>
      <c r="D92" s="78"/>
      <c r="E92" s="78"/>
      <c r="F92" s="612"/>
      <c r="G92" s="187"/>
      <c r="H92" s="69"/>
      <c r="I92" s="69"/>
    </row>
    <row r="93" spans="1:9" ht="12" customHeight="1">
      <c r="A93" s="85"/>
      <c r="B93" s="7" t="s">
        <v>293</v>
      </c>
      <c r="C93" s="78"/>
      <c r="D93" s="78"/>
      <c r="E93" s="78"/>
      <c r="F93" s="612"/>
      <c r="G93" s="187"/>
      <c r="H93" s="69"/>
      <c r="I93" s="69"/>
    </row>
    <row r="94" spans="1:9" ht="12" customHeight="1">
      <c r="A94" s="85"/>
      <c r="B94" s="86" t="s">
        <v>259</v>
      </c>
      <c r="C94" s="78">
        <v>45833</v>
      </c>
      <c r="D94" s="78">
        <v>45833</v>
      </c>
      <c r="E94" s="78">
        <v>45833</v>
      </c>
      <c r="F94" s="612">
        <f>SUM(E94/D94)</f>
        <v>1</v>
      </c>
      <c r="G94" s="187"/>
      <c r="H94" s="69"/>
      <c r="I94" s="69"/>
    </row>
    <row r="95" spans="1:9" ht="12" customHeight="1">
      <c r="A95" s="85"/>
      <c r="B95" s="10" t="s">
        <v>273</v>
      </c>
      <c r="C95" s="78"/>
      <c r="D95" s="78"/>
      <c r="E95" s="78"/>
      <c r="F95" s="612"/>
      <c r="G95" s="187"/>
      <c r="H95" s="69"/>
      <c r="I95" s="69"/>
    </row>
    <row r="96" spans="1:9" ht="12" customHeight="1">
      <c r="A96" s="85"/>
      <c r="B96" s="10" t="s">
        <v>69</v>
      </c>
      <c r="C96" s="78"/>
      <c r="D96" s="78"/>
      <c r="E96" s="78"/>
      <c r="F96" s="612"/>
      <c r="G96" s="187"/>
      <c r="H96" s="69"/>
      <c r="I96" s="69"/>
    </row>
    <row r="97" spans="1:9" ht="12" customHeight="1" thickBot="1">
      <c r="A97" s="71"/>
      <c r="B97" s="75" t="s">
        <v>260</v>
      </c>
      <c r="C97" s="78"/>
      <c r="D97" s="78"/>
      <c r="E97" s="78"/>
      <c r="F97" s="615"/>
      <c r="G97" s="187"/>
      <c r="H97" s="69"/>
      <c r="I97" s="69"/>
    </row>
    <row r="98" spans="1:9" ht="12" customHeight="1" thickBot="1">
      <c r="A98" s="53"/>
      <c r="B98" s="58" t="s">
        <v>252</v>
      </c>
      <c r="C98" s="83">
        <f>SUM(C92:C97)</f>
        <v>45833</v>
      </c>
      <c r="D98" s="83">
        <f>SUM(D92:D97)</f>
        <v>45833</v>
      </c>
      <c r="E98" s="83">
        <f>SUM(E92:E97)</f>
        <v>45833</v>
      </c>
      <c r="F98" s="618">
        <f>SUM(E98/D98)</f>
        <v>1</v>
      </c>
      <c r="G98" s="189"/>
      <c r="H98" s="69"/>
      <c r="I98" s="69"/>
    </row>
    <row r="99" spans="1:9" ht="12" customHeight="1" thickBot="1">
      <c r="A99" s="15">
        <v>3120</v>
      </c>
      <c r="B99" s="74" t="s">
        <v>289</v>
      </c>
      <c r="C99" s="83">
        <f>SUM(C107+C115+C123+C131)</f>
        <v>45000</v>
      </c>
      <c r="D99" s="83">
        <f>SUM(D107+D115+D123+D131+D139)</f>
        <v>49000</v>
      </c>
      <c r="E99" s="83">
        <f>SUM(E107+E115+E123+E131+E139)</f>
        <v>74907</v>
      </c>
      <c r="F99" s="618">
        <f>SUM(E99/D99)</f>
        <v>1.5287142857142857</v>
      </c>
      <c r="G99" s="189"/>
      <c r="H99" s="69"/>
      <c r="I99" s="69"/>
    </row>
    <row r="100" spans="1:9" ht="12" customHeight="1">
      <c r="A100" s="15">
        <v>3121</v>
      </c>
      <c r="B100" s="185" t="s">
        <v>227</v>
      </c>
      <c r="C100" s="100"/>
      <c r="D100" s="100"/>
      <c r="E100" s="100"/>
      <c r="F100" s="621"/>
      <c r="G100" s="4"/>
      <c r="H100" s="69"/>
      <c r="I100" s="69"/>
    </row>
    <row r="101" spans="1:9" ht="12" customHeight="1">
      <c r="A101" s="15"/>
      <c r="B101" s="72" t="s">
        <v>54</v>
      </c>
      <c r="C101" s="47"/>
      <c r="D101" s="47"/>
      <c r="E101" s="47"/>
      <c r="F101" s="612"/>
      <c r="G101" s="5"/>
      <c r="H101" s="69"/>
      <c r="I101" s="69"/>
    </row>
    <row r="102" spans="1:9" ht="12" customHeight="1">
      <c r="A102" s="15"/>
      <c r="B102" s="7" t="s">
        <v>293</v>
      </c>
      <c r="C102" s="47"/>
      <c r="D102" s="47"/>
      <c r="E102" s="47"/>
      <c r="F102" s="612"/>
      <c r="G102" s="5"/>
      <c r="H102" s="69"/>
      <c r="I102" s="69"/>
    </row>
    <row r="103" spans="1:9" ht="12" customHeight="1">
      <c r="A103" s="87"/>
      <c r="B103" s="86" t="s">
        <v>259</v>
      </c>
      <c r="C103" s="167">
        <v>10000</v>
      </c>
      <c r="D103" s="167">
        <v>5000</v>
      </c>
      <c r="E103" s="167">
        <v>3500</v>
      </c>
      <c r="F103" s="612">
        <f>SUM(E103/D103)</f>
        <v>0.7</v>
      </c>
      <c r="G103" s="5"/>
      <c r="H103" s="69"/>
      <c r="I103" s="69"/>
    </row>
    <row r="104" spans="1:9" ht="12" customHeight="1">
      <c r="A104" s="15"/>
      <c r="B104" s="10" t="s">
        <v>273</v>
      </c>
      <c r="C104" s="47"/>
      <c r="D104" s="47"/>
      <c r="E104" s="47"/>
      <c r="F104" s="612"/>
      <c r="G104" s="5"/>
      <c r="H104" s="69"/>
      <c r="I104" s="69"/>
    </row>
    <row r="105" spans="1:9" ht="12" customHeight="1">
      <c r="A105" s="15"/>
      <c r="B105" s="10" t="s">
        <v>69</v>
      </c>
      <c r="C105" s="47"/>
      <c r="D105" s="47"/>
      <c r="E105" s="47"/>
      <c r="F105" s="612"/>
      <c r="G105" s="5"/>
      <c r="H105" s="69"/>
      <c r="I105" s="69"/>
    </row>
    <row r="106" spans="1:9" ht="12" customHeight="1" thickBot="1">
      <c r="A106" s="15"/>
      <c r="B106" s="75" t="s">
        <v>260</v>
      </c>
      <c r="C106" s="48"/>
      <c r="D106" s="48"/>
      <c r="E106" s="48"/>
      <c r="F106" s="615"/>
      <c r="G106" s="3"/>
      <c r="H106" s="69"/>
      <c r="I106" s="69"/>
    </row>
    <row r="107" spans="1:9" ht="12" customHeight="1" thickBot="1">
      <c r="A107" s="53"/>
      <c r="B107" s="58" t="s">
        <v>252</v>
      </c>
      <c r="C107" s="83">
        <f>SUM(C103:C106)</f>
        <v>10000</v>
      </c>
      <c r="D107" s="83">
        <f>SUM(D103:D106)</f>
        <v>5000</v>
      </c>
      <c r="E107" s="83">
        <f>SUM(E103:E106)</f>
        <v>3500</v>
      </c>
      <c r="F107" s="618">
        <f>SUM(E107/D107)</f>
        <v>0.7</v>
      </c>
      <c r="G107" s="189"/>
      <c r="H107" s="69"/>
      <c r="I107" s="69"/>
    </row>
    <row r="108" spans="1:9" ht="12" customHeight="1">
      <c r="A108" s="87">
        <v>3122</v>
      </c>
      <c r="B108" s="104" t="s">
        <v>213</v>
      </c>
      <c r="C108" s="90"/>
      <c r="D108" s="90"/>
      <c r="E108" s="90"/>
      <c r="F108" s="621"/>
      <c r="G108" s="22"/>
      <c r="H108" s="69"/>
      <c r="I108" s="69"/>
    </row>
    <row r="109" spans="1:9" ht="12" customHeight="1">
      <c r="A109" s="85"/>
      <c r="B109" s="72" t="s">
        <v>54</v>
      </c>
      <c r="C109" s="78"/>
      <c r="D109" s="78"/>
      <c r="E109" s="78"/>
      <c r="F109" s="612"/>
      <c r="G109" s="187"/>
      <c r="H109" s="69"/>
      <c r="I109" s="69"/>
    </row>
    <row r="110" spans="1:9" ht="12" customHeight="1">
      <c r="A110" s="85"/>
      <c r="B110" s="7" t="s">
        <v>293</v>
      </c>
      <c r="C110" s="78"/>
      <c r="D110" s="78"/>
      <c r="E110" s="78"/>
      <c r="F110" s="612"/>
      <c r="G110" s="187"/>
      <c r="H110" s="69"/>
      <c r="I110" s="69"/>
    </row>
    <row r="111" spans="1:9" ht="12" customHeight="1">
      <c r="A111" s="85"/>
      <c r="B111" s="86" t="s">
        <v>259</v>
      </c>
      <c r="C111" s="78">
        <v>10000</v>
      </c>
      <c r="D111" s="78">
        <v>15000</v>
      </c>
      <c r="E111" s="78">
        <v>15000</v>
      </c>
      <c r="F111" s="612">
        <f>SUM(E111/D111)</f>
        <v>1</v>
      </c>
      <c r="G111" s="187"/>
      <c r="H111" s="69"/>
      <c r="I111" s="69"/>
    </row>
    <row r="112" spans="1:9" ht="12" customHeight="1">
      <c r="A112" s="85"/>
      <c r="B112" s="10" t="s">
        <v>273</v>
      </c>
      <c r="C112" s="78"/>
      <c r="D112" s="78"/>
      <c r="E112" s="78"/>
      <c r="F112" s="612"/>
      <c r="G112" s="187"/>
      <c r="H112" s="69"/>
      <c r="I112" s="69"/>
    </row>
    <row r="113" spans="1:9" ht="12" customHeight="1">
      <c r="A113" s="85"/>
      <c r="B113" s="10" t="s">
        <v>69</v>
      </c>
      <c r="C113" s="78"/>
      <c r="D113" s="78"/>
      <c r="E113" s="78"/>
      <c r="F113" s="612"/>
      <c r="G113" s="187"/>
      <c r="H113" s="69"/>
      <c r="I113" s="69"/>
    </row>
    <row r="114" spans="1:9" ht="12" customHeight="1" thickBot="1">
      <c r="A114" s="85"/>
      <c r="B114" s="75" t="s">
        <v>260</v>
      </c>
      <c r="C114" s="78"/>
      <c r="D114" s="78"/>
      <c r="E114" s="78"/>
      <c r="F114" s="615"/>
      <c r="G114" s="187"/>
      <c r="H114" s="69"/>
      <c r="I114" s="69"/>
    </row>
    <row r="115" spans="1:9" ht="12" customHeight="1" thickBot="1">
      <c r="A115" s="81"/>
      <c r="B115" s="58" t="s">
        <v>252</v>
      </c>
      <c r="C115" s="83">
        <f>SUM(C109:C114)</f>
        <v>10000</v>
      </c>
      <c r="D115" s="83">
        <f>SUM(D109:D114)</f>
        <v>15000</v>
      </c>
      <c r="E115" s="83">
        <f>SUM(E109:E114)</f>
        <v>15000</v>
      </c>
      <c r="F115" s="618">
        <f>SUM(E115/D115)</f>
        <v>1</v>
      </c>
      <c r="G115" s="189"/>
      <c r="H115" s="69"/>
      <c r="I115" s="69"/>
    </row>
    <row r="116" spans="1:9" ht="12" customHeight="1">
      <c r="A116" s="87">
        <v>3123</v>
      </c>
      <c r="B116" s="99" t="s">
        <v>75</v>
      </c>
      <c r="C116" s="100"/>
      <c r="D116" s="100"/>
      <c r="E116" s="100"/>
      <c r="F116" s="621"/>
      <c r="G116" s="18"/>
      <c r="H116" s="69"/>
      <c r="I116" s="69"/>
    </row>
    <row r="117" spans="1:9" ht="12" customHeight="1">
      <c r="A117" s="85"/>
      <c r="B117" s="72" t="s">
        <v>54</v>
      </c>
      <c r="C117" s="78"/>
      <c r="D117" s="78"/>
      <c r="E117" s="78"/>
      <c r="F117" s="612"/>
      <c r="G117" s="187"/>
      <c r="H117" s="69"/>
      <c r="I117" s="69"/>
    </row>
    <row r="118" spans="1:9" ht="12" customHeight="1">
      <c r="A118" s="85"/>
      <c r="B118" s="7" t="s">
        <v>293</v>
      </c>
      <c r="C118" s="78"/>
      <c r="D118" s="78"/>
      <c r="E118" s="78"/>
      <c r="F118" s="612"/>
      <c r="G118" s="187"/>
      <c r="H118" s="69"/>
      <c r="I118" s="69"/>
    </row>
    <row r="119" spans="1:9" ht="12" customHeight="1">
      <c r="A119" s="85"/>
      <c r="B119" s="86" t="s">
        <v>259</v>
      </c>
      <c r="C119" s="78">
        <v>10000</v>
      </c>
      <c r="D119" s="78">
        <v>15000</v>
      </c>
      <c r="E119" s="78">
        <v>20800</v>
      </c>
      <c r="F119" s="612">
        <f>SUM(E119/D119)</f>
        <v>1.3866666666666667</v>
      </c>
      <c r="G119" s="187"/>
      <c r="H119" s="69"/>
      <c r="I119" s="69"/>
    </row>
    <row r="120" spans="1:9" ht="12" customHeight="1">
      <c r="A120" s="85"/>
      <c r="B120" s="10" t="s">
        <v>273</v>
      </c>
      <c r="C120" s="78"/>
      <c r="D120" s="78"/>
      <c r="E120" s="78"/>
      <c r="F120" s="612"/>
      <c r="G120" s="187"/>
      <c r="H120" s="69"/>
      <c r="I120" s="69"/>
    </row>
    <row r="121" spans="1:9" ht="12" customHeight="1">
      <c r="A121" s="85"/>
      <c r="B121" s="10" t="s">
        <v>69</v>
      </c>
      <c r="C121" s="78"/>
      <c r="D121" s="78"/>
      <c r="E121" s="78"/>
      <c r="F121" s="612"/>
      <c r="G121" s="187"/>
      <c r="H121" s="69"/>
      <c r="I121" s="69"/>
    </row>
    <row r="122" spans="1:9" ht="12" customHeight="1" thickBot="1">
      <c r="A122" s="85"/>
      <c r="B122" s="75" t="s">
        <v>260</v>
      </c>
      <c r="C122" s="78"/>
      <c r="D122" s="78"/>
      <c r="E122" s="78"/>
      <c r="F122" s="615"/>
      <c r="G122" s="187"/>
      <c r="H122" s="69"/>
      <c r="I122" s="69"/>
    </row>
    <row r="123" spans="1:9" ht="12" customHeight="1" thickBot="1">
      <c r="A123" s="81"/>
      <c r="B123" s="58" t="s">
        <v>252</v>
      </c>
      <c r="C123" s="83">
        <f>SUM(C117:C122)</f>
        <v>10000</v>
      </c>
      <c r="D123" s="83">
        <f>SUM(D117:D122)</f>
        <v>15000</v>
      </c>
      <c r="E123" s="83">
        <f>SUM(E117:E122)</f>
        <v>20800</v>
      </c>
      <c r="F123" s="618">
        <f>SUM(E123/D123)</f>
        <v>1.3866666666666667</v>
      </c>
      <c r="G123" s="189"/>
      <c r="H123" s="69"/>
      <c r="I123" s="69"/>
    </row>
    <row r="124" spans="1:9" ht="12" customHeight="1">
      <c r="A124" s="87">
        <v>3124</v>
      </c>
      <c r="B124" s="99" t="s">
        <v>80</v>
      </c>
      <c r="C124" s="100"/>
      <c r="D124" s="100"/>
      <c r="E124" s="100"/>
      <c r="F124" s="621"/>
      <c r="G124" s="18" t="s">
        <v>169</v>
      </c>
      <c r="H124" s="69"/>
      <c r="I124" s="69"/>
    </row>
    <row r="125" spans="1:9" ht="12" customHeight="1">
      <c r="A125" s="85"/>
      <c r="B125" s="72" t="s">
        <v>54</v>
      </c>
      <c r="C125" s="78"/>
      <c r="D125" s="78"/>
      <c r="E125" s="78"/>
      <c r="F125" s="612"/>
      <c r="G125" s="187"/>
      <c r="H125" s="69"/>
      <c r="I125" s="69"/>
    </row>
    <row r="126" spans="1:9" ht="12" customHeight="1">
      <c r="A126" s="85"/>
      <c r="B126" s="7" t="s">
        <v>293</v>
      </c>
      <c r="C126" s="78"/>
      <c r="D126" s="78"/>
      <c r="E126" s="78"/>
      <c r="F126" s="612"/>
      <c r="G126" s="187"/>
      <c r="H126" s="69"/>
      <c r="I126" s="69"/>
    </row>
    <row r="127" spans="1:9" ht="12" customHeight="1">
      <c r="A127" s="85"/>
      <c r="B127" s="86" t="s">
        <v>259</v>
      </c>
      <c r="C127" s="78">
        <v>15000</v>
      </c>
      <c r="D127" s="78">
        <v>10000</v>
      </c>
      <c r="E127" s="78">
        <v>31607</v>
      </c>
      <c r="F127" s="612">
        <f>SUM(E127/D127)</f>
        <v>3.1607</v>
      </c>
      <c r="G127" s="187"/>
      <c r="H127" s="69"/>
      <c r="I127" s="69"/>
    </row>
    <row r="128" spans="1:9" ht="12" customHeight="1">
      <c r="A128" s="85"/>
      <c r="B128" s="10" t="s">
        <v>273</v>
      </c>
      <c r="C128" s="78"/>
      <c r="D128" s="78"/>
      <c r="E128" s="78"/>
      <c r="F128" s="612"/>
      <c r="G128" s="187"/>
      <c r="H128" s="69"/>
      <c r="I128" s="69"/>
    </row>
    <row r="129" spans="1:9" ht="12" customHeight="1">
      <c r="A129" s="85"/>
      <c r="B129" s="10" t="s">
        <v>69</v>
      </c>
      <c r="C129" s="78"/>
      <c r="D129" s="78"/>
      <c r="E129" s="78"/>
      <c r="F129" s="612"/>
      <c r="G129" s="187"/>
      <c r="H129" s="69"/>
      <c r="I129" s="69"/>
    </row>
    <row r="130" spans="1:9" ht="12" customHeight="1" thickBot="1">
      <c r="A130" s="85"/>
      <c r="B130" s="75" t="s">
        <v>260</v>
      </c>
      <c r="C130" s="78"/>
      <c r="D130" s="78"/>
      <c r="E130" s="78"/>
      <c r="F130" s="615"/>
      <c r="G130" s="187"/>
      <c r="H130" s="69"/>
      <c r="I130" s="69"/>
    </row>
    <row r="131" spans="1:9" ht="12" customHeight="1" thickBot="1">
      <c r="A131" s="81"/>
      <c r="B131" s="58" t="s">
        <v>252</v>
      </c>
      <c r="C131" s="83">
        <f>SUM(C125:C130)</f>
        <v>15000</v>
      </c>
      <c r="D131" s="83">
        <f>SUM(D125:D130)</f>
        <v>10000</v>
      </c>
      <c r="E131" s="83">
        <f>SUM(E125:E130)</f>
        <v>31607</v>
      </c>
      <c r="F131" s="618">
        <f>SUM(E131/D131)</f>
        <v>3.1607</v>
      </c>
      <c r="G131" s="189"/>
      <c r="H131" s="69"/>
      <c r="I131" s="69"/>
    </row>
    <row r="132" spans="1:9" ht="12" customHeight="1">
      <c r="A132" s="87">
        <v>3125</v>
      </c>
      <c r="B132" s="99" t="s">
        <v>698</v>
      </c>
      <c r="C132" s="100"/>
      <c r="D132" s="100"/>
      <c r="E132" s="100"/>
      <c r="F132" s="621"/>
      <c r="G132" s="31"/>
      <c r="H132" s="69"/>
      <c r="I132" s="69"/>
    </row>
    <row r="133" spans="1:9" ht="12" customHeight="1">
      <c r="A133" s="85"/>
      <c r="B133" s="72" t="s">
        <v>54</v>
      </c>
      <c r="C133" s="47"/>
      <c r="D133" s="47"/>
      <c r="E133" s="47"/>
      <c r="F133" s="612"/>
      <c r="G133" s="5"/>
      <c r="H133" s="69"/>
      <c r="I133" s="69"/>
    </row>
    <row r="134" spans="1:9" ht="12" customHeight="1">
      <c r="A134" s="85"/>
      <c r="B134" s="7" t="s">
        <v>293</v>
      </c>
      <c r="C134" s="47"/>
      <c r="D134" s="47"/>
      <c r="E134" s="47"/>
      <c r="F134" s="612"/>
      <c r="G134" s="5"/>
      <c r="H134" s="69"/>
      <c r="I134" s="69"/>
    </row>
    <row r="135" spans="1:9" ht="12" customHeight="1">
      <c r="A135" s="85"/>
      <c r="B135" s="86" t="s">
        <v>259</v>
      </c>
      <c r="C135" s="47"/>
      <c r="D135" s="167">
        <v>4000</v>
      </c>
      <c r="E135" s="167">
        <v>4000</v>
      </c>
      <c r="F135" s="612">
        <f>SUM(E135/D135)</f>
        <v>1</v>
      </c>
      <c r="G135" s="5"/>
      <c r="H135" s="69"/>
      <c r="I135" s="69"/>
    </row>
    <row r="136" spans="1:9" ht="12" customHeight="1">
      <c r="A136" s="85"/>
      <c r="B136" s="10" t="s">
        <v>273</v>
      </c>
      <c r="C136" s="47"/>
      <c r="D136" s="47"/>
      <c r="E136" s="47"/>
      <c r="F136" s="612"/>
      <c r="G136" s="5"/>
      <c r="H136" s="69"/>
      <c r="I136" s="69"/>
    </row>
    <row r="137" spans="1:9" ht="12" customHeight="1">
      <c r="A137" s="85"/>
      <c r="B137" s="10" t="s">
        <v>69</v>
      </c>
      <c r="C137" s="47"/>
      <c r="D137" s="47"/>
      <c r="E137" s="47"/>
      <c r="F137" s="612"/>
      <c r="G137" s="5"/>
      <c r="H137" s="69"/>
      <c r="I137" s="69"/>
    </row>
    <row r="138" spans="1:9" ht="12" customHeight="1" thickBot="1">
      <c r="A138" s="85"/>
      <c r="B138" s="75" t="s">
        <v>260</v>
      </c>
      <c r="C138" s="48"/>
      <c r="D138" s="48"/>
      <c r="E138" s="48"/>
      <c r="F138" s="615"/>
      <c r="G138" s="190"/>
      <c r="H138" s="69"/>
      <c r="I138" s="69"/>
    </row>
    <row r="139" spans="1:9" ht="12" customHeight="1" thickBot="1">
      <c r="A139" s="81"/>
      <c r="B139" s="58" t="s">
        <v>252</v>
      </c>
      <c r="C139" s="89"/>
      <c r="D139" s="89">
        <f>SUM(D135:D138)</f>
        <v>4000</v>
      </c>
      <c r="E139" s="89">
        <f>SUM(E135:E138)</f>
        <v>4000</v>
      </c>
      <c r="F139" s="618">
        <f>SUM(E139/D139)</f>
        <v>1</v>
      </c>
      <c r="G139" s="189"/>
      <c r="H139" s="69"/>
      <c r="I139" s="69"/>
    </row>
    <row r="140" spans="1:9" ht="12" customHeight="1" thickBot="1">
      <c r="A140" s="144">
        <v>3140</v>
      </c>
      <c r="B140" s="88" t="s">
        <v>83</v>
      </c>
      <c r="C140" s="89">
        <f>SUM(C149+C157+C165+C173)</f>
        <v>71500</v>
      </c>
      <c r="D140" s="89">
        <f>SUM(D149+D157+D165+D173)</f>
        <v>27388</v>
      </c>
      <c r="E140" s="89">
        <f>SUM(E149+E157+E165+E173)</f>
        <v>27538</v>
      </c>
      <c r="F140" s="618">
        <f>SUM(E140/D140)</f>
        <v>1.0054768511756973</v>
      </c>
      <c r="G140" s="189"/>
      <c r="H140" s="69"/>
      <c r="I140" s="69"/>
    </row>
    <row r="141" spans="1:9" ht="12" customHeight="1">
      <c r="A141" s="87">
        <v>3141</v>
      </c>
      <c r="B141" s="99" t="s">
        <v>115</v>
      </c>
      <c r="C141" s="100"/>
      <c r="D141" s="100"/>
      <c r="E141" s="100"/>
      <c r="F141" s="621"/>
      <c r="G141" s="187"/>
      <c r="H141" s="69"/>
      <c r="I141" s="69"/>
    </row>
    <row r="142" spans="1:9" ht="12" customHeight="1">
      <c r="A142" s="85"/>
      <c r="B142" s="72" t="s">
        <v>54</v>
      </c>
      <c r="C142" s="78"/>
      <c r="D142" s="78"/>
      <c r="E142" s="78"/>
      <c r="F142" s="612"/>
      <c r="G142" s="187"/>
      <c r="H142" s="69"/>
      <c r="I142" s="69"/>
    </row>
    <row r="143" spans="1:9" ht="12" customHeight="1">
      <c r="A143" s="85"/>
      <c r="B143" s="7" t="s">
        <v>293</v>
      </c>
      <c r="C143" s="78"/>
      <c r="D143" s="78"/>
      <c r="E143" s="78"/>
      <c r="F143" s="612"/>
      <c r="G143" s="187"/>
      <c r="H143" s="69"/>
      <c r="I143" s="69"/>
    </row>
    <row r="144" spans="1:9" ht="12" customHeight="1">
      <c r="A144" s="85"/>
      <c r="B144" s="86" t="s">
        <v>259</v>
      </c>
      <c r="C144" s="78"/>
      <c r="D144" s="78"/>
      <c r="E144" s="78"/>
      <c r="F144" s="612"/>
      <c r="G144" s="187"/>
      <c r="H144" s="69"/>
      <c r="I144" s="69"/>
    </row>
    <row r="145" spans="1:9" ht="12" customHeight="1">
      <c r="A145" s="85"/>
      <c r="B145" s="10" t="s">
        <v>273</v>
      </c>
      <c r="C145" s="268">
        <v>47000</v>
      </c>
      <c r="D145" s="268">
        <v>5992</v>
      </c>
      <c r="E145" s="268"/>
      <c r="F145" s="612">
        <f>SUM(E145/D145)</f>
        <v>0</v>
      </c>
      <c r="G145" s="187"/>
      <c r="H145" s="69"/>
      <c r="I145" s="69"/>
    </row>
    <row r="146" spans="1:9" ht="12" customHeight="1">
      <c r="A146" s="85"/>
      <c r="B146" s="10" t="s">
        <v>546</v>
      </c>
      <c r="C146" s="268"/>
      <c r="D146" s="268"/>
      <c r="E146" s="268">
        <v>6142</v>
      </c>
      <c r="F146" s="612"/>
      <c r="G146" s="187"/>
      <c r="H146" s="69"/>
      <c r="I146" s="69"/>
    </row>
    <row r="147" spans="1:9" ht="12" customHeight="1">
      <c r="A147" s="85"/>
      <c r="B147" s="10" t="s">
        <v>69</v>
      </c>
      <c r="C147" s="78"/>
      <c r="D147" s="78"/>
      <c r="E147" s="78"/>
      <c r="F147" s="612"/>
      <c r="G147" s="193"/>
      <c r="H147" s="69"/>
      <c r="I147" s="69"/>
    </row>
    <row r="148" spans="1:9" ht="12" customHeight="1" thickBot="1">
      <c r="A148" s="85"/>
      <c r="B148" s="75" t="s">
        <v>260</v>
      </c>
      <c r="C148" s="78"/>
      <c r="D148" s="78"/>
      <c r="E148" s="78"/>
      <c r="F148" s="615"/>
      <c r="G148" s="30"/>
      <c r="H148" s="69"/>
      <c r="I148" s="69"/>
    </row>
    <row r="149" spans="1:9" ht="12" customHeight="1" thickBot="1">
      <c r="A149" s="81"/>
      <c r="B149" s="58" t="s">
        <v>252</v>
      </c>
      <c r="C149" s="83">
        <f>SUM(C142:C148)</f>
        <v>47000</v>
      </c>
      <c r="D149" s="83">
        <f>SUM(D142:D148)</f>
        <v>5992</v>
      </c>
      <c r="E149" s="83">
        <f>SUM(E142:E148)</f>
        <v>6142</v>
      </c>
      <c r="F149" s="618">
        <f>SUM(E149/D149)</f>
        <v>1.0250333778371161</v>
      </c>
      <c r="G149" s="189"/>
      <c r="H149" s="69"/>
      <c r="I149" s="69"/>
    </row>
    <row r="150" spans="1:9" ht="12" customHeight="1">
      <c r="A150" s="87">
        <v>3142</v>
      </c>
      <c r="B150" s="74" t="s">
        <v>178</v>
      </c>
      <c r="C150" s="90"/>
      <c r="D150" s="90"/>
      <c r="E150" s="90"/>
      <c r="F150" s="621"/>
      <c r="G150" s="4"/>
      <c r="H150" s="69"/>
      <c r="I150" s="69"/>
    </row>
    <row r="151" spans="1:9" ht="12" customHeight="1">
      <c r="A151" s="87"/>
      <c r="B151" s="72" t="s">
        <v>54</v>
      </c>
      <c r="C151" s="73"/>
      <c r="D151" s="73"/>
      <c r="E151" s="73">
        <v>58</v>
      </c>
      <c r="F151" s="612"/>
      <c r="G151" s="5"/>
      <c r="H151" s="69"/>
      <c r="I151" s="69"/>
    </row>
    <row r="152" spans="1:9" ht="12" customHeight="1">
      <c r="A152" s="87"/>
      <c r="B152" s="7" t="s">
        <v>293</v>
      </c>
      <c r="C152" s="73"/>
      <c r="D152" s="73"/>
      <c r="E152" s="73">
        <v>120</v>
      </c>
      <c r="F152" s="612"/>
      <c r="G152" s="5"/>
      <c r="H152" s="69"/>
      <c r="I152" s="69"/>
    </row>
    <row r="153" spans="1:9" ht="12" customHeight="1">
      <c r="A153" s="87"/>
      <c r="B153" s="86" t="s">
        <v>259</v>
      </c>
      <c r="C153" s="167">
        <v>14000</v>
      </c>
      <c r="D153" s="167">
        <v>10896</v>
      </c>
      <c r="E153" s="167">
        <v>10718</v>
      </c>
      <c r="F153" s="612">
        <f>SUM(E153/D153)</f>
        <v>0.9836637298091042</v>
      </c>
      <c r="G153" s="228"/>
      <c r="H153" s="69"/>
      <c r="I153" s="69"/>
    </row>
    <row r="154" spans="1:9" ht="12" customHeight="1">
      <c r="A154" s="87"/>
      <c r="B154" s="10" t="s">
        <v>273</v>
      </c>
      <c r="C154" s="47"/>
      <c r="D154" s="47"/>
      <c r="E154" s="47"/>
      <c r="F154" s="612"/>
      <c r="G154" s="228"/>
      <c r="H154" s="69"/>
      <c r="I154" s="69"/>
    </row>
    <row r="155" spans="1:9" ht="12" customHeight="1">
      <c r="A155" s="87"/>
      <c r="B155" s="10" t="s">
        <v>69</v>
      </c>
      <c r="C155" s="47"/>
      <c r="D155" s="47"/>
      <c r="E155" s="47"/>
      <c r="F155" s="612"/>
      <c r="G155" s="5"/>
      <c r="H155" s="69"/>
      <c r="I155" s="69"/>
    </row>
    <row r="156" spans="1:9" ht="12" customHeight="1" thickBot="1">
      <c r="A156" s="87"/>
      <c r="B156" s="75" t="s">
        <v>260</v>
      </c>
      <c r="C156" s="48"/>
      <c r="D156" s="48"/>
      <c r="E156" s="48"/>
      <c r="F156" s="615"/>
      <c r="G156" s="30"/>
      <c r="H156" s="69"/>
      <c r="I156" s="69"/>
    </row>
    <row r="157" spans="1:9" ht="12" customHeight="1" thickBot="1">
      <c r="A157" s="81"/>
      <c r="B157" s="58" t="s">
        <v>252</v>
      </c>
      <c r="C157" s="83">
        <f>SUM(C151:C156)</f>
        <v>14000</v>
      </c>
      <c r="D157" s="83">
        <f>SUM(D151:D156)</f>
        <v>10896</v>
      </c>
      <c r="E157" s="83">
        <f>SUM(E151:E156)</f>
        <v>10896</v>
      </c>
      <c r="F157" s="618">
        <f>SUM(E157/D157)</f>
        <v>1</v>
      </c>
      <c r="G157" s="31"/>
      <c r="H157" s="69"/>
      <c r="I157" s="69"/>
    </row>
    <row r="158" spans="1:9" ht="12" customHeight="1">
      <c r="A158" s="87">
        <v>3143</v>
      </c>
      <c r="B158" s="104" t="s">
        <v>116</v>
      </c>
      <c r="C158" s="90"/>
      <c r="D158" s="90"/>
      <c r="E158" s="90"/>
      <c r="F158" s="621"/>
      <c r="G158" s="31" t="s">
        <v>221</v>
      </c>
      <c r="H158" s="69"/>
      <c r="I158" s="69"/>
    </row>
    <row r="159" spans="1:9" ht="12" customHeight="1">
      <c r="A159" s="85"/>
      <c r="B159" s="72" t="s">
        <v>54</v>
      </c>
      <c r="C159" s="78"/>
      <c r="D159" s="78">
        <v>192</v>
      </c>
      <c r="E159" s="78">
        <v>192</v>
      </c>
      <c r="F159" s="612">
        <f>SUM(E159/D159)</f>
        <v>1</v>
      </c>
      <c r="G159" s="187"/>
      <c r="H159" s="69"/>
      <c r="I159" s="69"/>
    </row>
    <row r="160" spans="1:9" ht="12" customHeight="1">
      <c r="A160" s="85"/>
      <c r="B160" s="7" t="s">
        <v>293</v>
      </c>
      <c r="C160" s="78"/>
      <c r="D160" s="78">
        <v>47</v>
      </c>
      <c r="E160" s="78">
        <v>47</v>
      </c>
      <c r="F160" s="612">
        <f>SUM(E160/D160)</f>
        <v>1</v>
      </c>
      <c r="G160" s="187"/>
      <c r="H160" s="69"/>
      <c r="I160" s="69"/>
    </row>
    <row r="161" spans="1:9" ht="12" customHeight="1">
      <c r="A161" s="85"/>
      <c r="B161" s="86" t="s">
        <v>259</v>
      </c>
      <c r="C161" s="268">
        <v>7000</v>
      </c>
      <c r="D161" s="268">
        <v>6761</v>
      </c>
      <c r="E161" s="268">
        <v>3761</v>
      </c>
      <c r="F161" s="612">
        <f>SUM(E161/D161)</f>
        <v>0.5562786570034018</v>
      </c>
      <c r="G161" s="228"/>
      <c r="H161" s="69"/>
      <c r="I161" s="69"/>
    </row>
    <row r="162" spans="1:9" ht="12" customHeight="1">
      <c r="A162" s="85"/>
      <c r="B162" s="10" t="s">
        <v>273</v>
      </c>
      <c r="C162" s="78"/>
      <c r="D162" s="78"/>
      <c r="E162" s="78">
        <v>3000</v>
      </c>
      <c r="F162" s="612"/>
      <c r="G162" s="228"/>
      <c r="H162" s="69"/>
      <c r="I162" s="69"/>
    </row>
    <row r="163" spans="1:9" ht="12" customHeight="1">
      <c r="A163" s="85"/>
      <c r="B163" s="10" t="s">
        <v>69</v>
      </c>
      <c r="C163" s="78"/>
      <c r="D163" s="78"/>
      <c r="E163" s="78"/>
      <c r="F163" s="612"/>
      <c r="G163" s="193"/>
      <c r="H163" s="69"/>
      <c r="I163" s="69"/>
    </row>
    <row r="164" spans="1:9" ht="12" customHeight="1" thickBot="1">
      <c r="A164" s="85"/>
      <c r="B164" s="75" t="s">
        <v>260</v>
      </c>
      <c r="C164" s="78"/>
      <c r="D164" s="78"/>
      <c r="E164" s="78"/>
      <c r="F164" s="615"/>
      <c r="G164" s="30"/>
      <c r="H164" s="69"/>
      <c r="I164" s="69"/>
    </row>
    <row r="165" spans="1:9" ht="12" customHeight="1" thickBot="1">
      <c r="A165" s="81"/>
      <c r="B165" s="58" t="s">
        <v>252</v>
      </c>
      <c r="C165" s="83">
        <f>SUM(C159:C164)</f>
        <v>7000</v>
      </c>
      <c r="D165" s="83">
        <f>SUM(D159:D164)</f>
        <v>7000</v>
      </c>
      <c r="E165" s="83">
        <f>SUM(E159:E164)</f>
        <v>7000</v>
      </c>
      <c r="F165" s="618">
        <f>SUM(E165/D165)</f>
        <v>1</v>
      </c>
      <c r="G165" s="189"/>
      <c r="H165" s="69"/>
      <c r="I165" s="69"/>
    </row>
    <row r="166" spans="1:9" ht="12" customHeight="1">
      <c r="A166" s="87">
        <v>3144</v>
      </c>
      <c r="B166" s="99" t="s">
        <v>117</v>
      </c>
      <c r="C166" s="100"/>
      <c r="D166" s="100"/>
      <c r="E166" s="100"/>
      <c r="F166" s="621"/>
      <c r="G166" s="187"/>
      <c r="H166" s="69"/>
      <c r="I166" s="69"/>
    </row>
    <row r="167" spans="1:9" ht="12" customHeight="1">
      <c r="A167" s="85"/>
      <c r="B167" s="72" t="s">
        <v>54</v>
      </c>
      <c r="C167" s="78"/>
      <c r="D167" s="78"/>
      <c r="E167" s="78"/>
      <c r="F167" s="612"/>
      <c r="G167" s="187"/>
      <c r="H167" s="69"/>
      <c r="I167" s="69"/>
    </row>
    <row r="168" spans="1:9" ht="12" customHeight="1">
      <c r="A168" s="85"/>
      <c r="B168" s="7" t="s">
        <v>293</v>
      </c>
      <c r="C168" s="78"/>
      <c r="D168" s="78"/>
      <c r="E168" s="78"/>
      <c r="F168" s="612"/>
      <c r="G168" s="228"/>
      <c r="H168" s="69"/>
      <c r="I168" s="69"/>
    </row>
    <row r="169" spans="1:9" ht="12" customHeight="1">
      <c r="A169" s="85"/>
      <c r="B169" s="86" t="s">
        <v>259</v>
      </c>
      <c r="C169" s="78"/>
      <c r="D169" s="78">
        <v>2</v>
      </c>
      <c r="E169" s="78">
        <v>4</v>
      </c>
      <c r="F169" s="612">
        <f>SUM(E169/D169)</f>
        <v>2</v>
      </c>
      <c r="G169" s="228"/>
      <c r="H169" s="69"/>
      <c r="I169" s="69"/>
    </row>
    <row r="170" spans="1:9" ht="12" customHeight="1">
      <c r="A170" s="85"/>
      <c r="B170" s="10" t="s">
        <v>273</v>
      </c>
      <c r="C170" s="78"/>
      <c r="D170" s="78"/>
      <c r="E170" s="78"/>
      <c r="F170" s="612"/>
      <c r="G170" s="187"/>
      <c r="H170" s="69"/>
      <c r="I170" s="69"/>
    </row>
    <row r="171" spans="1:9" ht="12" customHeight="1">
      <c r="A171" s="85"/>
      <c r="B171" s="10" t="s">
        <v>69</v>
      </c>
      <c r="C171" s="268">
        <v>3500</v>
      </c>
      <c r="D171" s="268">
        <v>3498</v>
      </c>
      <c r="E171" s="268">
        <v>3496</v>
      </c>
      <c r="F171" s="612">
        <f>SUM(E171/D171)</f>
        <v>0.9994282447112636</v>
      </c>
      <c r="G171" s="193"/>
      <c r="H171" s="69"/>
      <c r="I171" s="69"/>
    </row>
    <row r="172" spans="1:9" ht="12" customHeight="1" thickBot="1">
      <c r="A172" s="85"/>
      <c r="B172" s="75" t="s">
        <v>260</v>
      </c>
      <c r="C172" s="78"/>
      <c r="D172" s="78"/>
      <c r="E172" s="78"/>
      <c r="F172" s="615"/>
      <c r="G172" s="30"/>
      <c r="H172" s="69"/>
      <c r="I172" s="69"/>
    </row>
    <row r="173" spans="1:9" ht="12" customHeight="1" thickBot="1">
      <c r="A173" s="81"/>
      <c r="B173" s="58" t="s">
        <v>252</v>
      </c>
      <c r="C173" s="83">
        <f>SUM(C167:C172)</f>
        <v>3500</v>
      </c>
      <c r="D173" s="83">
        <f>SUM(D167:D172)</f>
        <v>3500</v>
      </c>
      <c r="E173" s="83">
        <f>SUM(E167:E172)</f>
        <v>3500</v>
      </c>
      <c r="F173" s="618">
        <f>SUM(E173/D173)</f>
        <v>1</v>
      </c>
      <c r="G173" s="189"/>
      <c r="H173" s="69"/>
      <c r="I173" s="69"/>
    </row>
    <row r="174" spans="1:9" ht="12" thickBot="1">
      <c r="A174" s="144">
        <v>3200</v>
      </c>
      <c r="B174" s="64" t="s">
        <v>81</v>
      </c>
      <c r="C174" s="83">
        <f>SUM(C190+C198+C206+C214+C222+C230+C255+C288+C238+C246+C263+C182+C271+C279)</f>
        <v>2443864</v>
      </c>
      <c r="D174" s="83">
        <f>SUM(D190+D198+D206+D214+D222+D230+D255+D288+D238+D246+D263+D182+D271+D279)</f>
        <v>2509638</v>
      </c>
      <c r="E174" s="83">
        <f>SUM(E190+E198+E206+E214+E222+E230+E255+E288+E238+E246+E263+E182+E271+E279)</f>
        <v>2522942</v>
      </c>
      <c r="F174" s="618">
        <f>SUM(E174/D174)</f>
        <v>1.0053011629565698</v>
      </c>
      <c r="G174" s="189"/>
      <c r="H174" s="69"/>
      <c r="I174" s="69"/>
    </row>
    <row r="175" spans="1:9" ht="12">
      <c r="A175" s="87">
        <v>3201</v>
      </c>
      <c r="B175" s="532" t="s">
        <v>616</v>
      </c>
      <c r="C175" s="100"/>
      <c r="D175" s="100"/>
      <c r="E175" s="100"/>
      <c r="F175" s="621"/>
      <c r="G175" s="31"/>
      <c r="H175" s="69"/>
      <c r="I175" s="69"/>
    </row>
    <row r="176" spans="1:9" ht="12">
      <c r="A176" s="87"/>
      <c r="B176" s="86" t="s">
        <v>54</v>
      </c>
      <c r="C176" s="47"/>
      <c r="D176" s="167">
        <v>4798</v>
      </c>
      <c r="E176" s="167">
        <v>6552</v>
      </c>
      <c r="F176" s="612">
        <f>SUM(E176/D176)</f>
        <v>1.365568987077949</v>
      </c>
      <c r="G176" s="5"/>
      <c r="H176" s="69"/>
      <c r="I176" s="69"/>
    </row>
    <row r="177" spans="1:9" ht="12">
      <c r="A177" s="87"/>
      <c r="B177" s="7" t="s">
        <v>293</v>
      </c>
      <c r="C177" s="47"/>
      <c r="D177" s="167">
        <v>1358</v>
      </c>
      <c r="E177" s="167">
        <v>1592</v>
      </c>
      <c r="F177" s="612">
        <f>SUM(E177/D177)</f>
        <v>1.1723122238586157</v>
      </c>
      <c r="G177" s="5"/>
      <c r="H177" s="69"/>
      <c r="I177" s="69"/>
    </row>
    <row r="178" spans="1:9" ht="12">
      <c r="A178" s="87"/>
      <c r="B178" s="86" t="s">
        <v>259</v>
      </c>
      <c r="C178" s="167">
        <v>35000</v>
      </c>
      <c r="D178" s="167">
        <v>58497</v>
      </c>
      <c r="E178" s="167">
        <v>56395</v>
      </c>
      <c r="F178" s="612">
        <f>SUM(E178/D178)</f>
        <v>0.9640665333264954</v>
      </c>
      <c r="G178" s="5"/>
      <c r="H178" s="69"/>
      <c r="I178" s="69"/>
    </row>
    <row r="179" spans="1:9" ht="12">
      <c r="A179" s="87"/>
      <c r="B179" s="184" t="s">
        <v>273</v>
      </c>
      <c r="C179" s="47"/>
      <c r="D179" s="47"/>
      <c r="E179" s="47"/>
      <c r="F179" s="612"/>
      <c r="G179" s="5"/>
      <c r="H179" s="69"/>
      <c r="I179" s="69"/>
    </row>
    <row r="180" spans="1:9" ht="12">
      <c r="A180" s="87"/>
      <c r="B180" s="184" t="s">
        <v>69</v>
      </c>
      <c r="C180" s="47"/>
      <c r="D180" s="47"/>
      <c r="E180" s="167">
        <v>114</v>
      </c>
      <c r="F180" s="612"/>
      <c r="G180" s="5"/>
      <c r="H180" s="69"/>
      <c r="I180" s="69"/>
    </row>
    <row r="181" spans="1:9" ht="12" thickBot="1">
      <c r="A181" s="87"/>
      <c r="B181" s="112" t="s">
        <v>260</v>
      </c>
      <c r="C181" s="48"/>
      <c r="D181" s="48"/>
      <c r="E181" s="48"/>
      <c r="F181" s="615"/>
      <c r="G181" s="190"/>
      <c r="H181" s="69"/>
      <c r="I181" s="69"/>
    </row>
    <row r="182" spans="1:9" ht="12" thickBot="1">
      <c r="A182" s="53"/>
      <c r="B182" s="58" t="s">
        <v>252</v>
      </c>
      <c r="C182" s="83">
        <f>SUM(C178:C181)</f>
        <v>35000</v>
      </c>
      <c r="D182" s="83">
        <f>SUM(D176:D181)</f>
        <v>64653</v>
      </c>
      <c r="E182" s="83">
        <f>SUM(E176:E181)</f>
        <v>64653</v>
      </c>
      <c r="F182" s="618">
        <f>SUM(E182/D182)</f>
        <v>1</v>
      </c>
      <c r="G182" s="189"/>
      <c r="H182" s="69"/>
      <c r="I182" s="69"/>
    </row>
    <row r="183" spans="1:9" ht="12">
      <c r="A183" s="15">
        <v>3202</v>
      </c>
      <c r="B183" s="74" t="s">
        <v>261</v>
      </c>
      <c r="C183" s="84"/>
      <c r="D183" s="84"/>
      <c r="E183" s="84"/>
      <c r="F183" s="621"/>
      <c r="G183" s="3" t="s">
        <v>221</v>
      </c>
      <c r="H183" s="69"/>
      <c r="I183" s="69"/>
    </row>
    <row r="184" spans="1:9" ht="12">
      <c r="A184" s="15"/>
      <c r="B184" s="72" t="s">
        <v>54</v>
      </c>
      <c r="C184" s="167">
        <v>8268</v>
      </c>
      <c r="D184" s="167">
        <v>8440</v>
      </c>
      <c r="E184" s="167">
        <v>8440</v>
      </c>
      <c r="F184" s="612">
        <f>SUM(E184/D184)</f>
        <v>1</v>
      </c>
      <c r="G184" s="5"/>
      <c r="H184" s="69"/>
      <c r="I184" s="69"/>
    </row>
    <row r="185" spans="1:9" ht="12">
      <c r="A185" s="15"/>
      <c r="B185" s="7" t="s">
        <v>293</v>
      </c>
      <c r="C185" s="167">
        <v>2232</v>
      </c>
      <c r="D185" s="167">
        <v>2240</v>
      </c>
      <c r="E185" s="167">
        <v>2240</v>
      </c>
      <c r="F185" s="612">
        <f>SUM(E185/D185)</f>
        <v>1</v>
      </c>
      <c r="G185" s="228"/>
      <c r="H185" s="69"/>
      <c r="I185" s="69"/>
    </row>
    <row r="186" spans="1:9" ht="12">
      <c r="A186" s="15"/>
      <c r="B186" s="86" t="s">
        <v>259</v>
      </c>
      <c r="C186" s="167">
        <v>2500</v>
      </c>
      <c r="D186" s="167">
        <v>3250</v>
      </c>
      <c r="E186" s="167">
        <v>3250</v>
      </c>
      <c r="F186" s="612">
        <f>SUM(E186/D186)</f>
        <v>1</v>
      </c>
      <c r="G186" s="228"/>
      <c r="H186" s="69"/>
      <c r="I186" s="69"/>
    </row>
    <row r="187" spans="1:9" ht="12">
      <c r="A187" s="15"/>
      <c r="B187" s="10" t="s">
        <v>273</v>
      </c>
      <c r="C187" s="47"/>
      <c r="D187" s="47"/>
      <c r="E187" s="47"/>
      <c r="F187" s="612"/>
      <c r="G187" s="228"/>
      <c r="H187" s="69"/>
      <c r="I187" s="69"/>
    </row>
    <row r="188" spans="1:9" ht="12">
      <c r="A188" s="15"/>
      <c r="B188" s="10" t="s">
        <v>69</v>
      </c>
      <c r="C188" s="47"/>
      <c r="D188" s="47"/>
      <c r="E188" s="47"/>
      <c r="F188" s="612"/>
      <c r="G188" s="5"/>
      <c r="H188" s="69"/>
      <c r="I188" s="69"/>
    </row>
    <row r="189" spans="1:9" ht="12" thickBot="1">
      <c r="A189" s="15"/>
      <c r="B189" s="75" t="s">
        <v>675</v>
      </c>
      <c r="C189" s="48"/>
      <c r="D189" s="679">
        <v>250</v>
      </c>
      <c r="E189" s="679">
        <v>250</v>
      </c>
      <c r="F189" s="615">
        <f>SUM(E189/D189)</f>
        <v>1</v>
      </c>
      <c r="G189" s="190"/>
      <c r="H189" s="69"/>
      <c r="I189" s="69"/>
    </row>
    <row r="190" spans="1:9" ht="12" thickBot="1">
      <c r="A190" s="53"/>
      <c r="B190" s="58" t="s">
        <v>252</v>
      </c>
      <c r="C190" s="83">
        <f>SUM(C184:C189)</f>
        <v>13000</v>
      </c>
      <c r="D190" s="83">
        <f>SUM(D184:D189)</f>
        <v>14180</v>
      </c>
      <c r="E190" s="83">
        <f>SUM(E184:E189)</f>
        <v>14180</v>
      </c>
      <c r="F190" s="618">
        <f>SUM(E190/D190)</f>
        <v>1</v>
      </c>
      <c r="G190" s="189"/>
      <c r="H190" s="69"/>
      <c r="I190" s="69"/>
    </row>
    <row r="191" spans="1:9" ht="12">
      <c r="A191" s="15">
        <v>3203</v>
      </c>
      <c r="B191" s="104" t="s">
        <v>188</v>
      </c>
      <c r="C191" s="90"/>
      <c r="D191" s="90"/>
      <c r="E191" s="90"/>
      <c r="F191" s="621"/>
      <c r="G191" s="4" t="s">
        <v>167</v>
      </c>
      <c r="H191" s="69"/>
      <c r="I191" s="69"/>
    </row>
    <row r="192" spans="1:9" ht="12" customHeight="1">
      <c r="A192" s="71"/>
      <c r="B192" s="72" t="s">
        <v>54</v>
      </c>
      <c r="C192" s="78"/>
      <c r="D192" s="78"/>
      <c r="E192" s="78"/>
      <c r="F192" s="612"/>
      <c r="G192" s="5" t="s">
        <v>168</v>
      </c>
      <c r="H192" s="69"/>
      <c r="I192" s="69"/>
    </row>
    <row r="193" spans="1:9" ht="12" customHeight="1">
      <c r="A193" s="71"/>
      <c r="B193" s="7" t="s">
        <v>293</v>
      </c>
      <c r="C193" s="78"/>
      <c r="D193" s="78"/>
      <c r="E193" s="78"/>
      <c r="F193" s="612"/>
      <c r="G193" s="4"/>
      <c r="H193" s="69"/>
      <c r="I193" s="69"/>
    </row>
    <row r="194" spans="1:9" ht="12" customHeight="1">
      <c r="A194" s="71"/>
      <c r="B194" s="86" t="s">
        <v>259</v>
      </c>
      <c r="C194" s="78">
        <v>30000</v>
      </c>
      <c r="D194" s="78">
        <v>13700</v>
      </c>
      <c r="E194" s="78">
        <v>12973</v>
      </c>
      <c r="F194" s="612">
        <f>SUM(E194/D194)</f>
        <v>0.9469343065693431</v>
      </c>
      <c r="G194" s="4"/>
      <c r="H194" s="69"/>
      <c r="I194" s="69"/>
    </row>
    <row r="195" spans="1:9" ht="12" customHeight="1">
      <c r="A195" s="71"/>
      <c r="B195" s="10" t="s">
        <v>273</v>
      </c>
      <c r="C195" s="78"/>
      <c r="D195" s="78"/>
      <c r="E195" s="78">
        <v>1300</v>
      </c>
      <c r="F195" s="612"/>
      <c r="G195" s="4"/>
      <c r="H195" s="69"/>
      <c r="I195" s="69"/>
    </row>
    <row r="196" spans="1:9" ht="12" customHeight="1">
      <c r="A196" s="71"/>
      <c r="B196" s="10" t="s">
        <v>69</v>
      </c>
      <c r="C196" s="78"/>
      <c r="D196" s="78"/>
      <c r="E196" s="78"/>
      <c r="F196" s="612"/>
      <c r="G196" s="5"/>
      <c r="H196" s="69"/>
      <c r="I196" s="69"/>
    </row>
    <row r="197" spans="1:9" ht="12" customHeight="1" thickBot="1">
      <c r="A197" s="71"/>
      <c r="B197" s="75" t="s">
        <v>674</v>
      </c>
      <c r="C197" s="78"/>
      <c r="D197" s="78">
        <v>1300</v>
      </c>
      <c r="E197" s="78">
        <v>488</v>
      </c>
      <c r="F197" s="615">
        <f>SUM(E197/D197)</f>
        <v>0.37538461538461537</v>
      </c>
      <c r="G197" s="30"/>
      <c r="H197" s="69"/>
      <c r="I197" s="69"/>
    </row>
    <row r="198" spans="1:9" ht="12" customHeight="1" thickBot="1">
      <c r="A198" s="53"/>
      <c r="B198" s="58" t="s">
        <v>252</v>
      </c>
      <c r="C198" s="83">
        <f>SUM(C192:C197)</f>
        <v>30000</v>
      </c>
      <c r="D198" s="83">
        <f>SUM(D192:D197)</f>
        <v>15000</v>
      </c>
      <c r="E198" s="83">
        <f>SUM(E192:E197)</f>
        <v>14761</v>
      </c>
      <c r="F198" s="662">
        <f>SUM(E198/D198)</f>
        <v>0.9840666666666666</v>
      </c>
      <c r="G198" s="189"/>
      <c r="H198" s="69"/>
      <c r="I198" s="69"/>
    </row>
    <row r="199" spans="1:9" ht="12" customHeight="1">
      <c r="A199" s="15">
        <v>3204</v>
      </c>
      <c r="B199" s="104" t="s">
        <v>274</v>
      </c>
      <c r="C199" s="90"/>
      <c r="D199" s="90"/>
      <c r="E199" s="90"/>
      <c r="F199" s="621"/>
      <c r="G199" s="187"/>
      <c r="H199" s="69"/>
      <c r="I199" s="69"/>
    </row>
    <row r="200" spans="1:9" ht="12" customHeight="1">
      <c r="A200" s="71"/>
      <c r="B200" s="72" t="s">
        <v>54</v>
      </c>
      <c r="C200" s="78"/>
      <c r="D200" s="78"/>
      <c r="E200" s="78"/>
      <c r="F200" s="612"/>
      <c r="G200" s="187"/>
      <c r="H200" s="69"/>
      <c r="I200" s="69"/>
    </row>
    <row r="201" spans="1:9" ht="12" customHeight="1">
      <c r="A201" s="71"/>
      <c r="B201" s="7" t="s">
        <v>293</v>
      </c>
      <c r="C201" s="78"/>
      <c r="D201" s="78"/>
      <c r="E201" s="78"/>
      <c r="F201" s="612"/>
      <c r="G201" s="187"/>
      <c r="H201" s="69"/>
      <c r="I201" s="69"/>
    </row>
    <row r="202" spans="1:9" ht="12" customHeight="1">
      <c r="A202" s="71"/>
      <c r="B202" s="86" t="s">
        <v>259</v>
      </c>
      <c r="C202" s="78">
        <v>52249</v>
      </c>
      <c r="D202" s="78">
        <v>49249</v>
      </c>
      <c r="E202" s="78">
        <v>37319</v>
      </c>
      <c r="F202" s="612">
        <f>SUM(E202/D202)</f>
        <v>0.7577615789153079</v>
      </c>
      <c r="G202" s="187"/>
      <c r="H202" s="69"/>
      <c r="I202" s="69"/>
    </row>
    <row r="203" spans="1:9" ht="12" customHeight="1">
      <c r="A203" s="71"/>
      <c r="B203" s="10" t="s">
        <v>273</v>
      </c>
      <c r="C203" s="78"/>
      <c r="D203" s="78"/>
      <c r="E203" s="78"/>
      <c r="F203" s="612"/>
      <c r="G203" s="187"/>
      <c r="H203" s="69"/>
      <c r="I203" s="69"/>
    </row>
    <row r="204" spans="1:9" ht="12" customHeight="1">
      <c r="A204" s="71"/>
      <c r="B204" s="10" t="s">
        <v>69</v>
      </c>
      <c r="C204" s="78"/>
      <c r="D204" s="78"/>
      <c r="E204" s="78"/>
      <c r="F204" s="612"/>
      <c r="G204" s="193"/>
      <c r="H204" s="69"/>
      <c r="I204" s="69"/>
    </row>
    <row r="205" spans="1:9" ht="12" customHeight="1" thickBot="1">
      <c r="A205" s="71"/>
      <c r="B205" s="75" t="s">
        <v>260</v>
      </c>
      <c r="C205" s="78"/>
      <c r="D205" s="78"/>
      <c r="E205" s="78"/>
      <c r="F205" s="615"/>
      <c r="G205" s="30"/>
      <c r="H205" s="69"/>
      <c r="I205" s="69"/>
    </row>
    <row r="206" spans="1:9" ht="12" customHeight="1" thickBot="1">
      <c r="A206" s="53"/>
      <c r="B206" s="58" t="s">
        <v>252</v>
      </c>
      <c r="C206" s="83">
        <f>SUM(C200:C205)</f>
        <v>52249</v>
      </c>
      <c r="D206" s="83">
        <f>SUM(D200:D205)</f>
        <v>49249</v>
      </c>
      <c r="E206" s="83">
        <f>SUM(E200:E205)</f>
        <v>37319</v>
      </c>
      <c r="F206" s="618">
        <f>SUM(E206/D206)</f>
        <v>0.7577615789153079</v>
      </c>
      <c r="G206" s="189"/>
      <c r="H206" s="69"/>
      <c r="I206" s="69"/>
    </row>
    <row r="207" spans="1:9" ht="12" customHeight="1">
      <c r="A207" s="15">
        <v>3205</v>
      </c>
      <c r="B207" s="104" t="s">
        <v>624</v>
      </c>
      <c r="C207" s="90"/>
      <c r="D207" s="90"/>
      <c r="E207" s="90"/>
      <c r="F207" s="621"/>
      <c r="G207" s="4" t="s">
        <v>167</v>
      </c>
      <c r="H207" s="69"/>
      <c r="I207" s="69"/>
    </row>
    <row r="208" spans="1:9" ht="12" customHeight="1">
      <c r="A208" s="71"/>
      <c r="B208" s="72" t="s">
        <v>54</v>
      </c>
      <c r="C208" s="78"/>
      <c r="D208" s="78">
        <v>380</v>
      </c>
      <c r="E208" s="78">
        <v>950</v>
      </c>
      <c r="F208" s="612">
        <f>SUM(E208/D208)</f>
        <v>2.5</v>
      </c>
      <c r="G208" s="5" t="s">
        <v>168</v>
      </c>
      <c r="H208" s="69"/>
      <c r="I208" s="69"/>
    </row>
    <row r="209" spans="1:9" ht="12" customHeight="1">
      <c r="A209" s="71"/>
      <c r="B209" s="7" t="s">
        <v>293</v>
      </c>
      <c r="C209" s="78"/>
      <c r="D209" s="78">
        <v>111</v>
      </c>
      <c r="E209" s="78">
        <v>219</v>
      </c>
      <c r="F209" s="612">
        <f>SUM(E209/D209)</f>
        <v>1.972972972972973</v>
      </c>
      <c r="G209" s="187"/>
      <c r="H209" s="69"/>
      <c r="I209" s="69"/>
    </row>
    <row r="210" spans="1:9" ht="12" customHeight="1">
      <c r="A210" s="85"/>
      <c r="B210" s="86" t="s">
        <v>259</v>
      </c>
      <c r="C210" s="78">
        <v>20000</v>
      </c>
      <c r="D210" s="78">
        <v>31686</v>
      </c>
      <c r="E210" s="78">
        <v>36186</v>
      </c>
      <c r="F210" s="612">
        <f>SUM(E210/D210)</f>
        <v>1.14201855709146</v>
      </c>
      <c r="G210" s="187"/>
      <c r="H210" s="69"/>
      <c r="I210" s="69"/>
    </row>
    <row r="211" spans="1:9" ht="12" customHeight="1">
      <c r="A211" s="85"/>
      <c r="B211" s="10" t="s">
        <v>273</v>
      </c>
      <c r="C211" s="78"/>
      <c r="D211" s="78">
        <v>5370</v>
      </c>
      <c r="E211" s="78">
        <v>5370</v>
      </c>
      <c r="F211" s="612">
        <f>SUM(E211/D211)</f>
        <v>1</v>
      </c>
      <c r="G211" s="55"/>
      <c r="H211" s="69"/>
      <c r="I211" s="69"/>
    </row>
    <row r="212" spans="1:9" ht="12" customHeight="1">
      <c r="A212" s="85"/>
      <c r="B212" s="10" t="s">
        <v>69</v>
      </c>
      <c r="C212" s="78"/>
      <c r="D212" s="78"/>
      <c r="E212" s="78"/>
      <c r="F212" s="612"/>
      <c r="G212" s="193"/>
      <c r="H212" s="69"/>
      <c r="I212" s="69"/>
    </row>
    <row r="213" spans="1:9" ht="12" customHeight="1" thickBot="1">
      <c r="A213" s="85"/>
      <c r="B213" s="75" t="s">
        <v>260</v>
      </c>
      <c r="C213" s="78"/>
      <c r="D213" s="78"/>
      <c r="E213" s="78"/>
      <c r="F213" s="615"/>
      <c r="G213" s="63"/>
      <c r="H213" s="69"/>
      <c r="I213" s="69"/>
    </row>
    <row r="214" spans="1:9" ht="12" customHeight="1" thickBot="1">
      <c r="A214" s="53"/>
      <c r="B214" s="58" t="s">
        <v>252</v>
      </c>
      <c r="C214" s="83">
        <f>SUM(C208:C213)</f>
        <v>20000</v>
      </c>
      <c r="D214" s="83">
        <f>SUM(D208:D213)</f>
        <v>37547</v>
      </c>
      <c r="E214" s="83">
        <f>SUM(E208:E213)</f>
        <v>42725</v>
      </c>
      <c r="F214" s="618">
        <f>SUM(E214/D214)</f>
        <v>1.1379071563640237</v>
      </c>
      <c r="G214" s="194"/>
      <c r="H214" s="69"/>
      <c r="I214" s="69"/>
    </row>
    <row r="215" spans="1:9" ht="12" customHeight="1">
      <c r="A215" s="87">
        <v>3206</v>
      </c>
      <c r="B215" s="104" t="s">
        <v>82</v>
      </c>
      <c r="C215" s="90"/>
      <c r="D215" s="90"/>
      <c r="E215" s="90"/>
      <c r="F215" s="621"/>
      <c r="G215" s="4" t="s">
        <v>167</v>
      </c>
      <c r="H215" s="69"/>
      <c r="I215" s="69"/>
    </row>
    <row r="216" spans="1:9" ht="12" customHeight="1">
      <c r="A216" s="85"/>
      <c r="B216" s="72" t="s">
        <v>54</v>
      </c>
      <c r="C216" s="78"/>
      <c r="D216" s="78"/>
      <c r="E216" s="78"/>
      <c r="F216" s="612"/>
      <c r="G216" s="5" t="s">
        <v>168</v>
      </c>
      <c r="H216" s="69"/>
      <c r="I216" s="69"/>
    </row>
    <row r="217" spans="1:9" ht="12" customHeight="1">
      <c r="A217" s="85"/>
      <c r="B217" s="7" t="s">
        <v>293</v>
      </c>
      <c r="C217" s="78"/>
      <c r="D217" s="78"/>
      <c r="E217" s="78"/>
      <c r="F217" s="612"/>
      <c r="G217" s="187"/>
      <c r="H217" s="69"/>
      <c r="I217" s="69"/>
    </row>
    <row r="218" spans="1:9" ht="12" customHeight="1">
      <c r="A218" s="85"/>
      <c r="B218" s="86" t="s">
        <v>259</v>
      </c>
      <c r="C218" s="78">
        <v>3000</v>
      </c>
      <c r="D218" s="78">
        <v>3000</v>
      </c>
      <c r="E218" s="78">
        <v>3000</v>
      </c>
      <c r="F218" s="612">
        <f>SUM(E218/D218)</f>
        <v>1</v>
      </c>
      <c r="G218" s="187"/>
      <c r="H218" s="69"/>
      <c r="I218" s="69"/>
    </row>
    <row r="219" spans="1:9" ht="12" customHeight="1">
      <c r="A219" s="71"/>
      <c r="B219" s="10" t="s">
        <v>273</v>
      </c>
      <c r="C219" s="78"/>
      <c r="D219" s="78"/>
      <c r="E219" s="78"/>
      <c r="F219" s="612"/>
      <c r="G219" s="187"/>
      <c r="H219" s="69"/>
      <c r="I219" s="69"/>
    </row>
    <row r="220" spans="1:9" ht="12" customHeight="1">
      <c r="A220" s="71"/>
      <c r="B220" s="10" t="s">
        <v>69</v>
      </c>
      <c r="C220" s="78"/>
      <c r="D220" s="78"/>
      <c r="E220" s="78"/>
      <c r="F220" s="612"/>
      <c r="G220" s="193"/>
      <c r="H220" s="69"/>
      <c r="I220" s="69"/>
    </row>
    <row r="221" spans="1:9" ht="12" customHeight="1" thickBot="1">
      <c r="A221" s="71"/>
      <c r="B221" s="75" t="s">
        <v>260</v>
      </c>
      <c r="C221" s="78"/>
      <c r="D221" s="78"/>
      <c r="E221" s="78"/>
      <c r="F221" s="615"/>
      <c r="G221" s="30"/>
      <c r="H221" s="69"/>
      <c r="I221" s="69"/>
    </row>
    <row r="222" spans="1:9" ht="12" customHeight="1" thickBot="1">
      <c r="A222" s="53"/>
      <c r="B222" s="58" t="s">
        <v>252</v>
      </c>
      <c r="C222" s="83">
        <f>SUM(C216:C221)</f>
        <v>3000</v>
      </c>
      <c r="D222" s="83">
        <f>SUM(D216:D221)</f>
        <v>3000</v>
      </c>
      <c r="E222" s="83">
        <f>SUM(E216:E221)</f>
        <v>3000</v>
      </c>
      <c r="F222" s="618">
        <f>SUM(E222/D222)</f>
        <v>1</v>
      </c>
      <c r="G222" s="195"/>
      <c r="H222" s="69"/>
      <c r="I222" s="69"/>
    </row>
    <row r="223" spans="1:9" ht="12" customHeight="1">
      <c r="A223" s="87">
        <v>3207</v>
      </c>
      <c r="B223" s="104" t="s">
        <v>270</v>
      </c>
      <c r="C223" s="90"/>
      <c r="D223" s="90"/>
      <c r="E223" s="90"/>
      <c r="F223" s="621"/>
      <c r="G223" s="187"/>
      <c r="H223" s="69"/>
      <c r="I223" s="69"/>
    </row>
    <row r="224" spans="1:9" ht="12" customHeight="1">
      <c r="A224" s="85"/>
      <c r="B224" s="72" t="s">
        <v>54</v>
      </c>
      <c r="C224" s="78"/>
      <c r="D224" s="78"/>
      <c r="E224" s="78"/>
      <c r="F224" s="612"/>
      <c r="G224" s="187"/>
      <c r="H224" s="69"/>
      <c r="I224" s="69"/>
    </row>
    <row r="225" spans="1:9" ht="12" customHeight="1">
      <c r="A225" s="85"/>
      <c r="B225" s="7" t="s">
        <v>293</v>
      </c>
      <c r="C225" s="78"/>
      <c r="D225" s="78"/>
      <c r="E225" s="78"/>
      <c r="F225" s="612"/>
      <c r="G225" s="187"/>
      <c r="H225" s="69"/>
      <c r="I225" s="69"/>
    </row>
    <row r="226" spans="1:9" ht="12" customHeight="1">
      <c r="A226" s="85"/>
      <c r="B226" s="86" t="s">
        <v>259</v>
      </c>
      <c r="C226" s="78">
        <v>22000</v>
      </c>
      <c r="D226" s="78">
        <v>22000</v>
      </c>
      <c r="E226" s="78">
        <v>23095</v>
      </c>
      <c r="F226" s="612">
        <f>SUM(E226/D226)</f>
        <v>1.0497727272727273</v>
      </c>
      <c r="G226" s="187"/>
      <c r="H226" s="69"/>
      <c r="I226" s="69"/>
    </row>
    <row r="227" spans="1:9" ht="12" customHeight="1">
      <c r="A227" s="85"/>
      <c r="B227" s="10" t="s">
        <v>273</v>
      </c>
      <c r="C227" s="78"/>
      <c r="D227" s="78"/>
      <c r="E227" s="78"/>
      <c r="F227" s="612"/>
      <c r="G227" s="187"/>
      <c r="H227" s="69"/>
      <c r="I227" s="69"/>
    </row>
    <row r="228" spans="1:9" ht="12" customHeight="1">
      <c r="A228" s="85"/>
      <c r="B228" s="10" t="s">
        <v>69</v>
      </c>
      <c r="C228" s="78"/>
      <c r="D228" s="78"/>
      <c r="E228" s="78"/>
      <c r="F228" s="612"/>
      <c r="G228" s="193"/>
      <c r="H228" s="69"/>
      <c r="I228" s="69"/>
    </row>
    <row r="229" spans="1:9" ht="12" customHeight="1" thickBot="1">
      <c r="A229" s="85"/>
      <c r="B229" s="75" t="s">
        <v>260</v>
      </c>
      <c r="C229" s="78"/>
      <c r="D229" s="78"/>
      <c r="E229" s="78"/>
      <c r="F229" s="615"/>
      <c r="G229" s="3"/>
      <c r="H229" s="69"/>
      <c r="I229" s="69"/>
    </row>
    <row r="230" spans="1:9" ht="12" thickBot="1">
      <c r="A230" s="81"/>
      <c r="B230" s="58" t="s">
        <v>252</v>
      </c>
      <c r="C230" s="83">
        <f>SUM(C224:C229)</f>
        <v>22000</v>
      </c>
      <c r="D230" s="83">
        <f>SUM(D224:D229)</f>
        <v>22000</v>
      </c>
      <c r="E230" s="83">
        <f>SUM(E224:E229)</f>
        <v>23095</v>
      </c>
      <c r="F230" s="618">
        <f>SUM(E230/D230)</f>
        <v>1.0497727272727273</v>
      </c>
      <c r="G230" s="189"/>
      <c r="H230" s="69"/>
      <c r="I230" s="69"/>
    </row>
    <row r="231" spans="1:9" ht="12">
      <c r="A231" s="87">
        <v>3208</v>
      </c>
      <c r="B231" s="104" t="s">
        <v>239</v>
      </c>
      <c r="C231" s="90"/>
      <c r="D231" s="90"/>
      <c r="E231" s="90"/>
      <c r="F231" s="621"/>
      <c r="G231" s="187"/>
      <c r="H231" s="69"/>
      <c r="I231" s="69"/>
    </row>
    <row r="232" spans="1:9" ht="11.25">
      <c r="A232" s="85"/>
      <c r="B232" s="72" t="s">
        <v>54</v>
      </c>
      <c r="C232" s="78"/>
      <c r="D232" s="78"/>
      <c r="E232" s="78"/>
      <c r="F232" s="612"/>
      <c r="G232" s="187"/>
      <c r="H232" s="69"/>
      <c r="I232" s="69"/>
    </row>
    <row r="233" spans="1:9" ht="11.25">
      <c r="A233" s="85"/>
      <c r="B233" s="7" t="s">
        <v>293</v>
      </c>
      <c r="C233" s="78"/>
      <c r="D233" s="78"/>
      <c r="E233" s="78"/>
      <c r="F233" s="612"/>
      <c r="G233" s="187"/>
      <c r="H233" s="69"/>
      <c r="I233" s="69"/>
    </row>
    <row r="234" spans="1:9" ht="11.25">
      <c r="A234" s="85"/>
      <c r="B234" s="86" t="s">
        <v>259</v>
      </c>
      <c r="C234" s="78">
        <v>20500</v>
      </c>
      <c r="D234" s="78">
        <v>20500</v>
      </c>
      <c r="E234" s="78">
        <v>20500</v>
      </c>
      <c r="F234" s="612">
        <f>SUM(E234/D234)</f>
        <v>1</v>
      </c>
      <c r="G234" s="187"/>
      <c r="H234" s="69"/>
      <c r="I234" s="69"/>
    </row>
    <row r="235" spans="1:9" ht="11.25">
      <c r="A235" s="85"/>
      <c r="B235" s="10" t="s">
        <v>273</v>
      </c>
      <c r="C235" s="78"/>
      <c r="D235" s="78"/>
      <c r="E235" s="78"/>
      <c r="F235" s="612"/>
      <c r="G235" s="187"/>
      <c r="H235" s="69"/>
      <c r="I235" s="69"/>
    </row>
    <row r="236" spans="1:9" ht="11.25">
      <c r="A236" s="85"/>
      <c r="B236" s="10" t="s">
        <v>69</v>
      </c>
      <c r="C236" s="78"/>
      <c r="D236" s="78"/>
      <c r="E236" s="78"/>
      <c r="F236" s="612"/>
      <c r="G236" s="193"/>
      <c r="H236" s="69"/>
      <c r="I236" s="69"/>
    </row>
    <row r="237" spans="1:9" ht="12" thickBot="1">
      <c r="A237" s="85"/>
      <c r="B237" s="75" t="s">
        <v>260</v>
      </c>
      <c r="C237" s="78"/>
      <c r="D237" s="78"/>
      <c r="E237" s="78"/>
      <c r="F237" s="615"/>
      <c r="G237" s="3"/>
      <c r="H237" s="69"/>
      <c r="I237" s="69"/>
    </row>
    <row r="238" spans="1:9" ht="12" thickBot="1">
      <c r="A238" s="81"/>
      <c r="B238" s="58" t="s">
        <v>252</v>
      </c>
      <c r="C238" s="83">
        <f>SUM(C232:C237)</f>
        <v>20500</v>
      </c>
      <c r="D238" s="83">
        <f>SUM(D232:D237)</f>
        <v>20500</v>
      </c>
      <c r="E238" s="83">
        <f>SUM(E232:E237)</f>
        <v>20500</v>
      </c>
      <c r="F238" s="618">
        <f>SUM(E238/D238)</f>
        <v>1</v>
      </c>
      <c r="G238" s="189"/>
      <c r="H238" s="69"/>
      <c r="I238" s="69"/>
    </row>
    <row r="239" spans="1:9" ht="12">
      <c r="A239" s="15">
        <v>3209</v>
      </c>
      <c r="B239" s="103" t="s">
        <v>219</v>
      </c>
      <c r="C239" s="90"/>
      <c r="D239" s="90"/>
      <c r="E239" s="90"/>
      <c r="F239" s="621"/>
      <c r="G239" s="4"/>
      <c r="H239" s="69"/>
      <c r="I239" s="69"/>
    </row>
    <row r="240" spans="1:9" ht="12">
      <c r="A240" s="15"/>
      <c r="B240" s="86" t="s">
        <v>54</v>
      </c>
      <c r="C240" s="47"/>
      <c r="D240" s="47"/>
      <c r="E240" s="47"/>
      <c r="F240" s="612"/>
      <c r="G240" s="5"/>
      <c r="H240" s="69"/>
      <c r="I240" s="69"/>
    </row>
    <row r="241" spans="1:9" ht="12">
      <c r="A241" s="15"/>
      <c r="B241" s="7" t="s">
        <v>293</v>
      </c>
      <c r="C241" s="47"/>
      <c r="D241" s="47"/>
      <c r="E241" s="167">
        <v>89</v>
      </c>
      <c r="F241" s="612"/>
      <c r="G241" s="228"/>
      <c r="H241" s="69"/>
      <c r="I241" s="69"/>
    </row>
    <row r="242" spans="1:9" ht="12">
      <c r="A242" s="15"/>
      <c r="B242" s="86" t="s">
        <v>259</v>
      </c>
      <c r="C242" s="167">
        <v>4300</v>
      </c>
      <c r="D242" s="167">
        <v>1500</v>
      </c>
      <c r="E242" s="167">
        <v>1411</v>
      </c>
      <c r="F242" s="612">
        <f>SUM(E242/D242)</f>
        <v>0.9406666666666667</v>
      </c>
      <c r="G242" s="228"/>
      <c r="H242" s="69"/>
      <c r="I242" s="69"/>
    </row>
    <row r="243" spans="1:9" ht="12">
      <c r="A243" s="15"/>
      <c r="B243" s="184" t="s">
        <v>273</v>
      </c>
      <c r="C243" s="167">
        <v>700</v>
      </c>
      <c r="D243" s="167">
        <v>3500</v>
      </c>
      <c r="E243" s="167">
        <v>3500</v>
      </c>
      <c r="F243" s="612">
        <f>SUM(E243/D243)</f>
        <v>1</v>
      </c>
      <c r="G243" s="5"/>
      <c r="H243" s="69"/>
      <c r="I243" s="69"/>
    </row>
    <row r="244" spans="1:9" ht="12">
      <c r="A244" s="15"/>
      <c r="B244" s="184" t="s">
        <v>69</v>
      </c>
      <c r="C244" s="47"/>
      <c r="D244" s="47"/>
      <c r="E244" s="47"/>
      <c r="F244" s="612"/>
      <c r="G244" s="5"/>
      <c r="H244" s="69"/>
      <c r="I244" s="69"/>
    </row>
    <row r="245" spans="1:9" ht="12" thickBot="1">
      <c r="A245" s="15"/>
      <c r="B245" s="112" t="s">
        <v>260</v>
      </c>
      <c r="C245" s="48"/>
      <c r="D245" s="48"/>
      <c r="E245" s="48"/>
      <c r="F245" s="615"/>
      <c r="G245" s="190"/>
      <c r="H245" s="69"/>
      <c r="I245" s="69"/>
    </row>
    <row r="246" spans="1:9" ht="12" thickBot="1">
      <c r="A246" s="53"/>
      <c r="B246" s="58" t="s">
        <v>252</v>
      </c>
      <c r="C246" s="83">
        <f>SUM(C242:C245)</f>
        <v>5000</v>
      </c>
      <c r="D246" s="83">
        <f>SUM(D242:D245)</f>
        <v>5000</v>
      </c>
      <c r="E246" s="83">
        <f>SUM(E241:E245)</f>
        <v>5000</v>
      </c>
      <c r="F246" s="618">
        <f>SUM(E246/D246)</f>
        <v>1</v>
      </c>
      <c r="G246" s="189"/>
      <c r="H246" s="69"/>
      <c r="I246" s="69"/>
    </row>
    <row r="247" spans="1:9" ht="12">
      <c r="A247" s="87">
        <v>3210</v>
      </c>
      <c r="B247" s="74" t="s">
        <v>157</v>
      </c>
      <c r="C247" s="100">
        <f>SUM(C255+C263+C271+C279+C287)</f>
        <v>2154975</v>
      </c>
      <c r="D247" s="100">
        <f>SUM(D255+D263+D271+D279+D287)</f>
        <v>2193102</v>
      </c>
      <c r="E247" s="100">
        <f>SUM(E255+E263+E271+E279+E287)</f>
        <v>2193102</v>
      </c>
      <c r="F247" s="628">
        <f>SUM(E247/D247)</f>
        <v>1</v>
      </c>
      <c r="G247" s="31"/>
      <c r="H247" s="69"/>
      <c r="I247" s="69"/>
    </row>
    <row r="248" spans="1:9" ht="12">
      <c r="A248" s="87">
        <v>3211</v>
      </c>
      <c r="B248" s="107" t="s">
        <v>703</v>
      </c>
      <c r="C248" s="90"/>
      <c r="D248" s="90"/>
      <c r="E248" s="90"/>
      <c r="F248" s="612"/>
      <c r="G248" s="4"/>
      <c r="H248" s="69"/>
      <c r="I248" s="69"/>
    </row>
    <row r="249" spans="1:9" ht="12">
      <c r="A249" s="87"/>
      <c r="B249" s="86" t="s">
        <v>54</v>
      </c>
      <c r="C249" s="47"/>
      <c r="D249" s="47"/>
      <c r="E249" s="47"/>
      <c r="F249" s="612"/>
      <c r="G249" s="5"/>
      <c r="H249" s="69"/>
      <c r="I249" s="69"/>
    </row>
    <row r="250" spans="1:9" ht="12">
      <c r="A250" s="87"/>
      <c r="B250" s="7" t="s">
        <v>293</v>
      </c>
      <c r="C250" s="47"/>
      <c r="D250" s="47"/>
      <c r="E250" s="47"/>
      <c r="F250" s="612"/>
      <c r="G250" s="5"/>
      <c r="H250" s="69"/>
      <c r="I250" s="69"/>
    </row>
    <row r="251" spans="1:9" ht="12">
      <c r="A251" s="87"/>
      <c r="B251" s="86" t="s">
        <v>259</v>
      </c>
      <c r="C251" s="167">
        <v>159757</v>
      </c>
      <c r="D251" s="167">
        <v>338256</v>
      </c>
      <c r="E251" s="167">
        <v>338256</v>
      </c>
      <c r="F251" s="612">
        <f>SUM(E251/D251)</f>
        <v>1</v>
      </c>
      <c r="G251" s="5"/>
      <c r="H251" s="69"/>
      <c r="I251" s="69"/>
    </row>
    <row r="252" spans="1:9" ht="12">
      <c r="A252" s="87"/>
      <c r="B252" s="184" t="s">
        <v>273</v>
      </c>
      <c r="C252" s="47"/>
      <c r="D252" s="47"/>
      <c r="E252" s="47"/>
      <c r="F252" s="612"/>
      <c r="G252" s="5"/>
      <c r="H252" s="69"/>
      <c r="I252" s="69"/>
    </row>
    <row r="253" spans="1:9" ht="12">
      <c r="A253" s="87"/>
      <c r="B253" s="184" t="s">
        <v>69</v>
      </c>
      <c r="C253" s="47"/>
      <c r="D253" s="47"/>
      <c r="E253" s="47"/>
      <c r="F253" s="612"/>
      <c r="G253" s="5"/>
      <c r="H253" s="69"/>
      <c r="I253" s="69"/>
    </row>
    <row r="254" spans="1:9" ht="12" thickBot="1">
      <c r="A254" s="87"/>
      <c r="B254" s="112" t="s">
        <v>260</v>
      </c>
      <c r="C254" s="48"/>
      <c r="D254" s="48"/>
      <c r="E254" s="48"/>
      <c r="F254" s="615"/>
      <c r="G254" s="190"/>
      <c r="H254" s="69"/>
      <c r="I254" s="69"/>
    </row>
    <row r="255" spans="1:9" ht="12" thickBot="1">
      <c r="A255" s="53"/>
      <c r="B255" s="58" t="s">
        <v>252</v>
      </c>
      <c r="C255" s="83">
        <f>SUM(C251:C254)</f>
        <v>159757</v>
      </c>
      <c r="D255" s="83">
        <f>SUM(D251:D254)</f>
        <v>338256</v>
      </c>
      <c r="E255" s="83">
        <f>SUM(E251:E254)</f>
        <v>338256</v>
      </c>
      <c r="F255" s="618">
        <f>SUM(E255/D255)</f>
        <v>1</v>
      </c>
      <c r="G255" s="189"/>
      <c r="H255" s="69"/>
      <c r="I255" s="69"/>
    </row>
    <row r="256" spans="1:9" ht="12">
      <c r="A256" s="87">
        <v>3212</v>
      </c>
      <c r="B256" s="107" t="s">
        <v>180</v>
      </c>
      <c r="C256" s="90"/>
      <c r="D256" s="90"/>
      <c r="E256" s="90"/>
      <c r="F256" s="621"/>
      <c r="G256" s="4"/>
      <c r="H256" s="69"/>
      <c r="I256" s="69"/>
    </row>
    <row r="257" spans="1:9" ht="12">
      <c r="A257" s="87"/>
      <c r="B257" s="86" t="s">
        <v>54</v>
      </c>
      <c r="C257" s="47"/>
      <c r="D257" s="47"/>
      <c r="E257" s="47"/>
      <c r="F257" s="612"/>
      <c r="G257" s="5"/>
      <c r="H257" s="69"/>
      <c r="I257" s="69"/>
    </row>
    <row r="258" spans="1:9" ht="12">
      <c r="A258" s="87"/>
      <c r="B258" s="7" t="s">
        <v>293</v>
      </c>
      <c r="C258" s="47"/>
      <c r="D258" s="47"/>
      <c r="E258" s="47"/>
      <c r="F258" s="612"/>
      <c r="G258" s="5"/>
      <c r="H258" s="69"/>
      <c r="I258" s="69"/>
    </row>
    <row r="259" spans="1:9" ht="12">
      <c r="A259" s="87"/>
      <c r="B259" s="86" t="s">
        <v>259</v>
      </c>
      <c r="C259" s="167">
        <v>876934</v>
      </c>
      <c r="D259" s="167">
        <v>847740</v>
      </c>
      <c r="E259" s="167">
        <v>847740</v>
      </c>
      <c r="F259" s="612">
        <f>SUM(E259/D259)</f>
        <v>1</v>
      </c>
      <c r="G259" s="5"/>
      <c r="H259" s="69"/>
      <c r="I259" s="69"/>
    </row>
    <row r="260" spans="1:9" ht="12">
      <c r="A260" s="87"/>
      <c r="B260" s="184" t="s">
        <v>273</v>
      </c>
      <c r="C260" s="47"/>
      <c r="D260" s="47"/>
      <c r="E260" s="47"/>
      <c r="F260" s="612"/>
      <c r="G260" s="5"/>
      <c r="H260" s="69"/>
      <c r="I260" s="69"/>
    </row>
    <row r="261" spans="1:9" ht="12">
      <c r="A261" s="87"/>
      <c r="B261" s="184" t="s">
        <v>69</v>
      </c>
      <c r="C261" s="47"/>
      <c r="D261" s="47"/>
      <c r="E261" s="47"/>
      <c r="F261" s="612"/>
      <c r="G261" s="5"/>
      <c r="H261" s="69"/>
      <c r="I261" s="69"/>
    </row>
    <row r="262" spans="1:9" ht="12" thickBot="1">
      <c r="A262" s="87"/>
      <c r="B262" s="112" t="s">
        <v>260</v>
      </c>
      <c r="C262" s="48"/>
      <c r="D262" s="48"/>
      <c r="E262" s="48"/>
      <c r="F262" s="615"/>
      <c r="G262" s="190"/>
      <c r="H262" s="69"/>
      <c r="I262" s="69"/>
    </row>
    <row r="263" spans="1:9" ht="12" thickBot="1">
      <c r="A263" s="53"/>
      <c r="B263" s="58" t="s">
        <v>252</v>
      </c>
      <c r="C263" s="83">
        <f>SUM(C259:C262)</f>
        <v>876934</v>
      </c>
      <c r="D263" s="83">
        <f>SUM(D259:D262)</f>
        <v>847740</v>
      </c>
      <c r="E263" s="83">
        <f>SUM(E259:E262)</f>
        <v>847740</v>
      </c>
      <c r="F263" s="618">
        <f>SUM(E263/D263)</f>
        <v>1</v>
      </c>
      <c r="G263" s="189"/>
      <c r="H263" s="69"/>
      <c r="I263" s="69"/>
    </row>
    <row r="264" spans="1:9" ht="12">
      <c r="A264" s="87">
        <v>3213</v>
      </c>
      <c r="B264" s="103" t="s">
        <v>522</v>
      </c>
      <c r="C264" s="100"/>
      <c r="D264" s="100"/>
      <c r="E264" s="100"/>
      <c r="F264" s="621"/>
      <c r="G264" s="31"/>
      <c r="H264" s="69"/>
      <c r="I264" s="69"/>
    </row>
    <row r="265" spans="1:9" ht="12">
      <c r="A265" s="87"/>
      <c r="B265" s="86" t="s">
        <v>54</v>
      </c>
      <c r="C265" s="47"/>
      <c r="D265" s="47"/>
      <c r="E265" s="47"/>
      <c r="F265" s="612"/>
      <c r="G265" s="5"/>
      <c r="H265" s="69"/>
      <c r="I265" s="69"/>
    </row>
    <row r="266" spans="1:9" ht="12">
      <c r="A266" s="87"/>
      <c r="B266" s="7" t="s">
        <v>293</v>
      </c>
      <c r="C266" s="47"/>
      <c r="D266" s="47"/>
      <c r="E266" s="47"/>
      <c r="F266" s="612"/>
      <c r="G266" s="5"/>
      <c r="H266" s="69"/>
      <c r="I266" s="69"/>
    </row>
    <row r="267" spans="1:9" ht="12">
      <c r="A267" s="87"/>
      <c r="B267" s="86" t="s">
        <v>259</v>
      </c>
      <c r="C267" s="167">
        <v>870442</v>
      </c>
      <c r="D267" s="167">
        <v>781222</v>
      </c>
      <c r="E267" s="167">
        <v>781222</v>
      </c>
      <c r="F267" s="612">
        <f>SUM(E267/D267)</f>
        <v>1</v>
      </c>
      <c r="G267" s="5"/>
      <c r="H267" s="69"/>
      <c r="I267" s="69"/>
    </row>
    <row r="268" spans="1:9" ht="12">
      <c r="A268" s="87"/>
      <c r="B268" s="184" t="s">
        <v>273</v>
      </c>
      <c r="C268" s="47"/>
      <c r="D268" s="47"/>
      <c r="E268" s="47"/>
      <c r="F268" s="612"/>
      <c r="G268" s="5"/>
      <c r="H268" s="69"/>
      <c r="I268" s="69"/>
    </row>
    <row r="269" spans="1:9" ht="12">
      <c r="A269" s="87"/>
      <c r="B269" s="184" t="s">
        <v>69</v>
      </c>
      <c r="C269" s="47"/>
      <c r="D269" s="47"/>
      <c r="E269" s="47"/>
      <c r="F269" s="612"/>
      <c r="G269" s="5"/>
      <c r="H269" s="69"/>
      <c r="I269" s="69"/>
    </row>
    <row r="270" spans="1:9" ht="12" thickBot="1">
      <c r="A270" s="87"/>
      <c r="B270" s="112" t="s">
        <v>260</v>
      </c>
      <c r="C270" s="48"/>
      <c r="D270" s="48"/>
      <c r="E270" s="48"/>
      <c r="F270" s="615"/>
      <c r="G270" s="190"/>
      <c r="H270" s="69"/>
      <c r="I270" s="69"/>
    </row>
    <row r="271" spans="1:9" ht="12" thickBot="1">
      <c r="A271" s="53"/>
      <c r="B271" s="58" t="s">
        <v>252</v>
      </c>
      <c r="C271" s="83">
        <f>SUM(C267:C270)</f>
        <v>870442</v>
      </c>
      <c r="D271" s="83">
        <f>SUM(D267:D270)</f>
        <v>781222</v>
      </c>
      <c r="E271" s="83">
        <f>SUM(E267:E270)</f>
        <v>781222</v>
      </c>
      <c r="F271" s="618">
        <f>SUM(E271/D271)</f>
        <v>1</v>
      </c>
      <c r="G271" s="4"/>
      <c r="H271" s="69"/>
      <c r="I271" s="69"/>
    </row>
    <row r="272" spans="1:9" ht="12">
      <c r="A272" s="87">
        <v>3214</v>
      </c>
      <c r="B272" s="103" t="s">
        <v>704</v>
      </c>
      <c r="C272" s="100"/>
      <c r="D272" s="100"/>
      <c r="E272" s="100"/>
      <c r="F272" s="621"/>
      <c r="G272" s="31"/>
      <c r="H272" s="69"/>
      <c r="I272" s="69"/>
    </row>
    <row r="273" spans="1:9" ht="12">
      <c r="A273" s="87"/>
      <c r="B273" s="86" t="s">
        <v>54</v>
      </c>
      <c r="C273" s="47"/>
      <c r="D273" s="47"/>
      <c r="E273" s="47"/>
      <c r="F273" s="612"/>
      <c r="G273" s="5"/>
      <c r="H273" s="69"/>
      <c r="I273" s="69"/>
    </row>
    <row r="274" spans="1:9" ht="12">
      <c r="A274" s="87"/>
      <c r="B274" s="7" t="s">
        <v>293</v>
      </c>
      <c r="C274" s="47"/>
      <c r="D274" s="47"/>
      <c r="E274" s="47"/>
      <c r="F274" s="612"/>
      <c r="G274" s="5"/>
      <c r="H274" s="69"/>
      <c r="I274" s="69"/>
    </row>
    <row r="275" spans="1:9" ht="12">
      <c r="A275" s="87"/>
      <c r="B275" s="86" t="s">
        <v>259</v>
      </c>
      <c r="C275" s="167">
        <v>112154</v>
      </c>
      <c r="D275" s="167">
        <v>90196</v>
      </c>
      <c r="E275" s="167">
        <v>90196</v>
      </c>
      <c r="F275" s="612">
        <f>SUM(E275/D275)</f>
        <v>1</v>
      </c>
      <c r="G275" s="5"/>
      <c r="H275" s="69"/>
      <c r="I275" s="69"/>
    </row>
    <row r="276" spans="1:9" ht="12">
      <c r="A276" s="87"/>
      <c r="B276" s="184" t="s">
        <v>273</v>
      </c>
      <c r="C276" s="47"/>
      <c r="D276" s="47"/>
      <c r="E276" s="47"/>
      <c r="F276" s="612"/>
      <c r="G276" s="5"/>
      <c r="H276" s="69"/>
      <c r="I276" s="69"/>
    </row>
    <row r="277" spans="1:9" ht="12">
      <c r="A277" s="87"/>
      <c r="B277" s="184" t="s">
        <v>69</v>
      </c>
      <c r="C277" s="47"/>
      <c r="D277" s="47"/>
      <c r="E277" s="47"/>
      <c r="F277" s="612"/>
      <c r="G277" s="5"/>
      <c r="H277" s="69"/>
      <c r="I277" s="69"/>
    </row>
    <row r="278" spans="1:9" ht="12" thickBot="1">
      <c r="A278" s="87"/>
      <c r="B278" s="112" t="s">
        <v>675</v>
      </c>
      <c r="C278" s="48"/>
      <c r="D278" s="48"/>
      <c r="E278" s="48"/>
      <c r="F278" s="615"/>
      <c r="G278" s="190"/>
      <c r="H278" s="69"/>
      <c r="I278" s="69"/>
    </row>
    <row r="279" spans="1:9" ht="12" thickBot="1">
      <c r="A279" s="53"/>
      <c r="B279" s="58" t="s">
        <v>252</v>
      </c>
      <c r="C279" s="83">
        <f>SUM(C275:C278)</f>
        <v>112154</v>
      </c>
      <c r="D279" s="83">
        <f>SUM(D275:D278)</f>
        <v>90196</v>
      </c>
      <c r="E279" s="83">
        <f>SUM(E275:E278)</f>
        <v>90196</v>
      </c>
      <c r="F279" s="618">
        <f>SUM(E279/D279)</f>
        <v>1</v>
      </c>
      <c r="G279" s="4"/>
      <c r="H279" s="69"/>
      <c r="I279" s="69"/>
    </row>
    <row r="280" spans="1:9" ht="12">
      <c r="A280" s="87">
        <v>3215</v>
      </c>
      <c r="B280" s="532" t="s">
        <v>50</v>
      </c>
      <c r="C280" s="100"/>
      <c r="D280" s="100"/>
      <c r="E280" s="100"/>
      <c r="F280" s="621"/>
      <c r="G280" s="31"/>
      <c r="H280" s="69"/>
      <c r="I280" s="69"/>
    </row>
    <row r="281" spans="1:9" ht="12">
      <c r="A281" s="87"/>
      <c r="B281" s="86" t="s">
        <v>54</v>
      </c>
      <c r="C281" s="47"/>
      <c r="D281" s="47"/>
      <c r="E281" s="47"/>
      <c r="F281" s="612"/>
      <c r="G281" s="5"/>
      <c r="H281" s="69"/>
      <c r="I281" s="69"/>
    </row>
    <row r="282" spans="1:9" ht="12">
      <c r="A282" s="87"/>
      <c r="B282" s="7" t="s">
        <v>293</v>
      </c>
      <c r="C282" s="47"/>
      <c r="D282" s="47"/>
      <c r="E282" s="47"/>
      <c r="F282" s="612"/>
      <c r="G282" s="5"/>
      <c r="H282" s="69"/>
      <c r="I282" s="69"/>
    </row>
    <row r="283" spans="1:9" ht="12">
      <c r="A283" s="87"/>
      <c r="B283" s="86" t="s">
        <v>259</v>
      </c>
      <c r="C283" s="167">
        <v>135688</v>
      </c>
      <c r="D283" s="167">
        <v>135688</v>
      </c>
      <c r="E283" s="167">
        <v>135688</v>
      </c>
      <c r="F283" s="612">
        <f>SUM(E283/D283)</f>
        <v>1</v>
      </c>
      <c r="G283" s="5"/>
      <c r="H283" s="69"/>
      <c r="I283" s="69"/>
    </row>
    <row r="284" spans="1:9" ht="12">
      <c r="A284" s="87"/>
      <c r="B284" s="184" t="s">
        <v>273</v>
      </c>
      <c r="C284" s="47"/>
      <c r="D284" s="47"/>
      <c r="E284" s="47"/>
      <c r="F284" s="612"/>
      <c r="G284" s="5"/>
      <c r="H284" s="69"/>
      <c r="I284" s="69"/>
    </row>
    <row r="285" spans="1:9" ht="12">
      <c r="A285" s="87"/>
      <c r="B285" s="184" t="s">
        <v>69</v>
      </c>
      <c r="C285" s="47"/>
      <c r="D285" s="47"/>
      <c r="E285" s="47"/>
      <c r="F285" s="612"/>
      <c r="G285" s="5"/>
      <c r="H285" s="69"/>
      <c r="I285" s="69"/>
    </row>
    <row r="286" spans="1:9" ht="12" thickBot="1">
      <c r="A286" s="87"/>
      <c r="B286" s="112" t="s">
        <v>260</v>
      </c>
      <c r="C286" s="48"/>
      <c r="D286" s="48"/>
      <c r="E286" s="48"/>
      <c r="F286" s="615"/>
      <c r="G286" s="190"/>
      <c r="H286" s="69"/>
      <c r="I286" s="69"/>
    </row>
    <row r="287" spans="1:9" ht="12" thickBot="1">
      <c r="A287" s="53"/>
      <c r="B287" s="58" t="s">
        <v>252</v>
      </c>
      <c r="C287" s="83">
        <f>SUM(C283:C286)</f>
        <v>135688</v>
      </c>
      <c r="D287" s="83">
        <f>SUM(D283:D286)</f>
        <v>135688</v>
      </c>
      <c r="E287" s="83">
        <f>SUM(E283:E286)</f>
        <v>135688</v>
      </c>
      <c r="F287" s="618">
        <f>SUM(E287/D287)</f>
        <v>1</v>
      </c>
      <c r="G287" s="4"/>
      <c r="H287" s="69"/>
      <c r="I287" s="69"/>
    </row>
    <row r="288" spans="1:9" ht="12" thickBot="1">
      <c r="A288" s="87">
        <v>3220</v>
      </c>
      <c r="B288" s="58" t="s">
        <v>158</v>
      </c>
      <c r="C288" s="83">
        <f>SUM(C296+C305)</f>
        <v>223828</v>
      </c>
      <c r="D288" s="83">
        <f>SUM(D296+D305)</f>
        <v>221095</v>
      </c>
      <c r="E288" s="83">
        <f>SUM(E296+E305+E314)</f>
        <v>240295</v>
      </c>
      <c r="F288" s="618">
        <f>SUM(E288/D288)</f>
        <v>1.0868404984282773</v>
      </c>
      <c r="G288" s="189"/>
      <c r="H288" s="69"/>
      <c r="I288" s="69"/>
    </row>
    <row r="289" spans="1:9" ht="12">
      <c r="A289" s="87">
        <v>3221</v>
      </c>
      <c r="B289" s="74" t="s">
        <v>194</v>
      </c>
      <c r="C289" s="90"/>
      <c r="D289" s="90"/>
      <c r="E289" s="90"/>
      <c r="F289" s="621"/>
      <c r="G289" s="4"/>
      <c r="H289" s="69"/>
      <c r="I289" s="69"/>
    </row>
    <row r="290" spans="1:9" ht="12">
      <c r="A290" s="87"/>
      <c r="B290" s="72" t="s">
        <v>54</v>
      </c>
      <c r="C290" s="47"/>
      <c r="D290" s="47"/>
      <c r="E290" s="47"/>
      <c r="F290" s="612"/>
      <c r="G290" s="5"/>
      <c r="H290" s="69"/>
      <c r="I290" s="69"/>
    </row>
    <row r="291" spans="1:9" ht="12">
      <c r="A291" s="87"/>
      <c r="B291" s="7" t="s">
        <v>293</v>
      </c>
      <c r="C291" s="47"/>
      <c r="D291" s="47"/>
      <c r="E291" s="47"/>
      <c r="F291" s="612"/>
      <c r="G291" s="5"/>
      <c r="H291" s="69"/>
      <c r="I291" s="69"/>
    </row>
    <row r="292" spans="1:9" ht="12">
      <c r="A292" s="87"/>
      <c r="B292" s="86" t="s">
        <v>259</v>
      </c>
      <c r="C292" s="167">
        <v>19410</v>
      </c>
      <c r="D292" s="167"/>
      <c r="E292" s="167"/>
      <c r="F292" s="612"/>
      <c r="G292" s="5"/>
      <c r="H292" s="69"/>
      <c r="I292" s="69"/>
    </row>
    <row r="293" spans="1:9" ht="12">
      <c r="A293" s="87"/>
      <c r="B293" s="10" t="s">
        <v>273</v>
      </c>
      <c r="C293" s="47"/>
      <c r="D293" s="47"/>
      <c r="E293" s="47"/>
      <c r="F293" s="612"/>
      <c r="G293" s="5"/>
      <c r="H293" s="69"/>
      <c r="I293" s="69"/>
    </row>
    <row r="294" spans="1:9" ht="12">
      <c r="A294" s="87"/>
      <c r="B294" s="10" t="s">
        <v>69</v>
      </c>
      <c r="C294" s="47"/>
      <c r="D294" s="47"/>
      <c r="E294" s="47"/>
      <c r="F294" s="612"/>
      <c r="G294" s="5"/>
      <c r="H294" s="69"/>
      <c r="I294" s="69"/>
    </row>
    <row r="295" spans="1:9" ht="12" thickBot="1">
      <c r="A295" s="87"/>
      <c r="B295" s="75" t="s">
        <v>260</v>
      </c>
      <c r="C295" s="48"/>
      <c r="D295" s="48"/>
      <c r="E295" s="48"/>
      <c r="F295" s="615"/>
      <c r="G295" s="190"/>
      <c r="H295" s="69"/>
      <c r="I295" s="69"/>
    </row>
    <row r="296" spans="1:9" ht="12" thickBot="1">
      <c r="A296" s="81"/>
      <c r="B296" s="58" t="s">
        <v>252</v>
      </c>
      <c r="C296" s="83">
        <f>SUM(C292:C295)</f>
        <v>19410</v>
      </c>
      <c r="D296" s="83">
        <f>SUM(D292:D295)</f>
        <v>0</v>
      </c>
      <c r="E296" s="83">
        <f>SUM(E292:E295)</f>
        <v>0</v>
      </c>
      <c r="F296" s="662"/>
      <c r="G296" s="189"/>
      <c r="H296" s="69"/>
      <c r="I296" s="69"/>
    </row>
    <row r="297" spans="1:9" ht="12">
      <c r="A297" s="87">
        <v>3222</v>
      </c>
      <c r="B297" s="74" t="s">
        <v>78</v>
      </c>
      <c r="C297" s="100"/>
      <c r="D297" s="100"/>
      <c r="E297" s="100"/>
      <c r="F297" s="621"/>
      <c r="G297" s="31"/>
      <c r="H297" s="69"/>
      <c r="I297" s="69"/>
    </row>
    <row r="298" spans="1:9" ht="12">
      <c r="A298" s="87"/>
      <c r="B298" s="72" t="s">
        <v>54</v>
      </c>
      <c r="C298" s="90"/>
      <c r="D298" s="268">
        <v>546</v>
      </c>
      <c r="E298" s="268">
        <v>546</v>
      </c>
      <c r="F298" s="612">
        <f>SUM(E298/D298)</f>
        <v>1</v>
      </c>
      <c r="G298" s="4"/>
      <c r="H298" s="69"/>
      <c r="I298" s="69"/>
    </row>
    <row r="299" spans="1:9" ht="12">
      <c r="A299" s="87"/>
      <c r="B299" s="7" t="s">
        <v>293</v>
      </c>
      <c r="C299" s="47"/>
      <c r="D299" s="167">
        <v>429</v>
      </c>
      <c r="E299" s="167">
        <v>429</v>
      </c>
      <c r="F299" s="612">
        <f>SUM(E299/D299)</f>
        <v>1</v>
      </c>
      <c r="G299" s="5"/>
      <c r="H299" s="69"/>
      <c r="I299" s="69"/>
    </row>
    <row r="300" spans="1:9" ht="12">
      <c r="A300" s="87"/>
      <c r="B300" s="86" t="s">
        <v>259</v>
      </c>
      <c r="C300" s="167">
        <v>204418</v>
      </c>
      <c r="D300" s="167">
        <v>144120</v>
      </c>
      <c r="E300" s="167">
        <v>143320</v>
      </c>
      <c r="F300" s="612">
        <f>SUM(E300/D300)</f>
        <v>0.9944490702192618</v>
      </c>
      <c r="G300" s="5"/>
      <c r="H300" s="69"/>
      <c r="I300" s="69"/>
    </row>
    <row r="301" spans="1:9" ht="12">
      <c r="A301" s="87"/>
      <c r="B301" s="10" t="s">
        <v>273</v>
      </c>
      <c r="C301" s="47"/>
      <c r="D301" s="47"/>
      <c r="E301" s="47"/>
      <c r="F301" s="612"/>
      <c r="G301" s="5"/>
      <c r="H301" s="69"/>
      <c r="I301" s="69"/>
    </row>
    <row r="302" spans="1:9" ht="12">
      <c r="A302" s="87"/>
      <c r="B302" s="10" t="s">
        <v>69</v>
      </c>
      <c r="C302" s="47"/>
      <c r="D302" s="47"/>
      <c r="E302" s="47"/>
      <c r="F302" s="612"/>
      <c r="G302" s="5"/>
      <c r="H302" s="69"/>
      <c r="I302" s="69"/>
    </row>
    <row r="303" spans="1:9" ht="12">
      <c r="A303" s="87"/>
      <c r="B303" s="75" t="s">
        <v>674</v>
      </c>
      <c r="C303" s="47"/>
      <c r="D303" s="47"/>
      <c r="E303" s="47"/>
      <c r="F303" s="612"/>
      <c r="G303" s="5"/>
      <c r="H303" s="69"/>
      <c r="I303" s="69"/>
    </row>
    <row r="304" spans="1:9" ht="12" thickBot="1">
      <c r="A304" s="87"/>
      <c r="B304" s="75" t="s">
        <v>675</v>
      </c>
      <c r="C304" s="106"/>
      <c r="D304" s="414">
        <v>76000</v>
      </c>
      <c r="E304" s="414">
        <v>76000</v>
      </c>
      <c r="F304" s="615">
        <f>SUM(E304/D304)</f>
        <v>1</v>
      </c>
      <c r="G304" s="30"/>
      <c r="H304" s="69"/>
      <c r="I304" s="69"/>
    </row>
    <row r="305" spans="1:9" ht="12" thickBot="1">
      <c r="A305" s="53"/>
      <c r="B305" s="58" t="s">
        <v>252</v>
      </c>
      <c r="C305" s="83">
        <f>SUM(C300:C303)</f>
        <v>204418</v>
      </c>
      <c r="D305" s="83">
        <f>SUM(D298:D304)</f>
        <v>221095</v>
      </c>
      <c r="E305" s="83">
        <f>SUM(E298:E304)</f>
        <v>220295</v>
      </c>
      <c r="F305" s="618">
        <f>SUM(E305/D305)</f>
        <v>0.9963816458988217</v>
      </c>
      <c r="G305" s="189"/>
      <c r="H305" s="69"/>
      <c r="I305" s="69"/>
    </row>
    <row r="306" spans="1:9" ht="12">
      <c r="A306" s="87">
        <v>3223</v>
      </c>
      <c r="B306" s="74" t="s">
        <v>844</v>
      </c>
      <c r="C306" s="100"/>
      <c r="D306" s="100"/>
      <c r="E306" s="100"/>
      <c r="F306" s="621"/>
      <c r="G306" s="31"/>
      <c r="H306" s="69"/>
      <c r="I306" s="69"/>
    </row>
    <row r="307" spans="1:9" ht="12">
      <c r="A307" s="87"/>
      <c r="B307" s="72" t="s">
        <v>54</v>
      </c>
      <c r="C307" s="90"/>
      <c r="D307" s="268"/>
      <c r="E307" s="268"/>
      <c r="F307" s="612"/>
      <c r="G307" s="4"/>
      <c r="H307" s="69"/>
      <c r="I307" s="69"/>
    </row>
    <row r="308" spans="1:9" ht="12">
      <c r="A308" s="87"/>
      <c r="B308" s="7" t="s">
        <v>293</v>
      </c>
      <c r="C308" s="47"/>
      <c r="D308" s="167"/>
      <c r="E308" s="167"/>
      <c r="F308" s="612"/>
      <c r="G308" s="5"/>
      <c r="H308" s="69"/>
      <c r="I308" s="69"/>
    </row>
    <row r="309" spans="1:9" ht="12">
      <c r="A309" s="87"/>
      <c r="B309" s="86" t="s">
        <v>259</v>
      </c>
      <c r="C309" s="167"/>
      <c r="D309" s="167"/>
      <c r="E309" s="167">
        <v>20000</v>
      </c>
      <c r="F309" s="612"/>
      <c r="G309" s="5"/>
      <c r="H309" s="69"/>
      <c r="I309" s="69"/>
    </row>
    <row r="310" spans="1:9" ht="12">
      <c r="A310" s="87"/>
      <c r="B310" s="10" t="s">
        <v>273</v>
      </c>
      <c r="C310" s="47"/>
      <c r="D310" s="47"/>
      <c r="E310" s="47"/>
      <c r="F310" s="612"/>
      <c r="G310" s="5"/>
      <c r="H310" s="69"/>
      <c r="I310" s="69"/>
    </row>
    <row r="311" spans="1:9" ht="12">
      <c r="A311" s="87"/>
      <c r="B311" s="10" t="s">
        <v>69</v>
      </c>
      <c r="C311" s="47"/>
      <c r="D311" s="47"/>
      <c r="E311" s="47"/>
      <c r="F311" s="612"/>
      <c r="G311" s="5"/>
      <c r="H311" s="69"/>
      <c r="I311" s="69"/>
    </row>
    <row r="312" spans="1:9" ht="12">
      <c r="A312" s="87"/>
      <c r="B312" s="75" t="s">
        <v>674</v>
      </c>
      <c r="C312" s="47"/>
      <c r="D312" s="47"/>
      <c r="E312" s="47"/>
      <c r="F312" s="612"/>
      <c r="G312" s="5"/>
      <c r="H312" s="69"/>
      <c r="I312" s="69"/>
    </row>
    <row r="313" spans="1:9" ht="12" thickBot="1">
      <c r="A313" s="87"/>
      <c r="B313" s="75" t="s">
        <v>675</v>
      </c>
      <c r="C313" s="106"/>
      <c r="D313" s="414"/>
      <c r="E313" s="414"/>
      <c r="F313" s="615"/>
      <c r="G313" s="30"/>
      <c r="H313" s="69"/>
      <c r="I313" s="69"/>
    </row>
    <row r="314" spans="1:9" ht="12" thickBot="1">
      <c r="A314" s="53"/>
      <c r="B314" s="58" t="s">
        <v>252</v>
      </c>
      <c r="C314" s="83">
        <f>SUM(C309:C312)</f>
        <v>0</v>
      </c>
      <c r="D314" s="83">
        <f>SUM(D307:D313)</f>
        <v>0</v>
      </c>
      <c r="E314" s="83">
        <f>SUM(E307:E313)</f>
        <v>20000</v>
      </c>
      <c r="F314" s="662"/>
      <c r="G314" s="189"/>
      <c r="H314" s="69"/>
      <c r="I314" s="69"/>
    </row>
    <row r="315" spans="1:9" ht="12" customHeight="1" thickBot="1">
      <c r="A315" s="87">
        <v>3300</v>
      </c>
      <c r="B315" s="64" t="s">
        <v>60</v>
      </c>
      <c r="C315" s="83">
        <f>SUM(C323+C332+C341+C350+C359+C377+C386+C395+C404+C422+C431+C458+C476+C485+C494+C511+C519+C527+C535+C543+C551+C559+C567+C575+C584+C592+C601+C609+C617+C625+C633)</f>
        <v>289137</v>
      </c>
      <c r="D315" s="83">
        <f>SUM(D323+D332+D341+D350+D359+D377+D386+D395+D404+D422+D431+D458+D476+D485+D494+D511+D519+D527+D535+D543+D551+D559+D567+D575+D584+D592+D601+D609+D617+D625+D633+D368+D413+D440+D467+D449+D503)</f>
        <v>524224</v>
      </c>
      <c r="E315" s="83">
        <f>SUM(E323+E332+E341+E350+E359+E377+E386+E395+E404+E422+E431+E458+E476+E485+E494+E511+E519+E527+E535+E543+E551+E559+E567+E575+E584+E592+E601+E609+E617+E625+E633+E368+E413+E440+E467+E449+E503+E641)</f>
        <v>517785</v>
      </c>
      <c r="F315" s="618">
        <f>SUM(E315/D315)</f>
        <v>0.9877170827737761</v>
      </c>
      <c r="G315" s="196"/>
      <c r="H315" s="69"/>
      <c r="I315" s="69"/>
    </row>
    <row r="316" spans="1:9" ht="12" customHeight="1">
      <c r="A316" s="87">
        <v>3301</v>
      </c>
      <c r="B316" s="109" t="s">
        <v>145</v>
      </c>
      <c r="C316" s="90"/>
      <c r="D316" s="90"/>
      <c r="E316" s="90"/>
      <c r="F316" s="621"/>
      <c r="G316" s="4" t="s">
        <v>221</v>
      </c>
      <c r="H316" s="69"/>
      <c r="I316" s="69"/>
    </row>
    <row r="317" spans="1:9" ht="12" customHeight="1">
      <c r="A317" s="15"/>
      <c r="B317" s="72" t="s">
        <v>54</v>
      </c>
      <c r="C317" s="47"/>
      <c r="D317" s="47"/>
      <c r="E317" s="167">
        <v>10</v>
      </c>
      <c r="F317" s="612"/>
      <c r="G317" s="187"/>
      <c r="H317" s="69"/>
      <c r="I317" s="69"/>
    </row>
    <row r="318" spans="1:9" ht="12" customHeight="1">
      <c r="A318" s="15"/>
      <c r="B318" s="7" t="s">
        <v>293</v>
      </c>
      <c r="C318" s="47"/>
      <c r="D318" s="47"/>
      <c r="E318" s="167">
        <v>16</v>
      </c>
      <c r="F318" s="612"/>
      <c r="G318" s="228"/>
      <c r="H318" s="69"/>
      <c r="I318" s="69"/>
    </row>
    <row r="319" spans="1:9" ht="12" customHeight="1">
      <c r="A319" s="87"/>
      <c r="B319" s="86" t="s">
        <v>259</v>
      </c>
      <c r="C319" s="78"/>
      <c r="D319" s="78"/>
      <c r="E319" s="78">
        <v>7574</v>
      </c>
      <c r="F319" s="612"/>
      <c r="G319" s="228"/>
      <c r="H319" s="69"/>
      <c r="I319" s="69"/>
    </row>
    <row r="320" spans="1:9" ht="12" customHeight="1">
      <c r="A320" s="15"/>
      <c r="B320" s="10" t="s">
        <v>273</v>
      </c>
      <c r="C320" s="167">
        <v>7600</v>
      </c>
      <c r="D320" s="167">
        <v>7600</v>
      </c>
      <c r="E320" s="167"/>
      <c r="F320" s="612">
        <f>SUM(E320/D320)</f>
        <v>0</v>
      </c>
      <c r="G320" s="193"/>
      <c r="H320" s="69"/>
      <c r="I320" s="69"/>
    </row>
    <row r="321" spans="1:9" ht="12" customHeight="1">
      <c r="A321" s="15"/>
      <c r="B321" s="10" t="s">
        <v>69</v>
      </c>
      <c r="C321" s="47"/>
      <c r="D321" s="47"/>
      <c r="E321" s="47"/>
      <c r="F321" s="612"/>
      <c r="G321" s="5"/>
      <c r="H321" s="69"/>
      <c r="I321" s="69"/>
    </row>
    <row r="322" spans="1:9" ht="12" customHeight="1" thickBot="1">
      <c r="A322" s="15"/>
      <c r="B322" s="75" t="s">
        <v>260</v>
      </c>
      <c r="C322" s="47"/>
      <c r="D322" s="47"/>
      <c r="E322" s="47"/>
      <c r="F322" s="615"/>
      <c r="G322" s="191"/>
      <c r="H322" s="69"/>
      <c r="I322" s="69"/>
    </row>
    <row r="323" spans="1:9" ht="12" thickBot="1">
      <c r="A323" s="53"/>
      <c r="B323" s="64" t="s">
        <v>252</v>
      </c>
      <c r="C323" s="83">
        <f>SUM(C317:C322)</f>
        <v>7600</v>
      </c>
      <c r="D323" s="83">
        <f>SUM(D317:D322)</f>
        <v>7600</v>
      </c>
      <c r="E323" s="83">
        <f>SUM(E317:E322)</f>
        <v>7600</v>
      </c>
      <c r="F323" s="618">
        <f>SUM(E323/D323)</f>
        <v>1</v>
      </c>
      <c r="G323" s="189"/>
      <c r="H323" s="69"/>
      <c r="I323" s="69"/>
    </row>
    <row r="324" spans="1:9" ht="12.75">
      <c r="A324" s="87">
        <v>3303</v>
      </c>
      <c r="B324" s="99" t="s">
        <v>225</v>
      </c>
      <c r="C324" s="90"/>
      <c r="D324" s="90"/>
      <c r="E324" s="90"/>
      <c r="F324" s="621"/>
      <c r="G324" s="197"/>
      <c r="H324" s="69"/>
      <c r="I324" s="69"/>
    </row>
    <row r="325" spans="1:9" ht="12" customHeight="1">
      <c r="A325" s="85"/>
      <c r="B325" s="72" t="s">
        <v>54</v>
      </c>
      <c r="C325" s="78"/>
      <c r="D325" s="78"/>
      <c r="E325" s="78"/>
      <c r="F325" s="612"/>
      <c r="G325" s="192"/>
      <c r="H325" s="69"/>
      <c r="I325" s="69"/>
    </row>
    <row r="326" spans="1:9" ht="12" customHeight="1">
      <c r="A326" s="85"/>
      <c r="B326" s="7" t="s">
        <v>293</v>
      </c>
      <c r="C326" s="78"/>
      <c r="D326" s="78"/>
      <c r="E326" s="78"/>
      <c r="F326" s="612"/>
      <c r="G326" s="192"/>
      <c r="H326" s="69"/>
      <c r="I326" s="69"/>
    </row>
    <row r="327" spans="1:9" ht="12" customHeight="1">
      <c r="A327" s="85"/>
      <c r="B327" s="86" t="s">
        <v>259</v>
      </c>
      <c r="C327" s="78"/>
      <c r="D327" s="78">
        <v>150</v>
      </c>
      <c r="E327" s="78">
        <v>386</v>
      </c>
      <c r="F327" s="612">
        <f>SUM(E327/D327)</f>
        <v>2.5733333333333333</v>
      </c>
      <c r="G327" s="192"/>
      <c r="H327" s="69"/>
      <c r="I327" s="69"/>
    </row>
    <row r="328" spans="1:9" ht="12" customHeight="1">
      <c r="A328" s="85"/>
      <c r="B328" s="10" t="s">
        <v>273</v>
      </c>
      <c r="C328" s="268"/>
      <c r="D328" s="268"/>
      <c r="E328" s="268"/>
      <c r="F328" s="612"/>
      <c r="G328" s="192"/>
      <c r="H328" s="69"/>
      <c r="I328" s="69"/>
    </row>
    <row r="329" spans="1:9" ht="12" customHeight="1">
      <c r="A329" s="71"/>
      <c r="B329" s="10" t="s">
        <v>69</v>
      </c>
      <c r="C329" s="78"/>
      <c r="D329" s="78"/>
      <c r="E329" s="78"/>
      <c r="F329" s="612"/>
      <c r="G329" s="198"/>
      <c r="H329" s="69"/>
      <c r="I329" s="69"/>
    </row>
    <row r="330" spans="1:9" ht="12" customHeight="1">
      <c r="A330" s="71"/>
      <c r="B330" s="10" t="s">
        <v>546</v>
      </c>
      <c r="C330" s="78">
        <v>1250</v>
      </c>
      <c r="D330" s="78">
        <v>22410</v>
      </c>
      <c r="E330" s="78">
        <v>28646</v>
      </c>
      <c r="F330" s="612">
        <f>SUM(E330/D330)</f>
        <v>1.278268630075859</v>
      </c>
      <c r="G330" s="198"/>
      <c r="H330" s="69"/>
      <c r="I330" s="69"/>
    </row>
    <row r="331" spans="1:9" ht="12" customHeight="1" thickBot="1">
      <c r="A331" s="71"/>
      <c r="B331" s="75" t="s">
        <v>260</v>
      </c>
      <c r="C331" s="78"/>
      <c r="D331" s="78"/>
      <c r="E331" s="78"/>
      <c r="F331" s="615"/>
      <c r="G331" s="30"/>
      <c r="H331" s="69"/>
      <c r="I331" s="69"/>
    </row>
    <row r="332" spans="1:9" ht="12" customHeight="1" thickBot="1">
      <c r="A332" s="53"/>
      <c r="B332" s="58" t="s">
        <v>252</v>
      </c>
      <c r="C332" s="83">
        <f>SUM(C325:C331)</f>
        <v>1250</v>
      </c>
      <c r="D332" s="83">
        <f>SUM(D325:D331)</f>
        <v>22560</v>
      </c>
      <c r="E332" s="83">
        <f>SUM(E325:E331)</f>
        <v>29032</v>
      </c>
      <c r="F332" s="618">
        <f>SUM(E332/D332)</f>
        <v>1.2868794326241135</v>
      </c>
      <c r="G332" s="126"/>
      <c r="H332" s="69"/>
      <c r="I332" s="69"/>
    </row>
    <row r="333" spans="1:9" ht="12" customHeight="1">
      <c r="A333" s="15">
        <v>3304</v>
      </c>
      <c r="B333" s="104" t="s">
        <v>226</v>
      </c>
      <c r="C333" s="90"/>
      <c r="D333" s="90"/>
      <c r="E333" s="90"/>
      <c r="F333" s="621"/>
      <c r="G333" s="197"/>
      <c r="H333" s="69"/>
      <c r="I333" s="69"/>
    </row>
    <row r="334" spans="1:9" ht="12" customHeight="1">
      <c r="A334" s="71"/>
      <c r="B334" s="72" t="s">
        <v>54</v>
      </c>
      <c r="C334" s="78"/>
      <c r="D334" s="78"/>
      <c r="E334" s="78"/>
      <c r="F334" s="612"/>
      <c r="G334" s="192"/>
      <c r="H334" s="69"/>
      <c r="I334" s="69"/>
    </row>
    <row r="335" spans="1:9" ht="12" customHeight="1">
      <c r="A335" s="71"/>
      <c r="B335" s="7" t="s">
        <v>293</v>
      </c>
      <c r="C335" s="78"/>
      <c r="D335" s="78"/>
      <c r="E335" s="78"/>
      <c r="F335" s="612"/>
      <c r="G335" s="225"/>
      <c r="H335" s="69"/>
      <c r="I335" s="69"/>
    </row>
    <row r="336" spans="1:9" ht="12" customHeight="1">
      <c r="A336" s="71"/>
      <c r="B336" s="86" t="s">
        <v>259</v>
      </c>
      <c r="C336" s="78"/>
      <c r="D336" s="78">
        <v>219</v>
      </c>
      <c r="E336" s="78">
        <v>351</v>
      </c>
      <c r="F336" s="612">
        <f>SUM(E336/D336)</f>
        <v>1.6027397260273972</v>
      </c>
      <c r="G336" s="225"/>
      <c r="H336" s="69"/>
      <c r="I336" s="69"/>
    </row>
    <row r="337" spans="1:9" ht="12" customHeight="1">
      <c r="A337" s="71"/>
      <c r="B337" s="10" t="s">
        <v>273</v>
      </c>
      <c r="C337" s="268"/>
      <c r="D337" s="268"/>
      <c r="E337" s="268"/>
      <c r="F337" s="612"/>
      <c r="G337" s="192"/>
      <c r="H337" s="69"/>
      <c r="I337" s="69"/>
    </row>
    <row r="338" spans="1:9" ht="12" customHeight="1">
      <c r="A338" s="71"/>
      <c r="B338" s="10" t="s">
        <v>69</v>
      </c>
      <c r="C338" s="78"/>
      <c r="D338" s="78"/>
      <c r="E338" s="78"/>
      <c r="F338" s="612"/>
      <c r="G338" s="198"/>
      <c r="H338" s="69"/>
      <c r="I338" s="69"/>
    </row>
    <row r="339" spans="1:9" ht="12" customHeight="1">
      <c r="A339" s="71"/>
      <c r="B339" s="10" t="s">
        <v>546</v>
      </c>
      <c r="C339" s="78">
        <v>3900</v>
      </c>
      <c r="D339" s="78">
        <v>22403</v>
      </c>
      <c r="E339" s="78">
        <v>24980</v>
      </c>
      <c r="F339" s="612">
        <f>SUM(E339/D339)</f>
        <v>1.115029237155738</v>
      </c>
      <c r="G339" s="198"/>
      <c r="H339" s="69"/>
      <c r="I339" s="69"/>
    </row>
    <row r="340" spans="1:9" ht="12" customHeight="1" thickBot="1">
      <c r="A340" s="71"/>
      <c r="B340" s="75" t="s">
        <v>260</v>
      </c>
      <c r="C340" s="78"/>
      <c r="D340" s="78"/>
      <c r="E340" s="78"/>
      <c r="F340" s="615"/>
      <c r="G340" s="30"/>
      <c r="H340" s="69"/>
      <c r="I340" s="69"/>
    </row>
    <row r="341" spans="1:9" ht="12" customHeight="1" thickBot="1">
      <c r="A341" s="53"/>
      <c r="B341" s="58" t="s">
        <v>252</v>
      </c>
      <c r="C341" s="83">
        <f>SUM(C334:C340)</f>
        <v>3900</v>
      </c>
      <c r="D341" s="83">
        <f>SUM(D334:D340)</f>
        <v>22622</v>
      </c>
      <c r="E341" s="83">
        <f>SUM(E334:E340)</f>
        <v>25331</v>
      </c>
      <c r="F341" s="618">
        <f>SUM(E341/D341)</f>
        <v>1.1197506851737247</v>
      </c>
      <c r="G341" s="126"/>
      <c r="H341" s="69"/>
      <c r="I341" s="69"/>
    </row>
    <row r="342" spans="1:9" ht="12" customHeight="1">
      <c r="A342" s="15">
        <v>3305</v>
      </c>
      <c r="B342" s="104" t="s">
        <v>118</v>
      </c>
      <c r="C342" s="90"/>
      <c r="D342" s="90"/>
      <c r="E342" s="90"/>
      <c r="F342" s="621"/>
      <c r="G342" s="197"/>
      <c r="H342" s="69"/>
      <c r="I342" s="69"/>
    </row>
    <row r="343" spans="1:9" ht="12" customHeight="1">
      <c r="A343" s="71"/>
      <c r="B343" s="72" t="s">
        <v>54</v>
      </c>
      <c r="C343" s="78"/>
      <c r="D343" s="78"/>
      <c r="E343" s="78"/>
      <c r="F343" s="612"/>
      <c r="G343" s="192"/>
      <c r="H343" s="69"/>
      <c r="I343" s="69"/>
    </row>
    <row r="344" spans="1:9" ht="12" customHeight="1">
      <c r="A344" s="71"/>
      <c r="B344" s="7" t="s">
        <v>293</v>
      </c>
      <c r="C344" s="78"/>
      <c r="D344" s="78"/>
      <c r="E344" s="78"/>
      <c r="F344" s="612"/>
      <c r="G344" s="192"/>
      <c r="H344" s="69"/>
      <c r="I344" s="69"/>
    </row>
    <row r="345" spans="1:9" ht="12" customHeight="1">
      <c r="A345" s="71"/>
      <c r="B345" s="86" t="s">
        <v>259</v>
      </c>
      <c r="C345" s="78"/>
      <c r="D345" s="78">
        <v>24</v>
      </c>
      <c r="E345" s="78">
        <v>50</v>
      </c>
      <c r="F345" s="612">
        <f>SUM(E345/D345)</f>
        <v>2.0833333333333335</v>
      </c>
      <c r="G345" s="192"/>
      <c r="H345" s="69"/>
      <c r="I345" s="69"/>
    </row>
    <row r="346" spans="1:9" ht="12" customHeight="1">
      <c r="A346" s="71"/>
      <c r="B346" s="10" t="s">
        <v>273</v>
      </c>
      <c r="C346" s="268"/>
      <c r="D346" s="268"/>
      <c r="E346" s="268"/>
      <c r="F346" s="612"/>
      <c r="G346" s="192"/>
      <c r="H346" s="69"/>
      <c r="I346" s="69"/>
    </row>
    <row r="347" spans="1:9" ht="12" customHeight="1">
      <c r="A347" s="71"/>
      <c r="B347" s="10" t="s">
        <v>69</v>
      </c>
      <c r="C347" s="78"/>
      <c r="D347" s="78"/>
      <c r="E347" s="78"/>
      <c r="F347" s="612"/>
      <c r="G347" s="198"/>
      <c r="H347" s="69"/>
      <c r="I347" s="69"/>
    </row>
    <row r="348" spans="1:9" ht="12" customHeight="1">
      <c r="A348" s="71"/>
      <c r="B348" s="10" t="s">
        <v>546</v>
      </c>
      <c r="C348" s="78">
        <v>290</v>
      </c>
      <c r="D348" s="78">
        <v>2620</v>
      </c>
      <c r="E348" s="78">
        <v>3128</v>
      </c>
      <c r="F348" s="612">
        <f>SUM(E348/D348)</f>
        <v>1.1938931297709923</v>
      </c>
      <c r="G348" s="198"/>
      <c r="H348" s="69"/>
      <c r="I348" s="69"/>
    </row>
    <row r="349" spans="1:9" ht="12" customHeight="1" thickBot="1">
      <c r="A349" s="71"/>
      <c r="B349" s="75" t="s">
        <v>260</v>
      </c>
      <c r="C349" s="78"/>
      <c r="D349" s="78"/>
      <c r="E349" s="78"/>
      <c r="F349" s="615"/>
      <c r="G349" s="30"/>
      <c r="H349" s="69"/>
      <c r="I349" s="69"/>
    </row>
    <row r="350" spans="1:9" ht="12" customHeight="1" thickBot="1">
      <c r="A350" s="53"/>
      <c r="B350" s="58" t="s">
        <v>252</v>
      </c>
      <c r="C350" s="83">
        <f>SUM(C343:C349)</f>
        <v>290</v>
      </c>
      <c r="D350" s="83">
        <f>SUM(D343:D349)</f>
        <v>2644</v>
      </c>
      <c r="E350" s="83">
        <f>SUM(E343:E349)</f>
        <v>3178</v>
      </c>
      <c r="F350" s="618">
        <f>SUM(E350/D350)</f>
        <v>1.20196671709531</v>
      </c>
      <c r="G350" s="189"/>
      <c r="H350" s="69"/>
      <c r="I350" s="69"/>
    </row>
    <row r="351" spans="1:9" ht="12" customHeight="1">
      <c r="A351" s="70">
        <v>3306</v>
      </c>
      <c r="B351" s="99" t="s">
        <v>119</v>
      </c>
      <c r="C351" s="100"/>
      <c r="D351" s="100"/>
      <c r="E351" s="100"/>
      <c r="F351" s="621"/>
      <c r="G351" s="4"/>
      <c r="H351" s="69"/>
      <c r="I351" s="69"/>
    </row>
    <row r="352" spans="1:9" ht="12" customHeight="1">
      <c r="A352" s="71"/>
      <c r="B352" s="72" t="s">
        <v>54</v>
      </c>
      <c r="C352" s="78"/>
      <c r="D352" s="78"/>
      <c r="E352" s="78"/>
      <c r="F352" s="612"/>
      <c r="G352" s="5"/>
      <c r="H352" s="69"/>
      <c r="I352" s="69"/>
    </row>
    <row r="353" spans="1:9" ht="12" customHeight="1">
      <c r="A353" s="71"/>
      <c r="B353" s="7" t="s">
        <v>293</v>
      </c>
      <c r="C353" s="268">
        <v>5050</v>
      </c>
      <c r="D353" s="268">
        <v>1454</v>
      </c>
      <c r="E353" s="268">
        <v>1454</v>
      </c>
      <c r="F353" s="612">
        <f>SUM(E353/D353)</f>
        <v>1</v>
      </c>
      <c r="G353" s="225"/>
      <c r="H353" s="69"/>
      <c r="I353" s="69"/>
    </row>
    <row r="354" spans="1:9" ht="12" customHeight="1">
      <c r="A354" s="71"/>
      <c r="B354" s="86" t="s">
        <v>259</v>
      </c>
      <c r="C354" s="268"/>
      <c r="D354" s="268">
        <v>864</v>
      </c>
      <c r="E354" s="268">
        <v>1351</v>
      </c>
      <c r="F354" s="612">
        <f>SUM(E354/D354)</f>
        <v>1.5636574074074074</v>
      </c>
      <c r="G354" s="225"/>
      <c r="H354" s="69"/>
      <c r="I354" s="69"/>
    </row>
    <row r="355" spans="1:9" ht="12" customHeight="1">
      <c r="A355" s="71"/>
      <c r="B355" s="10" t="s">
        <v>273</v>
      </c>
      <c r="C355" s="268"/>
      <c r="D355" s="268"/>
      <c r="E355" s="268"/>
      <c r="F355" s="612"/>
      <c r="G355" s="5"/>
      <c r="H355" s="69"/>
      <c r="I355" s="69"/>
    </row>
    <row r="356" spans="1:9" ht="12" customHeight="1">
      <c r="A356" s="71"/>
      <c r="B356" s="10" t="s">
        <v>69</v>
      </c>
      <c r="C356" s="78"/>
      <c r="D356" s="78"/>
      <c r="E356" s="78"/>
      <c r="F356" s="612"/>
      <c r="G356" s="5"/>
      <c r="H356" s="69"/>
      <c r="I356" s="69"/>
    </row>
    <row r="357" spans="1:9" ht="12" customHeight="1">
      <c r="A357" s="71"/>
      <c r="B357" s="10" t="s">
        <v>546</v>
      </c>
      <c r="C357" s="78">
        <v>18700</v>
      </c>
      <c r="D357" s="78">
        <v>67950</v>
      </c>
      <c r="E357" s="78">
        <v>76781</v>
      </c>
      <c r="F357" s="612">
        <f>SUM(E357/D357)</f>
        <v>1.129963208241354</v>
      </c>
      <c r="G357" s="5"/>
      <c r="H357" s="69"/>
      <c r="I357" s="69"/>
    </row>
    <row r="358" spans="1:9" ht="12" customHeight="1" thickBot="1">
      <c r="A358" s="71"/>
      <c r="B358" s="75" t="s">
        <v>260</v>
      </c>
      <c r="C358" s="78"/>
      <c r="D358" s="78"/>
      <c r="E358" s="78"/>
      <c r="F358" s="615"/>
      <c r="G358" s="30"/>
      <c r="H358" s="69"/>
      <c r="I358" s="69"/>
    </row>
    <row r="359" spans="1:9" ht="12" customHeight="1" thickBot="1">
      <c r="A359" s="53"/>
      <c r="B359" s="58" t="s">
        <v>252</v>
      </c>
      <c r="C359" s="83">
        <f>SUM(C352:C358)</f>
        <v>23750</v>
      </c>
      <c r="D359" s="83">
        <f>SUM(D352:D358)</f>
        <v>70268</v>
      </c>
      <c r="E359" s="83">
        <f>SUM(E352:E358)</f>
        <v>79586</v>
      </c>
      <c r="F359" s="618">
        <f>SUM(E359/D359)</f>
        <v>1.132606591905277</v>
      </c>
      <c r="G359" s="189"/>
      <c r="H359" s="69"/>
      <c r="I359" s="69"/>
    </row>
    <row r="360" spans="1:9" ht="12" customHeight="1">
      <c r="A360" s="70">
        <v>3307</v>
      </c>
      <c r="B360" s="99" t="s">
        <v>628</v>
      </c>
      <c r="C360" s="100"/>
      <c r="D360" s="100"/>
      <c r="E360" s="100"/>
      <c r="F360" s="621"/>
      <c r="G360" s="4"/>
      <c r="H360" s="69"/>
      <c r="I360" s="69"/>
    </row>
    <row r="361" spans="1:9" ht="12" customHeight="1">
      <c r="A361" s="71"/>
      <c r="B361" s="72" t="s">
        <v>54</v>
      </c>
      <c r="C361" s="78"/>
      <c r="D361" s="78"/>
      <c r="E361" s="78"/>
      <c r="F361" s="612"/>
      <c r="G361" s="5"/>
      <c r="H361" s="69"/>
      <c r="I361" s="69"/>
    </row>
    <row r="362" spans="1:9" ht="12" customHeight="1">
      <c r="A362" s="71"/>
      <c r="B362" s="7" t="s">
        <v>293</v>
      </c>
      <c r="C362" s="268"/>
      <c r="D362" s="268"/>
      <c r="E362" s="268"/>
      <c r="F362" s="612"/>
      <c r="G362" s="225"/>
      <c r="H362" s="69"/>
      <c r="I362" s="69"/>
    </row>
    <row r="363" spans="1:9" ht="12" customHeight="1">
      <c r="A363" s="71"/>
      <c r="B363" s="86" t="s">
        <v>259</v>
      </c>
      <c r="C363" s="268"/>
      <c r="D363" s="268">
        <v>29</v>
      </c>
      <c r="E363" s="268">
        <v>48</v>
      </c>
      <c r="F363" s="612">
        <f>SUM(E363/D363)</f>
        <v>1.6551724137931034</v>
      </c>
      <c r="G363" s="225"/>
      <c r="H363" s="69"/>
      <c r="I363" s="69"/>
    </row>
    <row r="364" spans="1:9" ht="12" customHeight="1">
      <c r="A364" s="71"/>
      <c r="B364" s="10" t="s">
        <v>273</v>
      </c>
      <c r="C364" s="268"/>
      <c r="D364" s="268"/>
      <c r="E364" s="268"/>
      <c r="F364" s="612"/>
      <c r="G364" s="5"/>
      <c r="H364" s="69"/>
      <c r="I364" s="69"/>
    </row>
    <row r="365" spans="1:9" ht="12" customHeight="1">
      <c r="A365" s="71"/>
      <c r="B365" s="10" t="s">
        <v>69</v>
      </c>
      <c r="C365" s="78"/>
      <c r="D365" s="78"/>
      <c r="E365" s="78"/>
      <c r="F365" s="612"/>
      <c r="G365" s="5"/>
      <c r="H365" s="69"/>
      <c r="I365" s="69"/>
    </row>
    <row r="366" spans="1:9" ht="12" customHeight="1">
      <c r="A366" s="71"/>
      <c r="B366" s="10" t="s">
        <v>546</v>
      </c>
      <c r="C366" s="78"/>
      <c r="D366" s="78">
        <v>4580</v>
      </c>
      <c r="E366" s="78">
        <v>5729</v>
      </c>
      <c r="F366" s="612">
        <f>SUM(E366/D366)</f>
        <v>1.250873362445415</v>
      </c>
      <c r="G366" s="5"/>
      <c r="H366" s="69"/>
      <c r="I366" s="69"/>
    </row>
    <row r="367" spans="1:9" ht="12" customHeight="1" thickBot="1">
      <c r="A367" s="71"/>
      <c r="B367" s="75" t="s">
        <v>260</v>
      </c>
      <c r="C367" s="78"/>
      <c r="D367" s="78"/>
      <c r="E367" s="78"/>
      <c r="F367" s="615"/>
      <c r="G367" s="30"/>
      <c r="H367" s="69"/>
      <c r="I367" s="69"/>
    </row>
    <row r="368" spans="1:9" ht="12" customHeight="1" thickBot="1">
      <c r="A368" s="53"/>
      <c r="B368" s="58" t="s">
        <v>252</v>
      </c>
      <c r="C368" s="83">
        <f>SUM(C361:C367)</f>
        <v>0</v>
      </c>
      <c r="D368" s="83">
        <f>SUM(D361:D367)</f>
        <v>4609</v>
      </c>
      <c r="E368" s="83">
        <f>SUM(E361:E367)</f>
        <v>5777</v>
      </c>
      <c r="F368" s="618">
        <f>SUM(E368/D368)</f>
        <v>1.2534172271642439</v>
      </c>
      <c r="G368" s="189"/>
      <c r="H368" s="69"/>
      <c r="I368" s="69"/>
    </row>
    <row r="369" spans="1:9" ht="12" customHeight="1">
      <c r="A369" s="15">
        <v>3308</v>
      </c>
      <c r="B369" s="99" t="s">
        <v>240</v>
      </c>
      <c r="C369" s="100"/>
      <c r="D369" s="100"/>
      <c r="E369" s="100"/>
      <c r="F369" s="621"/>
      <c r="G369" s="4"/>
      <c r="H369" s="69"/>
      <c r="I369" s="69"/>
    </row>
    <row r="370" spans="1:9" ht="12" customHeight="1">
      <c r="A370" s="15"/>
      <c r="B370" s="72" t="s">
        <v>54</v>
      </c>
      <c r="C370" s="90"/>
      <c r="D370" s="90"/>
      <c r="E370" s="90"/>
      <c r="F370" s="612"/>
      <c r="G370" s="5"/>
      <c r="H370" s="69"/>
      <c r="I370" s="69"/>
    </row>
    <row r="371" spans="1:9" ht="12" customHeight="1">
      <c r="A371" s="15"/>
      <c r="B371" s="7" t="s">
        <v>293</v>
      </c>
      <c r="C371" s="47"/>
      <c r="D371" s="47"/>
      <c r="E371" s="47"/>
      <c r="F371" s="612"/>
      <c r="G371" s="225"/>
      <c r="H371" s="69"/>
      <c r="I371" s="69"/>
    </row>
    <row r="372" spans="1:9" ht="12" customHeight="1">
      <c r="A372" s="15"/>
      <c r="B372" s="86" t="s">
        <v>259</v>
      </c>
      <c r="C372" s="47"/>
      <c r="D372" s="167">
        <v>690</v>
      </c>
      <c r="E372" s="167">
        <v>2213</v>
      </c>
      <c r="F372" s="612">
        <f>SUM(E372/D372)</f>
        <v>3.2072463768115944</v>
      </c>
      <c r="G372" s="225"/>
      <c r="H372" s="69"/>
      <c r="I372" s="69"/>
    </row>
    <row r="373" spans="1:9" ht="12" customHeight="1">
      <c r="A373" s="15"/>
      <c r="B373" s="10" t="s">
        <v>273</v>
      </c>
      <c r="C373" s="167"/>
      <c r="D373" s="167"/>
      <c r="E373" s="167"/>
      <c r="F373" s="612"/>
      <c r="G373" s="226"/>
      <c r="H373" s="69"/>
      <c r="I373" s="69"/>
    </row>
    <row r="374" spans="1:9" ht="12" customHeight="1">
      <c r="A374" s="15"/>
      <c r="B374" s="10" t="s">
        <v>69</v>
      </c>
      <c r="C374" s="47"/>
      <c r="D374" s="47"/>
      <c r="E374" s="47"/>
      <c r="F374" s="612"/>
      <c r="G374" s="5"/>
      <c r="H374" s="69"/>
      <c r="I374" s="69"/>
    </row>
    <row r="375" spans="1:9" ht="12" customHeight="1">
      <c r="A375" s="15"/>
      <c r="B375" s="10" t="s">
        <v>546</v>
      </c>
      <c r="C375" s="161">
        <v>22000</v>
      </c>
      <c r="D375" s="161">
        <v>102646</v>
      </c>
      <c r="E375" s="161">
        <v>118419</v>
      </c>
      <c r="F375" s="612">
        <f>SUM(E375/D375)</f>
        <v>1.1536640492566685</v>
      </c>
      <c r="G375" s="2"/>
      <c r="H375" s="69"/>
      <c r="I375" s="69"/>
    </row>
    <row r="376" spans="1:9" ht="12" customHeight="1" thickBot="1">
      <c r="A376" s="15"/>
      <c r="B376" s="75" t="s">
        <v>260</v>
      </c>
      <c r="C376" s="48"/>
      <c r="D376" s="48"/>
      <c r="E376" s="48"/>
      <c r="F376" s="615"/>
      <c r="G376" s="190"/>
      <c r="H376" s="69"/>
      <c r="I376" s="69"/>
    </row>
    <row r="377" spans="1:9" ht="12" customHeight="1" thickBot="1">
      <c r="A377" s="53"/>
      <c r="B377" s="58" t="s">
        <v>252</v>
      </c>
      <c r="C377" s="83">
        <f>SUM(C373:C376)</f>
        <v>22000</v>
      </c>
      <c r="D377" s="83">
        <f>SUM(D370:D376)</f>
        <v>103336</v>
      </c>
      <c r="E377" s="83">
        <f>SUM(E370:E376)</f>
        <v>120632</v>
      </c>
      <c r="F377" s="618">
        <f>SUM(E377/D377)</f>
        <v>1.167376325772238</v>
      </c>
      <c r="G377" s="30"/>
      <c r="H377" s="69"/>
      <c r="I377" s="69"/>
    </row>
    <row r="378" spans="1:9" ht="12" customHeight="1">
      <c r="A378" s="15">
        <v>3309</v>
      </c>
      <c r="B378" s="99" t="s">
        <v>241</v>
      </c>
      <c r="C378" s="90"/>
      <c r="D378" s="90"/>
      <c r="E378" s="90"/>
      <c r="F378" s="621"/>
      <c r="G378" s="187"/>
      <c r="H378" s="69"/>
      <c r="I378" s="69"/>
    </row>
    <row r="379" spans="1:9" ht="12" customHeight="1">
      <c r="A379" s="71"/>
      <c r="B379" s="72" t="s">
        <v>54</v>
      </c>
      <c r="C379" s="78"/>
      <c r="D379" s="78"/>
      <c r="E379" s="78"/>
      <c r="F379" s="612"/>
      <c r="G379" s="187"/>
      <c r="H379" s="69"/>
      <c r="I379" s="69"/>
    </row>
    <row r="380" spans="1:9" ht="12" customHeight="1">
      <c r="A380" s="71"/>
      <c r="B380" s="7" t="s">
        <v>293</v>
      </c>
      <c r="C380" s="78"/>
      <c r="D380" s="78"/>
      <c r="E380" s="78"/>
      <c r="F380" s="612"/>
      <c r="G380" s="187"/>
      <c r="H380" s="69"/>
      <c r="I380" s="69"/>
    </row>
    <row r="381" spans="1:9" ht="12" customHeight="1">
      <c r="A381" s="71"/>
      <c r="B381" s="86" t="s">
        <v>259</v>
      </c>
      <c r="C381" s="78"/>
      <c r="D381" s="78">
        <v>72</v>
      </c>
      <c r="E381" s="78">
        <v>116</v>
      </c>
      <c r="F381" s="612">
        <f>SUM(E381/D381)</f>
        <v>1.6111111111111112</v>
      </c>
      <c r="G381" s="187"/>
      <c r="H381" s="69"/>
      <c r="I381" s="69"/>
    </row>
    <row r="382" spans="1:9" ht="12" customHeight="1">
      <c r="A382" s="71"/>
      <c r="B382" s="10" t="s">
        <v>273</v>
      </c>
      <c r="C382" s="268"/>
      <c r="D382" s="268"/>
      <c r="E382" s="268"/>
      <c r="F382" s="612"/>
      <c r="G382" s="187"/>
      <c r="H382" s="69"/>
      <c r="I382" s="69"/>
    </row>
    <row r="383" spans="1:9" ht="12" customHeight="1">
      <c r="A383" s="71"/>
      <c r="B383" s="10" t="s">
        <v>69</v>
      </c>
      <c r="C383" s="78"/>
      <c r="D383" s="78"/>
      <c r="E383" s="78"/>
      <c r="F383" s="612"/>
      <c r="G383" s="193"/>
      <c r="H383" s="69"/>
      <c r="I383" s="69"/>
    </row>
    <row r="384" spans="1:9" ht="12" customHeight="1">
      <c r="A384" s="71"/>
      <c r="B384" s="10" t="s">
        <v>546</v>
      </c>
      <c r="C384" s="78">
        <v>5100</v>
      </c>
      <c r="D384" s="78">
        <v>36128</v>
      </c>
      <c r="E384" s="78">
        <v>42520</v>
      </c>
      <c r="F384" s="612">
        <f>SUM(E384/D384)</f>
        <v>1.1769264836138176</v>
      </c>
      <c r="G384" s="193"/>
      <c r="H384" s="69"/>
      <c r="I384" s="69"/>
    </row>
    <row r="385" spans="1:9" ht="12" customHeight="1" thickBot="1">
      <c r="A385" s="71"/>
      <c r="B385" s="75" t="s">
        <v>260</v>
      </c>
      <c r="C385" s="78"/>
      <c r="D385" s="78"/>
      <c r="E385" s="78"/>
      <c r="F385" s="615"/>
      <c r="G385" s="30"/>
      <c r="H385" s="69"/>
      <c r="I385" s="69"/>
    </row>
    <row r="386" spans="1:9" ht="12.75" customHeight="1" thickBot="1">
      <c r="A386" s="53"/>
      <c r="B386" s="58" t="s">
        <v>252</v>
      </c>
      <c r="C386" s="83">
        <f>SUM(C379:C385)</f>
        <v>5100</v>
      </c>
      <c r="D386" s="83">
        <f>SUM(D379:D385)</f>
        <v>36200</v>
      </c>
      <c r="E386" s="83">
        <f>SUM(E379:E385)</f>
        <v>42636</v>
      </c>
      <c r="F386" s="618">
        <f>SUM(E386/D386)</f>
        <v>1.1777900552486187</v>
      </c>
      <c r="G386" s="189"/>
      <c r="H386" s="69"/>
      <c r="I386" s="69"/>
    </row>
    <row r="387" spans="1:9" ht="12.75" customHeight="1">
      <c r="A387" s="15">
        <v>3310</v>
      </c>
      <c r="B387" s="99" t="s">
        <v>242</v>
      </c>
      <c r="C387" s="90"/>
      <c r="D387" s="90"/>
      <c r="E387" s="90"/>
      <c r="F387" s="621"/>
      <c r="G387" s="187"/>
      <c r="H387" s="69"/>
      <c r="I387" s="69"/>
    </row>
    <row r="388" spans="1:9" ht="12.75" customHeight="1">
      <c r="A388" s="71"/>
      <c r="B388" s="72" t="s">
        <v>54</v>
      </c>
      <c r="C388" s="78"/>
      <c r="D388" s="78"/>
      <c r="E388" s="78"/>
      <c r="F388" s="612"/>
      <c r="G388" s="187"/>
      <c r="H388" s="69"/>
      <c r="I388" s="69"/>
    </row>
    <row r="389" spans="1:9" ht="12.75" customHeight="1">
      <c r="A389" s="71"/>
      <c r="B389" s="7" t="s">
        <v>293</v>
      </c>
      <c r="C389" s="78"/>
      <c r="D389" s="78"/>
      <c r="E389" s="78"/>
      <c r="F389" s="612"/>
      <c r="G389" s="187"/>
      <c r="H389" s="69"/>
      <c r="I389" s="69"/>
    </row>
    <row r="390" spans="1:9" ht="12.75" customHeight="1">
      <c r="A390" s="71"/>
      <c r="B390" s="86" t="s">
        <v>259</v>
      </c>
      <c r="C390" s="78"/>
      <c r="D390" s="78">
        <v>141</v>
      </c>
      <c r="E390" s="78">
        <v>141</v>
      </c>
      <c r="F390" s="612">
        <f>SUM(E390/D390)</f>
        <v>1</v>
      </c>
      <c r="G390" s="187"/>
      <c r="H390" s="69"/>
      <c r="I390" s="69"/>
    </row>
    <row r="391" spans="1:9" ht="12.75" customHeight="1">
      <c r="A391" s="71"/>
      <c r="B391" s="10" t="s">
        <v>273</v>
      </c>
      <c r="C391" s="268"/>
      <c r="D391" s="268"/>
      <c r="E391" s="268"/>
      <c r="F391" s="612"/>
      <c r="G391" s="187"/>
      <c r="H391" s="69"/>
      <c r="I391" s="69"/>
    </row>
    <row r="392" spans="1:9" ht="12.75" customHeight="1">
      <c r="A392" s="71"/>
      <c r="B392" s="10" t="s">
        <v>69</v>
      </c>
      <c r="C392" s="78"/>
      <c r="D392" s="78"/>
      <c r="E392" s="78"/>
      <c r="F392" s="612"/>
      <c r="G392" s="193"/>
      <c r="H392" s="69"/>
      <c r="I392" s="69"/>
    </row>
    <row r="393" spans="1:9" ht="12.75" customHeight="1">
      <c r="A393" s="71"/>
      <c r="B393" s="10" t="s">
        <v>546</v>
      </c>
      <c r="C393" s="78">
        <v>6000</v>
      </c>
      <c r="D393" s="78">
        <v>5859</v>
      </c>
      <c r="E393" s="78">
        <v>5859</v>
      </c>
      <c r="F393" s="612">
        <f>SUM(E393/D393)</f>
        <v>1</v>
      </c>
      <c r="G393" s="193"/>
      <c r="H393" s="69"/>
      <c r="I393" s="69"/>
    </row>
    <row r="394" spans="1:9" ht="12.75" customHeight="1" thickBot="1">
      <c r="A394" s="71"/>
      <c r="B394" s="75" t="s">
        <v>260</v>
      </c>
      <c r="C394" s="78"/>
      <c r="D394" s="78"/>
      <c r="E394" s="78"/>
      <c r="F394" s="615"/>
      <c r="G394" s="30"/>
      <c r="H394" s="69"/>
      <c r="I394" s="69"/>
    </row>
    <row r="395" spans="1:9" ht="12.75" customHeight="1" thickBot="1">
      <c r="A395" s="53"/>
      <c r="B395" s="58" t="s">
        <v>252</v>
      </c>
      <c r="C395" s="83">
        <f>SUM(C388:C394)</f>
        <v>6000</v>
      </c>
      <c r="D395" s="83">
        <f>SUM(D388:D394)</f>
        <v>6000</v>
      </c>
      <c r="E395" s="83">
        <f>SUM(E388:E394)</f>
        <v>6000</v>
      </c>
      <c r="F395" s="618">
        <f>SUM(E395/D395)</f>
        <v>1</v>
      </c>
      <c r="G395" s="189"/>
      <c r="H395" s="69"/>
      <c r="I395" s="69"/>
    </row>
    <row r="396" spans="1:9" ht="12" customHeight="1">
      <c r="A396" s="15">
        <v>3311</v>
      </c>
      <c r="B396" s="99" t="s">
        <v>120</v>
      </c>
      <c r="C396" s="90"/>
      <c r="D396" s="90"/>
      <c r="E396" s="90"/>
      <c r="F396" s="621"/>
      <c r="G396" s="187"/>
      <c r="H396" s="69"/>
      <c r="I396" s="69"/>
    </row>
    <row r="397" spans="1:9" ht="12" customHeight="1">
      <c r="A397" s="71"/>
      <c r="B397" s="72" t="s">
        <v>54</v>
      </c>
      <c r="C397" s="78"/>
      <c r="D397" s="78"/>
      <c r="E397" s="78"/>
      <c r="F397" s="612"/>
      <c r="G397" s="187"/>
      <c r="H397" s="69"/>
      <c r="I397" s="69"/>
    </row>
    <row r="398" spans="1:9" ht="12" customHeight="1">
      <c r="A398" s="71"/>
      <c r="B398" s="7" t="s">
        <v>293</v>
      </c>
      <c r="C398" s="78"/>
      <c r="D398" s="78"/>
      <c r="E398" s="78"/>
      <c r="F398" s="612"/>
      <c r="G398" s="187"/>
      <c r="H398" s="69"/>
      <c r="I398" s="69"/>
    </row>
    <row r="399" spans="1:9" ht="12" customHeight="1">
      <c r="A399" s="71"/>
      <c r="B399" s="86" t="s">
        <v>259</v>
      </c>
      <c r="C399" s="78"/>
      <c r="D399" s="78"/>
      <c r="E399" s="78"/>
      <c r="F399" s="612"/>
      <c r="G399" s="187"/>
      <c r="H399" s="69"/>
      <c r="I399" s="69"/>
    </row>
    <row r="400" spans="1:9" ht="12" customHeight="1">
      <c r="A400" s="71"/>
      <c r="B400" s="10" t="s">
        <v>273</v>
      </c>
      <c r="C400" s="268"/>
      <c r="D400" s="268"/>
      <c r="E400" s="268"/>
      <c r="F400" s="612"/>
      <c r="G400" s="187"/>
      <c r="H400" s="69"/>
      <c r="I400" s="69"/>
    </row>
    <row r="401" spans="1:9" ht="12" customHeight="1">
      <c r="A401" s="71"/>
      <c r="B401" s="10" t="s">
        <v>69</v>
      </c>
      <c r="C401" s="78"/>
      <c r="D401" s="78"/>
      <c r="E401" s="78"/>
      <c r="F401" s="612"/>
      <c r="G401" s="193"/>
      <c r="H401" s="69"/>
      <c r="I401" s="69"/>
    </row>
    <row r="402" spans="1:9" ht="12" customHeight="1">
      <c r="A402" s="71"/>
      <c r="B402" s="10" t="s">
        <v>546</v>
      </c>
      <c r="C402" s="78">
        <v>47000</v>
      </c>
      <c r="D402" s="78">
        <v>44959</v>
      </c>
      <c r="E402" s="78">
        <v>19959</v>
      </c>
      <c r="F402" s="612">
        <f>SUM(E402/D402)</f>
        <v>0.4439378100046709</v>
      </c>
      <c r="G402" s="193"/>
      <c r="H402" s="69"/>
      <c r="I402" s="69"/>
    </row>
    <row r="403" spans="1:9" ht="12" customHeight="1" thickBot="1">
      <c r="A403" s="71"/>
      <c r="B403" s="75" t="s">
        <v>260</v>
      </c>
      <c r="C403" s="78"/>
      <c r="D403" s="78"/>
      <c r="E403" s="78"/>
      <c r="F403" s="615"/>
      <c r="G403" s="30"/>
      <c r="H403" s="69"/>
      <c r="I403" s="69"/>
    </row>
    <row r="404" spans="1:9" ht="12" thickBot="1">
      <c r="A404" s="53"/>
      <c r="B404" s="58" t="s">
        <v>252</v>
      </c>
      <c r="C404" s="83">
        <f>SUM(C397:C403)</f>
        <v>47000</v>
      </c>
      <c r="D404" s="83">
        <f>SUM(D397:D403)</f>
        <v>44959</v>
      </c>
      <c r="E404" s="83">
        <f>SUM(E397:E403)</f>
        <v>19959</v>
      </c>
      <c r="F404" s="618">
        <f>SUM(E404/D404)</f>
        <v>0.4439378100046709</v>
      </c>
      <c r="G404" s="189"/>
      <c r="H404" s="69"/>
      <c r="I404" s="69"/>
    </row>
    <row r="405" spans="1:9" ht="12">
      <c r="A405" s="15">
        <v>3312</v>
      </c>
      <c r="B405" s="99" t="s">
        <v>629</v>
      </c>
      <c r="C405" s="90"/>
      <c r="D405" s="90"/>
      <c r="E405" s="90"/>
      <c r="F405" s="621"/>
      <c r="G405" s="187"/>
      <c r="H405" s="69"/>
      <c r="I405" s="69"/>
    </row>
    <row r="406" spans="1:9" ht="11.25">
      <c r="A406" s="71"/>
      <c r="B406" s="72" t="s">
        <v>54</v>
      </c>
      <c r="C406" s="78"/>
      <c r="D406" s="78"/>
      <c r="E406" s="78"/>
      <c r="F406" s="612"/>
      <c r="G406" s="187"/>
      <c r="H406" s="69"/>
      <c r="I406" s="69"/>
    </row>
    <row r="407" spans="1:9" ht="11.25">
      <c r="A407" s="71"/>
      <c r="B407" s="7" t="s">
        <v>293</v>
      </c>
      <c r="C407" s="78"/>
      <c r="D407" s="78"/>
      <c r="E407" s="78"/>
      <c r="F407" s="612"/>
      <c r="G407" s="187"/>
      <c r="H407" s="69"/>
      <c r="I407" s="69"/>
    </row>
    <row r="408" spans="1:9" ht="11.25">
      <c r="A408" s="71"/>
      <c r="B408" s="86" t="s">
        <v>259</v>
      </c>
      <c r="C408" s="78"/>
      <c r="D408" s="78"/>
      <c r="E408" s="78"/>
      <c r="F408" s="612"/>
      <c r="G408" s="187"/>
      <c r="H408" s="69"/>
      <c r="I408" s="69"/>
    </row>
    <row r="409" spans="1:9" ht="11.25">
      <c r="A409" s="71"/>
      <c r="B409" s="10" t="s">
        <v>273</v>
      </c>
      <c r="C409" s="268"/>
      <c r="D409" s="268"/>
      <c r="E409" s="268"/>
      <c r="F409" s="612"/>
      <c r="G409" s="187"/>
      <c r="H409" s="69"/>
      <c r="I409" s="69"/>
    </row>
    <row r="410" spans="1:9" ht="11.25">
      <c r="A410" s="71"/>
      <c r="B410" s="10" t="s">
        <v>69</v>
      </c>
      <c r="C410" s="78"/>
      <c r="D410" s="78"/>
      <c r="E410" s="78"/>
      <c r="F410" s="612"/>
      <c r="G410" s="193"/>
      <c r="H410" s="69"/>
      <c r="I410" s="69"/>
    </row>
    <row r="411" spans="1:9" ht="11.25">
      <c r="A411" s="71"/>
      <c r="B411" s="10" t="s">
        <v>546</v>
      </c>
      <c r="C411" s="78"/>
      <c r="D411" s="78">
        <v>4602</v>
      </c>
      <c r="E411" s="78">
        <v>5232</v>
      </c>
      <c r="F411" s="612">
        <f>SUM(E411/D411)</f>
        <v>1.136897001303781</v>
      </c>
      <c r="G411" s="193"/>
      <c r="H411" s="69"/>
      <c r="I411" s="69"/>
    </row>
    <row r="412" spans="1:9" ht="12" thickBot="1">
      <c r="A412" s="71"/>
      <c r="B412" s="75" t="s">
        <v>260</v>
      </c>
      <c r="C412" s="78"/>
      <c r="D412" s="78"/>
      <c r="E412" s="78"/>
      <c r="F412" s="615"/>
      <c r="G412" s="30"/>
      <c r="H412" s="69"/>
      <c r="I412" s="69"/>
    </row>
    <row r="413" spans="1:9" ht="12" thickBot="1">
      <c r="A413" s="53"/>
      <c r="B413" s="58" t="s">
        <v>252</v>
      </c>
      <c r="C413" s="83">
        <f>SUM(C406:C412)</f>
        <v>0</v>
      </c>
      <c r="D413" s="83">
        <f>SUM(D406:D412)</f>
        <v>4602</v>
      </c>
      <c r="E413" s="83">
        <f>SUM(E406:E412)</f>
        <v>5232</v>
      </c>
      <c r="F413" s="618">
        <f>SUM(E413/D413)</f>
        <v>1.136897001303781</v>
      </c>
      <c r="G413" s="189"/>
      <c r="H413" s="69"/>
      <c r="I413" s="69"/>
    </row>
    <row r="414" spans="1:9" ht="12">
      <c r="A414" s="70">
        <v>3314</v>
      </c>
      <c r="B414" s="99" t="s">
        <v>121</v>
      </c>
      <c r="C414" s="90"/>
      <c r="D414" s="90"/>
      <c r="E414" s="90"/>
      <c r="F414" s="621"/>
      <c r="G414" s="187"/>
      <c r="H414" s="69"/>
      <c r="I414" s="69"/>
    </row>
    <row r="415" spans="1:9" ht="12" customHeight="1">
      <c r="A415" s="71"/>
      <c r="B415" s="72" t="s">
        <v>54</v>
      </c>
      <c r="C415" s="78"/>
      <c r="D415" s="78"/>
      <c r="E415" s="78"/>
      <c r="F415" s="612"/>
      <c r="G415" s="187"/>
      <c r="H415" s="69"/>
      <c r="I415" s="69"/>
    </row>
    <row r="416" spans="1:9" ht="12" customHeight="1">
      <c r="A416" s="71"/>
      <c r="B416" s="7" t="s">
        <v>293</v>
      </c>
      <c r="C416" s="78"/>
      <c r="D416" s="78"/>
      <c r="E416" s="78"/>
      <c r="F416" s="612"/>
      <c r="G416" s="187"/>
      <c r="H416" s="69"/>
      <c r="I416" s="69"/>
    </row>
    <row r="417" spans="1:9" ht="12" customHeight="1">
      <c r="A417" s="71"/>
      <c r="B417" s="86" t="s">
        <v>259</v>
      </c>
      <c r="C417" s="78"/>
      <c r="D417" s="78">
        <v>336</v>
      </c>
      <c r="E417" s="78">
        <v>532</v>
      </c>
      <c r="F417" s="612">
        <f>SUM(E417/D417)</f>
        <v>1.5833333333333333</v>
      </c>
      <c r="G417" s="187"/>
      <c r="H417" s="69"/>
      <c r="I417" s="69"/>
    </row>
    <row r="418" spans="1:9" ht="12" customHeight="1">
      <c r="A418" s="71"/>
      <c r="B418" s="10" t="s">
        <v>273</v>
      </c>
      <c r="C418" s="268"/>
      <c r="D418" s="268"/>
      <c r="E418" s="268"/>
      <c r="F418" s="612"/>
      <c r="G418" s="187"/>
      <c r="H418" s="69"/>
      <c r="I418" s="69"/>
    </row>
    <row r="419" spans="1:9" ht="12" customHeight="1">
      <c r="A419" s="71"/>
      <c r="B419" s="10" t="s">
        <v>69</v>
      </c>
      <c r="C419" s="78"/>
      <c r="D419" s="78"/>
      <c r="E419" s="78"/>
      <c r="F419" s="612"/>
      <c r="G419" s="193"/>
      <c r="H419" s="69"/>
      <c r="I419" s="69"/>
    </row>
    <row r="420" spans="1:9" ht="12" customHeight="1">
      <c r="A420" s="71"/>
      <c r="B420" s="10" t="s">
        <v>546</v>
      </c>
      <c r="C420" s="78">
        <v>25000</v>
      </c>
      <c r="D420" s="78">
        <v>23124</v>
      </c>
      <c r="E420" s="78">
        <v>10624</v>
      </c>
      <c r="F420" s="612">
        <f>SUM(E420/D420)</f>
        <v>0.45943608372253936</v>
      </c>
      <c r="G420" s="193"/>
      <c r="H420" s="69"/>
      <c r="I420" s="69"/>
    </row>
    <row r="421" spans="1:9" ht="12" customHeight="1" thickBot="1">
      <c r="A421" s="71"/>
      <c r="B421" s="75" t="s">
        <v>260</v>
      </c>
      <c r="C421" s="78"/>
      <c r="D421" s="78"/>
      <c r="E421" s="78"/>
      <c r="F421" s="615"/>
      <c r="G421" s="30"/>
      <c r="H421" s="69"/>
      <c r="I421" s="69"/>
    </row>
    <row r="422" spans="1:9" ht="12" customHeight="1" thickBot="1">
      <c r="A422" s="53"/>
      <c r="B422" s="58" t="s">
        <v>252</v>
      </c>
      <c r="C422" s="83">
        <f>SUM(C415:C421)</f>
        <v>25000</v>
      </c>
      <c r="D422" s="83">
        <f>SUM(D415:D421)</f>
        <v>23460</v>
      </c>
      <c r="E422" s="83">
        <f>SUM(E415:E421)</f>
        <v>11156</v>
      </c>
      <c r="F422" s="618">
        <f>SUM(E422/D422)</f>
        <v>0.47553282182438195</v>
      </c>
      <c r="G422" s="189"/>
      <c r="H422" s="69"/>
      <c r="I422" s="69"/>
    </row>
    <row r="423" spans="1:9" ht="12" customHeight="1">
      <c r="A423" s="15">
        <v>3315</v>
      </c>
      <c r="B423" s="104" t="s">
        <v>122</v>
      </c>
      <c r="C423" s="90"/>
      <c r="D423" s="90"/>
      <c r="E423" s="90"/>
      <c r="F423" s="621"/>
      <c r="G423" s="187"/>
      <c r="H423" s="69"/>
      <c r="I423" s="69"/>
    </row>
    <row r="424" spans="1:9" ht="12" customHeight="1">
      <c r="A424" s="71"/>
      <c r="B424" s="72" t="s">
        <v>54</v>
      </c>
      <c r="C424" s="78"/>
      <c r="D424" s="78"/>
      <c r="E424" s="78"/>
      <c r="F424" s="612"/>
      <c r="G424" s="187"/>
      <c r="H424" s="69"/>
      <c r="I424" s="69"/>
    </row>
    <row r="425" spans="1:9" ht="12" customHeight="1">
      <c r="A425" s="71"/>
      <c r="B425" s="7" t="s">
        <v>293</v>
      </c>
      <c r="C425" s="78"/>
      <c r="D425" s="78"/>
      <c r="E425" s="78"/>
      <c r="F425" s="612"/>
      <c r="G425" s="187"/>
      <c r="H425" s="69"/>
      <c r="I425" s="69"/>
    </row>
    <row r="426" spans="1:9" ht="12" customHeight="1">
      <c r="A426" s="71"/>
      <c r="B426" s="86" t="s">
        <v>259</v>
      </c>
      <c r="C426" s="78"/>
      <c r="D426" s="78">
        <v>133</v>
      </c>
      <c r="E426" s="78">
        <v>376</v>
      </c>
      <c r="F426" s="612">
        <f>SUM(E426/D426)</f>
        <v>2.827067669172932</v>
      </c>
      <c r="G426" s="187"/>
      <c r="H426" s="69"/>
      <c r="I426" s="69"/>
    </row>
    <row r="427" spans="1:9" ht="12" customHeight="1">
      <c r="A427" s="71"/>
      <c r="B427" s="10" t="s">
        <v>273</v>
      </c>
      <c r="C427" s="268"/>
      <c r="D427" s="268"/>
      <c r="E427" s="268"/>
      <c r="F427" s="612"/>
      <c r="G427" s="187"/>
      <c r="H427" s="69"/>
      <c r="I427" s="69"/>
    </row>
    <row r="428" spans="1:9" ht="12" customHeight="1">
      <c r="A428" s="71"/>
      <c r="B428" s="10" t="s">
        <v>69</v>
      </c>
      <c r="C428" s="78"/>
      <c r="D428" s="78"/>
      <c r="E428" s="78"/>
      <c r="F428" s="612"/>
      <c r="G428" s="193"/>
      <c r="H428" s="69"/>
      <c r="I428" s="69"/>
    </row>
    <row r="429" spans="1:9" ht="12" customHeight="1">
      <c r="A429" s="71"/>
      <c r="B429" s="10" t="s">
        <v>546</v>
      </c>
      <c r="C429" s="78">
        <v>23000</v>
      </c>
      <c r="D429" s="78">
        <v>27575</v>
      </c>
      <c r="E429" s="78">
        <v>16172</v>
      </c>
      <c r="F429" s="612">
        <f>SUM(E429/D429)</f>
        <v>0.5864732547597461</v>
      </c>
      <c r="G429" s="567"/>
      <c r="H429" s="69"/>
      <c r="I429" s="69"/>
    </row>
    <row r="430" spans="1:9" ht="12" customHeight="1" thickBot="1">
      <c r="A430" s="71"/>
      <c r="B430" s="75" t="s">
        <v>260</v>
      </c>
      <c r="C430" s="78"/>
      <c r="D430" s="78"/>
      <c r="E430" s="78"/>
      <c r="F430" s="615"/>
      <c r="G430" s="190"/>
      <c r="H430" s="69"/>
      <c r="I430" s="69"/>
    </row>
    <row r="431" spans="1:9" ht="12" customHeight="1" thickBot="1">
      <c r="A431" s="53"/>
      <c r="B431" s="58" t="s">
        <v>252</v>
      </c>
      <c r="C431" s="83">
        <f>SUM(C424:C430)</f>
        <v>23000</v>
      </c>
      <c r="D431" s="83">
        <f>SUM(D424:D430)</f>
        <v>27708</v>
      </c>
      <c r="E431" s="83">
        <f>SUM(E424:E430)</f>
        <v>16548</v>
      </c>
      <c r="F431" s="618">
        <f>SUM(E431/D431)</f>
        <v>0.5972282373321784</v>
      </c>
      <c r="G431" s="189"/>
      <c r="H431" s="69"/>
      <c r="I431" s="69"/>
    </row>
    <row r="432" spans="1:9" ht="12" customHeight="1">
      <c r="A432" s="15">
        <v>3316</v>
      </c>
      <c r="B432" s="104" t="s">
        <v>630</v>
      </c>
      <c r="C432" s="90"/>
      <c r="D432" s="90"/>
      <c r="E432" s="90"/>
      <c r="F432" s="621"/>
      <c r="G432" s="187"/>
      <c r="H432" s="69"/>
      <c r="I432" s="69"/>
    </row>
    <row r="433" spans="1:9" ht="12" customHeight="1">
      <c r="A433" s="71"/>
      <c r="B433" s="72" t="s">
        <v>54</v>
      </c>
      <c r="C433" s="78"/>
      <c r="D433" s="78"/>
      <c r="E433" s="78"/>
      <c r="F433" s="612"/>
      <c r="G433" s="187"/>
      <c r="H433" s="69"/>
      <c r="I433" s="69"/>
    </row>
    <row r="434" spans="1:9" ht="12" customHeight="1">
      <c r="A434" s="71"/>
      <c r="B434" s="7" t="s">
        <v>293</v>
      </c>
      <c r="C434" s="78"/>
      <c r="D434" s="78"/>
      <c r="E434" s="78"/>
      <c r="F434" s="612"/>
      <c r="G434" s="187"/>
      <c r="H434" s="69"/>
      <c r="I434" s="69"/>
    </row>
    <row r="435" spans="1:9" ht="12" customHeight="1">
      <c r="A435" s="71"/>
      <c r="B435" s="86" t="s">
        <v>259</v>
      </c>
      <c r="C435" s="78"/>
      <c r="D435" s="78">
        <v>6</v>
      </c>
      <c r="E435" s="78">
        <v>6</v>
      </c>
      <c r="F435" s="612">
        <f>SUM(E435/D435)</f>
        <v>1</v>
      </c>
      <c r="G435" s="187"/>
      <c r="H435" s="69"/>
      <c r="I435" s="69"/>
    </row>
    <row r="436" spans="1:9" ht="12" customHeight="1">
      <c r="A436" s="71"/>
      <c r="B436" s="10" t="s">
        <v>273</v>
      </c>
      <c r="C436" s="268"/>
      <c r="D436" s="268"/>
      <c r="E436" s="268"/>
      <c r="F436" s="612"/>
      <c r="G436" s="187"/>
      <c r="H436" s="69"/>
      <c r="I436" s="69"/>
    </row>
    <row r="437" spans="1:9" ht="12" customHeight="1">
      <c r="A437" s="71"/>
      <c r="B437" s="10" t="s">
        <v>69</v>
      </c>
      <c r="C437" s="78"/>
      <c r="D437" s="78"/>
      <c r="E437" s="78"/>
      <c r="F437" s="612"/>
      <c r="G437" s="193"/>
      <c r="H437" s="69"/>
      <c r="I437" s="69"/>
    </row>
    <row r="438" spans="1:9" ht="12" customHeight="1">
      <c r="A438" s="71"/>
      <c r="B438" s="10" t="s">
        <v>546</v>
      </c>
      <c r="C438" s="78"/>
      <c r="D438" s="78">
        <v>4075</v>
      </c>
      <c r="E438" s="78">
        <v>4563</v>
      </c>
      <c r="F438" s="612">
        <f>SUM(E438/D438)</f>
        <v>1.1197546012269939</v>
      </c>
      <c r="G438" s="567"/>
      <c r="H438" s="69"/>
      <c r="I438" s="69"/>
    </row>
    <row r="439" spans="1:9" ht="12" customHeight="1" thickBot="1">
      <c r="A439" s="71"/>
      <c r="B439" s="75" t="s">
        <v>260</v>
      </c>
      <c r="C439" s="78"/>
      <c r="D439" s="78"/>
      <c r="E439" s="78"/>
      <c r="F439" s="615"/>
      <c r="G439" s="190"/>
      <c r="H439" s="69"/>
      <c r="I439" s="69"/>
    </row>
    <row r="440" spans="1:9" ht="12" customHeight="1" thickBot="1">
      <c r="A440" s="53"/>
      <c r="B440" s="58" t="s">
        <v>252</v>
      </c>
      <c r="C440" s="83">
        <f>SUM(C433:C439)</f>
        <v>0</v>
      </c>
      <c r="D440" s="83">
        <f>SUM(D433:D439)</f>
        <v>4081</v>
      </c>
      <c r="E440" s="83">
        <f>SUM(E433:E439)</f>
        <v>4569</v>
      </c>
      <c r="F440" s="618">
        <f>SUM(E440/D440)</f>
        <v>1.1195785346728744</v>
      </c>
      <c r="G440" s="189"/>
      <c r="H440" s="69"/>
      <c r="I440" s="69"/>
    </row>
    <row r="441" spans="1:9" ht="12" customHeight="1">
      <c r="A441" s="15">
        <v>3317</v>
      </c>
      <c r="B441" s="104" t="s">
        <v>652</v>
      </c>
      <c r="C441" s="90"/>
      <c r="D441" s="90"/>
      <c r="E441" s="90"/>
      <c r="F441" s="621"/>
      <c r="G441" s="187"/>
      <c r="H441" s="69"/>
      <c r="I441" s="69"/>
    </row>
    <row r="442" spans="1:9" ht="12" customHeight="1">
      <c r="A442" s="71"/>
      <c r="B442" s="72" t="s">
        <v>54</v>
      </c>
      <c r="C442" s="78"/>
      <c r="D442" s="78"/>
      <c r="E442" s="78"/>
      <c r="F442" s="612"/>
      <c r="G442" s="187"/>
      <c r="H442" s="69"/>
      <c r="I442" s="69"/>
    </row>
    <row r="443" spans="1:9" ht="12" customHeight="1">
      <c r="A443" s="71"/>
      <c r="B443" s="7" t="s">
        <v>293</v>
      </c>
      <c r="C443" s="78"/>
      <c r="D443" s="78"/>
      <c r="E443" s="78"/>
      <c r="F443" s="612"/>
      <c r="G443" s="187"/>
      <c r="H443" s="69"/>
      <c r="I443" s="69"/>
    </row>
    <row r="444" spans="1:9" ht="12" customHeight="1">
      <c r="A444" s="71"/>
      <c r="B444" s="86" t="s">
        <v>259</v>
      </c>
      <c r="C444" s="78"/>
      <c r="D444" s="78">
        <v>27</v>
      </c>
      <c r="E444" s="78">
        <v>27</v>
      </c>
      <c r="F444" s="612">
        <f>SUM(E444/D444)</f>
        <v>1</v>
      </c>
      <c r="G444" s="187"/>
      <c r="H444" s="69"/>
      <c r="I444" s="69"/>
    </row>
    <row r="445" spans="1:9" ht="12" customHeight="1">
      <c r="A445" s="71"/>
      <c r="B445" s="10" t="s">
        <v>273</v>
      </c>
      <c r="C445" s="268"/>
      <c r="D445" s="268"/>
      <c r="E445" s="268"/>
      <c r="F445" s="612"/>
      <c r="G445" s="187"/>
      <c r="H445" s="69"/>
      <c r="I445" s="69"/>
    </row>
    <row r="446" spans="1:9" ht="12" customHeight="1">
      <c r="A446" s="71"/>
      <c r="B446" s="10" t="s">
        <v>69</v>
      </c>
      <c r="C446" s="78"/>
      <c r="D446" s="78"/>
      <c r="E446" s="78"/>
      <c r="F446" s="612"/>
      <c r="G446" s="193"/>
      <c r="H446" s="69"/>
      <c r="I446" s="69"/>
    </row>
    <row r="447" spans="1:9" ht="12" customHeight="1">
      <c r="A447" s="71"/>
      <c r="B447" s="10" t="s">
        <v>546</v>
      </c>
      <c r="C447" s="78"/>
      <c r="D447" s="78">
        <v>764</v>
      </c>
      <c r="E447" s="78">
        <v>764</v>
      </c>
      <c r="F447" s="612">
        <f>SUM(E447/D447)</f>
        <v>1</v>
      </c>
      <c r="G447" s="567"/>
      <c r="H447" s="69"/>
      <c r="I447" s="69"/>
    </row>
    <row r="448" spans="1:9" ht="12" customHeight="1" thickBot="1">
      <c r="A448" s="71"/>
      <c r="B448" s="75" t="s">
        <v>260</v>
      </c>
      <c r="C448" s="78"/>
      <c r="D448" s="78"/>
      <c r="E448" s="78"/>
      <c r="F448" s="615"/>
      <c r="G448" s="190"/>
      <c r="H448" s="69"/>
      <c r="I448" s="69"/>
    </row>
    <row r="449" spans="1:9" ht="12" customHeight="1" thickBot="1">
      <c r="A449" s="53"/>
      <c r="B449" s="58" t="s">
        <v>252</v>
      </c>
      <c r="C449" s="83">
        <f>SUM(C442:C448)</f>
        <v>0</v>
      </c>
      <c r="D449" s="83">
        <f>SUM(D442:D448)</f>
        <v>791</v>
      </c>
      <c r="E449" s="83">
        <f>SUM(E442:E448)</f>
        <v>791</v>
      </c>
      <c r="F449" s="618">
        <f>SUM(E449/D449)</f>
        <v>1</v>
      </c>
      <c r="G449" s="189"/>
      <c r="H449" s="69"/>
      <c r="I449" s="69"/>
    </row>
    <row r="450" spans="1:9" ht="12" customHeight="1">
      <c r="A450" s="15">
        <v>3318</v>
      </c>
      <c r="B450" s="104" t="s">
        <v>124</v>
      </c>
      <c r="C450" s="90"/>
      <c r="D450" s="90"/>
      <c r="E450" s="90"/>
      <c r="F450" s="621"/>
      <c r="G450" s="187"/>
      <c r="H450" s="69"/>
      <c r="I450" s="69"/>
    </row>
    <row r="451" spans="1:9" ht="12" customHeight="1">
      <c r="A451" s="71"/>
      <c r="B451" s="72" t="s">
        <v>54</v>
      </c>
      <c r="C451" s="78"/>
      <c r="D451" s="78"/>
      <c r="E451" s="78"/>
      <c r="F451" s="612"/>
      <c r="G451" s="187"/>
      <c r="H451" s="69"/>
      <c r="I451" s="69"/>
    </row>
    <row r="452" spans="1:9" ht="12" customHeight="1">
      <c r="A452" s="71"/>
      <c r="B452" s="7" t="s">
        <v>293</v>
      </c>
      <c r="C452" s="78"/>
      <c r="D452" s="78"/>
      <c r="E452" s="78"/>
      <c r="F452" s="612"/>
      <c r="G452" s="187"/>
      <c r="H452" s="69"/>
      <c r="I452" s="69"/>
    </row>
    <row r="453" spans="1:9" ht="12" customHeight="1">
      <c r="A453" s="71"/>
      <c r="B453" s="86" t="s">
        <v>259</v>
      </c>
      <c r="C453" s="78"/>
      <c r="D453" s="78"/>
      <c r="E453" s="78"/>
      <c r="F453" s="612"/>
      <c r="G453" s="187"/>
      <c r="H453" s="69"/>
      <c r="I453" s="69"/>
    </row>
    <row r="454" spans="1:9" ht="12" customHeight="1">
      <c r="A454" s="71"/>
      <c r="B454" s="10" t="s">
        <v>273</v>
      </c>
      <c r="C454" s="268"/>
      <c r="D454" s="268"/>
      <c r="E454" s="268"/>
      <c r="F454" s="612"/>
      <c r="G454" s="187"/>
      <c r="H454" s="69"/>
      <c r="I454" s="69"/>
    </row>
    <row r="455" spans="1:9" ht="12" customHeight="1">
      <c r="A455" s="71"/>
      <c r="B455" s="10" t="s">
        <v>69</v>
      </c>
      <c r="C455" s="78"/>
      <c r="D455" s="78"/>
      <c r="E455" s="78"/>
      <c r="F455" s="612"/>
      <c r="G455" s="193"/>
      <c r="H455" s="69"/>
      <c r="I455" s="69"/>
    </row>
    <row r="456" spans="1:9" ht="12" customHeight="1">
      <c r="A456" s="71"/>
      <c r="B456" s="10" t="s">
        <v>546</v>
      </c>
      <c r="C456" s="78">
        <v>2200</v>
      </c>
      <c r="D456" s="78">
        <v>15839</v>
      </c>
      <c r="E456" s="78">
        <v>18443</v>
      </c>
      <c r="F456" s="612">
        <f>SUM(E456/D456)</f>
        <v>1.164404318454448</v>
      </c>
      <c r="G456" s="193"/>
      <c r="H456" s="69"/>
      <c r="I456" s="69"/>
    </row>
    <row r="457" spans="1:9" ht="12" customHeight="1" thickBot="1">
      <c r="A457" s="71"/>
      <c r="B457" s="75" t="s">
        <v>260</v>
      </c>
      <c r="C457" s="78"/>
      <c r="D457" s="78"/>
      <c r="E457" s="78"/>
      <c r="F457" s="615"/>
      <c r="G457" s="30"/>
      <c r="H457" s="69"/>
      <c r="I457" s="69"/>
    </row>
    <row r="458" spans="1:9" ht="12" customHeight="1" thickBot="1">
      <c r="A458" s="53"/>
      <c r="B458" s="58" t="s">
        <v>252</v>
      </c>
      <c r="C458" s="83">
        <f>SUM(C451:C457)</f>
        <v>2200</v>
      </c>
      <c r="D458" s="83">
        <f>SUM(D451:D457)</f>
        <v>15839</v>
      </c>
      <c r="E458" s="83">
        <f>SUM(E451:E457)</f>
        <v>18443</v>
      </c>
      <c r="F458" s="618">
        <f>SUM(E458/D458)</f>
        <v>1.164404318454448</v>
      </c>
      <c r="G458" s="189"/>
      <c r="H458" s="69"/>
      <c r="I458" s="69"/>
    </row>
    <row r="459" spans="1:9" ht="12" customHeight="1">
      <c r="A459" s="15">
        <v>3319</v>
      </c>
      <c r="B459" s="104" t="s">
        <v>852</v>
      </c>
      <c r="C459" s="90"/>
      <c r="D459" s="90"/>
      <c r="E459" s="90"/>
      <c r="F459" s="621"/>
      <c r="G459" s="187"/>
      <c r="H459" s="69"/>
      <c r="I459" s="69"/>
    </row>
    <row r="460" spans="1:9" ht="12" customHeight="1">
      <c r="A460" s="71"/>
      <c r="B460" s="72" t="s">
        <v>54</v>
      </c>
      <c r="C460" s="78"/>
      <c r="D460" s="78"/>
      <c r="E460" s="78"/>
      <c r="F460" s="612"/>
      <c r="G460" s="187"/>
      <c r="H460" s="69"/>
      <c r="I460" s="69"/>
    </row>
    <row r="461" spans="1:9" ht="12" customHeight="1">
      <c r="A461" s="71"/>
      <c r="B461" s="7" t="s">
        <v>293</v>
      </c>
      <c r="C461" s="78"/>
      <c r="D461" s="78"/>
      <c r="E461" s="78"/>
      <c r="F461" s="612"/>
      <c r="G461" s="187"/>
      <c r="H461" s="69"/>
      <c r="I461" s="69"/>
    </row>
    <row r="462" spans="1:9" ht="12" customHeight="1">
      <c r="A462" s="71"/>
      <c r="B462" s="86" t="s">
        <v>259</v>
      </c>
      <c r="C462" s="78"/>
      <c r="D462" s="78">
        <v>6</v>
      </c>
      <c r="E462" s="78">
        <v>11</v>
      </c>
      <c r="F462" s="612">
        <f>SUM(E462/D462)</f>
        <v>1.8333333333333333</v>
      </c>
      <c r="G462" s="187"/>
      <c r="H462" s="69"/>
      <c r="I462" s="69"/>
    </row>
    <row r="463" spans="1:9" ht="12" customHeight="1">
      <c r="A463" s="71"/>
      <c r="B463" s="10" t="s">
        <v>273</v>
      </c>
      <c r="C463" s="268"/>
      <c r="D463" s="268"/>
      <c r="E463" s="268"/>
      <c r="F463" s="612"/>
      <c r="G463" s="187"/>
      <c r="H463" s="69"/>
      <c r="I463" s="69"/>
    </row>
    <row r="464" spans="1:9" ht="12" customHeight="1">
      <c r="A464" s="71"/>
      <c r="B464" s="10" t="s">
        <v>69</v>
      </c>
      <c r="C464" s="78"/>
      <c r="D464" s="78"/>
      <c r="E464" s="78"/>
      <c r="F464" s="612"/>
      <c r="G464" s="193"/>
      <c r="H464" s="69"/>
      <c r="I464" s="69"/>
    </row>
    <row r="465" spans="1:9" ht="12" customHeight="1">
      <c r="A465" s="71"/>
      <c r="B465" s="10" t="s">
        <v>546</v>
      </c>
      <c r="C465" s="78"/>
      <c r="D465" s="78">
        <v>2153</v>
      </c>
      <c r="E465" s="78">
        <v>2371</v>
      </c>
      <c r="F465" s="612">
        <f>SUM(E465/D465)</f>
        <v>1.1012540640966093</v>
      </c>
      <c r="G465" s="193"/>
      <c r="H465" s="69"/>
      <c r="I465" s="69"/>
    </row>
    <row r="466" spans="1:9" ht="12" customHeight="1" thickBot="1">
      <c r="A466" s="71"/>
      <c r="B466" s="75" t="s">
        <v>260</v>
      </c>
      <c r="C466" s="78"/>
      <c r="D466" s="78"/>
      <c r="E466" s="78"/>
      <c r="F466" s="615"/>
      <c r="G466" s="30"/>
      <c r="H466" s="69"/>
      <c r="I466" s="69"/>
    </row>
    <row r="467" spans="1:9" ht="12" customHeight="1" thickBot="1">
      <c r="A467" s="53"/>
      <c r="B467" s="58" t="s">
        <v>252</v>
      </c>
      <c r="C467" s="83">
        <f>SUM(C460:C466)</f>
        <v>0</v>
      </c>
      <c r="D467" s="83">
        <f>SUM(D460:D466)</f>
        <v>2159</v>
      </c>
      <c r="E467" s="83">
        <f>SUM(E460:E466)</f>
        <v>2382</v>
      </c>
      <c r="F467" s="618">
        <f>SUM(E467/D467)</f>
        <v>1.1032885595182955</v>
      </c>
      <c r="G467" s="189"/>
      <c r="H467" s="69"/>
      <c r="I467" s="69"/>
    </row>
    <row r="468" spans="1:9" ht="12" customHeight="1">
      <c r="A468" s="15">
        <v>3320</v>
      </c>
      <c r="B468" s="99" t="s">
        <v>853</v>
      </c>
      <c r="C468" s="100"/>
      <c r="D468" s="100"/>
      <c r="E468" s="100"/>
      <c r="F468" s="621"/>
      <c r="G468" s="187"/>
      <c r="H468" s="69"/>
      <c r="I468" s="69"/>
    </row>
    <row r="469" spans="1:9" ht="12" customHeight="1">
      <c r="A469" s="71"/>
      <c r="B469" s="72" t="s">
        <v>54</v>
      </c>
      <c r="C469" s="78"/>
      <c r="D469" s="78"/>
      <c r="E469" s="78"/>
      <c r="F469" s="612"/>
      <c r="G469" s="187"/>
      <c r="H469" s="69"/>
      <c r="I469" s="69"/>
    </row>
    <row r="470" spans="1:9" ht="12" customHeight="1">
      <c r="A470" s="71"/>
      <c r="B470" s="7" t="s">
        <v>293</v>
      </c>
      <c r="C470" s="78"/>
      <c r="D470" s="78"/>
      <c r="E470" s="78"/>
      <c r="F470" s="612"/>
      <c r="G470" s="187"/>
      <c r="H470" s="69"/>
      <c r="I470" s="69"/>
    </row>
    <row r="471" spans="1:9" ht="12" customHeight="1">
      <c r="A471" s="71"/>
      <c r="B471" s="86" t="s">
        <v>259</v>
      </c>
      <c r="C471" s="78"/>
      <c r="D471" s="78"/>
      <c r="E471" s="78"/>
      <c r="F471" s="612"/>
      <c r="G471" s="187"/>
      <c r="H471" s="69"/>
      <c r="I471" s="69"/>
    </row>
    <row r="472" spans="1:9" ht="12" customHeight="1">
      <c r="A472" s="71"/>
      <c r="B472" s="10" t="s">
        <v>273</v>
      </c>
      <c r="C472" s="268"/>
      <c r="D472" s="268"/>
      <c r="E472" s="268"/>
      <c r="F472" s="612"/>
      <c r="G472" s="187"/>
      <c r="H472" s="69"/>
      <c r="I472" s="69"/>
    </row>
    <row r="473" spans="1:9" ht="12" customHeight="1">
      <c r="A473" s="71"/>
      <c r="B473" s="10" t="s">
        <v>69</v>
      </c>
      <c r="C473" s="78"/>
      <c r="D473" s="78"/>
      <c r="E473" s="78"/>
      <c r="F473" s="612"/>
      <c r="G473" s="193"/>
      <c r="H473" s="69"/>
      <c r="I473" s="69"/>
    </row>
    <row r="474" spans="1:9" ht="12" customHeight="1">
      <c r="A474" s="71"/>
      <c r="B474" s="10" t="s">
        <v>546</v>
      </c>
      <c r="C474" s="78">
        <v>920</v>
      </c>
      <c r="D474" s="78">
        <v>4880</v>
      </c>
      <c r="E474" s="78">
        <v>2682</v>
      </c>
      <c r="F474" s="612">
        <f>SUM(E474/D474)</f>
        <v>0.5495901639344263</v>
      </c>
      <c r="G474" s="193"/>
      <c r="H474" s="69"/>
      <c r="I474" s="69"/>
    </row>
    <row r="475" spans="1:9" ht="12" customHeight="1" thickBot="1">
      <c r="A475" s="71"/>
      <c r="B475" s="75" t="s">
        <v>260</v>
      </c>
      <c r="C475" s="78"/>
      <c r="D475" s="78"/>
      <c r="E475" s="78"/>
      <c r="F475" s="615"/>
      <c r="G475" s="30"/>
      <c r="H475" s="69"/>
      <c r="I475" s="69"/>
    </row>
    <row r="476" spans="1:9" ht="12" customHeight="1" thickBot="1">
      <c r="A476" s="53"/>
      <c r="B476" s="58" t="s">
        <v>252</v>
      </c>
      <c r="C476" s="83">
        <f>SUM(C469:C475)</f>
        <v>920</v>
      </c>
      <c r="D476" s="83">
        <f>SUM(D469:D475)</f>
        <v>4880</v>
      </c>
      <c r="E476" s="83">
        <f>SUM(E469:E475)</f>
        <v>2682</v>
      </c>
      <c r="F476" s="618">
        <f>SUM(E476/D476)</f>
        <v>0.5495901639344263</v>
      </c>
      <c r="G476" s="189"/>
      <c r="H476" s="69"/>
      <c r="I476" s="69"/>
    </row>
    <row r="477" spans="1:9" ht="12" customHeight="1">
      <c r="A477" s="15">
        <v>3321</v>
      </c>
      <c r="B477" s="99" t="s">
        <v>283</v>
      </c>
      <c r="C477" s="90"/>
      <c r="D477" s="90"/>
      <c r="E477" s="90"/>
      <c r="F477" s="621"/>
      <c r="G477" s="187"/>
      <c r="H477" s="69"/>
      <c r="I477" s="69"/>
    </row>
    <row r="478" spans="1:9" ht="12" customHeight="1">
      <c r="A478" s="71"/>
      <c r="B478" s="72" t="s">
        <v>54</v>
      </c>
      <c r="C478" s="78"/>
      <c r="D478" s="78"/>
      <c r="E478" s="78"/>
      <c r="F478" s="612"/>
      <c r="G478" s="187"/>
      <c r="H478" s="69"/>
      <c r="I478" s="69"/>
    </row>
    <row r="479" spans="1:9" ht="12" customHeight="1">
      <c r="A479" s="71"/>
      <c r="B479" s="7" t="s">
        <v>293</v>
      </c>
      <c r="C479" s="78"/>
      <c r="D479" s="78"/>
      <c r="E479" s="78"/>
      <c r="F479" s="612"/>
      <c r="G479" s="187"/>
      <c r="H479" s="69"/>
      <c r="I479" s="69"/>
    </row>
    <row r="480" spans="1:9" ht="12" customHeight="1">
      <c r="A480" s="71"/>
      <c r="B480" s="86" t="s">
        <v>259</v>
      </c>
      <c r="C480" s="78"/>
      <c r="D480" s="78"/>
      <c r="E480" s="78"/>
      <c r="F480" s="612"/>
      <c r="G480" s="4" t="s">
        <v>221</v>
      </c>
      <c r="H480" s="69"/>
      <c r="I480" s="69"/>
    </row>
    <row r="481" spans="1:9" ht="12" customHeight="1">
      <c r="A481" s="71"/>
      <c r="B481" s="10" t="s">
        <v>273</v>
      </c>
      <c r="C481" s="78"/>
      <c r="D481" s="78"/>
      <c r="E481" s="78"/>
      <c r="F481" s="612"/>
      <c r="G481" s="187"/>
      <c r="H481" s="69"/>
      <c r="I481" s="69"/>
    </row>
    <row r="482" spans="1:9" ht="12" customHeight="1">
      <c r="A482" s="71"/>
      <c r="B482" s="10" t="s">
        <v>69</v>
      </c>
      <c r="C482" s="78"/>
      <c r="D482" s="78"/>
      <c r="E482" s="78"/>
      <c r="F482" s="612"/>
      <c r="G482" s="193"/>
      <c r="H482" s="69"/>
      <c r="I482" s="69"/>
    </row>
    <row r="483" spans="1:9" ht="12" customHeight="1">
      <c r="A483" s="71"/>
      <c r="B483" s="10" t="s">
        <v>546</v>
      </c>
      <c r="C483" s="78">
        <v>11000</v>
      </c>
      <c r="D483" s="78">
        <v>11000</v>
      </c>
      <c r="E483" s="78">
        <v>1000</v>
      </c>
      <c r="F483" s="612">
        <f>SUM(E483/D483)</f>
        <v>0.09090909090909091</v>
      </c>
      <c r="G483" s="193"/>
      <c r="H483" s="69"/>
      <c r="I483" s="69"/>
    </row>
    <row r="484" spans="1:9" ht="12" customHeight="1" thickBot="1">
      <c r="A484" s="71"/>
      <c r="B484" s="75" t="s">
        <v>260</v>
      </c>
      <c r="C484" s="78"/>
      <c r="D484" s="78"/>
      <c r="E484" s="78"/>
      <c r="F484" s="615"/>
      <c r="G484" s="30"/>
      <c r="H484" s="69"/>
      <c r="I484" s="69"/>
    </row>
    <row r="485" spans="1:9" ht="12" customHeight="1" thickBot="1">
      <c r="A485" s="53"/>
      <c r="B485" s="58" t="s">
        <v>252</v>
      </c>
      <c r="C485" s="83">
        <f>SUM(C478:C484)</f>
        <v>11000</v>
      </c>
      <c r="D485" s="83">
        <f>SUM(D478:D484)</f>
        <v>11000</v>
      </c>
      <c r="E485" s="83">
        <f>SUM(E478:E484)</f>
        <v>1000</v>
      </c>
      <c r="F485" s="618">
        <f>SUM(E485/D485)</f>
        <v>0.09090909090909091</v>
      </c>
      <c r="G485" s="189"/>
      <c r="H485" s="69"/>
      <c r="I485" s="69"/>
    </row>
    <row r="486" spans="1:9" ht="12" customHeight="1">
      <c r="A486" s="15">
        <v>3322</v>
      </c>
      <c r="B486" s="99" t="s">
        <v>125</v>
      </c>
      <c r="C486" s="90"/>
      <c r="D486" s="90"/>
      <c r="E486" s="90"/>
      <c r="F486" s="621"/>
      <c r="G486" s="187"/>
      <c r="H486" s="69"/>
      <c r="I486" s="69"/>
    </row>
    <row r="487" spans="1:9" ht="12" customHeight="1">
      <c r="A487" s="71"/>
      <c r="B487" s="72" t="s">
        <v>54</v>
      </c>
      <c r="C487" s="78"/>
      <c r="D487" s="78"/>
      <c r="E487" s="78"/>
      <c r="F487" s="612"/>
      <c r="G487" s="187"/>
      <c r="H487" s="69"/>
      <c r="I487" s="69"/>
    </row>
    <row r="488" spans="1:9" ht="12" customHeight="1">
      <c r="A488" s="71"/>
      <c r="B488" s="7" t="s">
        <v>293</v>
      </c>
      <c r="C488" s="78"/>
      <c r="D488" s="78"/>
      <c r="E488" s="78"/>
      <c r="F488" s="612"/>
      <c r="G488" s="187"/>
      <c r="H488" s="69"/>
      <c r="I488" s="69"/>
    </row>
    <row r="489" spans="1:9" ht="12" customHeight="1">
      <c r="A489" s="71"/>
      <c r="B489" s="86" t="s">
        <v>259</v>
      </c>
      <c r="C489" s="78"/>
      <c r="D489" s="78">
        <v>3</v>
      </c>
      <c r="E489" s="78">
        <v>3</v>
      </c>
      <c r="F489" s="612">
        <f>SUM(E489/D489)</f>
        <v>1</v>
      </c>
      <c r="G489" s="187"/>
      <c r="H489" s="69"/>
      <c r="I489" s="69"/>
    </row>
    <row r="490" spans="1:9" ht="12" customHeight="1">
      <c r="A490" s="71"/>
      <c r="B490" s="10" t="s">
        <v>273</v>
      </c>
      <c r="C490" s="268"/>
      <c r="D490" s="268"/>
      <c r="E490" s="268"/>
      <c r="F490" s="612"/>
      <c r="G490" s="187"/>
      <c r="H490" s="69"/>
      <c r="I490" s="69"/>
    </row>
    <row r="491" spans="1:9" ht="12" customHeight="1">
      <c r="A491" s="71"/>
      <c r="B491" s="10" t="s">
        <v>69</v>
      </c>
      <c r="C491" s="78"/>
      <c r="D491" s="78"/>
      <c r="E491" s="78"/>
      <c r="F491" s="612"/>
      <c r="G491" s="193"/>
      <c r="H491" s="69"/>
      <c r="I491" s="69"/>
    </row>
    <row r="492" spans="1:9" ht="12" customHeight="1">
      <c r="A492" s="71"/>
      <c r="B492" s="10" t="s">
        <v>546</v>
      </c>
      <c r="C492" s="78">
        <v>6500</v>
      </c>
      <c r="D492" s="78">
        <v>6497</v>
      </c>
      <c r="E492" s="78">
        <v>6497</v>
      </c>
      <c r="F492" s="612">
        <f>SUM(E492/D492)</f>
        <v>1</v>
      </c>
      <c r="G492" s="193"/>
      <c r="H492" s="69"/>
      <c r="I492" s="69"/>
    </row>
    <row r="493" spans="1:9" ht="12" customHeight="1" thickBot="1">
      <c r="A493" s="71"/>
      <c r="B493" s="75" t="s">
        <v>260</v>
      </c>
      <c r="C493" s="78"/>
      <c r="D493" s="78"/>
      <c r="E493" s="78"/>
      <c r="F493" s="615"/>
      <c r="G493" s="30"/>
      <c r="H493" s="69"/>
      <c r="I493" s="69"/>
    </row>
    <row r="494" spans="1:9" ht="12" customHeight="1" thickBot="1">
      <c r="A494" s="53"/>
      <c r="B494" s="58" t="s">
        <v>252</v>
      </c>
      <c r="C494" s="83">
        <f>SUM(C487:C493)</f>
        <v>6500</v>
      </c>
      <c r="D494" s="83">
        <f>SUM(D487:D493)</f>
        <v>6500</v>
      </c>
      <c r="E494" s="83">
        <f>SUM(E487:E493)</f>
        <v>6500</v>
      </c>
      <c r="F494" s="618">
        <f>SUM(E494/D494)</f>
        <v>1</v>
      </c>
      <c r="G494" s="189"/>
      <c r="H494" s="69"/>
      <c r="I494" s="69"/>
    </row>
    <row r="495" spans="1:9" ht="12" customHeight="1">
      <c r="A495" s="15">
        <v>3340</v>
      </c>
      <c r="B495" s="99" t="s">
        <v>692</v>
      </c>
      <c r="C495" s="90"/>
      <c r="D495" s="90"/>
      <c r="E495" s="90"/>
      <c r="F495" s="621"/>
      <c r="G495" s="31"/>
      <c r="H495" s="69"/>
      <c r="I495" s="69"/>
    </row>
    <row r="496" spans="1:9" ht="12" customHeight="1">
      <c r="A496" s="71"/>
      <c r="B496" s="72" t="s">
        <v>54</v>
      </c>
      <c r="C496" s="78"/>
      <c r="D496" s="78"/>
      <c r="E496" s="78"/>
      <c r="F496" s="612"/>
      <c r="G496" s="5"/>
      <c r="H496" s="69"/>
      <c r="I496" s="69"/>
    </row>
    <row r="497" spans="1:9" ht="12" customHeight="1">
      <c r="A497" s="71"/>
      <c r="B497" s="7" t="s">
        <v>293</v>
      </c>
      <c r="C497" s="78"/>
      <c r="D497" s="78"/>
      <c r="E497" s="78"/>
      <c r="F497" s="612"/>
      <c r="G497" s="5"/>
      <c r="H497" s="69"/>
      <c r="I497" s="69"/>
    </row>
    <row r="498" spans="1:9" ht="12" customHeight="1">
      <c r="A498" s="71"/>
      <c r="B498" s="86" t="s">
        <v>259</v>
      </c>
      <c r="C498" s="78"/>
      <c r="D498" s="78">
        <v>1540</v>
      </c>
      <c r="E498" s="78">
        <v>1540</v>
      </c>
      <c r="F498" s="612">
        <f>SUM(E498/D498)</f>
        <v>1</v>
      </c>
      <c r="G498" s="5"/>
      <c r="H498" s="69"/>
      <c r="I498" s="69"/>
    </row>
    <row r="499" spans="1:9" ht="12" customHeight="1">
      <c r="A499" s="71"/>
      <c r="B499" s="10" t="s">
        <v>273</v>
      </c>
      <c r="C499" s="268"/>
      <c r="D499" s="268"/>
      <c r="E499" s="268"/>
      <c r="F499" s="612"/>
      <c r="G499" s="5"/>
      <c r="H499" s="69"/>
      <c r="I499" s="69"/>
    </row>
    <row r="500" spans="1:9" ht="12" customHeight="1">
      <c r="A500" s="71"/>
      <c r="B500" s="10" t="s">
        <v>69</v>
      </c>
      <c r="C500" s="78"/>
      <c r="D500" s="78"/>
      <c r="E500" s="78"/>
      <c r="F500" s="612"/>
      <c r="G500" s="5"/>
      <c r="H500" s="69"/>
      <c r="I500" s="69"/>
    </row>
    <row r="501" spans="1:9" ht="12" customHeight="1">
      <c r="A501" s="71"/>
      <c r="B501" s="10" t="s">
        <v>546</v>
      </c>
      <c r="C501" s="78"/>
      <c r="D501" s="78"/>
      <c r="E501" s="78"/>
      <c r="F501" s="612"/>
      <c r="G501" s="5"/>
      <c r="H501" s="69"/>
      <c r="I501" s="69"/>
    </row>
    <row r="502" spans="1:9" ht="12" customHeight="1" thickBot="1">
      <c r="A502" s="71"/>
      <c r="B502" s="75" t="s">
        <v>260</v>
      </c>
      <c r="C502" s="78"/>
      <c r="D502" s="78"/>
      <c r="E502" s="78"/>
      <c r="F502" s="615"/>
      <c r="G502" s="190"/>
      <c r="H502" s="69"/>
      <c r="I502" s="69"/>
    </row>
    <row r="503" spans="1:9" ht="12" customHeight="1" thickBot="1">
      <c r="A503" s="53"/>
      <c r="B503" s="58" t="s">
        <v>252</v>
      </c>
      <c r="C503" s="83">
        <f>SUM(C496:C502)</f>
        <v>0</v>
      </c>
      <c r="D503" s="83">
        <f>SUM(D496:D502)</f>
        <v>1540</v>
      </c>
      <c r="E503" s="83">
        <f>SUM(E496:E502)</f>
        <v>1540</v>
      </c>
      <c r="F503" s="618">
        <f>SUM(E503/D503)</f>
        <v>1</v>
      </c>
      <c r="G503" s="189"/>
      <c r="H503" s="69"/>
      <c r="I503" s="69"/>
    </row>
    <row r="504" spans="1:9" ht="12" customHeight="1">
      <c r="A504" s="52">
        <v>3341</v>
      </c>
      <c r="B504" s="107" t="s">
        <v>281</v>
      </c>
      <c r="C504" s="100"/>
      <c r="D504" s="100"/>
      <c r="E504" s="100"/>
      <c r="F504" s="621"/>
      <c r="G504" s="187"/>
      <c r="H504" s="69"/>
      <c r="I504" s="69"/>
    </row>
    <row r="505" spans="1:9" ht="12" customHeight="1">
      <c r="A505" s="15"/>
      <c r="B505" s="72" t="s">
        <v>54</v>
      </c>
      <c r="C505" s="47"/>
      <c r="D505" s="47"/>
      <c r="E505" s="47"/>
      <c r="F505" s="612"/>
      <c r="G505" s="187"/>
      <c r="H505" s="69"/>
      <c r="I505" s="69"/>
    </row>
    <row r="506" spans="1:9" ht="12" customHeight="1">
      <c r="A506" s="15"/>
      <c r="B506" s="7" t="s">
        <v>293</v>
      </c>
      <c r="C506" s="47"/>
      <c r="D506" s="47"/>
      <c r="E506" s="47"/>
      <c r="F506" s="612"/>
      <c r="G506" s="187"/>
      <c r="H506" s="69"/>
      <c r="I506" s="69"/>
    </row>
    <row r="507" spans="1:9" ht="12" customHeight="1">
      <c r="A507" s="87"/>
      <c r="B507" s="86" t="s">
        <v>259</v>
      </c>
      <c r="C507" s="167">
        <v>1042</v>
      </c>
      <c r="D507" s="167">
        <v>1042</v>
      </c>
      <c r="E507" s="167">
        <v>1042</v>
      </c>
      <c r="F507" s="612">
        <f>SUM(E507/D507)</f>
        <v>1</v>
      </c>
      <c r="G507" s="187"/>
      <c r="H507" s="69"/>
      <c r="I507" s="69"/>
    </row>
    <row r="508" spans="1:9" ht="12" customHeight="1">
      <c r="A508" s="15"/>
      <c r="B508" s="10" t="s">
        <v>205</v>
      </c>
      <c r="C508" s="47"/>
      <c r="D508" s="47"/>
      <c r="E508" s="47"/>
      <c r="F508" s="612"/>
      <c r="G508" s="187"/>
      <c r="H508" s="69"/>
      <c r="I508" s="69"/>
    </row>
    <row r="509" spans="1:9" ht="12" customHeight="1">
      <c r="A509" s="15"/>
      <c r="B509" s="10" t="s">
        <v>69</v>
      </c>
      <c r="C509" s="47"/>
      <c r="D509" s="47"/>
      <c r="E509" s="47"/>
      <c r="F509" s="612"/>
      <c r="G509" s="193"/>
      <c r="H509" s="69"/>
      <c r="I509" s="69"/>
    </row>
    <row r="510" spans="1:9" ht="12" customHeight="1" thickBot="1">
      <c r="A510" s="15"/>
      <c r="B510" s="75" t="s">
        <v>260</v>
      </c>
      <c r="C510" s="105"/>
      <c r="D510" s="105"/>
      <c r="E510" s="105"/>
      <c r="F510" s="742"/>
      <c r="G510" s="30"/>
      <c r="H510" s="69"/>
      <c r="I510" s="69"/>
    </row>
    <row r="511" spans="1:9" ht="12" customHeight="1" thickBot="1">
      <c r="A511" s="81"/>
      <c r="B511" s="58" t="s">
        <v>252</v>
      </c>
      <c r="C511" s="83">
        <f>SUM(C505:C510)</f>
        <v>1042</v>
      </c>
      <c r="D511" s="83">
        <f>SUM(D505:D510)</f>
        <v>1042</v>
      </c>
      <c r="E511" s="83">
        <f>SUM(E505:E510)</f>
        <v>1042</v>
      </c>
      <c r="F511" s="618">
        <f>SUM(E511/D511)</f>
        <v>1</v>
      </c>
      <c r="G511" s="189"/>
      <c r="H511" s="69"/>
      <c r="I511" s="69"/>
    </row>
    <row r="512" spans="1:9" ht="12" customHeight="1">
      <c r="A512" s="52">
        <v>3342</v>
      </c>
      <c r="B512" s="107" t="s">
        <v>282</v>
      </c>
      <c r="C512" s="100"/>
      <c r="D512" s="100"/>
      <c r="E512" s="100"/>
      <c r="F512" s="621"/>
      <c r="G512" s="187"/>
      <c r="H512" s="69"/>
      <c r="I512" s="69"/>
    </row>
    <row r="513" spans="1:9" ht="12" customHeight="1">
      <c r="A513" s="15"/>
      <c r="B513" s="72" t="s">
        <v>54</v>
      </c>
      <c r="C513" s="47"/>
      <c r="D513" s="47"/>
      <c r="E513" s="47"/>
      <c r="F513" s="612"/>
      <c r="G513" s="187"/>
      <c r="H513" s="69"/>
      <c r="I513" s="69"/>
    </row>
    <row r="514" spans="1:9" ht="12" customHeight="1">
      <c r="A514" s="15"/>
      <c r="B514" s="7" t="s">
        <v>293</v>
      </c>
      <c r="C514" s="47"/>
      <c r="D514" s="47"/>
      <c r="E514" s="47"/>
      <c r="F514" s="612"/>
      <c r="G514" s="187"/>
      <c r="H514" s="69"/>
      <c r="I514" s="69"/>
    </row>
    <row r="515" spans="1:9" ht="12" customHeight="1">
      <c r="A515" s="87"/>
      <c r="B515" s="86" t="s">
        <v>259</v>
      </c>
      <c r="C515" s="167">
        <v>880</v>
      </c>
      <c r="D515" s="167">
        <v>880</v>
      </c>
      <c r="E515" s="167">
        <v>880</v>
      </c>
      <c r="F515" s="612">
        <f>SUM(E515/D515)</f>
        <v>1</v>
      </c>
      <c r="G515" s="187"/>
      <c r="H515" s="69"/>
      <c r="I515" s="69"/>
    </row>
    <row r="516" spans="1:9" ht="12" customHeight="1">
      <c r="A516" s="15"/>
      <c r="B516" s="10" t="s">
        <v>205</v>
      </c>
      <c r="C516" s="47"/>
      <c r="D516" s="47"/>
      <c r="E516" s="47"/>
      <c r="F516" s="612"/>
      <c r="G516" s="187"/>
      <c r="H516" s="69"/>
      <c r="I516" s="69"/>
    </row>
    <row r="517" spans="1:9" ht="12" customHeight="1">
      <c r="A517" s="15"/>
      <c r="B517" s="10" t="s">
        <v>69</v>
      </c>
      <c r="C517" s="47"/>
      <c r="D517" s="47"/>
      <c r="E517" s="47"/>
      <c r="F517" s="612"/>
      <c r="G517" s="193"/>
      <c r="H517" s="69"/>
      <c r="I517" s="69"/>
    </row>
    <row r="518" spans="1:9" ht="12" customHeight="1" thickBot="1">
      <c r="A518" s="15"/>
      <c r="B518" s="75" t="s">
        <v>260</v>
      </c>
      <c r="C518" s="105"/>
      <c r="D518" s="105"/>
      <c r="E518" s="105"/>
      <c r="F518" s="615"/>
      <c r="G518" s="30"/>
      <c r="H518" s="69"/>
      <c r="I518" s="69"/>
    </row>
    <row r="519" spans="1:9" ht="12" customHeight="1" thickBot="1">
      <c r="A519" s="81"/>
      <c r="B519" s="58" t="s">
        <v>252</v>
      </c>
      <c r="C519" s="83">
        <f>SUM(C513:C518)</f>
        <v>880</v>
      </c>
      <c r="D519" s="83">
        <f>SUM(D513:D518)</f>
        <v>880</v>
      </c>
      <c r="E519" s="83">
        <f>SUM(E513:E518)</f>
        <v>880</v>
      </c>
      <c r="F519" s="618">
        <f>SUM(E519/D519)</f>
        <v>1</v>
      </c>
      <c r="G519" s="189"/>
      <c r="H519" s="69"/>
      <c r="I519" s="69"/>
    </row>
    <row r="520" spans="1:9" ht="12" customHeight="1">
      <c r="A520" s="52">
        <v>3343</v>
      </c>
      <c r="B520" s="107" t="s">
        <v>161</v>
      </c>
      <c r="C520" s="100"/>
      <c r="D520" s="100"/>
      <c r="E520" s="100"/>
      <c r="F520" s="621"/>
      <c r="G520" s="187"/>
      <c r="H520" s="69"/>
      <c r="I520" s="69"/>
    </row>
    <row r="521" spans="1:9" ht="12" customHeight="1">
      <c r="A521" s="15"/>
      <c r="B521" s="72" t="s">
        <v>54</v>
      </c>
      <c r="C521" s="47"/>
      <c r="D521" s="47"/>
      <c r="E521" s="47"/>
      <c r="F521" s="612"/>
      <c r="G521" s="187"/>
      <c r="H521" s="69"/>
      <c r="I521" s="69"/>
    </row>
    <row r="522" spans="1:9" ht="12" customHeight="1">
      <c r="A522" s="15"/>
      <c r="B522" s="7" t="s">
        <v>293</v>
      </c>
      <c r="C522" s="47"/>
      <c r="D522" s="47"/>
      <c r="E522" s="47"/>
      <c r="F522" s="612"/>
      <c r="G522" s="187"/>
      <c r="H522" s="69"/>
      <c r="I522" s="69"/>
    </row>
    <row r="523" spans="1:9" ht="12" customHeight="1">
      <c r="A523" s="87"/>
      <c r="B523" s="86" t="s">
        <v>259</v>
      </c>
      <c r="C523" s="167">
        <v>345</v>
      </c>
      <c r="D523" s="167">
        <v>345</v>
      </c>
      <c r="E523" s="167">
        <v>345</v>
      </c>
      <c r="F523" s="612">
        <f>SUM(E523/D523)</f>
        <v>1</v>
      </c>
      <c r="G523" s="187"/>
      <c r="H523" s="69"/>
      <c r="I523" s="69"/>
    </row>
    <row r="524" spans="1:9" ht="12" customHeight="1">
      <c r="A524" s="15"/>
      <c r="B524" s="10" t="s">
        <v>273</v>
      </c>
      <c r="C524" s="47"/>
      <c r="D524" s="47"/>
      <c r="E524" s="47"/>
      <c r="F524" s="612"/>
      <c r="G524" s="187"/>
      <c r="H524" s="69"/>
      <c r="I524" s="69"/>
    </row>
    <row r="525" spans="1:9" ht="12" customHeight="1">
      <c r="A525" s="15"/>
      <c r="B525" s="10" t="s">
        <v>69</v>
      </c>
      <c r="C525" s="47"/>
      <c r="D525" s="47"/>
      <c r="E525" s="47"/>
      <c r="F525" s="612"/>
      <c r="G525" s="193"/>
      <c r="H525" s="69"/>
      <c r="I525" s="69"/>
    </row>
    <row r="526" spans="1:9" ht="12" customHeight="1" thickBot="1">
      <c r="A526" s="15"/>
      <c r="B526" s="75" t="s">
        <v>260</v>
      </c>
      <c r="C526" s="105"/>
      <c r="D526" s="105"/>
      <c r="E526" s="105"/>
      <c r="F526" s="615"/>
      <c r="G526" s="30"/>
      <c r="H526" s="69"/>
      <c r="I526" s="69"/>
    </row>
    <row r="527" spans="1:9" ht="12" customHeight="1" thickBot="1">
      <c r="A527" s="81"/>
      <c r="B527" s="58" t="s">
        <v>252</v>
      </c>
      <c r="C527" s="83">
        <f>SUM(C521:C526)</f>
        <v>345</v>
      </c>
      <c r="D527" s="83">
        <f>SUM(D521:D526)</f>
        <v>345</v>
      </c>
      <c r="E527" s="83">
        <f>SUM(E521:E526)</f>
        <v>345</v>
      </c>
      <c r="F527" s="618">
        <f>SUM(E527/D527)</f>
        <v>1</v>
      </c>
      <c r="G527" s="189"/>
      <c r="H527" s="69"/>
      <c r="I527" s="69"/>
    </row>
    <row r="528" spans="1:9" ht="12" customHeight="1">
      <c r="A528" s="15">
        <v>3344</v>
      </c>
      <c r="B528" s="77" t="s">
        <v>247</v>
      </c>
      <c r="C528" s="84"/>
      <c r="D528" s="84"/>
      <c r="E528" s="84"/>
      <c r="F528" s="621"/>
      <c r="G528" s="187"/>
      <c r="H528" s="69"/>
      <c r="I528" s="69"/>
    </row>
    <row r="529" spans="1:9" ht="12" customHeight="1">
      <c r="A529" s="15"/>
      <c r="B529" s="75" t="s">
        <v>54</v>
      </c>
      <c r="C529" s="47"/>
      <c r="D529" s="47"/>
      <c r="E529" s="47"/>
      <c r="F529" s="612"/>
      <c r="G529" s="187"/>
      <c r="H529" s="69"/>
      <c r="I529" s="69"/>
    </row>
    <row r="530" spans="1:9" ht="12" customHeight="1">
      <c r="A530" s="15"/>
      <c r="B530" s="7" t="s">
        <v>293</v>
      </c>
      <c r="C530" s="47"/>
      <c r="D530" s="47"/>
      <c r="E530" s="47"/>
      <c r="F530" s="612"/>
      <c r="G530" s="187"/>
      <c r="H530" s="69"/>
      <c r="I530" s="69"/>
    </row>
    <row r="531" spans="1:9" ht="12" customHeight="1">
      <c r="A531" s="177"/>
      <c r="B531" s="175" t="s">
        <v>259</v>
      </c>
      <c r="C531" s="167">
        <v>1027</v>
      </c>
      <c r="D531" s="167">
        <v>1027</v>
      </c>
      <c r="E531" s="167">
        <v>1027</v>
      </c>
      <c r="F531" s="612">
        <f>SUM(E531/D531)</f>
        <v>1</v>
      </c>
      <c r="G531" s="187"/>
      <c r="H531" s="69"/>
      <c r="I531" s="69"/>
    </row>
    <row r="532" spans="1:9" ht="12" customHeight="1">
      <c r="A532" s="177"/>
      <c r="B532" s="10" t="s">
        <v>273</v>
      </c>
      <c r="C532" s="47"/>
      <c r="D532" s="47"/>
      <c r="E532" s="47"/>
      <c r="F532" s="612"/>
      <c r="G532" s="187"/>
      <c r="H532" s="69"/>
      <c r="I532" s="69"/>
    </row>
    <row r="533" spans="1:9" ht="12" customHeight="1">
      <c r="A533" s="15"/>
      <c r="B533" s="7" t="s">
        <v>69</v>
      </c>
      <c r="C533" s="47"/>
      <c r="D533" s="47"/>
      <c r="E533" s="47"/>
      <c r="F533" s="612"/>
      <c r="G533" s="193"/>
      <c r="H533" s="69"/>
      <c r="I533" s="69"/>
    </row>
    <row r="534" spans="1:9" ht="12" customHeight="1" thickBot="1">
      <c r="A534" s="15"/>
      <c r="B534" s="98" t="s">
        <v>260</v>
      </c>
      <c r="C534" s="48"/>
      <c r="D534" s="48"/>
      <c r="E534" s="48"/>
      <c r="F534" s="615"/>
      <c r="G534" s="30"/>
      <c r="H534" s="69"/>
      <c r="I534" s="69"/>
    </row>
    <row r="535" spans="1:9" ht="12" customHeight="1" thickBot="1">
      <c r="A535" s="53"/>
      <c r="B535" s="64" t="s">
        <v>252</v>
      </c>
      <c r="C535" s="106">
        <f>SUM(C529:C534)</f>
        <v>1027</v>
      </c>
      <c r="D535" s="106">
        <f>SUM(D529:D534)</f>
        <v>1027</v>
      </c>
      <c r="E535" s="106">
        <f>SUM(E529:E534)</f>
        <v>1027</v>
      </c>
      <c r="F535" s="618">
        <f>SUM(E535/D535)</f>
        <v>1</v>
      </c>
      <c r="G535" s="189"/>
      <c r="H535" s="69"/>
      <c r="I535" s="69"/>
    </row>
    <row r="536" spans="1:9" ht="12" customHeight="1">
      <c r="A536" s="15">
        <v>3345</v>
      </c>
      <c r="B536" s="74" t="s">
        <v>162</v>
      </c>
      <c r="C536" s="100"/>
      <c r="D536" s="100"/>
      <c r="E536" s="100"/>
      <c r="F536" s="621"/>
      <c r="G536" s="4"/>
      <c r="H536" s="69"/>
      <c r="I536" s="69"/>
    </row>
    <row r="537" spans="1:9" ht="12" customHeight="1">
      <c r="A537" s="15"/>
      <c r="B537" s="72" t="s">
        <v>54</v>
      </c>
      <c r="C537" s="47"/>
      <c r="D537" s="47"/>
      <c r="E537" s="47"/>
      <c r="F537" s="612"/>
      <c r="G537" s="5"/>
      <c r="H537" s="69"/>
      <c r="I537" s="69"/>
    </row>
    <row r="538" spans="1:9" ht="12" customHeight="1">
      <c r="A538" s="15"/>
      <c r="B538" s="7" t="s">
        <v>293</v>
      </c>
      <c r="C538" s="47"/>
      <c r="D538" s="47"/>
      <c r="E538" s="47"/>
      <c r="F538" s="612"/>
      <c r="G538" s="5"/>
      <c r="H538" s="69"/>
      <c r="I538" s="69"/>
    </row>
    <row r="539" spans="1:9" ht="12" customHeight="1">
      <c r="A539" s="15"/>
      <c r="B539" s="86" t="s">
        <v>259</v>
      </c>
      <c r="C539" s="167">
        <v>300</v>
      </c>
      <c r="D539" s="167">
        <v>300</v>
      </c>
      <c r="E539" s="167">
        <v>300</v>
      </c>
      <c r="F539" s="612">
        <f>SUM(E539/D539)</f>
        <v>1</v>
      </c>
      <c r="G539" s="5"/>
      <c r="H539" s="69"/>
      <c r="I539" s="69"/>
    </row>
    <row r="540" spans="1:9" ht="12" customHeight="1">
      <c r="A540" s="15"/>
      <c r="B540" s="10" t="s">
        <v>273</v>
      </c>
      <c r="C540" s="47"/>
      <c r="D540" s="47"/>
      <c r="E540" s="47"/>
      <c r="F540" s="612"/>
      <c r="G540" s="5"/>
      <c r="H540" s="69"/>
      <c r="I540" s="69"/>
    </row>
    <row r="541" spans="1:9" ht="12" customHeight="1">
      <c r="A541" s="15"/>
      <c r="B541" s="10" t="s">
        <v>69</v>
      </c>
      <c r="C541" s="47"/>
      <c r="D541" s="47"/>
      <c r="E541" s="47"/>
      <c r="F541" s="612"/>
      <c r="G541" s="5"/>
      <c r="H541" s="69"/>
      <c r="I541" s="69"/>
    </row>
    <row r="542" spans="1:9" ht="12" customHeight="1" thickBot="1">
      <c r="A542" s="15"/>
      <c r="B542" s="75" t="s">
        <v>260</v>
      </c>
      <c r="C542" s="48"/>
      <c r="D542" s="48"/>
      <c r="E542" s="48"/>
      <c r="F542" s="615"/>
      <c r="G542" s="30"/>
      <c r="H542" s="69"/>
      <c r="I542" s="69"/>
    </row>
    <row r="543" spans="1:9" ht="12" customHeight="1" thickBot="1">
      <c r="A543" s="53"/>
      <c r="B543" s="58" t="s">
        <v>252</v>
      </c>
      <c r="C543" s="106">
        <f>SUM(C539:C542)</f>
        <v>300</v>
      </c>
      <c r="D543" s="106">
        <f>SUM(D539:D542)</f>
        <v>300</v>
      </c>
      <c r="E543" s="106">
        <f>SUM(E539:E542)</f>
        <v>300</v>
      </c>
      <c r="F543" s="618">
        <f>SUM(E543/D543)</f>
        <v>1</v>
      </c>
      <c r="G543" s="189"/>
      <c r="H543" s="69"/>
      <c r="I543" s="69"/>
    </row>
    <row r="544" spans="1:9" ht="12" customHeight="1">
      <c r="A544" s="15">
        <v>3346</v>
      </c>
      <c r="B544" s="104" t="s">
        <v>63</v>
      </c>
      <c r="C544" s="100"/>
      <c r="D544" s="100"/>
      <c r="E544" s="100"/>
      <c r="F544" s="621"/>
      <c r="G544" s="187"/>
      <c r="H544" s="69"/>
      <c r="I544" s="69"/>
    </row>
    <row r="545" spans="1:9" ht="12" customHeight="1">
      <c r="A545" s="71"/>
      <c r="B545" s="72" t="s">
        <v>54</v>
      </c>
      <c r="C545" s="90"/>
      <c r="D545" s="90"/>
      <c r="E545" s="90"/>
      <c r="F545" s="612"/>
      <c r="G545" s="187"/>
      <c r="H545" s="69"/>
      <c r="I545" s="69"/>
    </row>
    <row r="546" spans="1:9" ht="12" customHeight="1">
      <c r="A546" s="71"/>
      <c r="B546" s="7" t="s">
        <v>293</v>
      </c>
      <c r="C546" s="47"/>
      <c r="D546" s="47"/>
      <c r="E546" s="47"/>
      <c r="F546" s="612"/>
      <c r="G546" s="187"/>
      <c r="H546" s="69"/>
      <c r="I546" s="69"/>
    </row>
    <row r="547" spans="1:9" ht="12" customHeight="1">
      <c r="A547" s="71"/>
      <c r="B547" s="86" t="s">
        <v>259</v>
      </c>
      <c r="C547" s="167">
        <v>3733</v>
      </c>
      <c r="D547" s="167">
        <v>3733</v>
      </c>
      <c r="E547" s="167">
        <v>3733</v>
      </c>
      <c r="F547" s="612">
        <f>SUM(E547/D547)</f>
        <v>1</v>
      </c>
      <c r="G547" s="187"/>
      <c r="H547" s="69"/>
      <c r="I547" s="69"/>
    </row>
    <row r="548" spans="1:9" ht="12" customHeight="1">
      <c r="A548" s="71"/>
      <c r="B548" s="10" t="s">
        <v>273</v>
      </c>
      <c r="C548" s="47"/>
      <c r="D548" s="47"/>
      <c r="E548" s="47"/>
      <c r="F548" s="612"/>
      <c r="G548" s="187"/>
      <c r="H548" s="69"/>
      <c r="I548" s="69"/>
    </row>
    <row r="549" spans="1:9" ht="12" customHeight="1">
      <c r="A549" s="71"/>
      <c r="B549" s="10" t="s">
        <v>69</v>
      </c>
      <c r="C549" s="47"/>
      <c r="D549" s="47"/>
      <c r="E549" s="47"/>
      <c r="F549" s="612"/>
      <c r="G549" s="193"/>
      <c r="H549" s="69"/>
      <c r="I549" s="69"/>
    </row>
    <row r="550" spans="1:9" ht="12" customHeight="1" thickBot="1">
      <c r="A550" s="71"/>
      <c r="B550" s="75" t="s">
        <v>260</v>
      </c>
      <c r="C550" s="105"/>
      <c r="D550" s="105"/>
      <c r="E550" s="105"/>
      <c r="F550" s="615"/>
      <c r="G550" s="30"/>
      <c r="H550" s="69"/>
      <c r="I550" s="69"/>
    </row>
    <row r="551" spans="1:9" ht="12" customHeight="1" thickBot="1">
      <c r="A551" s="53"/>
      <c r="B551" s="58" t="s">
        <v>252</v>
      </c>
      <c r="C551" s="83">
        <f>SUM(C547:C550)</f>
        <v>3733</v>
      </c>
      <c r="D551" s="83">
        <f>SUM(D547:D550)</f>
        <v>3733</v>
      </c>
      <c r="E551" s="83">
        <f>SUM(E547:E550)</f>
        <v>3733</v>
      </c>
      <c r="F551" s="630">
        <f>SUM(E551/D551)</f>
        <v>1</v>
      </c>
      <c r="G551" s="189"/>
      <c r="H551" s="69"/>
      <c r="I551" s="69"/>
    </row>
    <row r="552" spans="1:9" ht="12" customHeight="1">
      <c r="A552" s="15">
        <v>3347</v>
      </c>
      <c r="B552" s="104" t="s">
        <v>64</v>
      </c>
      <c r="C552" s="100"/>
      <c r="D552" s="100"/>
      <c r="E552" s="100"/>
      <c r="F552" s="621"/>
      <c r="G552" s="187"/>
      <c r="H552" s="69"/>
      <c r="I552" s="69"/>
    </row>
    <row r="553" spans="1:9" ht="12" customHeight="1">
      <c r="A553" s="71"/>
      <c r="B553" s="72" t="s">
        <v>54</v>
      </c>
      <c r="C553" s="90"/>
      <c r="D553" s="90"/>
      <c r="E553" s="90"/>
      <c r="F553" s="612"/>
      <c r="G553" s="187"/>
      <c r="H553" s="69"/>
      <c r="I553" s="69"/>
    </row>
    <row r="554" spans="1:9" ht="12" customHeight="1">
      <c r="A554" s="71"/>
      <c r="B554" s="7" t="s">
        <v>293</v>
      </c>
      <c r="C554" s="47"/>
      <c r="D554" s="47"/>
      <c r="E554" s="47"/>
      <c r="F554" s="612"/>
      <c r="G554" s="187"/>
      <c r="H554" s="69"/>
      <c r="I554" s="69"/>
    </row>
    <row r="555" spans="1:9" ht="12" customHeight="1">
      <c r="A555" s="71"/>
      <c r="B555" s="86" t="s">
        <v>259</v>
      </c>
      <c r="C555" s="167">
        <v>2000</v>
      </c>
      <c r="D555" s="167">
        <v>2000</v>
      </c>
      <c r="E555" s="167">
        <v>2000</v>
      </c>
      <c r="F555" s="612">
        <f>SUM(E555/D555)</f>
        <v>1</v>
      </c>
      <c r="G555" s="187"/>
      <c r="H555" s="69"/>
      <c r="I555" s="69"/>
    </row>
    <row r="556" spans="1:9" ht="12" customHeight="1">
      <c r="A556" s="71"/>
      <c r="B556" s="10" t="s">
        <v>273</v>
      </c>
      <c r="C556" s="47"/>
      <c r="D556" s="47"/>
      <c r="E556" s="47"/>
      <c r="F556" s="612"/>
      <c r="G556" s="187"/>
      <c r="H556" s="69"/>
      <c r="I556" s="69"/>
    </row>
    <row r="557" spans="1:9" ht="12" customHeight="1">
      <c r="A557" s="71"/>
      <c r="B557" s="10" t="s">
        <v>69</v>
      </c>
      <c r="C557" s="47"/>
      <c r="D557" s="47"/>
      <c r="E557" s="47"/>
      <c r="F557" s="612"/>
      <c r="G557" s="193"/>
      <c r="H557" s="69"/>
      <c r="I557" s="69"/>
    </row>
    <row r="558" spans="1:9" ht="12" customHeight="1" thickBot="1">
      <c r="A558" s="71"/>
      <c r="B558" s="75" t="s">
        <v>260</v>
      </c>
      <c r="C558" s="105"/>
      <c r="D558" s="105"/>
      <c r="E558" s="105"/>
      <c r="F558" s="615"/>
      <c r="G558" s="30"/>
      <c r="H558" s="69"/>
      <c r="I558" s="69"/>
    </row>
    <row r="559" spans="1:9" ht="12" customHeight="1" thickBot="1">
      <c r="A559" s="53"/>
      <c r="B559" s="58" t="s">
        <v>252</v>
      </c>
      <c r="C559" s="83">
        <f>SUM(C555:C558)</f>
        <v>2000</v>
      </c>
      <c r="D559" s="83">
        <f>SUM(D555:D558)</f>
        <v>2000</v>
      </c>
      <c r="E559" s="83">
        <f>SUM(E555:E558)</f>
        <v>2000</v>
      </c>
      <c r="F559" s="618">
        <f>SUM(E559/D559)</f>
        <v>1</v>
      </c>
      <c r="G559" s="189"/>
      <c r="H559" s="69"/>
      <c r="I559" s="69"/>
    </row>
    <row r="560" spans="1:9" ht="12" customHeight="1">
      <c r="A560" s="15">
        <v>3348</v>
      </c>
      <c r="B560" s="104" t="s">
        <v>200</v>
      </c>
      <c r="C560" s="100"/>
      <c r="D560" s="100"/>
      <c r="E560" s="100"/>
      <c r="F560" s="621"/>
      <c r="G560" s="187"/>
      <c r="H560" s="69"/>
      <c r="I560" s="69"/>
    </row>
    <row r="561" spans="1:9" ht="12" customHeight="1">
      <c r="A561" s="71"/>
      <c r="B561" s="72" t="s">
        <v>54</v>
      </c>
      <c r="C561" s="90"/>
      <c r="D561" s="90"/>
      <c r="E561" s="90"/>
      <c r="F561" s="612"/>
      <c r="G561" s="187"/>
      <c r="H561" s="69"/>
      <c r="I561" s="69"/>
    </row>
    <row r="562" spans="1:9" ht="12" customHeight="1">
      <c r="A562" s="71"/>
      <c r="B562" s="7" t="s">
        <v>293</v>
      </c>
      <c r="C562" s="47"/>
      <c r="D562" s="47"/>
      <c r="E562" s="47"/>
      <c r="F562" s="612"/>
      <c r="G562" s="187"/>
      <c r="H562" s="69"/>
      <c r="I562" s="69"/>
    </row>
    <row r="563" spans="1:9" ht="12" customHeight="1">
      <c r="A563" s="71"/>
      <c r="B563" s="86" t="s">
        <v>259</v>
      </c>
      <c r="C563" s="167">
        <v>400</v>
      </c>
      <c r="D563" s="167">
        <v>400</v>
      </c>
      <c r="E563" s="167">
        <v>400</v>
      </c>
      <c r="F563" s="612">
        <f>SUM(E563/D563)</f>
        <v>1</v>
      </c>
      <c r="G563" s="187"/>
      <c r="H563" s="69"/>
      <c r="I563" s="69"/>
    </row>
    <row r="564" spans="1:9" ht="12" customHeight="1">
      <c r="A564" s="71"/>
      <c r="B564" s="10" t="s">
        <v>273</v>
      </c>
      <c r="C564" s="47"/>
      <c r="D564" s="47"/>
      <c r="E564" s="47"/>
      <c r="F564" s="612"/>
      <c r="G564" s="187"/>
      <c r="H564" s="69"/>
      <c r="I564" s="69"/>
    </row>
    <row r="565" spans="1:9" ht="12" customHeight="1">
      <c r="A565" s="71"/>
      <c r="B565" s="10" t="s">
        <v>69</v>
      </c>
      <c r="C565" s="47"/>
      <c r="D565" s="47"/>
      <c r="E565" s="47"/>
      <c r="F565" s="612"/>
      <c r="G565" s="193"/>
      <c r="H565" s="69"/>
      <c r="I565" s="69"/>
    </row>
    <row r="566" spans="1:9" ht="12" customHeight="1" thickBot="1">
      <c r="A566" s="71"/>
      <c r="B566" s="75" t="s">
        <v>260</v>
      </c>
      <c r="C566" s="105"/>
      <c r="D566" s="105"/>
      <c r="E566" s="105"/>
      <c r="F566" s="615"/>
      <c r="G566" s="30"/>
      <c r="H566" s="69"/>
      <c r="I566" s="69"/>
    </row>
    <row r="567" spans="1:9" ht="12" customHeight="1" thickBot="1">
      <c r="A567" s="53"/>
      <c r="B567" s="58" t="s">
        <v>252</v>
      </c>
      <c r="C567" s="83">
        <f>SUM(C563:C566)</f>
        <v>400</v>
      </c>
      <c r="D567" s="83">
        <f>SUM(D563:D566)</f>
        <v>400</v>
      </c>
      <c r="E567" s="83">
        <f>SUM(E563:E566)</f>
        <v>400</v>
      </c>
      <c r="F567" s="618">
        <f>SUM(E567/D567)</f>
        <v>1</v>
      </c>
      <c r="G567" s="189"/>
      <c r="H567" s="69"/>
      <c r="I567" s="69"/>
    </row>
    <row r="568" spans="1:9" ht="12" customHeight="1">
      <c r="A568" s="70">
        <v>3350</v>
      </c>
      <c r="B568" s="99" t="s">
        <v>280</v>
      </c>
      <c r="C568" s="90"/>
      <c r="D568" s="90"/>
      <c r="E568" s="90"/>
      <c r="F568" s="621"/>
      <c r="G568" s="187"/>
      <c r="H568" s="69"/>
      <c r="I568" s="69"/>
    </row>
    <row r="569" spans="1:9" ht="12" customHeight="1">
      <c r="A569" s="71"/>
      <c r="B569" s="72" t="s">
        <v>54</v>
      </c>
      <c r="C569" s="78"/>
      <c r="D569" s="78"/>
      <c r="E569" s="78"/>
      <c r="F569" s="612"/>
      <c r="G569" s="187"/>
      <c r="H569" s="69"/>
      <c r="I569" s="69"/>
    </row>
    <row r="570" spans="1:9" ht="12" customHeight="1">
      <c r="A570" s="71"/>
      <c r="B570" s="7" t="s">
        <v>293</v>
      </c>
      <c r="C570" s="78"/>
      <c r="D570" s="78"/>
      <c r="E570" s="78"/>
      <c r="F570" s="612"/>
      <c r="G570" s="187"/>
      <c r="H570" s="69"/>
      <c r="I570" s="69"/>
    </row>
    <row r="571" spans="1:9" ht="12" customHeight="1">
      <c r="A571" s="71"/>
      <c r="B571" s="86" t="s">
        <v>259</v>
      </c>
      <c r="C571" s="268">
        <v>1000</v>
      </c>
      <c r="D571" s="268">
        <v>1000</v>
      </c>
      <c r="E571" s="268">
        <v>1000</v>
      </c>
      <c r="F571" s="612">
        <f>SUM(E571/D571)</f>
        <v>1</v>
      </c>
      <c r="G571" s="187"/>
      <c r="H571" s="69"/>
      <c r="I571" s="69"/>
    </row>
    <row r="572" spans="1:9" ht="12" customHeight="1">
      <c r="A572" s="71"/>
      <c r="B572" s="10" t="s">
        <v>273</v>
      </c>
      <c r="C572" s="78"/>
      <c r="D572" s="78"/>
      <c r="E572" s="78"/>
      <c r="F572" s="612"/>
      <c r="G572" s="187"/>
      <c r="H572" s="69"/>
      <c r="I572" s="69"/>
    </row>
    <row r="573" spans="1:9" ht="12" customHeight="1">
      <c r="A573" s="71"/>
      <c r="B573" s="10" t="s">
        <v>69</v>
      </c>
      <c r="C573" s="78"/>
      <c r="D573" s="78"/>
      <c r="E573" s="78"/>
      <c r="F573" s="612"/>
      <c r="G573" s="193"/>
      <c r="H573" s="69"/>
      <c r="I573" s="69"/>
    </row>
    <row r="574" spans="1:9" ht="12" customHeight="1" thickBot="1">
      <c r="A574" s="71"/>
      <c r="B574" s="75" t="s">
        <v>260</v>
      </c>
      <c r="C574" s="78"/>
      <c r="D574" s="78"/>
      <c r="E574" s="78"/>
      <c r="F574" s="615"/>
      <c r="G574" s="30"/>
      <c r="H574" s="69"/>
      <c r="I574" s="69"/>
    </row>
    <row r="575" spans="1:9" ht="12" thickBot="1">
      <c r="A575" s="53"/>
      <c r="B575" s="58" t="s">
        <v>252</v>
      </c>
      <c r="C575" s="83">
        <f>SUM(C569:C574)</f>
        <v>1000</v>
      </c>
      <c r="D575" s="83">
        <f>SUM(D569:D574)</f>
        <v>1000</v>
      </c>
      <c r="E575" s="83">
        <f>SUM(E569:E574)</f>
        <v>1000</v>
      </c>
      <c r="F575" s="618">
        <f>SUM(E575/D575)</f>
        <v>1</v>
      </c>
      <c r="G575" s="189"/>
      <c r="H575" s="69"/>
      <c r="I575" s="69"/>
    </row>
    <row r="576" spans="1:9" ht="12">
      <c r="A576" s="15">
        <v>3352</v>
      </c>
      <c r="B576" s="104" t="s">
        <v>68</v>
      </c>
      <c r="C576" s="90"/>
      <c r="D576" s="90"/>
      <c r="E576" s="90"/>
      <c r="F576" s="621"/>
      <c r="G576" s="187"/>
      <c r="H576" s="69"/>
      <c r="I576" s="69"/>
    </row>
    <row r="577" spans="1:9" ht="11.25">
      <c r="A577" s="71"/>
      <c r="B577" s="72" t="s">
        <v>54</v>
      </c>
      <c r="C577" s="78"/>
      <c r="D577" s="78"/>
      <c r="E577" s="78"/>
      <c r="F577" s="612"/>
      <c r="G577" s="187"/>
      <c r="H577" s="69"/>
      <c r="I577" s="69"/>
    </row>
    <row r="578" spans="1:9" ht="11.25">
      <c r="A578" s="71"/>
      <c r="B578" s="7" t="s">
        <v>293</v>
      </c>
      <c r="C578" s="78"/>
      <c r="D578" s="78"/>
      <c r="E578" s="78"/>
      <c r="F578" s="612"/>
      <c r="G578" s="187"/>
      <c r="H578" s="69"/>
      <c r="I578" s="69"/>
    </row>
    <row r="579" spans="1:9" ht="11.25">
      <c r="A579" s="71"/>
      <c r="B579" s="86" t="s">
        <v>259</v>
      </c>
      <c r="C579" s="78"/>
      <c r="D579" s="78"/>
      <c r="E579" s="78"/>
      <c r="F579" s="612"/>
      <c r="G579" s="187"/>
      <c r="H579" s="69"/>
      <c r="I579" s="69"/>
    </row>
    <row r="580" spans="1:9" ht="11.25">
      <c r="A580" s="71"/>
      <c r="B580" s="10" t="s">
        <v>273</v>
      </c>
      <c r="C580" s="268">
        <v>14500</v>
      </c>
      <c r="D580" s="268"/>
      <c r="E580" s="268"/>
      <c r="F580" s="612"/>
      <c r="G580" s="187"/>
      <c r="H580" s="69"/>
      <c r="I580" s="69"/>
    </row>
    <row r="581" spans="1:9" ht="11.25">
      <c r="A581" s="71"/>
      <c r="B581" s="10" t="s">
        <v>546</v>
      </c>
      <c r="C581" s="268"/>
      <c r="D581" s="268">
        <v>14500</v>
      </c>
      <c r="E581" s="268">
        <v>18733</v>
      </c>
      <c r="F581" s="612">
        <f>SUM(E581/D581)</f>
        <v>1.2919310344827586</v>
      </c>
      <c r="G581" s="187"/>
      <c r="H581" s="69"/>
      <c r="I581" s="69"/>
    </row>
    <row r="582" spans="1:9" ht="11.25">
      <c r="A582" s="71"/>
      <c r="B582" s="10" t="s">
        <v>69</v>
      </c>
      <c r="C582" s="78"/>
      <c r="D582" s="78"/>
      <c r="E582" s="78"/>
      <c r="F582" s="612"/>
      <c r="G582" s="193"/>
      <c r="H582" s="69"/>
      <c r="I582" s="69"/>
    </row>
    <row r="583" spans="1:9" ht="12" thickBot="1">
      <c r="A583" s="71"/>
      <c r="B583" s="75" t="s">
        <v>260</v>
      </c>
      <c r="C583" s="78"/>
      <c r="D583" s="78"/>
      <c r="E583" s="78"/>
      <c r="F583" s="615"/>
      <c r="G583" s="30"/>
      <c r="H583" s="69"/>
      <c r="I583" s="69"/>
    </row>
    <row r="584" spans="1:9" ht="12" thickBot="1">
      <c r="A584" s="53"/>
      <c r="B584" s="58" t="s">
        <v>252</v>
      </c>
      <c r="C584" s="83">
        <f>SUM(C577:C583)</f>
        <v>14500</v>
      </c>
      <c r="D584" s="83">
        <f>SUM(D577:D583)</f>
        <v>14500</v>
      </c>
      <c r="E584" s="83">
        <f>SUM(E577:E583)</f>
        <v>18733</v>
      </c>
      <c r="F584" s="618">
        <f>SUM(E584/D584)</f>
        <v>1.2919310344827586</v>
      </c>
      <c r="G584" s="189"/>
      <c r="H584" s="69"/>
      <c r="I584" s="69"/>
    </row>
    <row r="585" spans="1:9" ht="12">
      <c r="A585" s="15">
        <v>3353</v>
      </c>
      <c r="B585" s="104" t="s">
        <v>126</v>
      </c>
      <c r="C585" s="90"/>
      <c r="D585" s="90"/>
      <c r="E585" s="90"/>
      <c r="F585" s="621"/>
      <c r="G585" s="187"/>
      <c r="H585" s="69"/>
      <c r="I585" s="69"/>
    </row>
    <row r="586" spans="1:9" ht="11.25">
      <c r="A586" s="71"/>
      <c r="B586" s="72" t="s">
        <v>54</v>
      </c>
      <c r="C586" s="268">
        <v>3000</v>
      </c>
      <c r="D586" s="268">
        <v>3101</v>
      </c>
      <c r="E586" s="268">
        <v>3101</v>
      </c>
      <c r="F586" s="612">
        <f>SUM(E586/D586)</f>
        <v>1</v>
      </c>
      <c r="G586" s="187"/>
      <c r="H586" s="69"/>
      <c r="I586" s="69"/>
    </row>
    <row r="587" spans="1:9" ht="11.25">
      <c r="A587" s="71"/>
      <c r="B587" s="7" t="s">
        <v>293</v>
      </c>
      <c r="C587" s="268">
        <v>810</v>
      </c>
      <c r="D587" s="268">
        <v>892</v>
      </c>
      <c r="E587" s="268">
        <v>892</v>
      </c>
      <c r="F587" s="612">
        <f>SUM(E587/D587)</f>
        <v>1</v>
      </c>
      <c r="G587" s="187"/>
      <c r="H587" s="69"/>
      <c r="I587" s="69"/>
    </row>
    <row r="588" spans="1:9" ht="11.25">
      <c r="A588" s="71"/>
      <c r="B588" s="86" t="s">
        <v>259</v>
      </c>
      <c r="C588" s="268">
        <v>8190</v>
      </c>
      <c r="D588" s="268">
        <v>8190</v>
      </c>
      <c r="E588" s="268">
        <v>8190</v>
      </c>
      <c r="F588" s="612">
        <f>SUM(E588/D588)</f>
        <v>1</v>
      </c>
      <c r="G588" s="187"/>
      <c r="H588" s="69"/>
      <c r="I588" s="69"/>
    </row>
    <row r="589" spans="1:9" ht="11.25">
      <c r="A589" s="71"/>
      <c r="B589" s="10" t="s">
        <v>273</v>
      </c>
      <c r="C589" s="78"/>
      <c r="D589" s="78"/>
      <c r="E589" s="78"/>
      <c r="F589" s="612"/>
      <c r="G589" s="187"/>
      <c r="H589" s="69"/>
      <c r="I589" s="69"/>
    </row>
    <row r="590" spans="1:9" ht="11.25">
      <c r="A590" s="71"/>
      <c r="B590" s="10" t="s">
        <v>69</v>
      </c>
      <c r="C590" s="78"/>
      <c r="D590" s="78"/>
      <c r="E590" s="78"/>
      <c r="F590" s="612"/>
      <c r="G590" s="193"/>
      <c r="H590" s="69"/>
      <c r="I590" s="69"/>
    </row>
    <row r="591" spans="1:9" ht="12" thickBot="1">
      <c r="A591" s="71"/>
      <c r="B591" s="75" t="s">
        <v>260</v>
      </c>
      <c r="C591" s="78"/>
      <c r="D591" s="78"/>
      <c r="E591" s="78"/>
      <c r="F591" s="615"/>
      <c r="G591" s="30"/>
      <c r="H591" s="69"/>
      <c r="I591" s="69"/>
    </row>
    <row r="592" spans="1:9" ht="12" thickBot="1">
      <c r="A592" s="53"/>
      <c r="B592" s="58" t="s">
        <v>252</v>
      </c>
      <c r="C592" s="83">
        <f>SUM(C586:C591)</f>
        <v>12000</v>
      </c>
      <c r="D592" s="83">
        <f>SUM(D586:D591)</f>
        <v>12183</v>
      </c>
      <c r="E592" s="83">
        <f>SUM(E586:E591)</f>
        <v>12183</v>
      </c>
      <c r="F592" s="618">
        <f>SUM(E592/D592)</f>
        <v>1</v>
      </c>
      <c r="G592" s="189"/>
      <c r="H592" s="69"/>
      <c r="I592" s="69"/>
    </row>
    <row r="593" spans="1:9" ht="12">
      <c r="A593" s="15">
        <v>3354</v>
      </c>
      <c r="B593" s="104" t="s">
        <v>123</v>
      </c>
      <c r="C593" s="90"/>
      <c r="D593" s="90"/>
      <c r="E593" s="90"/>
      <c r="F593" s="621"/>
      <c r="G593" s="187"/>
      <c r="H593" s="69"/>
      <c r="I593" s="69"/>
    </row>
    <row r="594" spans="1:9" ht="11.25">
      <c r="A594" s="71"/>
      <c r="B594" s="72" t="s">
        <v>54</v>
      </c>
      <c r="C594" s="78"/>
      <c r="D594" s="78"/>
      <c r="E594" s="78"/>
      <c r="F594" s="612"/>
      <c r="G594" s="187"/>
      <c r="H594" s="69"/>
      <c r="I594" s="69"/>
    </row>
    <row r="595" spans="1:9" ht="11.25">
      <c r="A595" s="71"/>
      <c r="B595" s="7" t="s">
        <v>293</v>
      </c>
      <c r="C595" s="78"/>
      <c r="D595" s="78"/>
      <c r="E595" s="78"/>
      <c r="F595" s="612"/>
      <c r="G595" s="187"/>
      <c r="H595" s="69"/>
      <c r="I595" s="69"/>
    </row>
    <row r="596" spans="1:9" ht="11.25">
      <c r="A596" s="71"/>
      <c r="B596" s="86" t="s">
        <v>259</v>
      </c>
      <c r="C596" s="78"/>
      <c r="D596" s="78"/>
      <c r="E596" s="78"/>
      <c r="F596" s="612"/>
      <c r="G596" s="187"/>
      <c r="H596" s="69"/>
      <c r="I596" s="69"/>
    </row>
    <row r="597" spans="1:9" ht="11.25">
      <c r="A597" s="71"/>
      <c r="B597" s="10" t="s">
        <v>273</v>
      </c>
      <c r="C597" s="268">
        <v>38000</v>
      </c>
      <c r="D597" s="268"/>
      <c r="E597" s="268"/>
      <c r="F597" s="612"/>
      <c r="G597" s="187"/>
      <c r="H597" s="69"/>
      <c r="I597" s="69"/>
    </row>
    <row r="598" spans="1:9" ht="11.25">
      <c r="A598" s="71"/>
      <c r="B598" s="10" t="s">
        <v>546</v>
      </c>
      <c r="C598" s="268"/>
      <c r="D598" s="268">
        <v>38000</v>
      </c>
      <c r="E598" s="268">
        <v>38000</v>
      </c>
      <c r="F598" s="612">
        <f>SUM(E598/D598)</f>
        <v>1</v>
      </c>
      <c r="G598" s="187"/>
      <c r="H598" s="69"/>
      <c r="I598" s="69"/>
    </row>
    <row r="599" spans="1:9" ht="11.25">
      <c r="A599" s="71"/>
      <c r="B599" s="10" t="s">
        <v>69</v>
      </c>
      <c r="C599" s="78"/>
      <c r="D599" s="78"/>
      <c r="E599" s="78"/>
      <c r="F599" s="612"/>
      <c r="G599" s="193"/>
      <c r="H599" s="69"/>
      <c r="I599" s="69"/>
    </row>
    <row r="600" spans="1:9" ht="12" thickBot="1">
      <c r="A600" s="71"/>
      <c r="B600" s="75" t="s">
        <v>260</v>
      </c>
      <c r="C600" s="78"/>
      <c r="D600" s="78"/>
      <c r="E600" s="78"/>
      <c r="F600" s="615"/>
      <c r="G600" s="30"/>
      <c r="H600" s="69"/>
      <c r="I600" s="69"/>
    </row>
    <row r="601" spans="1:9" ht="12" thickBot="1">
      <c r="A601" s="53"/>
      <c r="B601" s="58" t="s">
        <v>252</v>
      </c>
      <c r="C601" s="83">
        <f>SUM(C594:C600)</f>
        <v>38000</v>
      </c>
      <c r="D601" s="83">
        <f>SUM(D594:D600)</f>
        <v>38000</v>
      </c>
      <c r="E601" s="83">
        <f>SUM(E594:E600)</f>
        <v>38000</v>
      </c>
      <c r="F601" s="618">
        <f>SUM(E601/D601)</f>
        <v>1</v>
      </c>
      <c r="G601" s="189"/>
      <c r="H601" s="69"/>
      <c r="I601" s="69"/>
    </row>
    <row r="602" spans="1:9" ht="12" customHeight="1">
      <c r="A602" s="15">
        <v>3355</v>
      </c>
      <c r="B602" s="99" t="s">
        <v>181</v>
      </c>
      <c r="C602" s="100"/>
      <c r="D602" s="100"/>
      <c r="E602" s="100"/>
      <c r="F602" s="621"/>
      <c r="G602" s="187"/>
      <c r="H602" s="69"/>
      <c r="I602" s="69"/>
    </row>
    <row r="603" spans="1:9" ht="12" customHeight="1">
      <c r="A603" s="71"/>
      <c r="B603" s="72" t="s">
        <v>54</v>
      </c>
      <c r="C603" s="47"/>
      <c r="D603" s="47"/>
      <c r="E603" s="47"/>
      <c r="F603" s="612"/>
      <c r="G603" s="187"/>
      <c r="H603" s="69"/>
      <c r="I603" s="69"/>
    </row>
    <row r="604" spans="1:9" ht="12" customHeight="1">
      <c r="A604" s="71"/>
      <c r="B604" s="7" t="s">
        <v>293</v>
      </c>
      <c r="C604" s="47"/>
      <c r="D604" s="47"/>
      <c r="E604" s="47"/>
      <c r="F604" s="612"/>
      <c r="G604" s="187"/>
      <c r="H604" s="69"/>
      <c r="I604" s="69"/>
    </row>
    <row r="605" spans="1:9" ht="12" customHeight="1">
      <c r="A605" s="71"/>
      <c r="B605" s="86" t="s">
        <v>259</v>
      </c>
      <c r="C605" s="167">
        <v>5000</v>
      </c>
      <c r="D605" s="167">
        <v>5000</v>
      </c>
      <c r="E605" s="167">
        <v>5000</v>
      </c>
      <c r="F605" s="612">
        <f>SUM(E605/D605)</f>
        <v>1</v>
      </c>
      <c r="G605" s="187"/>
      <c r="H605" s="69"/>
      <c r="I605" s="69"/>
    </row>
    <row r="606" spans="1:9" ht="12" customHeight="1">
      <c r="A606" s="71"/>
      <c r="B606" s="10" t="s">
        <v>273</v>
      </c>
      <c r="C606" s="47"/>
      <c r="D606" s="47"/>
      <c r="E606" s="47"/>
      <c r="F606" s="612"/>
      <c r="G606" s="187"/>
      <c r="H606" s="69"/>
      <c r="I606" s="69"/>
    </row>
    <row r="607" spans="1:9" ht="12" customHeight="1">
      <c r="A607" s="71"/>
      <c r="B607" s="10" t="s">
        <v>69</v>
      </c>
      <c r="C607" s="47"/>
      <c r="D607" s="47"/>
      <c r="E607" s="47"/>
      <c r="F607" s="612"/>
      <c r="G607" s="193"/>
      <c r="H607" s="69"/>
      <c r="I607" s="69"/>
    </row>
    <row r="608" spans="1:9" ht="12" customHeight="1" thickBot="1">
      <c r="A608" s="71"/>
      <c r="B608" s="75" t="s">
        <v>260</v>
      </c>
      <c r="C608" s="48"/>
      <c r="D608" s="48"/>
      <c r="E608" s="48"/>
      <c r="F608" s="615"/>
      <c r="G608" s="30"/>
      <c r="H608" s="69"/>
      <c r="I608" s="69"/>
    </row>
    <row r="609" spans="1:9" ht="12" customHeight="1" thickBot="1">
      <c r="A609" s="53"/>
      <c r="B609" s="58" t="s">
        <v>252</v>
      </c>
      <c r="C609" s="83">
        <f>SUM(C605:C608)</f>
        <v>5000</v>
      </c>
      <c r="D609" s="83">
        <f>SUM(D605:D608)</f>
        <v>5000</v>
      </c>
      <c r="E609" s="83">
        <f>SUM(E605:E608)</f>
        <v>5000</v>
      </c>
      <c r="F609" s="618">
        <f>SUM(E609/D609)</f>
        <v>1</v>
      </c>
      <c r="G609" s="189"/>
      <c r="H609" s="69"/>
      <c r="I609" s="69"/>
    </row>
    <row r="610" spans="1:9" ht="12" customHeight="1">
      <c r="A610" s="15">
        <v>3356</v>
      </c>
      <c r="B610" s="99" t="s">
        <v>523</v>
      </c>
      <c r="C610" s="100"/>
      <c r="D610" s="100"/>
      <c r="E610" s="100"/>
      <c r="F610" s="621"/>
      <c r="G610" s="187"/>
      <c r="H610" s="69"/>
      <c r="I610" s="69"/>
    </row>
    <row r="611" spans="1:9" ht="12" customHeight="1">
      <c r="A611" s="71"/>
      <c r="B611" s="72" t="s">
        <v>54</v>
      </c>
      <c r="C611" s="167">
        <v>11811</v>
      </c>
      <c r="D611" s="167">
        <v>9316</v>
      </c>
      <c r="E611" s="167">
        <v>9316</v>
      </c>
      <c r="F611" s="612">
        <f>SUM(E611/D611)</f>
        <v>1</v>
      </c>
      <c r="G611" s="187"/>
      <c r="H611" s="69"/>
      <c r="I611" s="69"/>
    </row>
    <row r="612" spans="1:9" ht="12" customHeight="1">
      <c r="A612" s="71"/>
      <c r="B612" s="7" t="s">
        <v>293</v>
      </c>
      <c r="C612" s="167">
        <v>3189</v>
      </c>
      <c r="D612" s="167">
        <v>2515</v>
      </c>
      <c r="E612" s="167">
        <v>2515</v>
      </c>
      <c r="F612" s="612">
        <f>SUM(E612/D612)</f>
        <v>1</v>
      </c>
      <c r="G612" s="187"/>
      <c r="H612" s="69"/>
      <c r="I612" s="69"/>
    </row>
    <row r="613" spans="1:9" ht="12" customHeight="1">
      <c r="A613" s="71"/>
      <c r="B613" s="86" t="s">
        <v>259</v>
      </c>
      <c r="C613" s="167"/>
      <c r="D613" s="167"/>
      <c r="E613" s="167"/>
      <c r="F613" s="612"/>
      <c r="G613" s="187"/>
      <c r="H613" s="69"/>
      <c r="I613" s="69"/>
    </row>
    <row r="614" spans="1:9" ht="12" customHeight="1">
      <c r="A614" s="71"/>
      <c r="B614" s="10" t="s">
        <v>273</v>
      </c>
      <c r="C614" s="47"/>
      <c r="D614" s="47"/>
      <c r="E614" s="47"/>
      <c r="F614" s="612"/>
      <c r="G614" s="187"/>
      <c r="H614" s="69"/>
      <c r="I614" s="69"/>
    </row>
    <row r="615" spans="1:9" ht="12" customHeight="1">
      <c r="A615" s="71"/>
      <c r="B615" s="10" t="s">
        <v>69</v>
      </c>
      <c r="C615" s="47"/>
      <c r="D615" s="47"/>
      <c r="E615" s="47"/>
      <c r="F615" s="612"/>
      <c r="G615" s="193"/>
      <c r="H615" s="69"/>
      <c r="I615" s="69"/>
    </row>
    <row r="616" spans="1:9" ht="12" customHeight="1" thickBot="1">
      <c r="A616" s="71"/>
      <c r="B616" s="75" t="s">
        <v>260</v>
      </c>
      <c r="C616" s="48"/>
      <c r="D616" s="48"/>
      <c r="E616" s="48"/>
      <c r="F616" s="615"/>
      <c r="G616" s="30"/>
      <c r="H616" s="69"/>
      <c r="I616" s="69"/>
    </row>
    <row r="617" spans="1:9" ht="12" customHeight="1" thickBot="1">
      <c r="A617" s="53"/>
      <c r="B617" s="58" t="s">
        <v>252</v>
      </c>
      <c r="C617" s="83">
        <f>SUM(C611:C616)</f>
        <v>15000</v>
      </c>
      <c r="D617" s="83">
        <f>SUM(D611:D616)</f>
        <v>11831</v>
      </c>
      <c r="E617" s="83">
        <f>SUM(E611:E616)</f>
        <v>11831</v>
      </c>
      <c r="F617" s="618">
        <f>SUM(E617/D617)</f>
        <v>1</v>
      </c>
      <c r="G617" s="189"/>
      <c r="H617" s="69"/>
      <c r="I617" s="69"/>
    </row>
    <row r="618" spans="1:9" ht="12" customHeight="1">
      <c r="A618" s="15">
        <v>3357</v>
      </c>
      <c r="B618" s="99" t="s">
        <v>591</v>
      </c>
      <c r="C618" s="100"/>
      <c r="D618" s="100"/>
      <c r="E618" s="100"/>
      <c r="F618" s="621"/>
      <c r="G618" s="187"/>
      <c r="H618" s="69"/>
      <c r="I618" s="69"/>
    </row>
    <row r="619" spans="1:9" ht="12" customHeight="1">
      <c r="A619" s="71"/>
      <c r="B619" s="72" t="s">
        <v>54</v>
      </c>
      <c r="C619" s="167"/>
      <c r="D619" s="167"/>
      <c r="E619" s="167"/>
      <c r="F619" s="612"/>
      <c r="G619" s="187"/>
      <c r="H619" s="69"/>
      <c r="I619" s="69"/>
    </row>
    <row r="620" spans="1:9" ht="12" customHeight="1">
      <c r="A620" s="71"/>
      <c r="B620" s="7" t="s">
        <v>293</v>
      </c>
      <c r="C620" s="167"/>
      <c r="D620" s="167"/>
      <c r="E620" s="167"/>
      <c r="F620" s="612"/>
      <c r="G620" s="187"/>
      <c r="H620" s="69"/>
      <c r="I620" s="69"/>
    </row>
    <row r="621" spans="1:9" ht="12" customHeight="1">
      <c r="A621" s="71"/>
      <c r="B621" s="86" t="s">
        <v>259</v>
      </c>
      <c r="C621" s="167">
        <v>1400</v>
      </c>
      <c r="D621" s="167">
        <v>1458</v>
      </c>
      <c r="E621" s="167">
        <v>1458</v>
      </c>
      <c r="F621" s="612">
        <f>SUM(E621/D621)</f>
        <v>1</v>
      </c>
      <c r="G621" s="187"/>
      <c r="H621" s="69"/>
      <c r="I621" s="69"/>
    </row>
    <row r="622" spans="1:9" ht="12" customHeight="1">
      <c r="A622" s="71"/>
      <c r="B622" s="10" t="s">
        <v>273</v>
      </c>
      <c r="C622" s="47"/>
      <c r="D622" s="47"/>
      <c r="E622" s="47"/>
      <c r="F622" s="612"/>
      <c r="G622" s="187"/>
      <c r="H622" s="69"/>
      <c r="I622" s="69"/>
    </row>
    <row r="623" spans="1:9" ht="12" customHeight="1">
      <c r="A623" s="71"/>
      <c r="B623" s="10" t="s">
        <v>69</v>
      </c>
      <c r="C623" s="47"/>
      <c r="D623" s="47"/>
      <c r="E623" s="47"/>
      <c r="F623" s="612"/>
      <c r="G623" s="193"/>
      <c r="H623" s="69"/>
      <c r="I623" s="69"/>
    </row>
    <row r="624" spans="1:9" ht="12" customHeight="1" thickBot="1">
      <c r="A624" s="71"/>
      <c r="B624" s="75" t="s">
        <v>260</v>
      </c>
      <c r="C624" s="48"/>
      <c r="D624" s="48"/>
      <c r="E624" s="48"/>
      <c r="F624" s="615"/>
      <c r="G624" s="30"/>
      <c r="H624" s="69"/>
      <c r="I624" s="69"/>
    </row>
    <row r="625" spans="1:9" ht="12" customHeight="1" thickBot="1">
      <c r="A625" s="53"/>
      <c r="B625" s="58" t="s">
        <v>252</v>
      </c>
      <c r="C625" s="83">
        <f>SUM(C619:C624)</f>
        <v>1400</v>
      </c>
      <c r="D625" s="83">
        <f>SUM(D619:D624)</f>
        <v>1458</v>
      </c>
      <c r="E625" s="83">
        <f>SUM(E619:E624)</f>
        <v>1458</v>
      </c>
      <c r="F625" s="618">
        <f>SUM(E625/D625)</f>
        <v>1</v>
      </c>
      <c r="G625" s="189"/>
      <c r="H625" s="69"/>
      <c r="I625" s="69"/>
    </row>
    <row r="626" spans="1:9" ht="12" customHeight="1">
      <c r="A626" s="15">
        <v>3358</v>
      </c>
      <c r="B626" s="99" t="s">
        <v>593</v>
      </c>
      <c r="C626" s="100"/>
      <c r="D626" s="100"/>
      <c r="E626" s="100"/>
      <c r="F626" s="621"/>
      <c r="G626" s="187"/>
      <c r="H626" s="69"/>
      <c r="I626" s="69"/>
    </row>
    <row r="627" spans="1:9" ht="12" customHeight="1">
      <c r="A627" s="71"/>
      <c r="B627" s="72" t="s">
        <v>54</v>
      </c>
      <c r="C627" s="167"/>
      <c r="D627" s="167"/>
      <c r="E627" s="167"/>
      <c r="F627" s="612"/>
      <c r="G627" s="187"/>
      <c r="H627" s="69"/>
      <c r="I627" s="69"/>
    </row>
    <row r="628" spans="1:9" ht="12" customHeight="1">
      <c r="A628" s="71"/>
      <c r="B628" s="7" t="s">
        <v>293</v>
      </c>
      <c r="C628" s="167"/>
      <c r="D628" s="167"/>
      <c r="E628" s="167"/>
      <c r="F628" s="612"/>
      <c r="G628" s="187"/>
      <c r="H628" s="69"/>
      <c r="I628" s="69"/>
    </row>
    <row r="629" spans="1:9" ht="12" customHeight="1">
      <c r="A629" s="71"/>
      <c r="B629" s="86" t="s">
        <v>259</v>
      </c>
      <c r="C629" s="167">
        <v>7000</v>
      </c>
      <c r="D629" s="167">
        <v>7167</v>
      </c>
      <c r="E629" s="167">
        <v>7167</v>
      </c>
      <c r="F629" s="612">
        <f>SUM(E629/D629)</f>
        <v>1</v>
      </c>
      <c r="G629" s="187"/>
      <c r="H629" s="69"/>
      <c r="I629" s="69"/>
    </row>
    <row r="630" spans="1:9" ht="12" customHeight="1">
      <c r="A630" s="71"/>
      <c r="B630" s="10" t="s">
        <v>273</v>
      </c>
      <c r="C630" s="47"/>
      <c r="D630" s="47"/>
      <c r="E630" s="47"/>
      <c r="F630" s="612"/>
      <c r="G630" s="187"/>
      <c r="H630" s="69"/>
      <c r="I630" s="69"/>
    </row>
    <row r="631" spans="1:9" ht="12" customHeight="1">
      <c r="A631" s="71"/>
      <c r="B631" s="10" t="s">
        <v>69</v>
      </c>
      <c r="C631" s="47"/>
      <c r="D631" s="47"/>
      <c r="E631" s="47"/>
      <c r="F631" s="612"/>
      <c r="G631" s="193"/>
      <c r="H631" s="69"/>
      <c r="I631" s="69"/>
    </row>
    <row r="632" spans="1:9" ht="12" customHeight="1" thickBot="1">
      <c r="A632" s="71"/>
      <c r="B632" s="75" t="s">
        <v>260</v>
      </c>
      <c r="C632" s="48"/>
      <c r="D632" s="48"/>
      <c r="E632" s="48"/>
      <c r="F632" s="615"/>
      <c r="G632" s="30"/>
      <c r="H632" s="69"/>
      <c r="I632" s="69"/>
    </row>
    <row r="633" spans="1:9" ht="12" customHeight="1" thickBot="1">
      <c r="A633" s="53"/>
      <c r="B633" s="58" t="s">
        <v>252</v>
      </c>
      <c r="C633" s="83">
        <f>SUM(C627:C632)</f>
        <v>7000</v>
      </c>
      <c r="D633" s="83">
        <f>SUM(D627:D632)</f>
        <v>7167</v>
      </c>
      <c r="E633" s="83">
        <f>SUM(E627:E632)</f>
        <v>7167</v>
      </c>
      <c r="F633" s="618">
        <f>SUM(E633/D633)</f>
        <v>1</v>
      </c>
      <c r="G633" s="189"/>
      <c r="H633" s="69"/>
      <c r="I633" s="69"/>
    </row>
    <row r="634" spans="1:9" ht="12" customHeight="1">
      <c r="A634" s="15">
        <v>3359</v>
      </c>
      <c r="B634" s="99" t="s">
        <v>839</v>
      </c>
      <c r="C634" s="100"/>
      <c r="D634" s="100"/>
      <c r="E634" s="100"/>
      <c r="F634" s="621"/>
      <c r="G634" s="187"/>
      <c r="H634" s="69"/>
      <c r="I634" s="69"/>
    </row>
    <row r="635" spans="1:9" ht="12" customHeight="1">
      <c r="A635" s="71"/>
      <c r="B635" s="72" t="s">
        <v>54</v>
      </c>
      <c r="C635" s="167"/>
      <c r="D635" s="167"/>
      <c r="E635" s="167">
        <v>900</v>
      </c>
      <c r="F635" s="612"/>
      <c r="G635" s="187"/>
      <c r="H635" s="69"/>
      <c r="I635" s="69"/>
    </row>
    <row r="636" spans="1:9" ht="12" customHeight="1">
      <c r="A636" s="71"/>
      <c r="B636" s="7" t="s">
        <v>293</v>
      </c>
      <c r="C636" s="167"/>
      <c r="D636" s="167"/>
      <c r="E636" s="167">
        <v>243</v>
      </c>
      <c r="F636" s="612"/>
      <c r="G636" s="187"/>
      <c r="H636" s="69"/>
      <c r="I636" s="69"/>
    </row>
    <row r="637" spans="1:9" ht="12" customHeight="1">
      <c r="A637" s="71"/>
      <c r="B637" s="86" t="s">
        <v>259</v>
      </c>
      <c r="C637" s="167"/>
      <c r="D637" s="167"/>
      <c r="E637" s="167">
        <v>969</v>
      </c>
      <c r="F637" s="612"/>
      <c r="G637" s="187"/>
      <c r="H637" s="69"/>
      <c r="I637" s="69"/>
    </row>
    <row r="638" spans="1:9" ht="12" customHeight="1">
      <c r="A638" s="71"/>
      <c r="B638" s="10" t="s">
        <v>273</v>
      </c>
      <c r="C638" s="47"/>
      <c r="D638" s="47"/>
      <c r="E638" s="47"/>
      <c r="F638" s="612"/>
      <c r="G638" s="187"/>
      <c r="H638" s="69"/>
      <c r="I638" s="69"/>
    </row>
    <row r="639" spans="1:9" ht="12" customHeight="1">
      <c r="A639" s="71"/>
      <c r="B639" s="10" t="s">
        <v>69</v>
      </c>
      <c r="C639" s="47"/>
      <c r="D639" s="47"/>
      <c r="E639" s="47"/>
      <c r="F639" s="612"/>
      <c r="G639" s="193"/>
      <c r="H639" s="69"/>
      <c r="I639" s="69"/>
    </row>
    <row r="640" spans="1:9" ht="12" customHeight="1" thickBot="1">
      <c r="A640" s="71"/>
      <c r="B640" s="75" t="s">
        <v>260</v>
      </c>
      <c r="C640" s="48"/>
      <c r="D640" s="48"/>
      <c r="E640" s="48"/>
      <c r="F640" s="615"/>
      <c r="G640" s="30"/>
      <c r="H640" s="69"/>
      <c r="I640" s="69"/>
    </row>
    <row r="641" spans="1:9" ht="12" customHeight="1" thickBot="1">
      <c r="A641" s="53"/>
      <c r="B641" s="58" t="s">
        <v>252</v>
      </c>
      <c r="C641" s="83">
        <f>SUM(C635:C640)</f>
        <v>0</v>
      </c>
      <c r="D641" s="83">
        <f>SUM(D635:D640)</f>
        <v>0</v>
      </c>
      <c r="E641" s="83">
        <f>SUM(E635:E640)</f>
        <v>2112</v>
      </c>
      <c r="F641" s="662"/>
      <c r="G641" s="189"/>
      <c r="H641" s="69"/>
      <c r="I641" s="69"/>
    </row>
    <row r="642" spans="1:9" ht="12" customHeight="1" thickBot="1">
      <c r="A642" s="70">
        <v>3400</v>
      </c>
      <c r="B642" s="58" t="s">
        <v>154</v>
      </c>
      <c r="C642" s="83">
        <f>SUM(C659+C667+C716)+C651+C675+C683+C691+C700+C708+C724+C732</f>
        <v>92100</v>
      </c>
      <c r="D642" s="83">
        <f>SUM(D659+D667+D716)+D651+D675+D683+D691+D700+D708+D724+D732</f>
        <v>110707</v>
      </c>
      <c r="E642" s="83">
        <f>SUM(E659+E667+E716)+E651+E675+E683+E691+E700+E708+E724+E732</f>
        <v>121476</v>
      </c>
      <c r="F642" s="618">
        <f>SUM(E642/D642)</f>
        <v>1.0972747884054306</v>
      </c>
      <c r="G642" s="189"/>
      <c r="H642" s="69"/>
      <c r="I642" s="69"/>
    </row>
    <row r="643" spans="1:9" ht="12" customHeight="1">
      <c r="A643" s="15">
        <v>3410</v>
      </c>
      <c r="B643" s="109" t="s">
        <v>155</v>
      </c>
      <c r="C643" s="90">
        <f>SUM(C651+C659+C667+C675+C683+C691)</f>
        <v>49100</v>
      </c>
      <c r="D643" s="90">
        <f>SUM(D651+D659+D667+D675+D683+D691)</f>
        <v>45600</v>
      </c>
      <c r="E643" s="90">
        <f>SUM(E651+E659+E667+E675+E683+E691)</f>
        <v>45600</v>
      </c>
      <c r="F643" s="628">
        <f>SUM(E643/D643)</f>
        <v>1</v>
      </c>
      <c r="G643" s="4"/>
      <c r="H643" s="69"/>
      <c r="I643" s="69"/>
    </row>
    <row r="644" spans="1:9" ht="12" customHeight="1">
      <c r="A644" s="15">
        <v>3411</v>
      </c>
      <c r="B644" s="109" t="s">
        <v>114</v>
      </c>
      <c r="C644" s="90"/>
      <c r="D644" s="90"/>
      <c r="E644" s="90"/>
      <c r="F644" s="612"/>
      <c r="G644" s="187"/>
      <c r="H644" s="69"/>
      <c r="I644" s="69"/>
    </row>
    <row r="645" spans="1:9" ht="12" customHeight="1">
      <c r="A645" s="71"/>
      <c r="B645" s="72" t="s">
        <v>54</v>
      </c>
      <c r="C645" s="78"/>
      <c r="D645" s="78"/>
      <c r="E645" s="78"/>
      <c r="F645" s="612"/>
      <c r="G645" s="187"/>
      <c r="H645" s="69"/>
      <c r="I645" s="69"/>
    </row>
    <row r="646" spans="1:9" ht="12" customHeight="1">
      <c r="A646" s="71"/>
      <c r="B646" s="7" t="s">
        <v>293</v>
      </c>
      <c r="C646" s="78"/>
      <c r="D646" s="78"/>
      <c r="E646" s="78"/>
      <c r="F646" s="612"/>
      <c r="G646" s="187"/>
      <c r="H646" s="69"/>
      <c r="I646" s="69"/>
    </row>
    <row r="647" spans="1:9" ht="12" customHeight="1">
      <c r="A647" s="71"/>
      <c r="B647" s="86" t="s">
        <v>259</v>
      </c>
      <c r="C647" s="78"/>
      <c r="D647" s="78"/>
      <c r="E647" s="78"/>
      <c r="F647" s="612"/>
      <c r="G647" s="187"/>
      <c r="H647" s="69"/>
      <c r="I647" s="69"/>
    </row>
    <row r="648" spans="1:9" ht="12" customHeight="1">
      <c r="A648" s="71"/>
      <c r="B648" s="10" t="s">
        <v>273</v>
      </c>
      <c r="C648" s="268">
        <v>5000</v>
      </c>
      <c r="D648" s="268">
        <v>5000</v>
      </c>
      <c r="E648" s="268">
        <v>5000</v>
      </c>
      <c r="F648" s="612">
        <f>SUM(E648/D648)</f>
        <v>1</v>
      </c>
      <c r="G648" s="187"/>
      <c r="H648" s="69"/>
      <c r="I648" s="69"/>
    </row>
    <row r="649" spans="1:9" ht="12" customHeight="1">
      <c r="A649" s="71"/>
      <c r="B649" s="10" t="s">
        <v>69</v>
      </c>
      <c r="C649" s="78"/>
      <c r="D649" s="78"/>
      <c r="E649" s="78"/>
      <c r="F649" s="612"/>
      <c r="G649" s="187"/>
      <c r="H649" s="69"/>
      <c r="I649" s="69"/>
    </row>
    <row r="650" spans="1:9" ht="12" customHeight="1" thickBot="1">
      <c r="A650" s="71"/>
      <c r="B650" s="75" t="s">
        <v>260</v>
      </c>
      <c r="C650" s="78"/>
      <c r="D650" s="78"/>
      <c r="E650" s="78"/>
      <c r="F650" s="615"/>
      <c r="G650" s="218"/>
      <c r="H650" s="69"/>
      <c r="I650" s="69"/>
    </row>
    <row r="651" spans="1:9" ht="12" customHeight="1" thickBot="1">
      <c r="A651" s="53"/>
      <c r="B651" s="58" t="s">
        <v>252</v>
      </c>
      <c r="C651" s="83">
        <f>SUM(C645:C650)</f>
        <v>5000</v>
      </c>
      <c r="D651" s="83">
        <f>SUM(D645:D650)</f>
        <v>5000</v>
      </c>
      <c r="E651" s="83">
        <f>SUM(E645:E650)</f>
        <v>5000</v>
      </c>
      <c r="F651" s="618">
        <f>SUM(E651/D651)</f>
        <v>1</v>
      </c>
      <c r="G651" s="62"/>
      <c r="H651" s="69"/>
      <c r="I651" s="69"/>
    </row>
    <row r="652" spans="1:7" s="51" customFormat="1" ht="12" customHeight="1">
      <c r="A652" s="15">
        <v>3412</v>
      </c>
      <c r="B652" s="99" t="s">
        <v>129</v>
      </c>
      <c r="C652" s="100"/>
      <c r="D652" s="100"/>
      <c r="E652" s="100"/>
      <c r="F652" s="621"/>
      <c r="G652" s="31"/>
    </row>
    <row r="653" spans="1:9" ht="12" customHeight="1">
      <c r="A653" s="71"/>
      <c r="B653" s="72" t="s">
        <v>54</v>
      </c>
      <c r="C653" s="78"/>
      <c r="D653" s="78">
        <v>133</v>
      </c>
      <c r="E653" s="78">
        <v>500</v>
      </c>
      <c r="F653" s="612">
        <f>SUM(E653/D653)</f>
        <v>3.7593984962406015</v>
      </c>
      <c r="G653" s="187"/>
      <c r="H653" s="69"/>
      <c r="I653" s="69"/>
    </row>
    <row r="654" spans="1:9" ht="12" customHeight="1">
      <c r="A654" s="71"/>
      <c r="B654" s="7" t="s">
        <v>293</v>
      </c>
      <c r="C654" s="78"/>
      <c r="D654" s="78">
        <v>25</v>
      </c>
      <c r="E654" s="78">
        <v>135</v>
      </c>
      <c r="F654" s="612">
        <f>SUM(E654/D654)</f>
        <v>5.4</v>
      </c>
      <c r="G654" s="187"/>
      <c r="H654" s="69"/>
      <c r="I654" s="69"/>
    </row>
    <row r="655" spans="1:9" ht="12" customHeight="1">
      <c r="A655" s="71"/>
      <c r="B655" s="86" t="s">
        <v>259</v>
      </c>
      <c r="C655" s="268">
        <v>3500</v>
      </c>
      <c r="D655" s="268">
        <v>3242</v>
      </c>
      <c r="E655" s="268">
        <v>2765</v>
      </c>
      <c r="F655" s="612">
        <f>SUM(E655/D655)</f>
        <v>0.8528685996298581</v>
      </c>
      <c r="G655" s="187"/>
      <c r="H655" s="69"/>
      <c r="I655" s="69"/>
    </row>
    <row r="656" spans="1:9" ht="12" customHeight="1">
      <c r="A656" s="71"/>
      <c r="B656" s="10" t="s">
        <v>273</v>
      </c>
      <c r="C656" s="78"/>
      <c r="D656" s="78">
        <v>100</v>
      </c>
      <c r="E656" s="78">
        <v>100</v>
      </c>
      <c r="F656" s="612">
        <f>SUM(E656/D656)</f>
        <v>1</v>
      </c>
      <c r="G656" s="193"/>
      <c r="H656" s="69"/>
      <c r="I656" s="69"/>
    </row>
    <row r="657" spans="1:9" ht="12" customHeight="1">
      <c r="A657" s="71"/>
      <c r="B657" s="10" t="s">
        <v>69</v>
      </c>
      <c r="C657" s="78"/>
      <c r="D657" s="78"/>
      <c r="E657" s="78"/>
      <c r="F657" s="612"/>
      <c r="G657" s="5"/>
      <c r="H657" s="69"/>
      <c r="I657" s="69"/>
    </row>
    <row r="658" spans="1:9" ht="12" customHeight="1" thickBot="1">
      <c r="A658" s="71"/>
      <c r="B658" s="75" t="s">
        <v>260</v>
      </c>
      <c r="C658" s="78"/>
      <c r="D658" s="78"/>
      <c r="E658" s="78"/>
      <c r="F658" s="615"/>
      <c r="G658" s="190"/>
      <c r="H658" s="69"/>
      <c r="I658" s="69"/>
    </row>
    <row r="659" spans="1:9" ht="12" customHeight="1" thickBot="1">
      <c r="A659" s="53"/>
      <c r="B659" s="58" t="s">
        <v>252</v>
      </c>
      <c r="C659" s="83">
        <f>SUM(C653:C658)</f>
        <v>3500</v>
      </c>
      <c r="D659" s="83">
        <f>SUM(D653:D658)</f>
        <v>3500</v>
      </c>
      <c r="E659" s="83">
        <f>SUM(E653:E658)</f>
        <v>3500</v>
      </c>
      <c r="F659" s="618">
        <f>SUM(E659/D659)</f>
        <v>1</v>
      </c>
      <c r="G659" s="126"/>
      <c r="H659" s="69"/>
      <c r="I659" s="69"/>
    </row>
    <row r="660" spans="1:9" ht="12" customHeight="1">
      <c r="A660" s="15">
        <v>3413</v>
      </c>
      <c r="B660" s="104" t="s">
        <v>130</v>
      </c>
      <c r="C660" s="90"/>
      <c r="D660" s="90"/>
      <c r="E660" s="90"/>
      <c r="F660" s="621"/>
      <c r="G660" s="31"/>
      <c r="H660" s="69"/>
      <c r="I660" s="69"/>
    </row>
    <row r="661" spans="1:9" ht="12" customHeight="1">
      <c r="A661" s="71"/>
      <c r="B661" s="72" t="s">
        <v>54</v>
      </c>
      <c r="C661" s="78"/>
      <c r="D661" s="78">
        <v>600</v>
      </c>
      <c r="E661" s="78">
        <v>600</v>
      </c>
      <c r="F661" s="612">
        <f>SUM(E661/D661)</f>
        <v>1</v>
      </c>
      <c r="G661" s="187"/>
      <c r="H661" s="69"/>
      <c r="I661" s="69"/>
    </row>
    <row r="662" spans="1:9" ht="12" customHeight="1">
      <c r="A662" s="71"/>
      <c r="B662" s="7" t="s">
        <v>293</v>
      </c>
      <c r="C662" s="78"/>
      <c r="D662" s="78">
        <v>108</v>
      </c>
      <c r="E662" s="78">
        <v>108</v>
      </c>
      <c r="F662" s="612">
        <f>SUM(E662/D662)</f>
        <v>1</v>
      </c>
      <c r="G662" s="187"/>
      <c r="H662" s="69"/>
      <c r="I662" s="69"/>
    </row>
    <row r="663" spans="1:9" ht="12" customHeight="1">
      <c r="A663" s="71"/>
      <c r="B663" s="86" t="s">
        <v>259</v>
      </c>
      <c r="C663" s="268">
        <v>11000</v>
      </c>
      <c r="D663" s="268">
        <v>10292</v>
      </c>
      <c r="E663" s="268">
        <v>6142</v>
      </c>
      <c r="F663" s="612">
        <f>SUM(E663/D663)</f>
        <v>0.5967741935483871</v>
      </c>
      <c r="G663" s="187"/>
      <c r="H663" s="69"/>
      <c r="I663" s="69"/>
    </row>
    <row r="664" spans="1:9" ht="12" customHeight="1">
      <c r="A664" s="71"/>
      <c r="B664" s="10" t="s">
        <v>273</v>
      </c>
      <c r="C664" s="78"/>
      <c r="D664" s="78"/>
      <c r="E664" s="78">
        <v>4150</v>
      </c>
      <c r="F664" s="612"/>
      <c r="G664" s="187"/>
      <c r="H664" s="69"/>
      <c r="I664" s="69"/>
    </row>
    <row r="665" spans="1:9" ht="12" customHeight="1">
      <c r="A665" s="71"/>
      <c r="B665" s="10" t="s">
        <v>69</v>
      </c>
      <c r="C665" s="78"/>
      <c r="D665" s="78"/>
      <c r="E665" s="78"/>
      <c r="F665" s="612"/>
      <c r="G665" s="193"/>
      <c r="H665" s="69"/>
      <c r="I665" s="69"/>
    </row>
    <row r="666" spans="1:9" ht="12" customHeight="1" thickBot="1">
      <c r="A666" s="71"/>
      <c r="B666" s="75" t="s">
        <v>260</v>
      </c>
      <c r="C666" s="78"/>
      <c r="D666" s="78"/>
      <c r="E666" s="78"/>
      <c r="F666" s="615"/>
      <c r="G666" s="30"/>
      <c r="H666" s="69"/>
      <c r="I666" s="69"/>
    </row>
    <row r="667" spans="1:9" ht="12" customHeight="1" thickBot="1">
      <c r="A667" s="53"/>
      <c r="B667" s="58" t="s">
        <v>252</v>
      </c>
      <c r="C667" s="83">
        <f>SUM(C661:C666)</f>
        <v>11000</v>
      </c>
      <c r="D667" s="83">
        <f>SUM(D661:D666)</f>
        <v>11000</v>
      </c>
      <c r="E667" s="83">
        <f>SUM(E661:E666)</f>
        <v>11000</v>
      </c>
      <c r="F667" s="618">
        <f>SUM(E667/D667)</f>
        <v>1</v>
      </c>
      <c r="G667" s="126"/>
      <c r="H667" s="69"/>
      <c r="I667" s="69"/>
    </row>
    <row r="668" spans="1:9" ht="12" customHeight="1">
      <c r="A668" s="15">
        <v>3414</v>
      </c>
      <c r="B668" s="104" t="s">
        <v>189</v>
      </c>
      <c r="C668" s="90"/>
      <c r="D668" s="90"/>
      <c r="E668" s="90"/>
      <c r="F668" s="621"/>
      <c r="G668" s="31"/>
      <c r="H668" s="69"/>
      <c r="I668" s="69"/>
    </row>
    <row r="669" spans="1:9" ht="12" customHeight="1">
      <c r="A669" s="71"/>
      <c r="B669" s="72" t="s">
        <v>54</v>
      </c>
      <c r="C669" s="78"/>
      <c r="D669" s="78"/>
      <c r="E669" s="78"/>
      <c r="F669" s="612"/>
      <c r="G669" s="187"/>
      <c r="H669" s="69"/>
      <c r="I669" s="69"/>
    </row>
    <row r="670" spans="1:9" ht="12" customHeight="1">
      <c r="A670" s="71"/>
      <c r="B670" s="7" t="s">
        <v>293</v>
      </c>
      <c r="C670" s="78"/>
      <c r="D670" s="78"/>
      <c r="E670" s="78"/>
      <c r="F670" s="612"/>
      <c r="G670" s="187"/>
      <c r="H670" s="69"/>
      <c r="I670" s="69"/>
    </row>
    <row r="671" spans="1:9" ht="12" customHeight="1">
      <c r="A671" s="71"/>
      <c r="B671" s="86" t="s">
        <v>259</v>
      </c>
      <c r="C671" s="78"/>
      <c r="D671" s="78"/>
      <c r="E671" s="78"/>
      <c r="F671" s="612"/>
      <c r="G671" s="187"/>
      <c r="H671" s="69"/>
      <c r="I671" s="69"/>
    </row>
    <row r="672" spans="1:9" ht="12" customHeight="1">
      <c r="A672" s="71"/>
      <c r="B672" s="10" t="s">
        <v>273</v>
      </c>
      <c r="C672" s="268">
        <v>7000</v>
      </c>
      <c r="D672" s="268">
        <v>3500</v>
      </c>
      <c r="E672" s="268">
        <v>3500</v>
      </c>
      <c r="F672" s="612">
        <f>SUM(E672/D672)</f>
        <v>1</v>
      </c>
      <c r="G672" s="187"/>
      <c r="H672" s="69"/>
      <c r="I672" s="69"/>
    </row>
    <row r="673" spans="1:9" ht="12" customHeight="1">
      <c r="A673" s="71"/>
      <c r="B673" s="10" t="s">
        <v>69</v>
      </c>
      <c r="C673" s="78"/>
      <c r="D673" s="78"/>
      <c r="E673" s="78"/>
      <c r="F673" s="612"/>
      <c r="G673" s="193"/>
      <c r="H673" s="69"/>
      <c r="I673" s="69"/>
    </row>
    <row r="674" spans="1:9" ht="12" customHeight="1" thickBot="1">
      <c r="A674" s="71"/>
      <c r="B674" s="75" t="s">
        <v>260</v>
      </c>
      <c r="C674" s="78"/>
      <c r="D674" s="78"/>
      <c r="E674" s="78"/>
      <c r="F674" s="615"/>
      <c r="G674" s="30"/>
      <c r="H674" s="69"/>
      <c r="I674" s="69"/>
    </row>
    <row r="675" spans="1:9" ht="12" customHeight="1" thickBot="1">
      <c r="A675" s="53"/>
      <c r="B675" s="58" t="s">
        <v>252</v>
      </c>
      <c r="C675" s="83">
        <f>SUM(C669:C674)</f>
        <v>7000</v>
      </c>
      <c r="D675" s="83">
        <f>SUM(D669:D674)</f>
        <v>3500</v>
      </c>
      <c r="E675" s="83">
        <f>SUM(E669:E674)</f>
        <v>3500</v>
      </c>
      <c r="F675" s="618">
        <f>SUM(E675/D675)</f>
        <v>1</v>
      </c>
      <c r="G675" s="126"/>
      <c r="H675" s="69"/>
      <c r="I675" s="69"/>
    </row>
    <row r="676" spans="1:9" ht="12" customHeight="1">
      <c r="A676" s="15">
        <v>3415</v>
      </c>
      <c r="B676" s="104" t="s">
        <v>224</v>
      </c>
      <c r="C676" s="90"/>
      <c r="D676" s="90"/>
      <c r="E676" s="90"/>
      <c r="F676" s="621"/>
      <c r="G676" s="31" t="s">
        <v>221</v>
      </c>
      <c r="H676" s="69"/>
      <c r="I676" s="69"/>
    </row>
    <row r="677" spans="1:9" ht="12" customHeight="1">
      <c r="A677" s="71"/>
      <c r="B677" s="72" t="s">
        <v>54</v>
      </c>
      <c r="C677" s="78"/>
      <c r="D677" s="78"/>
      <c r="E677" s="78"/>
      <c r="F677" s="612"/>
      <c r="G677" s="187"/>
      <c r="H677" s="69"/>
      <c r="I677" s="69"/>
    </row>
    <row r="678" spans="1:9" ht="12" customHeight="1">
      <c r="A678" s="71"/>
      <c r="B678" s="7" t="s">
        <v>293</v>
      </c>
      <c r="C678" s="78"/>
      <c r="D678" s="78"/>
      <c r="E678" s="78"/>
      <c r="F678" s="612"/>
      <c r="G678" s="187"/>
      <c r="H678" s="69"/>
      <c r="I678" s="69"/>
    </row>
    <row r="679" spans="1:9" ht="12" customHeight="1">
      <c r="A679" s="71"/>
      <c r="B679" s="86" t="s">
        <v>259</v>
      </c>
      <c r="C679" s="78"/>
      <c r="D679" s="78"/>
      <c r="E679" s="78"/>
      <c r="F679" s="612"/>
      <c r="G679" s="187"/>
      <c r="H679" s="69"/>
      <c r="I679" s="69"/>
    </row>
    <row r="680" spans="1:9" ht="12" customHeight="1">
      <c r="A680" s="71"/>
      <c r="B680" s="10" t="s">
        <v>273</v>
      </c>
      <c r="C680" s="78">
        <v>2600</v>
      </c>
      <c r="D680" s="78">
        <v>2600</v>
      </c>
      <c r="E680" s="78">
        <v>2600</v>
      </c>
      <c r="F680" s="612">
        <f>SUM(E680/D680)</f>
        <v>1</v>
      </c>
      <c r="G680" s="187"/>
      <c r="H680" s="69"/>
      <c r="I680" s="69"/>
    </row>
    <row r="681" spans="1:9" ht="12" customHeight="1">
      <c r="A681" s="71"/>
      <c r="B681" s="10" t="s">
        <v>69</v>
      </c>
      <c r="C681" s="78"/>
      <c r="D681" s="78"/>
      <c r="E681" s="78"/>
      <c r="F681" s="612"/>
      <c r="G681" s="193"/>
      <c r="H681" s="69"/>
      <c r="I681" s="69"/>
    </row>
    <row r="682" spans="1:9" ht="12" customHeight="1" thickBot="1">
      <c r="A682" s="71"/>
      <c r="B682" s="75" t="s">
        <v>260</v>
      </c>
      <c r="C682" s="78"/>
      <c r="D682" s="78"/>
      <c r="E682" s="78"/>
      <c r="F682" s="615"/>
      <c r="G682" s="30"/>
      <c r="H682" s="69"/>
      <c r="I682" s="69"/>
    </row>
    <row r="683" spans="1:9" ht="12" customHeight="1" thickBot="1">
      <c r="A683" s="53"/>
      <c r="B683" s="58" t="s">
        <v>252</v>
      </c>
      <c r="C683" s="83">
        <f>SUM(C677:C682)</f>
        <v>2600</v>
      </c>
      <c r="D683" s="83">
        <f>SUM(D677:D682)</f>
        <v>2600</v>
      </c>
      <c r="E683" s="83">
        <f>SUM(E677:E682)</f>
        <v>2600</v>
      </c>
      <c r="F683" s="618">
        <f>SUM(E683/D683)</f>
        <v>1</v>
      </c>
      <c r="G683" s="126"/>
      <c r="H683" s="69"/>
      <c r="I683" s="69"/>
    </row>
    <row r="684" spans="1:9" ht="12" customHeight="1">
      <c r="A684" s="15">
        <v>3416</v>
      </c>
      <c r="B684" s="104" t="s">
        <v>198</v>
      </c>
      <c r="C684" s="90"/>
      <c r="D684" s="90"/>
      <c r="E684" s="90"/>
      <c r="F684" s="621"/>
      <c r="G684" s="31" t="s">
        <v>221</v>
      </c>
      <c r="H684" s="69"/>
      <c r="I684" s="69"/>
    </row>
    <row r="685" spans="1:9" ht="12" customHeight="1">
      <c r="A685" s="71"/>
      <c r="B685" s="72" t="s">
        <v>54</v>
      </c>
      <c r="C685" s="78"/>
      <c r="D685" s="78"/>
      <c r="E685" s="78"/>
      <c r="F685" s="612"/>
      <c r="G685" s="187"/>
      <c r="H685" s="69"/>
      <c r="I685" s="69"/>
    </row>
    <row r="686" spans="1:9" ht="12" customHeight="1">
      <c r="A686" s="71"/>
      <c r="B686" s="7" t="s">
        <v>293</v>
      </c>
      <c r="C686" s="78"/>
      <c r="D686" s="78"/>
      <c r="E686" s="78"/>
      <c r="F686" s="612"/>
      <c r="G686" s="187"/>
      <c r="H686" s="69"/>
      <c r="I686" s="69"/>
    </row>
    <row r="687" spans="1:9" ht="12" customHeight="1">
      <c r="A687" s="71"/>
      <c r="B687" s="86" t="s">
        <v>259</v>
      </c>
      <c r="C687" s="78"/>
      <c r="D687" s="78"/>
      <c r="E687" s="78"/>
      <c r="F687" s="612"/>
      <c r="G687" s="187"/>
      <c r="H687" s="69"/>
      <c r="I687" s="69"/>
    </row>
    <row r="688" spans="1:9" ht="12" customHeight="1">
      <c r="A688" s="71"/>
      <c r="B688" s="10" t="s">
        <v>273</v>
      </c>
      <c r="C688" s="78">
        <v>20000</v>
      </c>
      <c r="D688" s="78">
        <v>20000</v>
      </c>
      <c r="E688" s="78">
        <v>20000</v>
      </c>
      <c r="F688" s="612">
        <f>SUM(E688/D688)</f>
        <v>1</v>
      </c>
      <c r="G688" s="187"/>
      <c r="H688" s="69"/>
      <c r="I688" s="69"/>
    </row>
    <row r="689" spans="1:9" ht="12" customHeight="1">
      <c r="A689" s="71"/>
      <c r="B689" s="10" t="s">
        <v>69</v>
      </c>
      <c r="C689" s="78"/>
      <c r="D689" s="78"/>
      <c r="E689" s="78"/>
      <c r="F689" s="612"/>
      <c r="G689" s="193"/>
      <c r="H689" s="69"/>
      <c r="I689" s="69"/>
    </row>
    <row r="690" spans="1:9" ht="12" customHeight="1" thickBot="1">
      <c r="A690" s="71"/>
      <c r="B690" s="75" t="s">
        <v>260</v>
      </c>
      <c r="C690" s="78"/>
      <c r="D690" s="78"/>
      <c r="E690" s="78"/>
      <c r="F690" s="615"/>
      <c r="G690" s="30"/>
      <c r="H690" s="69"/>
      <c r="I690" s="69"/>
    </row>
    <row r="691" spans="1:9" ht="12" customHeight="1" thickBot="1">
      <c r="A691" s="53"/>
      <c r="B691" s="58" t="s">
        <v>252</v>
      </c>
      <c r="C691" s="83">
        <f>SUM(C685:C690)</f>
        <v>20000</v>
      </c>
      <c r="D691" s="83">
        <f>SUM(D685:D690)</f>
        <v>20000</v>
      </c>
      <c r="E691" s="83">
        <f>SUM(E685:E690)</f>
        <v>20000</v>
      </c>
      <c r="F691" s="618">
        <f>SUM(E691/D691)</f>
        <v>1</v>
      </c>
      <c r="G691" s="126"/>
      <c r="H691" s="69"/>
      <c r="I691" s="69"/>
    </row>
    <row r="692" spans="1:9" ht="12" customHeight="1">
      <c r="A692" s="15">
        <v>3420</v>
      </c>
      <c r="B692" s="109" t="s">
        <v>156</v>
      </c>
      <c r="C692" s="90">
        <f>SUM(C700+C708+C716+C724+C732)</f>
        <v>43000</v>
      </c>
      <c r="D692" s="90">
        <f>SUM(D700+D708+D716+D724+D732)</f>
        <v>65107</v>
      </c>
      <c r="E692" s="90">
        <f>SUM(E700+E708+E716+E724+E732)</f>
        <v>75876</v>
      </c>
      <c r="F692" s="628">
        <f>SUM(E692/D692)</f>
        <v>1.165404641589998</v>
      </c>
      <c r="G692" s="31"/>
      <c r="H692" s="69"/>
      <c r="I692" s="69"/>
    </row>
    <row r="693" spans="1:9" ht="12" customHeight="1">
      <c r="A693" s="15">
        <v>3421</v>
      </c>
      <c r="B693" s="104" t="s">
        <v>84</v>
      </c>
      <c r="C693" s="90"/>
      <c r="D693" s="90"/>
      <c r="E693" s="90"/>
      <c r="F693" s="612"/>
      <c r="G693" s="4" t="s">
        <v>221</v>
      </c>
      <c r="H693" s="69"/>
      <c r="I693" s="69"/>
    </row>
    <row r="694" spans="1:9" ht="12" customHeight="1">
      <c r="A694" s="71"/>
      <c r="B694" s="72" t="s">
        <v>54</v>
      </c>
      <c r="C694" s="78"/>
      <c r="D694" s="78"/>
      <c r="E694" s="78"/>
      <c r="F694" s="612"/>
      <c r="G694" s="5"/>
      <c r="H694" s="69"/>
      <c r="I694" s="69"/>
    </row>
    <row r="695" spans="1:9" ht="12" customHeight="1">
      <c r="A695" s="71"/>
      <c r="B695" s="7" t="s">
        <v>293</v>
      </c>
      <c r="C695" s="78"/>
      <c r="D695" s="78"/>
      <c r="E695" s="78"/>
      <c r="F695" s="612"/>
      <c r="G695" s="5"/>
      <c r="H695" s="69"/>
      <c r="I695" s="69"/>
    </row>
    <row r="696" spans="1:9" ht="12" customHeight="1">
      <c r="A696" s="71"/>
      <c r="B696" s="86" t="s">
        <v>259</v>
      </c>
      <c r="C696" s="78"/>
      <c r="D696" s="78"/>
      <c r="E696" s="78"/>
      <c r="F696" s="612"/>
      <c r="G696" s="5"/>
      <c r="H696" s="69"/>
      <c r="I696" s="69"/>
    </row>
    <row r="697" spans="1:9" ht="12" customHeight="1">
      <c r="A697" s="71"/>
      <c r="B697" s="10" t="s">
        <v>273</v>
      </c>
      <c r="C697" s="78">
        <v>18462</v>
      </c>
      <c r="D697" s="78">
        <v>18462</v>
      </c>
      <c r="E697" s="78">
        <v>18462</v>
      </c>
      <c r="F697" s="612">
        <f>SUM(E697/D697)</f>
        <v>1</v>
      </c>
      <c r="G697" s="2"/>
      <c r="H697" s="69"/>
      <c r="I697" s="69"/>
    </row>
    <row r="698" spans="1:9" ht="12" customHeight="1">
      <c r="A698" s="71"/>
      <c r="B698" s="10" t="s">
        <v>69</v>
      </c>
      <c r="C698" s="78"/>
      <c r="D698" s="78"/>
      <c r="E698" s="78"/>
      <c r="F698" s="612"/>
      <c r="G698" s="5"/>
      <c r="H698" s="69"/>
      <c r="I698" s="69"/>
    </row>
    <row r="699" spans="1:9" ht="12" customHeight="1" thickBot="1">
      <c r="A699" s="71"/>
      <c r="B699" s="75" t="s">
        <v>260</v>
      </c>
      <c r="C699" s="78"/>
      <c r="D699" s="78"/>
      <c r="E699" s="78"/>
      <c r="F699" s="615"/>
      <c r="G699" s="30"/>
      <c r="H699" s="69"/>
      <c r="I699" s="69"/>
    </row>
    <row r="700" spans="1:9" ht="12" customHeight="1" thickBot="1">
      <c r="A700" s="53"/>
      <c r="B700" s="58" t="s">
        <v>252</v>
      </c>
      <c r="C700" s="83">
        <f>SUM(C694:C699)</f>
        <v>18462</v>
      </c>
      <c r="D700" s="83">
        <f>SUM(D694:D699)</f>
        <v>18462</v>
      </c>
      <c r="E700" s="83">
        <f>SUM(E694:E699)</f>
        <v>18462</v>
      </c>
      <c r="F700" s="618">
        <f>SUM(E700/D700)</f>
        <v>1</v>
      </c>
      <c r="G700" s="189"/>
      <c r="H700" s="69"/>
      <c r="I700" s="69"/>
    </row>
    <row r="701" spans="1:9" ht="12" customHeight="1">
      <c r="A701" s="15">
        <v>3422</v>
      </c>
      <c r="B701" s="104" t="s">
        <v>132</v>
      </c>
      <c r="C701" s="90"/>
      <c r="D701" s="90"/>
      <c r="E701" s="90"/>
      <c r="F701" s="621"/>
      <c r="G701" s="4"/>
      <c r="H701" s="69"/>
      <c r="I701" s="69"/>
    </row>
    <row r="702" spans="1:9" ht="12" customHeight="1">
      <c r="A702" s="71"/>
      <c r="B702" s="72" t="s">
        <v>54</v>
      </c>
      <c r="C702" s="78"/>
      <c r="D702" s="78">
        <v>6000</v>
      </c>
      <c r="E702" s="78">
        <v>6000</v>
      </c>
      <c r="F702" s="612">
        <f>SUM(E702/D702)</f>
        <v>1</v>
      </c>
      <c r="G702" s="5"/>
      <c r="H702" s="69"/>
      <c r="I702" s="69"/>
    </row>
    <row r="703" spans="1:9" ht="12" customHeight="1">
      <c r="A703" s="71"/>
      <c r="B703" s="7" t="s">
        <v>293</v>
      </c>
      <c r="C703" s="78"/>
      <c r="D703" s="78">
        <v>1630</v>
      </c>
      <c r="E703" s="78">
        <v>1630</v>
      </c>
      <c r="F703" s="612">
        <f>SUM(E703/D703)</f>
        <v>1</v>
      </c>
      <c r="G703" s="5"/>
      <c r="H703" s="69"/>
      <c r="I703" s="69"/>
    </row>
    <row r="704" spans="1:9" ht="12" customHeight="1">
      <c r="A704" s="71"/>
      <c r="B704" s="86" t="s">
        <v>259</v>
      </c>
      <c r="C704" s="78">
        <v>8000</v>
      </c>
      <c r="D704" s="78">
        <v>22477</v>
      </c>
      <c r="E704" s="78">
        <v>29368</v>
      </c>
      <c r="F704" s="612">
        <f>SUM(E704/D704)</f>
        <v>1.306580059616497</v>
      </c>
      <c r="G704" s="5"/>
      <c r="H704" s="69"/>
      <c r="I704" s="69"/>
    </row>
    <row r="705" spans="1:9" ht="12" customHeight="1">
      <c r="A705" s="71"/>
      <c r="B705" s="10" t="s">
        <v>273</v>
      </c>
      <c r="C705" s="78"/>
      <c r="D705" s="78"/>
      <c r="E705" s="78">
        <v>3878</v>
      </c>
      <c r="F705" s="612"/>
      <c r="G705" s="2"/>
      <c r="H705" s="69"/>
      <c r="I705" s="69"/>
    </row>
    <row r="706" spans="1:9" ht="12" customHeight="1">
      <c r="A706" s="71"/>
      <c r="B706" s="10" t="s">
        <v>69</v>
      </c>
      <c r="C706" s="78"/>
      <c r="D706" s="78"/>
      <c r="E706" s="78"/>
      <c r="F706" s="612"/>
      <c r="G706" s="5"/>
      <c r="H706" s="69"/>
      <c r="I706" s="69"/>
    </row>
    <row r="707" spans="1:9" ht="12" customHeight="1" thickBot="1">
      <c r="A707" s="71"/>
      <c r="B707" s="75" t="s">
        <v>260</v>
      </c>
      <c r="C707" s="78"/>
      <c r="D707" s="78"/>
      <c r="E707" s="78"/>
      <c r="F707" s="615"/>
      <c r="G707" s="30"/>
      <c r="H707" s="69"/>
      <c r="I707" s="69"/>
    </row>
    <row r="708" spans="1:9" ht="12" customHeight="1" thickBot="1">
      <c r="A708" s="53"/>
      <c r="B708" s="58" t="s">
        <v>252</v>
      </c>
      <c r="C708" s="83">
        <f>SUM(C702:C707)</f>
        <v>8000</v>
      </c>
      <c r="D708" s="83">
        <f>SUM(D702:D707)</f>
        <v>30107</v>
      </c>
      <c r="E708" s="83">
        <f>SUM(E702:E707)</f>
        <v>40876</v>
      </c>
      <c r="F708" s="618">
        <f>SUM(E708/D708)</f>
        <v>1.3576909024479358</v>
      </c>
      <c r="G708" s="189"/>
      <c r="H708" s="69"/>
      <c r="I708" s="69"/>
    </row>
    <row r="709" spans="1:9" ht="12" customHeight="1">
      <c r="A709" s="15">
        <v>3423</v>
      </c>
      <c r="B709" s="104" t="s">
        <v>131</v>
      </c>
      <c r="C709" s="90"/>
      <c r="D709" s="90"/>
      <c r="E709" s="90"/>
      <c r="F709" s="621"/>
      <c r="G709" s="187"/>
      <c r="H709" s="69"/>
      <c r="I709" s="69"/>
    </row>
    <row r="710" spans="1:9" ht="12" customHeight="1">
      <c r="A710" s="71"/>
      <c r="B710" s="72" t="s">
        <v>54</v>
      </c>
      <c r="C710" s="78"/>
      <c r="D710" s="78">
        <v>72</v>
      </c>
      <c r="E710" s="78">
        <v>72</v>
      </c>
      <c r="F710" s="612">
        <f>SUM(E710/D710)</f>
        <v>1</v>
      </c>
      <c r="G710" s="187"/>
      <c r="H710" s="69"/>
      <c r="I710" s="69"/>
    </row>
    <row r="711" spans="1:9" ht="12" customHeight="1">
      <c r="A711" s="71"/>
      <c r="B711" s="7" t="s">
        <v>293</v>
      </c>
      <c r="C711" s="78"/>
      <c r="D711" s="78">
        <v>14</v>
      </c>
      <c r="E711" s="78">
        <v>14</v>
      </c>
      <c r="F711" s="612">
        <f>SUM(E711/D711)</f>
        <v>1</v>
      </c>
      <c r="G711" s="187"/>
      <c r="H711" s="69"/>
      <c r="I711" s="69"/>
    </row>
    <row r="712" spans="1:9" ht="12" customHeight="1">
      <c r="A712" s="71"/>
      <c r="B712" s="86" t="s">
        <v>259</v>
      </c>
      <c r="C712" s="78">
        <v>8000</v>
      </c>
      <c r="D712" s="78">
        <v>5914</v>
      </c>
      <c r="E712" s="78">
        <v>4714</v>
      </c>
      <c r="F712" s="612">
        <f>SUM(E712/D712)</f>
        <v>0.7970916469394657</v>
      </c>
      <c r="G712" s="187"/>
      <c r="H712" s="69"/>
      <c r="I712" s="69"/>
    </row>
    <row r="713" spans="1:9" ht="12" customHeight="1">
      <c r="A713" s="71"/>
      <c r="B713" s="10" t="s">
        <v>273</v>
      </c>
      <c r="C713" s="78">
        <v>2000</v>
      </c>
      <c r="D713" s="78">
        <v>4000</v>
      </c>
      <c r="E713" s="78">
        <v>4000</v>
      </c>
      <c r="F713" s="612">
        <f>SUM(E713/D713)</f>
        <v>1</v>
      </c>
      <c r="G713" s="187"/>
      <c r="H713" s="69"/>
      <c r="I713" s="69"/>
    </row>
    <row r="714" spans="1:9" ht="12" customHeight="1">
      <c r="A714" s="71"/>
      <c r="B714" s="10" t="s">
        <v>69</v>
      </c>
      <c r="C714" s="78"/>
      <c r="D714" s="78"/>
      <c r="E714" s="78"/>
      <c r="F714" s="612"/>
      <c r="G714" s="193"/>
      <c r="H714" s="69"/>
      <c r="I714" s="69"/>
    </row>
    <row r="715" spans="1:9" ht="12" customHeight="1" thickBot="1">
      <c r="A715" s="71"/>
      <c r="B715" s="75" t="s">
        <v>46</v>
      </c>
      <c r="C715" s="78"/>
      <c r="D715" s="78"/>
      <c r="E715" s="78">
        <v>1200</v>
      </c>
      <c r="F715" s="615"/>
      <c r="G715" s="30"/>
      <c r="H715" s="69"/>
      <c r="I715" s="69"/>
    </row>
    <row r="716" spans="1:9" ht="12.75" customHeight="1" thickBot="1">
      <c r="A716" s="53"/>
      <c r="B716" s="58" t="s">
        <v>252</v>
      </c>
      <c r="C716" s="83">
        <f>SUM(C710:C715)</f>
        <v>10000</v>
      </c>
      <c r="D716" s="83">
        <f>SUM(D710:D715)</f>
        <v>10000</v>
      </c>
      <c r="E716" s="83">
        <f>SUM(E710:E715)</f>
        <v>10000</v>
      </c>
      <c r="F716" s="618">
        <f>SUM(E716/D716)</f>
        <v>1</v>
      </c>
      <c r="G716" s="189"/>
      <c r="H716" s="69"/>
      <c r="I716" s="69"/>
    </row>
    <row r="717" spans="1:9" ht="12.75" customHeight="1">
      <c r="A717" s="15">
        <v>3424</v>
      </c>
      <c r="B717" s="104" t="s">
        <v>287</v>
      </c>
      <c r="C717" s="90"/>
      <c r="D717" s="100"/>
      <c r="E717" s="90"/>
      <c r="F717" s="621"/>
      <c r="G717" s="187"/>
      <c r="H717" s="69"/>
      <c r="I717" s="69"/>
    </row>
    <row r="718" spans="1:9" ht="12.75" customHeight="1" thickBot="1">
      <c r="A718" s="71"/>
      <c r="B718" s="72" t="s">
        <v>54</v>
      </c>
      <c r="C718" s="78"/>
      <c r="D718" s="113"/>
      <c r="E718" s="78"/>
      <c r="F718" s="612"/>
      <c r="G718" s="187"/>
      <c r="H718" s="69"/>
      <c r="I718" s="69"/>
    </row>
    <row r="719" spans="1:9" ht="12.75" customHeight="1">
      <c r="A719" s="71"/>
      <c r="B719" s="7" t="s">
        <v>293</v>
      </c>
      <c r="C719" s="78"/>
      <c r="D719" s="78"/>
      <c r="E719" s="78"/>
      <c r="F719" s="612"/>
      <c r="G719" s="187"/>
      <c r="H719" s="69"/>
      <c r="I719" s="69"/>
    </row>
    <row r="720" spans="1:9" ht="12.75" customHeight="1">
      <c r="A720" s="71"/>
      <c r="B720" s="86" t="s">
        <v>259</v>
      </c>
      <c r="C720" s="78">
        <v>4000</v>
      </c>
      <c r="D720" s="78">
        <v>4000</v>
      </c>
      <c r="E720" s="78">
        <v>4000</v>
      </c>
      <c r="F720" s="612">
        <f>SUM(E720/D720)</f>
        <v>1</v>
      </c>
      <c r="G720" s="187"/>
      <c r="H720" s="69"/>
      <c r="I720" s="69"/>
    </row>
    <row r="721" spans="1:9" ht="12.75" customHeight="1">
      <c r="A721" s="71"/>
      <c r="B721" s="10" t="s">
        <v>273</v>
      </c>
      <c r="C721" s="78"/>
      <c r="D721" s="78"/>
      <c r="E721" s="78"/>
      <c r="F721" s="612"/>
      <c r="G721" s="187"/>
      <c r="H721" s="69"/>
      <c r="I721" s="69"/>
    </row>
    <row r="722" spans="1:9" ht="12.75" customHeight="1">
      <c r="A722" s="71"/>
      <c r="B722" s="10" t="s">
        <v>69</v>
      </c>
      <c r="C722" s="78"/>
      <c r="D722" s="78"/>
      <c r="E722" s="78"/>
      <c r="F722" s="612"/>
      <c r="G722" s="193"/>
      <c r="H722" s="69"/>
      <c r="I722" s="69"/>
    </row>
    <row r="723" spans="1:9" ht="12.75" customHeight="1" thickBot="1">
      <c r="A723" s="71"/>
      <c r="B723" s="75" t="s">
        <v>260</v>
      </c>
      <c r="C723" s="78"/>
      <c r="D723" s="78"/>
      <c r="E723" s="78"/>
      <c r="F723" s="615"/>
      <c r="G723" s="30"/>
      <c r="H723" s="69"/>
      <c r="I723" s="69"/>
    </row>
    <row r="724" spans="1:9" ht="12.75" customHeight="1" thickBot="1">
      <c r="A724" s="53"/>
      <c r="B724" s="58" t="s">
        <v>252</v>
      </c>
      <c r="C724" s="83">
        <f>SUM(C718:C723)</f>
        <v>4000</v>
      </c>
      <c r="D724" s="83">
        <f>SUM(D718:D723)</f>
        <v>4000</v>
      </c>
      <c r="E724" s="83">
        <f>SUM(E718:E723)</f>
        <v>4000</v>
      </c>
      <c r="F724" s="618">
        <f>SUM(E724/D724)</f>
        <v>1</v>
      </c>
      <c r="G724" s="189"/>
      <c r="H724" s="69"/>
      <c r="I724" s="69"/>
    </row>
    <row r="725" spans="1:9" ht="12.75" customHeight="1">
      <c r="A725" s="15">
        <v>3425</v>
      </c>
      <c r="B725" s="104" t="s">
        <v>617</v>
      </c>
      <c r="C725" s="90"/>
      <c r="D725" s="90"/>
      <c r="E725" s="90"/>
      <c r="F725" s="621"/>
      <c r="G725" s="187"/>
      <c r="H725" s="69"/>
      <c r="I725" s="69"/>
    </row>
    <row r="726" spans="1:9" ht="12.75" customHeight="1">
      <c r="A726" s="71"/>
      <c r="B726" s="72" t="s">
        <v>54</v>
      </c>
      <c r="C726" s="78"/>
      <c r="D726" s="78"/>
      <c r="E726" s="78"/>
      <c r="F726" s="612"/>
      <c r="G726" s="187"/>
      <c r="H726" s="69"/>
      <c r="I726" s="69"/>
    </row>
    <row r="727" spans="1:9" ht="12.75" customHeight="1">
      <c r="A727" s="71"/>
      <c r="B727" s="7" t="s">
        <v>293</v>
      </c>
      <c r="C727" s="78"/>
      <c r="D727" s="78"/>
      <c r="E727" s="78"/>
      <c r="F727" s="612"/>
      <c r="G727" s="187"/>
      <c r="H727" s="69"/>
      <c r="I727" s="69"/>
    </row>
    <row r="728" spans="1:9" ht="12.75" customHeight="1">
      <c r="A728" s="71"/>
      <c r="B728" s="86" t="s">
        <v>259</v>
      </c>
      <c r="C728" s="78">
        <v>2538</v>
      </c>
      <c r="D728" s="78">
        <v>2538</v>
      </c>
      <c r="E728" s="78">
        <v>2538</v>
      </c>
      <c r="F728" s="612">
        <f>SUM(E728/D728)</f>
        <v>1</v>
      </c>
      <c r="G728" s="187"/>
      <c r="H728" s="69"/>
      <c r="I728" s="69"/>
    </row>
    <row r="729" spans="1:9" ht="12.75" customHeight="1">
      <c r="A729" s="71"/>
      <c r="B729" s="10" t="s">
        <v>273</v>
      </c>
      <c r="C729" s="78"/>
      <c r="D729" s="78"/>
      <c r="E729" s="78"/>
      <c r="F729" s="612"/>
      <c r="G729" s="187"/>
      <c r="H729" s="69"/>
      <c r="I729" s="69"/>
    </row>
    <row r="730" spans="1:9" ht="12.75" customHeight="1">
      <c r="A730" s="71"/>
      <c r="B730" s="10" t="s">
        <v>69</v>
      </c>
      <c r="C730" s="78"/>
      <c r="D730" s="78"/>
      <c r="E730" s="78"/>
      <c r="F730" s="612"/>
      <c r="G730" s="193"/>
      <c r="H730" s="69"/>
      <c r="I730" s="69"/>
    </row>
    <row r="731" spans="1:9" ht="12.75" customHeight="1" thickBot="1">
      <c r="A731" s="71"/>
      <c r="B731" s="75" t="s">
        <v>260</v>
      </c>
      <c r="C731" s="78"/>
      <c r="D731" s="78"/>
      <c r="E731" s="78"/>
      <c r="F731" s="615"/>
      <c r="G731" s="30"/>
      <c r="H731" s="69"/>
      <c r="I731" s="69"/>
    </row>
    <row r="732" spans="1:9" ht="12.75" customHeight="1" thickBot="1">
      <c r="A732" s="53"/>
      <c r="B732" s="58" t="s">
        <v>252</v>
      </c>
      <c r="C732" s="83">
        <f>SUM(C726:C731)</f>
        <v>2538</v>
      </c>
      <c r="D732" s="83">
        <f>SUM(D726:D731)</f>
        <v>2538</v>
      </c>
      <c r="E732" s="83">
        <f>SUM(E726:E731)</f>
        <v>2538</v>
      </c>
      <c r="F732" s="618">
        <f>SUM(E732/D732)</f>
        <v>1</v>
      </c>
      <c r="G732" s="189"/>
      <c r="H732" s="69"/>
      <c r="I732" s="69"/>
    </row>
    <row r="733" spans="1:9" ht="12" customHeight="1">
      <c r="A733" s="87">
        <v>3900</v>
      </c>
      <c r="B733" s="104" t="s">
        <v>135</v>
      </c>
      <c r="C733" s="90"/>
      <c r="D733" s="90"/>
      <c r="E733" s="90"/>
      <c r="F733" s="621"/>
      <c r="G733" s="4"/>
      <c r="H733" s="69"/>
      <c r="I733" s="69"/>
    </row>
    <row r="734" spans="1:9" ht="12" customHeight="1">
      <c r="A734" s="87"/>
      <c r="B734" s="212" t="s">
        <v>21</v>
      </c>
      <c r="C734" s="90"/>
      <c r="D734" s="90"/>
      <c r="E734" s="90"/>
      <c r="F734" s="612"/>
      <c r="G734" s="4"/>
      <c r="H734" s="69"/>
      <c r="I734" s="69"/>
    </row>
    <row r="735" spans="1:9" ht="12" customHeight="1">
      <c r="A735" s="85"/>
      <c r="B735" s="72" t="s">
        <v>54</v>
      </c>
      <c r="C735" s="78">
        <f>SUM(C11+C20+C29+C38+C58+C67+C75+C83+C101+C109+C117+C125+C142+C151+C159+C167+C184+C192+C200+C208+C216+C224+C240+C317+C325+C334+C343+C352+C370+C379+C388+C397+C415+C424+C451+C469+C478+C487+C505+C513+C521+C529+C537+C545+C553+C561+C569+C577+C586+C594+C603+C645+C653+C661+C669+C677+C685+C694+C702+C710+C48+C611)</f>
        <v>35172</v>
      </c>
      <c r="D735" s="78">
        <f>SUM(D11+D20+D29+D38+D58+D67+D75+D83+D101+D109+D117+D125+D142+D151+D159+D167+D184+D192+D200+D208+D216+D224+D240+D317+D325+D334+D343+D352+D370+D379+D388+D397+D415+D424+D451+D469+D478+D487+D505+D513+D521+D529+D537+D545+D553+D561+D569+D577+D586+D594+D603+D645+D653+D661+D669+D677+D685+D694+D702+D710+D48+D611+D176+D298)</f>
        <v>45671</v>
      </c>
      <c r="E735" s="78">
        <f>SUM(E11+E20+E29+E38+E58+E67+E75+E83+E101+E109+E117+E125+E142+E151+E159+E167+E184+E192+E200+E208+E216+E224+E240+E317+E325+E334+E343+E352+E370+E379+E388+E397+E415+E424+E451+E469+E478+E487+E505+E513+E521+E529+E537+E545+E553+E561+E569+E577+E586+E594+E603+E645+E653+E661+E669+E677+E685+E694+E702+E710+E48+E611+E176+E298+E635)</f>
        <v>49330</v>
      </c>
      <c r="F735" s="612">
        <f aca="true" t="shared" si="0" ref="F735:F741">SUM(E735/D735)</f>
        <v>1.0801164852970155</v>
      </c>
      <c r="G735" s="5"/>
      <c r="H735" s="69"/>
      <c r="I735" s="69"/>
    </row>
    <row r="736" spans="1:9" ht="12" customHeight="1">
      <c r="A736" s="85"/>
      <c r="B736" s="10" t="s">
        <v>43</v>
      </c>
      <c r="C736" s="78">
        <f>SUM(C12+C21+C30+C39+C59+C68+C76+C84+C102+C110+C118+C126+C143+C152+C160+C168+C185+C193+C201+C209+C217+C225+C241+C318+C326+C335+C344+C353+C371+C380+C389+C398+C416+C425+C452+C470+C479+C488+C506+C514+C522+C530+C538+C546+C554+C562+C570+C578+C587+C595+C604+C646+C654+C662+C670+C678+C686+C695+C703+C711+C49+C612)</f>
        <v>14220</v>
      </c>
      <c r="D736" s="78">
        <f>SUM(D12+D21+D30+D39+D59+D68+D76+D84+D102+D110+D118+D126+D143+D152+D160+D168+D185+D193+D201+D209+D217+D225+D241+D318+D326+D335+D344+D353+D371+D380+D389+D398+D416+D425+D452+D470+D479+D488+D506+D514+D522+D530+D538+D546+D554+D562+D570+D578+D587+D595+D604+D646+D654+D662+D670+D678+D686+D703+D711+D49+D612+D177+D299)</f>
        <v>13762</v>
      </c>
      <c r="E736" s="78">
        <f>SUM(E12+E21+E30+E39+E59+E68+E76+E84+E102+E110+E118+E126+E143+E152+E160+E168+E185+E193+E201+E209+E217+E225+E241+E318+E326+E335+E344+E353+E371+E380+E389+E398+E416+E425+E452+E470+E479+E488+E506+E514+E522+E530+E538+E546+E554+E562+E570+E578+E587+E595+E604+E646+E654+E662+E670+E678+E686+E703+E711+E49+E612+E177+E299+E636)</f>
        <v>14682</v>
      </c>
      <c r="F736" s="612">
        <f t="shared" si="0"/>
        <v>1.066850748437727</v>
      </c>
      <c r="G736" s="5"/>
      <c r="H736" s="69"/>
      <c r="I736" s="69"/>
    </row>
    <row r="737" spans="1:9" ht="12" customHeight="1">
      <c r="A737" s="85"/>
      <c r="B737" s="10" t="s">
        <v>285</v>
      </c>
      <c r="C737" s="78">
        <f>SUM(C13+C22+C31+C40+C60+C69+C77+C85+C103+C111+C119+C127+C144+C153+C161+C169+C186+C194+C202+C210+C218+C226+C242+C319+C327+C336+C345+C354+C372+C381+C390+C399+C417+C426+C453+C471+C480+C489+C507+C515+C523+C531+C539+C547+C555+C563+C571+C579+C588+C596+C605+C647+C655+C663+C671+C679+C687+C696+C704+C712+C292+C300+C251+C259+C720+C94+C50+C234+C267+C275+C283+C178+C621+C629+C728)</f>
        <v>3226145</v>
      </c>
      <c r="D737" s="78">
        <f>SUM(D13+D22+D31+D40+D60+D69+D77+D85+D103+D111+D119+D127+D144+D153+D161+D169+D186+D194+D202+D210+D218+D226+D242+D319+D327+D336+D345+D354+D372+D381+D390+D399+D417+D426+D453+D471+D480+D489+D507+D515+D523+D531+D539+D547+D555+D563+D571+D579+D588+D596+D605+D647+D655+D663+D671+D679+D687+D696+D704+D712+D292+D300+D251+D259+D720+D94+D50+D234+D267+D275+D283+D178+D621+D629+D728+D462+D444+D435+D363+D135+D498)</f>
        <v>3247554</v>
      </c>
      <c r="E737" s="78">
        <f>SUM(E13+E22+E31+E40+E60+E69+E77+E85+E103+E111+E119+E127+E144+E153+E161+E169+E186+E194+E202+E210+E218+E226+E242+E319+E327+E336+E345+E354+E372+E381+E390+E399+E417+E426+E453+E471+E480+E489+E507+E515+E523+E531+E539+E547+E555+E563+E571+E579+E588+E596+E605+E647+E655+E663+E671+E679+E687+E696+E704+E712+E292+E300+E251+E259+E720+E94+E50+E234+E267+E275+E283+E178+E621+E629+E728+E462+E444+E435+E363+E135+E498+E637+E309)</f>
        <v>3291218</v>
      </c>
      <c r="F737" s="612">
        <f t="shared" si="0"/>
        <v>1.013445195984424</v>
      </c>
      <c r="G737" s="2"/>
      <c r="H737" s="69"/>
      <c r="I737" s="69"/>
    </row>
    <row r="738" spans="1:9" ht="12" customHeight="1">
      <c r="A738" s="85"/>
      <c r="B738" s="10" t="s">
        <v>273</v>
      </c>
      <c r="C738" s="78">
        <f>SUM(C14+C23+C32+C41+C61+C70+C78+C86+C104+C112+C120+C128+C145+C154+C162+C170+C187+C195+C203+C211+C219+C227+C243+C320+C328+C337+C346+C355+C373+C382+C391+C400+C418+C427+C454+C472+C481+C490+C508+C516+C524+C532+C540+C548+C556+C564+C572+C580+C589+C597+C606+C648+C656+C664+C672+C680+C688+C697+C705+C713)</f>
        <v>170362</v>
      </c>
      <c r="D738" s="78">
        <f>SUM(D14+D23+D32+D41+D61+D70+D78+D86+D104+D112+D120+D128+D145+D154+D162+D170+D187+D195+D203+D211+D219+D227+D243+D320+D328+D337+D346+D355+D373+D382+D391+D400+D418+D427+D454+D472+D481+D490+D508+D516+D524+D532+D540+D548+D556+D564+D572+D580+D589+D597+D606+D648+D656+D664+D672+D680+D688+D697+D705+D713)</f>
        <v>83624</v>
      </c>
      <c r="E738" s="78">
        <f>SUM(E14+E23+E32+E41+E61+E70+E78+E86+E104+E112+E120+E128+E145+E154+E162+E170+E187+E195+E203+E211+E219+E227+E243+E320+E328+E337+E346+E355+E373+E382+E391+E400+E418+E427+E454+E472+E481+E490+E508+E516+E524+E532+E540+E548+E556+E564+E572+E580+E589+E597+E606+E648+E656+E664+E672+E680+E688+E697+E705+E713)</f>
        <v>74860</v>
      </c>
      <c r="F738" s="612">
        <f t="shared" si="0"/>
        <v>0.8951975509423132</v>
      </c>
      <c r="G738" s="5"/>
      <c r="H738" s="69"/>
      <c r="I738" s="69"/>
    </row>
    <row r="739" spans="1:9" ht="12" customHeight="1">
      <c r="A739" s="85"/>
      <c r="B739" s="7" t="s">
        <v>69</v>
      </c>
      <c r="C739" s="73">
        <f>SUM(C15+C24+C33+C43+C62+C71+C79+C87+C105+C113+C121+C129+C147+C155+C163+C171+C188+C196+C204+C212+C220+C228+C244+C321+C329+C338+C347+C356+C374+C383+C392+C401+C419+C428+C455+C473+C482+C491+C509+C517+C525+C533+C541+C549+C557+C565+C573+C582+C590+C599+C607+C649+C657+C665+C673+C681+C689+C698+C706+C714)</f>
        <v>3500</v>
      </c>
      <c r="D739" s="73">
        <f>SUM(D15+D24+D33+D43+D62+D71+D79+D87+D105+D113+D121+D129+D147+D155+D163+D171+D188+D196+D204+D212+D220+D228+D244+D321+D329+D338+D347+D356+D374+D383+D392+D401+D419+D428+D455+D473+D482+D491+D509+D517+D525+D533+D541+D549+D557+D565+D573+D582+D590+D599+D607+D649+D657+D665+D673+D681+D689+D698+D706+D714+D180)</f>
        <v>3498</v>
      </c>
      <c r="E739" s="73">
        <f>SUM(E15+E24+E33+E43+E62+E71+E79+E87+E105+E113+E121+E129+E147+E155+E163+E171+E188+E196+E204+E212+E220+E228+E244+E321+E329+E338+E347+E356+E374+E383+E392+E401+E419+E428+E455+E473+E482+E491+E509+E517+E525+E533+E541+E549+E557+E565+E573+E582+E590+E599+E607+E649+E657+E665+E673+E681+E689+E698+E706+E714+E180)</f>
        <v>3610</v>
      </c>
      <c r="F739" s="612">
        <f t="shared" si="0"/>
        <v>1.0320182961692395</v>
      </c>
      <c r="G739" s="5"/>
      <c r="H739" s="69"/>
      <c r="I739" s="69"/>
    </row>
    <row r="740" spans="1:9" ht="12" customHeight="1" thickBot="1">
      <c r="A740" s="85"/>
      <c r="B740" s="566" t="s">
        <v>546</v>
      </c>
      <c r="C740" s="113">
        <f>SUM(C330+C339+C348+C357+C375+C384+C393+C402+C420+C429+C456+C474+C483+C492)</f>
        <v>172860</v>
      </c>
      <c r="D740" s="113">
        <f>SUM(D330+D339+D348+D357+D375+D384+D393+D402+D420+D429+D456+D474+D483+D492+D366+D411+D438+D465+D447+D598+D42+D581)</f>
        <v>462564</v>
      </c>
      <c r="E740" s="113">
        <f>SUM(E330+E339+E348+E357+E375+E384+E393+E402+E420+E429+E456+E474+E483+E492+E366+E411+E438+E465+E447+E598+E42+E581+E146)</f>
        <v>465244</v>
      </c>
      <c r="F740" s="615">
        <f t="shared" si="0"/>
        <v>1.0057937928589342</v>
      </c>
      <c r="G740" s="30"/>
      <c r="H740" s="69"/>
      <c r="I740" s="69"/>
    </row>
    <row r="741" spans="1:9" ht="12" customHeight="1" thickBot="1">
      <c r="A741" s="85"/>
      <c r="B741" s="166" t="s">
        <v>22</v>
      </c>
      <c r="C741" s="299">
        <f>SUM(C735:C740)</f>
        <v>3622259</v>
      </c>
      <c r="D741" s="299">
        <f>SUM(D735:D740)</f>
        <v>3856673</v>
      </c>
      <c r="E741" s="299">
        <f>SUM(E735:E740)</f>
        <v>3898944</v>
      </c>
      <c r="F741" s="618">
        <f t="shared" si="0"/>
        <v>1.0109604832973913</v>
      </c>
      <c r="G741" s="30"/>
      <c r="H741" s="69"/>
      <c r="I741" s="69"/>
    </row>
    <row r="742" spans="1:9" ht="12" customHeight="1">
      <c r="A742" s="85"/>
      <c r="B742" s="273" t="s">
        <v>23</v>
      </c>
      <c r="C742" s="78"/>
      <c r="D742" s="78"/>
      <c r="E742" s="78"/>
      <c r="F742" s="621"/>
      <c r="G742" s="4"/>
      <c r="H742" s="69"/>
      <c r="I742" s="69"/>
    </row>
    <row r="743" spans="1:9" ht="12" customHeight="1">
      <c r="A743" s="85"/>
      <c r="B743" s="10" t="s">
        <v>24</v>
      </c>
      <c r="C743" s="78"/>
      <c r="D743" s="78">
        <f>SUM(D197+D303)</f>
        <v>1300</v>
      </c>
      <c r="E743" s="78">
        <f>SUM(E197+E303+E88)</f>
        <v>1567</v>
      </c>
      <c r="F743" s="612">
        <f>SUM(E743/D743)</f>
        <v>1.2053846153846153</v>
      </c>
      <c r="G743" s="5"/>
      <c r="H743" s="69"/>
      <c r="I743" s="69"/>
    </row>
    <row r="744" spans="1:9" ht="12" customHeight="1">
      <c r="A744" s="85"/>
      <c r="B744" s="10" t="s">
        <v>25</v>
      </c>
      <c r="C744" s="73"/>
      <c r="D744" s="73">
        <f>SUM(D189+D304+D278)</f>
        <v>76250</v>
      </c>
      <c r="E744" s="73">
        <f>SUM(E189+E304+E278+E89)</f>
        <v>81203</v>
      </c>
      <c r="F744" s="612">
        <f>SUM(E744/D744)</f>
        <v>1.0649573770491803</v>
      </c>
      <c r="G744" s="5"/>
      <c r="H744" s="69"/>
      <c r="I744" s="69"/>
    </row>
    <row r="745" spans="1:9" ht="12" customHeight="1" thickBot="1">
      <c r="A745" s="85"/>
      <c r="B745" s="281" t="s">
        <v>26</v>
      </c>
      <c r="C745" s="176">
        <f>SUM(C65)</f>
        <v>500000</v>
      </c>
      <c r="D745" s="176">
        <f>SUM(D63)</f>
        <v>498232</v>
      </c>
      <c r="E745" s="176">
        <f>SUM(E63+E715)</f>
        <v>499432</v>
      </c>
      <c r="F745" s="615">
        <f>SUM(E745/D745)</f>
        <v>1.002408516514395</v>
      </c>
      <c r="G745" s="30"/>
      <c r="H745" s="69"/>
      <c r="I745" s="69"/>
    </row>
    <row r="746" spans="1:9" ht="12" customHeight="1" thickBot="1">
      <c r="A746" s="85"/>
      <c r="B746" s="166" t="s">
        <v>28</v>
      </c>
      <c r="C746" s="299">
        <f>SUM(C743:C745)</f>
        <v>500000</v>
      </c>
      <c r="D746" s="299">
        <f>SUM(D743:D745)</f>
        <v>575782</v>
      </c>
      <c r="E746" s="299">
        <f>SUM(E743:E745)</f>
        <v>582202</v>
      </c>
      <c r="F746" s="618">
        <f>SUM(E746/D746)</f>
        <v>1.0111500533187907</v>
      </c>
      <c r="G746" s="30"/>
      <c r="H746" s="69"/>
      <c r="I746" s="69"/>
    </row>
    <row r="747" spans="1:9" ht="12" customHeight="1" thickBot="1">
      <c r="A747" s="85"/>
      <c r="B747" s="235" t="s">
        <v>187</v>
      </c>
      <c r="C747" s="113"/>
      <c r="D747" s="113"/>
      <c r="E747" s="113"/>
      <c r="F747" s="662"/>
      <c r="G747" s="30"/>
      <c r="H747" s="69"/>
      <c r="I747" s="69"/>
    </row>
    <row r="748" spans="1:9" ht="12" customHeight="1" thickBot="1">
      <c r="A748" s="81"/>
      <c r="B748" s="58" t="s">
        <v>252</v>
      </c>
      <c r="C748" s="83">
        <f>SUM(C746+C741)</f>
        <v>4122259</v>
      </c>
      <c r="D748" s="83">
        <f>SUM(D746+D741)</f>
        <v>4432455</v>
      </c>
      <c r="E748" s="83">
        <f>SUM(E746+E741)</f>
        <v>4481146</v>
      </c>
      <c r="F748" s="618">
        <f>SUM(E748/D748)</f>
        <v>1.0109851087038673</v>
      </c>
      <c r="G748" s="189"/>
      <c r="H748" s="69"/>
      <c r="I748" s="69"/>
    </row>
    <row r="749" ht="12.75">
      <c r="G749"/>
    </row>
    <row r="750" ht="12.75">
      <c r="G750"/>
    </row>
    <row r="751" ht="12.75">
      <c r="G751"/>
    </row>
    <row r="752" ht="12.75">
      <c r="G752"/>
    </row>
    <row r="753" ht="12.75">
      <c r="G753"/>
    </row>
    <row r="754" ht="12.75">
      <c r="G754"/>
    </row>
    <row r="755" ht="12.75">
      <c r="G755"/>
    </row>
    <row r="756" ht="12.75">
      <c r="G756"/>
    </row>
    <row r="757" ht="12.75">
      <c r="G757"/>
    </row>
    <row r="758" ht="12.75">
      <c r="G758"/>
    </row>
    <row r="759" ht="12.75">
      <c r="G759"/>
    </row>
    <row r="760" ht="12.75">
      <c r="G760"/>
    </row>
    <row r="761" ht="12.75">
      <c r="G761"/>
    </row>
    <row r="762" ht="12.75">
      <c r="G762"/>
    </row>
    <row r="763" ht="12.75">
      <c r="G763"/>
    </row>
    <row r="764" ht="12.75">
      <c r="G764"/>
    </row>
    <row r="765" ht="12.75">
      <c r="G765"/>
    </row>
    <row r="766" ht="12.75">
      <c r="G766"/>
    </row>
    <row r="767" ht="12.75">
      <c r="G767"/>
    </row>
    <row r="768" ht="12.75">
      <c r="G768"/>
    </row>
    <row r="769" ht="12.75">
      <c r="G769"/>
    </row>
    <row r="770" ht="12.75">
      <c r="G770"/>
    </row>
    <row r="771" ht="12.75">
      <c r="G771"/>
    </row>
    <row r="772" ht="12.75">
      <c r="G772"/>
    </row>
    <row r="773" ht="12.75">
      <c r="G773"/>
    </row>
    <row r="774" ht="12.75">
      <c r="G774"/>
    </row>
    <row r="775" ht="12.75">
      <c r="G775"/>
    </row>
    <row r="776" ht="12.75">
      <c r="G776"/>
    </row>
    <row r="777" ht="12.75">
      <c r="G777"/>
    </row>
    <row r="778" ht="12.75">
      <c r="G778"/>
    </row>
  </sheetData>
  <sheetProtection/>
  <mergeCells count="5">
    <mergeCell ref="F5:F7"/>
    <mergeCell ref="A2:G2"/>
    <mergeCell ref="A1:G1"/>
    <mergeCell ref="D5:D7"/>
    <mergeCell ref="E5:E7"/>
  </mergeCells>
  <printOptions horizontalCentered="1"/>
  <pageMargins left="0" right="0" top="0.3937007874015748" bottom="0.3937007874015748" header="0.1968503937007874" footer="0.1968503937007874"/>
  <pageSetup firstPageNumber="32" useFirstPageNumber="1" horizontalDpi="600" verticalDpi="600" orientation="landscape" paperSize="9" scale="78" r:id="rId1"/>
  <headerFooter alignWithMargins="0">
    <oddFooter>&amp;C&amp;P. oldal</oddFooter>
  </headerFooter>
  <rowBreaks count="15" manualBreakCount="15">
    <brk id="54" max="255" man="1"/>
    <brk id="107" max="255" man="1"/>
    <brk id="157" max="255" man="1"/>
    <brk id="206" max="255" man="1"/>
    <brk id="255" max="255" man="1"/>
    <brk id="305" max="255" man="1"/>
    <brk id="350" max="255" man="1"/>
    <brk id="395" max="255" man="1"/>
    <brk id="440" max="255" man="1"/>
    <brk id="485" max="255" man="1"/>
    <brk id="535" max="255" man="1"/>
    <brk id="584" max="255" man="1"/>
    <brk id="633" max="255" man="1"/>
    <brk id="683" max="255" man="1"/>
    <brk id="7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66"/>
  <sheetViews>
    <sheetView showZeros="0" zoomScale="95" zoomScaleNormal="95" zoomScalePageLayoutView="0" workbookViewId="0" topLeftCell="A1">
      <selection activeCell="E20" sqref="E20"/>
    </sheetView>
  </sheetViews>
  <sheetFormatPr defaultColWidth="9.125" defaultRowHeight="12.75" customHeight="1"/>
  <cols>
    <col min="1" max="1" width="6.625" style="12" customWidth="1"/>
    <col min="2" max="2" width="51.50390625" style="12" customWidth="1"/>
    <col min="3" max="3" width="14.875" style="13" customWidth="1"/>
    <col min="4" max="5" width="11.625" style="13" customWidth="1"/>
    <col min="6" max="6" width="10.125" style="13" customWidth="1"/>
    <col min="7" max="7" width="46.875" style="12" customWidth="1"/>
    <col min="8" max="16384" width="9.125" style="12" customWidth="1"/>
  </cols>
  <sheetData>
    <row r="1" spans="1:8" ht="12.75" customHeight="1">
      <c r="A1" s="775" t="s">
        <v>288</v>
      </c>
      <c r="B1" s="755"/>
      <c r="C1" s="755"/>
      <c r="D1" s="755"/>
      <c r="E1" s="755"/>
      <c r="F1" s="755"/>
      <c r="G1" s="755"/>
      <c r="H1" s="211"/>
    </row>
    <row r="2" spans="1:8" ht="12.75" customHeight="1">
      <c r="A2" s="773" t="s">
        <v>369</v>
      </c>
      <c r="B2" s="774"/>
      <c r="C2" s="774"/>
      <c r="D2" s="774"/>
      <c r="E2" s="774"/>
      <c r="F2" s="774"/>
      <c r="G2" s="774"/>
      <c r="H2" s="150"/>
    </row>
    <row r="3" spans="1:7" ht="12" customHeight="1">
      <c r="A3" s="211"/>
      <c r="B3" s="211"/>
      <c r="C3" s="211"/>
      <c r="D3" s="211"/>
      <c r="E3" s="211"/>
      <c r="F3" s="211"/>
      <c r="G3" s="219"/>
    </row>
    <row r="4" spans="3:7" ht="12" customHeight="1">
      <c r="C4" s="165"/>
      <c r="D4" s="165"/>
      <c r="E4" s="165"/>
      <c r="F4" s="165"/>
      <c r="G4" s="208" t="s">
        <v>216</v>
      </c>
    </row>
    <row r="5" spans="1:7" ht="12.75" customHeight="1">
      <c r="A5" s="116"/>
      <c r="B5" s="117"/>
      <c r="C5" s="206" t="s">
        <v>85</v>
      </c>
      <c r="D5" s="748" t="s">
        <v>835</v>
      </c>
      <c r="E5" s="748" t="s">
        <v>846</v>
      </c>
      <c r="F5" s="748" t="s">
        <v>663</v>
      </c>
      <c r="G5" s="237" t="s">
        <v>138</v>
      </c>
    </row>
    <row r="6" spans="1:7" ht="12.75">
      <c r="A6" s="118" t="s">
        <v>254</v>
      </c>
      <c r="B6" s="236" t="s">
        <v>136</v>
      </c>
      <c r="C6" s="15" t="s">
        <v>621</v>
      </c>
      <c r="D6" s="762"/>
      <c r="E6" s="762"/>
      <c r="F6" s="762"/>
      <c r="G6" s="119" t="s">
        <v>139</v>
      </c>
    </row>
    <row r="7" spans="1:7" ht="13.5" thickBot="1">
      <c r="A7" s="120"/>
      <c r="B7" s="121"/>
      <c r="C7" s="15" t="s">
        <v>622</v>
      </c>
      <c r="D7" s="763"/>
      <c r="E7" s="776"/>
      <c r="F7" s="767"/>
      <c r="G7" s="125"/>
    </row>
    <row r="8" spans="1:7" ht="15" customHeight="1">
      <c r="A8" s="122" t="s">
        <v>172</v>
      </c>
      <c r="B8" s="123" t="s">
        <v>173</v>
      </c>
      <c r="C8" s="31" t="s">
        <v>174</v>
      </c>
      <c r="D8" s="31" t="s">
        <v>175</v>
      </c>
      <c r="E8" s="31" t="s">
        <v>176</v>
      </c>
      <c r="F8" s="31" t="s">
        <v>326</v>
      </c>
      <c r="G8" s="199" t="s">
        <v>660</v>
      </c>
    </row>
    <row r="9" spans="1:7" ht="12.75" customHeight="1">
      <c r="A9" s="368"/>
      <c r="B9" s="230" t="s">
        <v>148</v>
      </c>
      <c r="C9" s="3"/>
      <c r="D9" s="3"/>
      <c r="E9" s="3"/>
      <c r="F9" s="3"/>
      <c r="G9" s="59"/>
    </row>
    <row r="10" spans="1:7" ht="12.75" customHeight="1" thickBot="1">
      <c r="A10" s="71">
        <v>3911</v>
      </c>
      <c r="B10" s="59" t="s">
        <v>231</v>
      </c>
      <c r="C10" s="231">
        <v>10000</v>
      </c>
      <c r="D10" s="231">
        <v>10000</v>
      </c>
      <c r="E10" s="231">
        <v>12342</v>
      </c>
      <c r="F10" s="622">
        <f>SUM(E10/D10)</f>
        <v>1.2342</v>
      </c>
      <c r="G10" s="61"/>
    </row>
    <row r="11" spans="1:7" ht="12.75" customHeight="1" thickBot="1">
      <c r="A11" s="144">
        <v>3910</v>
      </c>
      <c r="B11" s="64" t="s">
        <v>207</v>
      </c>
      <c r="C11" s="9">
        <f>SUM(C10:C10)</f>
        <v>10000</v>
      </c>
      <c r="D11" s="9">
        <f>SUM(D10:D10)</f>
        <v>10000</v>
      </c>
      <c r="E11" s="9">
        <f>SUM(E10:E10)</f>
        <v>12342</v>
      </c>
      <c r="F11" s="630">
        <f aca="true" t="shared" si="0" ref="F11:F64">SUM(E11/D11)</f>
        <v>1.2342</v>
      </c>
      <c r="G11" s="61"/>
    </row>
    <row r="12" spans="1:7" s="17" customFormat="1" ht="12.75" customHeight="1">
      <c r="A12" s="15"/>
      <c r="B12" s="66" t="s">
        <v>81</v>
      </c>
      <c r="C12" s="35"/>
      <c r="D12" s="35"/>
      <c r="E12" s="35"/>
      <c r="F12" s="619"/>
      <c r="G12" s="66"/>
    </row>
    <row r="13" spans="1:7" s="17" customFormat="1" ht="12.75" customHeight="1">
      <c r="A13" s="71">
        <v>3921</v>
      </c>
      <c r="B13" s="59" t="s">
        <v>229</v>
      </c>
      <c r="C13" s="36">
        <v>6000</v>
      </c>
      <c r="D13" s="36">
        <v>6000</v>
      </c>
      <c r="E13" s="36">
        <v>6000</v>
      </c>
      <c r="F13" s="619">
        <f t="shared" si="0"/>
        <v>1</v>
      </c>
      <c r="G13" s="71" t="s">
        <v>221</v>
      </c>
    </row>
    <row r="14" spans="1:7" s="17" customFormat="1" ht="12.75" customHeight="1">
      <c r="A14" s="71">
        <v>3922</v>
      </c>
      <c r="B14" s="59" t="s">
        <v>230</v>
      </c>
      <c r="C14" s="36">
        <v>5000</v>
      </c>
      <c r="D14" s="36">
        <v>5000</v>
      </c>
      <c r="E14" s="36">
        <v>5000</v>
      </c>
      <c r="F14" s="619">
        <f t="shared" si="0"/>
        <v>1</v>
      </c>
      <c r="G14" s="71" t="s">
        <v>221</v>
      </c>
    </row>
    <row r="15" spans="1:7" s="17" customFormat="1" ht="12.75" customHeight="1">
      <c r="A15" s="71">
        <v>3923</v>
      </c>
      <c r="B15" s="59" t="s">
        <v>211</v>
      </c>
      <c r="C15" s="36">
        <v>50000</v>
      </c>
      <c r="D15" s="36">
        <v>14067</v>
      </c>
      <c r="E15" s="36">
        <v>14967</v>
      </c>
      <c r="F15" s="619">
        <f t="shared" si="0"/>
        <v>1.0639795265515035</v>
      </c>
      <c r="G15" s="71" t="s">
        <v>153</v>
      </c>
    </row>
    <row r="16" spans="1:7" s="17" customFormat="1" ht="12.75" customHeight="1">
      <c r="A16" s="71">
        <v>3924</v>
      </c>
      <c r="B16" s="59" t="s">
        <v>385</v>
      </c>
      <c r="C16" s="36">
        <v>3696</v>
      </c>
      <c r="D16" s="36">
        <v>3696</v>
      </c>
      <c r="E16" s="36">
        <v>9696</v>
      </c>
      <c r="F16" s="619">
        <f t="shared" si="0"/>
        <v>2.6233766233766236</v>
      </c>
      <c r="G16" s="71"/>
    </row>
    <row r="17" spans="1:7" s="17" customFormat="1" ht="12.75" customHeight="1">
      <c r="A17" s="71">
        <v>3925</v>
      </c>
      <c r="B17" s="59" t="s">
        <v>847</v>
      </c>
      <c r="C17" s="36">
        <v>265000</v>
      </c>
      <c r="D17" s="36">
        <v>196500</v>
      </c>
      <c r="E17" s="36">
        <v>196500</v>
      </c>
      <c r="F17" s="619">
        <f t="shared" si="0"/>
        <v>1</v>
      </c>
      <c r="G17" s="71"/>
    </row>
    <row r="18" spans="1:7" s="17" customFormat="1" ht="12.75" customHeight="1">
      <c r="A18" s="71">
        <v>3926</v>
      </c>
      <c r="B18" s="59" t="s">
        <v>845</v>
      </c>
      <c r="C18" s="36"/>
      <c r="D18" s="36"/>
      <c r="E18" s="36">
        <v>2000</v>
      </c>
      <c r="F18" s="619"/>
      <c r="G18" s="71"/>
    </row>
    <row r="19" spans="1:7" s="17" customFormat="1" ht="12.75" customHeight="1" thickBot="1">
      <c r="A19" s="71">
        <v>3927</v>
      </c>
      <c r="B19" s="59" t="s">
        <v>848</v>
      </c>
      <c r="C19" s="36"/>
      <c r="D19" s="36"/>
      <c r="E19" s="36">
        <v>1778</v>
      </c>
      <c r="F19" s="622"/>
      <c r="G19" s="604"/>
    </row>
    <row r="20" spans="1:7" s="17" customFormat="1" ht="12.75" customHeight="1" thickBot="1">
      <c r="A20" s="144">
        <v>3920</v>
      </c>
      <c r="B20" s="64" t="s">
        <v>207</v>
      </c>
      <c r="C20" s="9">
        <f>SUM(C13:C17)</f>
        <v>329696</v>
      </c>
      <c r="D20" s="9">
        <f>SUM(D13:D17)</f>
        <v>225263</v>
      </c>
      <c r="E20" s="9">
        <f>SUM(E13:E19)</f>
        <v>235941</v>
      </c>
      <c r="F20" s="630">
        <f t="shared" si="0"/>
        <v>1.0474023696745582</v>
      </c>
      <c r="G20" s="232"/>
    </row>
    <row r="21" spans="1:7" s="17" customFormat="1" ht="12.75" customHeight="1">
      <c r="A21" s="15"/>
      <c r="B21" s="66" t="s">
        <v>83</v>
      </c>
      <c r="C21" s="181"/>
      <c r="D21" s="181"/>
      <c r="E21" s="181"/>
      <c r="F21" s="619"/>
      <c r="G21" s="66"/>
    </row>
    <row r="22" spans="1:7" s="17" customFormat="1" ht="12.75" customHeight="1">
      <c r="A22" s="162">
        <v>3931</v>
      </c>
      <c r="B22" s="233" t="s">
        <v>163</v>
      </c>
      <c r="C22" s="159">
        <v>5000</v>
      </c>
      <c r="D22" s="159">
        <v>5000</v>
      </c>
      <c r="E22" s="159">
        <v>5000</v>
      </c>
      <c r="F22" s="619">
        <f t="shared" si="0"/>
        <v>1</v>
      </c>
      <c r="G22" s="66"/>
    </row>
    <row r="23" spans="1:7" s="17" customFormat="1" ht="12.75" customHeight="1" thickBot="1">
      <c r="A23" s="162">
        <v>3932</v>
      </c>
      <c r="B23" s="233" t="s">
        <v>232</v>
      </c>
      <c r="C23" s="182">
        <v>11000</v>
      </c>
      <c r="D23" s="182">
        <v>11000</v>
      </c>
      <c r="E23" s="182">
        <v>11000</v>
      </c>
      <c r="F23" s="622">
        <f t="shared" si="0"/>
        <v>1</v>
      </c>
      <c r="G23" s="63"/>
    </row>
    <row r="24" spans="1:7" s="17" customFormat="1" ht="12.75" customHeight="1" thickBot="1">
      <c r="A24" s="144">
        <v>3930</v>
      </c>
      <c r="B24" s="64" t="s">
        <v>207</v>
      </c>
      <c r="C24" s="9">
        <f>SUM(C22:C23)</f>
        <v>16000</v>
      </c>
      <c r="D24" s="9">
        <f>SUM(D22:D23)</f>
        <v>16000</v>
      </c>
      <c r="E24" s="9">
        <f>SUM(E22:E23)</f>
        <v>16000</v>
      </c>
      <c r="F24" s="630">
        <f t="shared" si="0"/>
        <v>1</v>
      </c>
      <c r="G24" s="234"/>
    </row>
    <row r="25" spans="1:7" ht="12.75" customHeight="1">
      <c r="A25" s="15"/>
      <c r="B25" s="66" t="s">
        <v>137</v>
      </c>
      <c r="C25" s="3"/>
      <c r="D25" s="3"/>
      <c r="E25" s="3"/>
      <c r="F25" s="619"/>
      <c r="G25" s="235"/>
    </row>
    <row r="26" spans="1:7" ht="12.75" customHeight="1">
      <c r="A26" s="71">
        <v>3941</v>
      </c>
      <c r="B26" s="59" t="s">
        <v>278</v>
      </c>
      <c r="C26" s="36">
        <v>262196</v>
      </c>
      <c r="D26" s="36">
        <v>270526</v>
      </c>
      <c r="E26" s="36">
        <v>270526</v>
      </c>
      <c r="F26" s="619">
        <f t="shared" si="0"/>
        <v>1</v>
      </c>
      <c r="G26" s="235"/>
    </row>
    <row r="27" spans="1:7" ht="12.75" customHeight="1">
      <c r="A27" s="71">
        <v>3942</v>
      </c>
      <c r="B27" s="59" t="s">
        <v>809</v>
      </c>
      <c r="C27" s="36">
        <v>197000</v>
      </c>
      <c r="D27" s="36">
        <v>197000</v>
      </c>
      <c r="E27" s="36">
        <v>197000</v>
      </c>
      <c r="F27" s="619">
        <f t="shared" si="0"/>
        <v>1</v>
      </c>
      <c r="G27" s="59"/>
    </row>
    <row r="28" spans="1:7" ht="12.75" customHeight="1" thickBot="1">
      <c r="A28" s="71">
        <v>3943</v>
      </c>
      <c r="B28" s="59" t="s">
        <v>810</v>
      </c>
      <c r="C28" s="36"/>
      <c r="D28" s="36">
        <v>5000</v>
      </c>
      <c r="E28" s="36">
        <v>5000</v>
      </c>
      <c r="F28" s="622">
        <f t="shared" si="0"/>
        <v>1</v>
      </c>
      <c r="G28" s="59"/>
    </row>
    <row r="29" spans="1:7" s="17" customFormat="1" ht="12.75" customHeight="1" thickBot="1">
      <c r="A29" s="144">
        <v>3940</v>
      </c>
      <c r="B29" s="64" t="s">
        <v>202</v>
      </c>
      <c r="C29" s="9">
        <f>SUM(C26:C27)</f>
        <v>459196</v>
      </c>
      <c r="D29" s="9">
        <f>SUM(D26:D28)</f>
        <v>472526</v>
      </c>
      <c r="E29" s="9">
        <f>SUM(E26:E28)</f>
        <v>472526</v>
      </c>
      <c r="F29" s="630">
        <f t="shared" si="0"/>
        <v>1</v>
      </c>
      <c r="G29" s="64"/>
    </row>
    <row r="30" spans="1:7" s="17" customFormat="1" ht="12.75" customHeight="1">
      <c r="A30" s="15"/>
      <c r="B30" s="66" t="s">
        <v>610</v>
      </c>
      <c r="C30" s="35"/>
      <c r="D30" s="35"/>
      <c r="E30" s="35"/>
      <c r="F30" s="619"/>
      <c r="G30" s="66"/>
    </row>
    <row r="31" spans="1:7" ht="12.75" customHeight="1">
      <c r="A31" s="71">
        <v>3951</v>
      </c>
      <c r="B31" s="59" t="s">
        <v>15</v>
      </c>
      <c r="C31" s="36">
        <v>2500</v>
      </c>
      <c r="D31" s="36">
        <v>2500</v>
      </c>
      <c r="E31" s="36">
        <v>2500</v>
      </c>
      <c r="F31" s="619">
        <f t="shared" si="0"/>
        <v>1</v>
      </c>
      <c r="G31" s="71"/>
    </row>
    <row r="32" spans="1:7" ht="12.75" customHeight="1">
      <c r="A32" s="71">
        <v>3952</v>
      </c>
      <c r="B32" s="59" t="s">
        <v>177</v>
      </c>
      <c r="C32" s="36">
        <v>500</v>
      </c>
      <c r="D32" s="36">
        <v>500</v>
      </c>
      <c r="E32" s="36">
        <v>500</v>
      </c>
      <c r="F32" s="619">
        <f t="shared" si="0"/>
        <v>1</v>
      </c>
      <c r="G32" s="59"/>
    </row>
    <row r="33" spans="1:7" ht="12.75" customHeight="1">
      <c r="A33" s="71">
        <v>3953</v>
      </c>
      <c r="B33" s="59" t="s">
        <v>16</v>
      </c>
      <c r="C33" s="36">
        <v>5000</v>
      </c>
      <c r="D33" s="36">
        <v>5000</v>
      </c>
      <c r="E33" s="36">
        <v>5000</v>
      </c>
      <c r="F33" s="619">
        <f t="shared" si="0"/>
        <v>1</v>
      </c>
      <c r="G33" s="59"/>
    </row>
    <row r="34" spans="1:7" ht="12.75" customHeight="1">
      <c r="A34" s="71">
        <v>3954</v>
      </c>
      <c r="B34" s="59" t="s">
        <v>17</v>
      </c>
      <c r="C34" s="36">
        <v>5000</v>
      </c>
      <c r="D34" s="36">
        <v>5000</v>
      </c>
      <c r="E34" s="36">
        <v>5000</v>
      </c>
      <c r="F34" s="619">
        <f t="shared" si="0"/>
        <v>1</v>
      </c>
      <c r="G34" s="59"/>
    </row>
    <row r="35" spans="1:7" ht="12.75" customHeight="1">
      <c r="A35" s="71">
        <v>3955</v>
      </c>
      <c r="B35" s="59" t="s">
        <v>113</v>
      </c>
      <c r="C35" s="36">
        <v>3000</v>
      </c>
      <c r="D35" s="36">
        <v>3000</v>
      </c>
      <c r="E35" s="36">
        <v>3000</v>
      </c>
      <c r="F35" s="619">
        <f t="shared" si="0"/>
        <v>1</v>
      </c>
      <c r="G35" s="59"/>
    </row>
    <row r="36" spans="1:7" ht="12.75" customHeight="1">
      <c r="A36" s="71">
        <v>3956</v>
      </c>
      <c r="B36" s="59" t="s">
        <v>408</v>
      </c>
      <c r="C36" s="36">
        <v>3000</v>
      </c>
      <c r="D36" s="36">
        <v>3000</v>
      </c>
      <c r="E36" s="36">
        <v>3000</v>
      </c>
      <c r="F36" s="619">
        <f t="shared" si="0"/>
        <v>1</v>
      </c>
      <c r="G36" s="59"/>
    </row>
    <row r="37" spans="1:7" ht="12.75" customHeight="1" thickBot="1">
      <c r="A37" s="71">
        <v>3957</v>
      </c>
      <c r="B37" s="59" t="s">
        <v>631</v>
      </c>
      <c r="C37" s="36"/>
      <c r="D37" s="36">
        <v>1500</v>
      </c>
      <c r="E37" s="36">
        <v>1500</v>
      </c>
      <c r="F37" s="622">
        <f t="shared" si="0"/>
        <v>1</v>
      </c>
      <c r="G37" s="59"/>
    </row>
    <row r="38" spans="1:7" s="17" customFormat="1" ht="12.75" customHeight="1" thickBot="1">
      <c r="A38" s="144">
        <v>3950</v>
      </c>
      <c r="B38" s="64" t="s">
        <v>149</v>
      </c>
      <c r="C38" s="9">
        <f>SUM(C31:C36)</f>
        <v>19000</v>
      </c>
      <c r="D38" s="9">
        <f>SUM(D31:D37)</f>
        <v>20500</v>
      </c>
      <c r="E38" s="9">
        <f>SUM(E31:E37)</f>
        <v>20500</v>
      </c>
      <c r="F38" s="630">
        <f t="shared" si="0"/>
        <v>1</v>
      </c>
      <c r="G38" s="64"/>
    </row>
    <row r="39" spans="1:7" s="17" customFormat="1" ht="12.75" customHeight="1">
      <c r="A39" s="70"/>
      <c r="B39" s="66" t="s">
        <v>159</v>
      </c>
      <c r="C39" s="181"/>
      <c r="D39" s="181"/>
      <c r="E39" s="181"/>
      <c r="F39" s="619"/>
      <c r="G39" s="54"/>
    </row>
    <row r="40" spans="1:7" s="17" customFormat="1" ht="12.75" customHeight="1" thickBot="1">
      <c r="A40" s="162">
        <v>3961</v>
      </c>
      <c r="B40" s="233" t="s">
        <v>160</v>
      </c>
      <c r="C40" s="35"/>
      <c r="D40" s="159">
        <v>100828</v>
      </c>
      <c r="E40" s="159">
        <v>100828</v>
      </c>
      <c r="F40" s="622">
        <f t="shared" si="0"/>
        <v>1</v>
      </c>
      <c r="G40" s="66"/>
    </row>
    <row r="41" spans="1:7" s="17" customFormat="1" ht="12.75" customHeight="1" thickBot="1">
      <c r="A41" s="144">
        <v>3960</v>
      </c>
      <c r="B41" s="64" t="s">
        <v>149</v>
      </c>
      <c r="C41" s="9"/>
      <c r="D41" s="9">
        <f>SUM(D40)</f>
        <v>100828</v>
      </c>
      <c r="E41" s="9">
        <f>SUM(E40)</f>
        <v>100828</v>
      </c>
      <c r="F41" s="630">
        <f t="shared" si="0"/>
        <v>1</v>
      </c>
      <c r="G41" s="64"/>
    </row>
    <row r="42" spans="1:7" s="17" customFormat="1" ht="12.75" customHeight="1">
      <c r="A42" s="70"/>
      <c r="B42" s="66" t="s">
        <v>97</v>
      </c>
      <c r="C42" s="181"/>
      <c r="D42" s="181"/>
      <c r="E42" s="181"/>
      <c r="F42" s="619"/>
      <c r="G42" s="54"/>
    </row>
    <row r="43" spans="1:7" s="17" customFormat="1" ht="12.75" customHeight="1" thickBot="1">
      <c r="A43" s="162">
        <v>3971</v>
      </c>
      <c r="B43" s="297" t="s">
        <v>50</v>
      </c>
      <c r="C43" s="159">
        <v>32770</v>
      </c>
      <c r="D43" s="159">
        <v>32770</v>
      </c>
      <c r="E43" s="159">
        <v>32770</v>
      </c>
      <c r="F43" s="622">
        <f t="shared" si="0"/>
        <v>1</v>
      </c>
      <c r="G43" s="66"/>
    </row>
    <row r="44" spans="1:7" s="17" customFormat="1" ht="12.75" customHeight="1" thickBot="1">
      <c r="A44" s="144">
        <v>3970</v>
      </c>
      <c r="B44" s="64" t="s">
        <v>149</v>
      </c>
      <c r="C44" s="9">
        <f>SUM(C43:C43)</f>
        <v>32770</v>
      </c>
      <c r="D44" s="9">
        <f>SUM(D43:D43)</f>
        <v>32770</v>
      </c>
      <c r="E44" s="9">
        <f>SUM(E43:E43)</f>
        <v>32770</v>
      </c>
      <c r="F44" s="630">
        <f t="shared" si="0"/>
        <v>1</v>
      </c>
      <c r="G44" s="64"/>
    </row>
    <row r="45" spans="1:7" s="17" customFormat="1" ht="12.75" customHeight="1">
      <c r="A45" s="70"/>
      <c r="B45" s="54" t="s">
        <v>98</v>
      </c>
      <c r="C45" s="181"/>
      <c r="D45" s="181"/>
      <c r="E45" s="181"/>
      <c r="F45" s="619"/>
      <c r="G45" s="54"/>
    </row>
    <row r="46" spans="1:7" s="17" customFormat="1" ht="12.75" customHeight="1">
      <c r="A46" s="162">
        <v>3990</v>
      </c>
      <c r="B46" s="233" t="s">
        <v>357</v>
      </c>
      <c r="C46" s="159">
        <v>1052</v>
      </c>
      <c r="D46" s="159">
        <v>2683</v>
      </c>
      <c r="E46" s="159">
        <v>2683</v>
      </c>
      <c r="F46" s="619">
        <f t="shared" si="0"/>
        <v>1</v>
      </c>
      <c r="G46" s="66"/>
    </row>
    <row r="47" spans="1:7" s="17" customFormat="1" ht="12.75" customHeight="1">
      <c r="A47" s="162">
        <v>3991</v>
      </c>
      <c r="B47" s="233" t="s">
        <v>562</v>
      </c>
      <c r="C47" s="159">
        <v>4212</v>
      </c>
      <c r="D47" s="159">
        <v>7229</v>
      </c>
      <c r="E47" s="159">
        <v>7229</v>
      </c>
      <c r="F47" s="619">
        <f t="shared" si="0"/>
        <v>1</v>
      </c>
      <c r="G47" s="66"/>
    </row>
    <row r="48" spans="1:7" s="17" customFormat="1" ht="12.75" customHeight="1">
      <c r="A48" s="162">
        <v>3992</v>
      </c>
      <c r="B48" s="233" t="s">
        <v>358</v>
      </c>
      <c r="C48" s="159">
        <v>1272</v>
      </c>
      <c r="D48" s="159">
        <v>2610</v>
      </c>
      <c r="E48" s="159">
        <v>2610</v>
      </c>
      <c r="F48" s="619">
        <f t="shared" si="0"/>
        <v>1</v>
      </c>
      <c r="G48" s="66"/>
    </row>
    <row r="49" spans="1:7" s="17" customFormat="1" ht="12.75" customHeight="1">
      <c r="A49" s="162">
        <v>3993</v>
      </c>
      <c r="B49" s="233" t="s">
        <v>359</v>
      </c>
      <c r="C49" s="159">
        <v>1142</v>
      </c>
      <c r="D49" s="159">
        <v>3123</v>
      </c>
      <c r="E49" s="159">
        <v>3123</v>
      </c>
      <c r="F49" s="619">
        <f t="shared" si="0"/>
        <v>1</v>
      </c>
      <c r="G49" s="66"/>
    </row>
    <row r="50" spans="1:7" s="17" customFormat="1" ht="12.75" customHeight="1">
      <c r="A50" s="162">
        <v>3994</v>
      </c>
      <c r="B50" s="233" t="s">
        <v>7</v>
      </c>
      <c r="C50" s="159">
        <v>952</v>
      </c>
      <c r="D50" s="159">
        <v>2442</v>
      </c>
      <c r="E50" s="159">
        <v>2442</v>
      </c>
      <c r="F50" s="619">
        <f t="shared" si="0"/>
        <v>1</v>
      </c>
      <c r="G50" s="66"/>
    </row>
    <row r="51" spans="1:7" s="17" customFormat="1" ht="12.75" customHeight="1">
      <c r="A51" s="162">
        <v>3995</v>
      </c>
      <c r="B51" s="233" t="s">
        <v>8</v>
      </c>
      <c r="C51" s="159">
        <v>992</v>
      </c>
      <c r="D51" s="159">
        <v>1705</v>
      </c>
      <c r="E51" s="159">
        <v>1705</v>
      </c>
      <c r="F51" s="619">
        <f t="shared" si="0"/>
        <v>1</v>
      </c>
      <c r="G51" s="66"/>
    </row>
    <row r="52" spans="1:7" s="17" customFormat="1" ht="12.75" customHeight="1">
      <c r="A52" s="245">
        <v>3996</v>
      </c>
      <c r="B52" s="359" t="s">
        <v>9</v>
      </c>
      <c r="C52" s="170">
        <v>992</v>
      </c>
      <c r="D52" s="170">
        <v>2249</v>
      </c>
      <c r="E52" s="170">
        <v>2249</v>
      </c>
      <c r="F52" s="621">
        <f t="shared" si="0"/>
        <v>1</v>
      </c>
      <c r="G52" s="77"/>
    </row>
    <row r="53" spans="1:7" s="17" customFormat="1" ht="12.75" customHeight="1">
      <c r="A53" s="162">
        <v>3997</v>
      </c>
      <c r="B53" s="233" t="s">
        <v>10</v>
      </c>
      <c r="C53" s="159">
        <v>942</v>
      </c>
      <c r="D53" s="159">
        <v>2000</v>
      </c>
      <c r="E53" s="159">
        <v>2000</v>
      </c>
      <c r="F53" s="619">
        <f t="shared" si="0"/>
        <v>1</v>
      </c>
      <c r="G53" s="66"/>
    </row>
    <row r="54" spans="1:7" s="17" customFormat="1" ht="12.75" customHeight="1">
      <c r="A54" s="162">
        <v>3998</v>
      </c>
      <c r="B54" s="233" t="s">
        <v>11</v>
      </c>
      <c r="C54" s="159">
        <v>932</v>
      </c>
      <c r="D54" s="159">
        <v>1915</v>
      </c>
      <c r="E54" s="159">
        <v>1915</v>
      </c>
      <c r="F54" s="619">
        <f t="shared" si="0"/>
        <v>1</v>
      </c>
      <c r="G54" s="66"/>
    </row>
    <row r="55" spans="1:7" s="17" customFormat="1" ht="12.75" customHeight="1" thickBot="1">
      <c r="A55" s="358">
        <v>3999</v>
      </c>
      <c r="B55" s="233" t="s">
        <v>12</v>
      </c>
      <c r="C55" s="182">
        <v>1032</v>
      </c>
      <c r="D55" s="182">
        <v>5899</v>
      </c>
      <c r="E55" s="182">
        <v>5899</v>
      </c>
      <c r="F55" s="622">
        <f t="shared" si="0"/>
        <v>1</v>
      </c>
      <c r="G55" s="63"/>
    </row>
    <row r="56" spans="1:7" s="17" customFormat="1" ht="12.75" customHeight="1" thickBot="1">
      <c r="A56" s="144"/>
      <c r="B56" s="64" t="s">
        <v>149</v>
      </c>
      <c r="C56" s="9">
        <f>SUM(C46:C55)</f>
        <v>13520</v>
      </c>
      <c r="D56" s="9">
        <f>SUM(D46:D55)</f>
        <v>31855</v>
      </c>
      <c r="E56" s="9">
        <f>SUM(E46:E55)</f>
        <v>31855</v>
      </c>
      <c r="F56" s="630">
        <f t="shared" si="0"/>
        <v>1</v>
      </c>
      <c r="G56" s="64"/>
    </row>
    <row r="57" spans="1:7" s="17" customFormat="1" ht="12.75" customHeight="1" thickBot="1">
      <c r="A57" s="144">
        <v>3900</v>
      </c>
      <c r="B57" s="64" t="s">
        <v>140</v>
      </c>
      <c r="C57" s="9">
        <f>C38+C29+C20+C11+C24+C41+C44+C56</f>
        <v>880182</v>
      </c>
      <c r="D57" s="9">
        <f>D38+D29+D20+D11+D24+D41+D44+D56</f>
        <v>909742</v>
      </c>
      <c r="E57" s="9">
        <f>E38+E29+E20+E11+E24+E41+E44+E56</f>
        <v>922762</v>
      </c>
      <c r="F57" s="630">
        <f t="shared" si="0"/>
        <v>1.0143117499247039</v>
      </c>
      <c r="G57" s="64"/>
    </row>
    <row r="58" spans="1:7" s="17" customFormat="1" ht="12.75" customHeight="1">
      <c r="A58" s="87"/>
      <c r="B58" s="224" t="s">
        <v>193</v>
      </c>
      <c r="C58" s="159"/>
      <c r="D58" s="159"/>
      <c r="E58" s="159"/>
      <c r="F58" s="619"/>
      <c r="G58" s="66"/>
    </row>
    <row r="59" spans="1:7" s="17" customFormat="1" ht="12.75" customHeight="1">
      <c r="A59" s="87"/>
      <c r="B59" s="36" t="s">
        <v>43</v>
      </c>
      <c r="C59" s="159"/>
      <c r="D59" s="159"/>
      <c r="E59" s="159"/>
      <c r="F59" s="619"/>
      <c r="G59" s="66"/>
    </row>
    <row r="60" spans="1:7" s="17" customFormat="1" ht="12.75" customHeight="1">
      <c r="A60" s="87"/>
      <c r="B60" s="224" t="s">
        <v>285</v>
      </c>
      <c r="C60" s="159"/>
      <c r="D60" s="159"/>
      <c r="E60" s="159"/>
      <c r="F60" s="619"/>
      <c r="G60" s="66"/>
    </row>
    <row r="61" spans="1:7" s="17" customFormat="1" ht="12.75" customHeight="1">
      <c r="A61" s="85"/>
      <c r="B61" s="36" t="s">
        <v>273</v>
      </c>
      <c r="C61" s="36">
        <f>SUM(C57)</f>
        <v>880182</v>
      </c>
      <c r="D61" s="36">
        <f>SUM(D57)-D10-D16</f>
        <v>896046</v>
      </c>
      <c r="E61" s="36">
        <f>SUM(E57)-E10-E16</f>
        <v>900724</v>
      </c>
      <c r="F61" s="619">
        <f t="shared" si="0"/>
        <v>1.0052207141151235</v>
      </c>
      <c r="G61" s="66"/>
    </row>
    <row r="62" spans="1:7" s="17" customFormat="1" ht="12.75" customHeight="1">
      <c r="A62" s="85"/>
      <c r="B62" s="36" t="s">
        <v>690</v>
      </c>
      <c r="C62" s="36"/>
      <c r="D62" s="36">
        <f>SUM(D10+D16)</f>
        <v>13696</v>
      </c>
      <c r="E62" s="36">
        <f>SUM(E10+E16)</f>
        <v>22038</v>
      </c>
      <c r="F62" s="619">
        <f t="shared" si="0"/>
        <v>1.6090829439252337</v>
      </c>
      <c r="G62" s="66"/>
    </row>
    <row r="63" spans="1:7" s="17" customFormat="1" ht="12.75" customHeight="1">
      <c r="A63" s="85"/>
      <c r="B63" s="247" t="s">
        <v>69</v>
      </c>
      <c r="C63" s="36"/>
      <c r="D63" s="36"/>
      <c r="E63" s="36"/>
      <c r="F63" s="619"/>
      <c r="G63" s="66"/>
    </row>
    <row r="64" spans="1:7" s="17" customFormat="1" ht="12.75" customHeight="1">
      <c r="A64" s="143"/>
      <c r="B64" s="298" t="s">
        <v>22</v>
      </c>
      <c r="C64" s="172">
        <f>SUM(C59:C63)</f>
        <v>880182</v>
      </c>
      <c r="D64" s="172">
        <f>SUM(D59:D63)</f>
        <v>909742</v>
      </c>
      <c r="E64" s="172">
        <f>SUM(E59:E63)</f>
        <v>922762</v>
      </c>
      <c r="F64" s="628">
        <f t="shared" si="0"/>
        <v>1.0143117499247039</v>
      </c>
      <c r="G64" s="77"/>
    </row>
    <row r="65" spans="1:7" ht="12.75" customHeight="1">
      <c r="A65" s="68"/>
      <c r="B65" s="69"/>
      <c r="C65" s="27"/>
      <c r="D65" s="27"/>
      <c r="E65" s="27"/>
      <c r="F65" s="27"/>
      <c r="G65" s="69"/>
    </row>
    <row r="66" ht="12.75" customHeight="1">
      <c r="A66" s="127"/>
    </row>
  </sheetData>
  <sheetProtection/>
  <mergeCells count="5">
    <mergeCell ref="A2:G2"/>
    <mergeCell ref="A1:G1"/>
    <mergeCell ref="F5:F7"/>
    <mergeCell ref="D5:D7"/>
    <mergeCell ref="E5:E7"/>
  </mergeCells>
  <printOptions horizontalCentered="1"/>
  <pageMargins left="0" right="0" top="0.1968503937007874" bottom="0.1968503937007874" header="0.5905511811023623" footer="0"/>
  <pageSetup firstPageNumber="47" useFirstPageNumber="1" horizontalDpi="300" verticalDpi="300" orientation="landscape" paperSize="9" scale="85" r:id="rId1"/>
  <headerFooter alignWithMargins="0">
    <oddFooter>&amp;C&amp;P. oldal</oddFooter>
  </headerFooter>
  <rowBreaks count="1" manualBreakCount="1">
    <brk id="5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16"/>
  <sheetViews>
    <sheetView showZeros="0" zoomScalePageLayoutView="0" workbookViewId="0" topLeftCell="A1">
      <selection activeCell="B25" sqref="B25"/>
    </sheetView>
  </sheetViews>
  <sheetFormatPr defaultColWidth="9.125" defaultRowHeight="12.75" customHeight="1"/>
  <cols>
    <col min="1" max="1" width="5.625" style="68" customWidth="1"/>
    <col min="2" max="2" width="66.125" style="69" customWidth="1"/>
    <col min="3" max="3" width="12.125" style="114" customWidth="1"/>
    <col min="4" max="5" width="11.125" style="114" customWidth="1"/>
    <col min="6" max="6" width="9.625" style="114" customWidth="1"/>
    <col min="7" max="7" width="56.625" style="69" customWidth="1"/>
    <col min="8" max="16384" width="9.125" style="69" customWidth="1"/>
  </cols>
  <sheetData>
    <row r="1" spans="1:8" s="21" customFormat="1" ht="12.75" customHeight="1">
      <c r="A1" s="778" t="s">
        <v>141</v>
      </c>
      <c r="B1" s="774"/>
      <c r="C1" s="774"/>
      <c r="D1" s="774"/>
      <c r="E1" s="774"/>
      <c r="F1" s="774"/>
      <c r="G1" s="774"/>
      <c r="H1" s="211"/>
    </row>
    <row r="2" spans="1:8" s="21" customFormat="1" ht="12.75" customHeight="1">
      <c r="A2" s="773" t="s">
        <v>388</v>
      </c>
      <c r="B2" s="774"/>
      <c r="C2" s="774"/>
      <c r="D2" s="774"/>
      <c r="E2" s="774"/>
      <c r="F2" s="774"/>
      <c r="G2" s="774"/>
      <c r="H2" s="150"/>
    </row>
    <row r="3" spans="1:7" s="21" customFormat="1" ht="12.75" customHeight="1">
      <c r="A3" s="150"/>
      <c r="B3" s="150"/>
      <c r="C3" s="777"/>
      <c r="D3" s="777"/>
      <c r="E3" s="777"/>
      <c r="F3" s="777"/>
      <c r="G3" s="769"/>
    </row>
    <row r="4" spans="3:7" ht="10.5" customHeight="1">
      <c r="C4" s="152"/>
      <c r="D4" s="152"/>
      <c r="E4" s="152"/>
      <c r="F4" s="152"/>
      <c r="G4" s="204" t="s">
        <v>216</v>
      </c>
    </row>
    <row r="5" spans="1:7" ht="12.75" customHeight="1">
      <c r="A5" s="52"/>
      <c r="B5" s="128"/>
      <c r="C5" s="206" t="s">
        <v>85</v>
      </c>
      <c r="D5" s="748" t="s">
        <v>835</v>
      </c>
      <c r="E5" s="748" t="s">
        <v>846</v>
      </c>
      <c r="F5" s="748" t="s">
        <v>701</v>
      </c>
      <c r="G5" s="186"/>
    </row>
    <row r="6" spans="1:7" ht="12" customHeight="1">
      <c r="A6" s="87" t="s">
        <v>254</v>
      </c>
      <c r="B6" s="129" t="s">
        <v>136</v>
      </c>
      <c r="C6" s="15" t="s">
        <v>621</v>
      </c>
      <c r="D6" s="762"/>
      <c r="E6" s="762"/>
      <c r="F6" s="762"/>
      <c r="G6" s="3" t="s">
        <v>138</v>
      </c>
    </row>
    <row r="7" spans="1:7" ht="12.75" customHeight="1" thickBot="1">
      <c r="A7" s="239"/>
      <c r="B7" s="130"/>
      <c r="C7" s="15" t="s">
        <v>622</v>
      </c>
      <c r="D7" s="763"/>
      <c r="E7" s="776"/>
      <c r="F7" s="767"/>
      <c r="G7" s="53" t="s">
        <v>139</v>
      </c>
    </row>
    <row r="8" spans="1:7" ht="12.75" customHeight="1">
      <c r="A8" s="95" t="s">
        <v>172</v>
      </c>
      <c r="B8" s="131" t="s">
        <v>173</v>
      </c>
      <c r="C8" s="205" t="s">
        <v>174</v>
      </c>
      <c r="D8" s="205" t="s">
        <v>175</v>
      </c>
      <c r="E8" s="205" t="s">
        <v>176</v>
      </c>
      <c r="F8" s="205" t="s">
        <v>326</v>
      </c>
      <c r="G8" s="200" t="s">
        <v>660</v>
      </c>
    </row>
    <row r="9" spans="1:7" ht="16.5" customHeight="1">
      <c r="A9" s="22"/>
      <c r="B9" s="366" t="s">
        <v>389</v>
      </c>
      <c r="C9" s="5"/>
      <c r="D9" s="5"/>
      <c r="E9" s="5"/>
      <c r="F9" s="5"/>
      <c r="G9" s="215"/>
    </row>
    <row r="10" spans="1:7" ht="12">
      <c r="A10" s="87"/>
      <c r="B10" s="132" t="s">
        <v>62</v>
      </c>
      <c r="C10" s="84"/>
      <c r="D10" s="84"/>
      <c r="E10" s="84"/>
      <c r="F10" s="105"/>
      <c r="G10" s="59"/>
    </row>
    <row r="11" spans="1:7" ht="11.25">
      <c r="A11" s="71">
        <v>4011</v>
      </c>
      <c r="B11" s="133" t="s">
        <v>218</v>
      </c>
      <c r="C11" s="79">
        <v>91473</v>
      </c>
      <c r="D11" s="624">
        <v>92780</v>
      </c>
      <c r="E11" s="624">
        <v>92780</v>
      </c>
      <c r="F11" s="619">
        <f>SUM(E11/D11)</f>
        <v>1</v>
      </c>
      <c r="G11" s="625"/>
    </row>
    <row r="12" spans="1:7" ht="11.25">
      <c r="A12" s="71"/>
      <c r="B12" s="672" t="s">
        <v>676</v>
      </c>
      <c r="C12" s="79"/>
      <c r="D12" s="673"/>
      <c r="E12" s="673"/>
      <c r="F12" s="619"/>
      <c r="G12" s="625"/>
    </row>
    <row r="13" spans="1:7" ht="12">
      <c r="A13" s="71"/>
      <c r="B13" s="672" t="s">
        <v>677</v>
      </c>
      <c r="C13" s="79"/>
      <c r="D13" s="674"/>
      <c r="E13" s="674"/>
      <c r="F13" s="619"/>
      <c r="G13" s="625"/>
    </row>
    <row r="14" spans="1:7" ht="11.25">
      <c r="A14" s="71">
        <v>4012</v>
      </c>
      <c r="B14" s="133" t="s">
        <v>152</v>
      </c>
      <c r="C14" s="79"/>
      <c r="D14" s="79"/>
      <c r="E14" s="79"/>
      <c r="F14" s="621"/>
      <c r="G14" s="59"/>
    </row>
    <row r="15" spans="1:7" s="65" customFormat="1" ht="12">
      <c r="A15" s="22">
        <v>4010</v>
      </c>
      <c r="B15" s="23" t="s">
        <v>202</v>
      </c>
      <c r="C15" s="135">
        <f>SUM(C11:C14)</f>
        <v>91473</v>
      </c>
      <c r="D15" s="135">
        <f>SUM(D11:D14)</f>
        <v>92780</v>
      </c>
      <c r="E15" s="135">
        <f>SUM(E11:E14)</f>
        <v>92780</v>
      </c>
      <c r="F15" s="617">
        <f aca="true" t="shared" si="0" ref="F15:F74">SUM(E15/D15)</f>
        <v>1</v>
      </c>
      <c r="G15" s="201"/>
    </row>
    <row r="16" spans="1:7" s="65" customFormat="1" ht="12">
      <c r="A16" s="15"/>
      <c r="B16" s="80" t="s">
        <v>14</v>
      </c>
      <c r="C16" s="223"/>
      <c r="D16" s="223"/>
      <c r="E16" s="223"/>
      <c r="F16" s="619"/>
      <c r="G16" s="66"/>
    </row>
    <row r="17" spans="1:7" s="65" customFormat="1" ht="12">
      <c r="A17" s="85">
        <v>4021</v>
      </c>
      <c r="B17" s="220" t="s">
        <v>86</v>
      </c>
      <c r="C17" s="221">
        <v>10000</v>
      </c>
      <c r="D17" s="221">
        <v>10000</v>
      </c>
      <c r="E17" s="221">
        <v>10000</v>
      </c>
      <c r="F17" s="621">
        <f t="shared" si="0"/>
        <v>1</v>
      </c>
      <c r="G17" s="66"/>
    </row>
    <row r="18" spans="1:7" s="65" customFormat="1" ht="12">
      <c r="A18" s="22">
        <v>4020</v>
      </c>
      <c r="B18" s="240" t="s">
        <v>202</v>
      </c>
      <c r="C18" s="135">
        <f>SUM(C17:C17)</f>
        <v>10000</v>
      </c>
      <c r="D18" s="135">
        <f>SUM(D17:D17)</f>
        <v>10000</v>
      </c>
      <c r="E18" s="135">
        <f>SUM(E17:E17)</f>
        <v>10000</v>
      </c>
      <c r="F18" s="617">
        <f t="shared" si="0"/>
        <v>1</v>
      </c>
      <c r="G18" s="107"/>
    </row>
    <row r="19" spans="1:7" s="65" customFormat="1" ht="12">
      <c r="A19" s="15"/>
      <c r="B19" s="26" t="s">
        <v>81</v>
      </c>
      <c r="C19" s="159"/>
      <c r="D19" s="159"/>
      <c r="E19" s="159"/>
      <c r="F19" s="619"/>
      <c r="G19" s="71"/>
    </row>
    <row r="20" spans="1:7" s="65" customFormat="1" ht="12.75">
      <c r="A20" s="71">
        <v>4033</v>
      </c>
      <c r="B20" s="133" t="s">
        <v>263</v>
      </c>
      <c r="C20" s="159">
        <v>5000</v>
      </c>
      <c r="D20" s="159">
        <v>17700</v>
      </c>
      <c r="E20" s="159">
        <v>17939</v>
      </c>
      <c r="F20" s="619">
        <f t="shared" si="0"/>
        <v>1.013502824858757</v>
      </c>
      <c r="G20" s="124" t="s">
        <v>166</v>
      </c>
    </row>
    <row r="21" spans="1:7" s="65" customFormat="1" ht="12.75">
      <c r="A21" s="71">
        <v>4034</v>
      </c>
      <c r="B21" s="133" t="s">
        <v>286</v>
      </c>
      <c r="C21" s="159">
        <v>40000</v>
      </c>
      <c r="D21" s="159">
        <v>38000</v>
      </c>
      <c r="E21" s="159">
        <v>38000</v>
      </c>
      <c r="F21" s="621">
        <f t="shared" si="0"/>
        <v>1</v>
      </c>
      <c r="G21" s="124"/>
    </row>
    <row r="22" spans="1:7" s="65" customFormat="1" ht="12">
      <c r="A22" s="22">
        <v>4030</v>
      </c>
      <c r="B22" s="23" t="s">
        <v>202</v>
      </c>
      <c r="C22" s="47">
        <f>SUM(C20:C21)</f>
        <v>45000</v>
      </c>
      <c r="D22" s="47">
        <f>SUM(D20:D21)</f>
        <v>55700</v>
      </c>
      <c r="E22" s="47">
        <f>SUM(E20:E21)</f>
        <v>55939</v>
      </c>
      <c r="F22" s="617">
        <f t="shared" si="0"/>
        <v>1.0042908438061042</v>
      </c>
      <c r="G22" s="202"/>
    </row>
    <row r="23" spans="1:7" s="65" customFormat="1" ht="12.75">
      <c r="A23" s="15"/>
      <c r="B23" s="241" t="s">
        <v>73</v>
      </c>
      <c r="C23" s="183"/>
      <c r="D23" s="183"/>
      <c r="E23" s="183"/>
      <c r="F23" s="619"/>
      <c r="G23" s="66"/>
    </row>
    <row r="24" spans="1:7" s="65" customFormat="1" ht="12">
      <c r="A24" s="162">
        <v>4111</v>
      </c>
      <c r="B24" s="242" t="s">
        <v>91</v>
      </c>
      <c r="C24" s="159">
        <v>578494</v>
      </c>
      <c r="D24" s="159">
        <v>581035</v>
      </c>
      <c r="E24" s="159">
        <v>581035</v>
      </c>
      <c r="F24" s="619">
        <f t="shared" si="0"/>
        <v>1</v>
      </c>
      <c r="G24" s="66"/>
    </row>
    <row r="25" spans="1:7" s="65" customFormat="1" ht="12">
      <c r="A25" s="162">
        <v>4112</v>
      </c>
      <c r="B25" s="242" t="s">
        <v>87</v>
      </c>
      <c r="C25" s="159">
        <v>202000</v>
      </c>
      <c r="D25" s="159">
        <v>202000</v>
      </c>
      <c r="E25" s="159">
        <v>202000</v>
      </c>
      <c r="F25" s="619">
        <f t="shared" si="0"/>
        <v>1</v>
      </c>
      <c r="G25" s="66"/>
    </row>
    <row r="26" spans="1:7" s="65" customFormat="1" ht="12">
      <c r="A26" s="162">
        <v>4113</v>
      </c>
      <c r="B26" s="242" t="s">
        <v>88</v>
      </c>
      <c r="C26" s="159">
        <v>75900</v>
      </c>
      <c r="D26" s="159">
        <v>75900</v>
      </c>
      <c r="E26" s="159">
        <v>75900</v>
      </c>
      <c r="F26" s="619">
        <f t="shared" si="0"/>
        <v>1</v>
      </c>
      <c r="G26" s="66"/>
    </row>
    <row r="27" spans="1:7" s="65" customFormat="1" ht="12">
      <c r="A27" s="162">
        <v>4114</v>
      </c>
      <c r="B27" s="242" t="s">
        <v>89</v>
      </c>
      <c r="C27" s="159">
        <v>131897</v>
      </c>
      <c r="D27" s="159">
        <v>133772</v>
      </c>
      <c r="E27" s="159">
        <v>133772</v>
      </c>
      <c r="F27" s="619">
        <f t="shared" si="0"/>
        <v>1</v>
      </c>
      <c r="G27" s="66"/>
    </row>
    <row r="28" spans="1:7" s="65" customFormat="1" ht="12">
      <c r="A28" s="162"/>
      <c r="B28" s="672" t="s">
        <v>678</v>
      </c>
      <c r="C28" s="159"/>
      <c r="D28" s="159"/>
      <c r="E28" s="159"/>
      <c r="F28" s="619"/>
      <c r="G28" s="66"/>
    </row>
    <row r="29" spans="1:7" s="65" customFormat="1" ht="12">
      <c r="A29" s="162"/>
      <c r="B29" s="672" t="s">
        <v>677</v>
      </c>
      <c r="C29" s="159"/>
      <c r="D29" s="159"/>
      <c r="E29" s="159"/>
      <c r="F29" s="619"/>
      <c r="G29" s="66"/>
    </row>
    <row r="30" spans="1:7" s="65" customFormat="1" ht="12">
      <c r="A30" s="162">
        <v>4115</v>
      </c>
      <c r="B30" s="242" t="s">
        <v>90</v>
      </c>
      <c r="C30" s="159">
        <v>248920</v>
      </c>
      <c r="D30" s="159">
        <v>198920</v>
      </c>
      <c r="E30" s="159">
        <v>198920</v>
      </c>
      <c r="F30" s="619">
        <f t="shared" si="0"/>
        <v>1</v>
      </c>
      <c r="G30" s="66"/>
    </row>
    <row r="31" spans="1:7" s="65" customFormat="1" ht="12">
      <c r="A31" s="162">
        <v>4116</v>
      </c>
      <c r="B31" s="242" t="s">
        <v>386</v>
      </c>
      <c r="C31" s="159">
        <v>94500</v>
      </c>
      <c r="D31" s="159">
        <v>82500</v>
      </c>
      <c r="E31" s="159">
        <v>82500</v>
      </c>
      <c r="F31" s="619">
        <f t="shared" si="0"/>
        <v>1</v>
      </c>
      <c r="G31" s="66"/>
    </row>
    <row r="32" spans="1:7" s="65" customFormat="1" ht="12">
      <c r="A32" s="162">
        <v>4117</v>
      </c>
      <c r="B32" s="242" t="s">
        <v>640</v>
      </c>
      <c r="C32" s="159"/>
      <c r="D32" s="159">
        <v>10995</v>
      </c>
      <c r="E32" s="159">
        <v>10995</v>
      </c>
      <c r="F32" s="619">
        <f t="shared" si="0"/>
        <v>1</v>
      </c>
      <c r="G32" s="66"/>
    </row>
    <row r="33" spans="1:7" s="65" customFormat="1" ht="12">
      <c r="A33" s="162"/>
      <c r="B33" s="606" t="s">
        <v>612</v>
      </c>
      <c r="C33" s="159"/>
      <c r="D33" s="159"/>
      <c r="E33" s="159"/>
      <c r="F33" s="619"/>
      <c r="G33" s="66"/>
    </row>
    <row r="34" spans="1:7" s="51" customFormat="1" ht="11.25">
      <c r="A34" s="71">
        <v>4121</v>
      </c>
      <c r="B34" s="207" t="s">
        <v>92</v>
      </c>
      <c r="C34" s="79">
        <v>50000</v>
      </c>
      <c r="D34" s="79">
        <v>54494</v>
      </c>
      <c r="E34" s="79">
        <v>52974</v>
      </c>
      <c r="F34" s="619">
        <f t="shared" si="0"/>
        <v>0.9721070209564355</v>
      </c>
      <c r="G34" s="59"/>
    </row>
    <row r="35" spans="1:7" s="51" customFormat="1" ht="11.25">
      <c r="A35" s="71"/>
      <c r="B35" s="672" t="s">
        <v>678</v>
      </c>
      <c r="C35" s="79"/>
      <c r="D35" s="79"/>
      <c r="E35" s="79"/>
      <c r="F35" s="619"/>
      <c r="G35" s="59"/>
    </row>
    <row r="36" spans="1:7" s="51" customFormat="1" ht="11.25">
      <c r="A36" s="71"/>
      <c r="B36" s="672" t="s">
        <v>677</v>
      </c>
      <c r="C36" s="79"/>
      <c r="D36" s="79"/>
      <c r="E36" s="79"/>
      <c r="F36" s="619"/>
      <c r="G36" s="59"/>
    </row>
    <row r="37" spans="1:7" s="51" customFormat="1" ht="11.25">
      <c r="A37" s="71">
        <v>4122</v>
      </c>
      <c r="B37" s="151" t="s">
        <v>234</v>
      </c>
      <c r="C37" s="159">
        <v>70000</v>
      </c>
      <c r="D37" s="159">
        <v>71036</v>
      </c>
      <c r="E37" s="159">
        <v>71036</v>
      </c>
      <c r="F37" s="619">
        <f t="shared" si="0"/>
        <v>1</v>
      </c>
      <c r="G37" s="59"/>
    </row>
    <row r="38" spans="1:7" s="51" customFormat="1" ht="11.25">
      <c r="A38" s="71"/>
      <c r="B38" s="672" t="s">
        <v>678</v>
      </c>
      <c r="C38" s="159"/>
      <c r="D38" s="159"/>
      <c r="E38" s="159"/>
      <c r="F38" s="619"/>
      <c r="G38" s="59"/>
    </row>
    <row r="39" spans="1:7" s="51" customFormat="1" ht="11.25">
      <c r="A39" s="71"/>
      <c r="B39" s="672" t="s">
        <v>679</v>
      </c>
      <c r="C39" s="159"/>
      <c r="D39" s="159"/>
      <c r="E39" s="159"/>
      <c r="F39" s="619"/>
      <c r="G39" s="59"/>
    </row>
    <row r="40" spans="1:7" s="51" customFormat="1" ht="11.25">
      <c r="A40" s="71"/>
      <c r="B40" s="672" t="s">
        <v>677</v>
      </c>
      <c r="C40" s="159"/>
      <c r="D40" s="159"/>
      <c r="E40" s="159"/>
      <c r="F40" s="619"/>
      <c r="G40" s="59"/>
    </row>
    <row r="41" spans="1:7" s="51" customFormat="1" ht="11.25">
      <c r="A41" s="71">
        <v>4123</v>
      </c>
      <c r="B41" s="242" t="s">
        <v>709</v>
      </c>
      <c r="C41" s="159"/>
      <c r="D41" s="159">
        <v>25200</v>
      </c>
      <c r="E41" s="159">
        <v>25200</v>
      </c>
      <c r="F41" s="619">
        <f t="shared" si="0"/>
        <v>1</v>
      </c>
      <c r="G41" s="59"/>
    </row>
    <row r="42" spans="1:7" s="51" customFormat="1" ht="12">
      <c r="A42" s="76"/>
      <c r="B42" s="675" t="s">
        <v>142</v>
      </c>
      <c r="C42" s="284">
        <f>SUM(C24:C37)</f>
        <v>1451711</v>
      </c>
      <c r="D42" s="284">
        <f>SUM(D24:D41)</f>
        <v>1435852</v>
      </c>
      <c r="E42" s="284">
        <f>SUM(E24:E41)</f>
        <v>1434332</v>
      </c>
      <c r="F42" s="628">
        <f t="shared" si="0"/>
        <v>0.9989413950741441</v>
      </c>
      <c r="G42" s="72"/>
    </row>
    <row r="43" spans="1:7" s="51" customFormat="1" ht="11.25">
      <c r="A43" s="71">
        <v>4131</v>
      </c>
      <c r="B43" s="207" t="s">
        <v>266</v>
      </c>
      <c r="C43" s="159">
        <v>45000</v>
      </c>
      <c r="D43" s="159">
        <v>50000</v>
      </c>
      <c r="E43" s="159">
        <v>50000</v>
      </c>
      <c r="F43" s="619">
        <f t="shared" si="0"/>
        <v>1</v>
      </c>
      <c r="G43" s="59"/>
    </row>
    <row r="44" spans="1:7" s="51" customFormat="1" ht="12" customHeight="1">
      <c r="A44" s="71">
        <v>4132</v>
      </c>
      <c r="B44" s="207" t="s">
        <v>77</v>
      </c>
      <c r="C44" s="159">
        <v>30000</v>
      </c>
      <c r="D44" s="159">
        <v>31176</v>
      </c>
      <c r="E44" s="159">
        <v>31176</v>
      </c>
      <c r="F44" s="619">
        <f t="shared" si="0"/>
        <v>1</v>
      </c>
      <c r="G44" s="59"/>
    </row>
    <row r="45" spans="1:7" s="51" customFormat="1" ht="12.75" customHeight="1">
      <c r="A45" s="71">
        <v>4133</v>
      </c>
      <c r="B45" s="207" t="s">
        <v>267</v>
      </c>
      <c r="C45" s="159">
        <v>150000</v>
      </c>
      <c r="D45" s="159">
        <v>232923</v>
      </c>
      <c r="E45" s="159">
        <v>232923</v>
      </c>
      <c r="F45" s="619">
        <f t="shared" si="0"/>
        <v>1</v>
      </c>
      <c r="G45" s="59"/>
    </row>
    <row r="46" spans="1:7" s="51" customFormat="1" ht="12.75" customHeight="1">
      <c r="A46" s="71"/>
      <c r="B46" s="672" t="s">
        <v>678</v>
      </c>
      <c r="C46" s="159"/>
      <c r="D46" s="159"/>
      <c r="E46" s="159"/>
      <c r="F46" s="619"/>
      <c r="G46" s="59"/>
    </row>
    <row r="47" spans="1:7" s="51" customFormat="1" ht="12.75" customHeight="1">
      <c r="A47" s="71"/>
      <c r="B47" s="672" t="s">
        <v>677</v>
      </c>
      <c r="C47" s="159"/>
      <c r="D47" s="159"/>
      <c r="E47" s="159"/>
      <c r="F47" s="619"/>
      <c r="G47" s="59"/>
    </row>
    <row r="48" spans="1:7" s="51" customFormat="1" ht="12.75">
      <c r="A48" s="71">
        <v>4134</v>
      </c>
      <c r="B48" s="207" t="s">
        <v>150</v>
      </c>
      <c r="C48" s="159">
        <v>150000</v>
      </c>
      <c r="D48" s="159">
        <v>150000</v>
      </c>
      <c r="E48" s="159">
        <v>150000</v>
      </c>
      <c r="F48" s="619">
        <f t="shared" si="0"/>
        <v>1</v>
      </c>
      <c r="G48" s="124" t="s">
        <v>166</v>
      </c>
    </row>
    <row r="49" spans="1:7" s="51" customFormat="1" ht="11.25">
      <c r="A49" s="71">
        <v>4135</v>
      </c>
      <c r="B49" s="207" t="s">
        <v>268</v>
      </c>
      <c r="C49" s="159">
        <v>95000</v>
      </c>
      <c r="D49" s="159">
        <v>157000</v>
      </c>
      <c r="E49" s="159">
        <v>157000</v>
      </c>
      <c r="F49" s="619">
        <f t="shared" si="0"/>
        <v>1</v>
      </c>
      <c r="G49" s="71" t="s">
        <v>169</v>
      </c>
    </row>
    <row r="50" spans="1:7" s="51" customFormat="1" ht="11.25">
      <c r="A50" s="76">
        <v>4136</v>
      </c>
      <c r="B50" s="746" t="s">
        <v>654</v>
      </c>
      <c r="C50" s="170"/>
      <c r="D50" s="170">
        <v>8817</v>
      </c>
      <c r="E50" s="170">
        <v>8817</v>
      </c>
      <c r="F50" s="621">
        <f t="shared" si="0"/>
        <v>1</v>
      </c>
      <c r="G50" s="76"/>
    </row>
    <row r="51" spans="1:7" s="51" customFormat="1" ht="11.25">
      <c r="A51" s="71">
        <v>4137</v>
      </c>
      <c r="B51" s="207" t="s">
        <v>615</v>
      </c>
      <c r="C51" s="159">
        <v>149771</v>
      </c>
      <c r="D51" s="159">
        <v>199795</v>
      </c>
      <c r="E51" s="159">
        <v>198545</v>
      </c>
      <c r="F51" s="621">
        <f t="shared" si="0"/>
        <v>0.9937435871768563</v>
      </c>
      <c r="G51" s="71"/>
    </row>
    <row r="52" spans="1:7" s="51" customFormat="1" ht="12">
      <c r="A52" s="22">
        <v>4100</v>
      </c>
      <c r="B52" s="23" t="s">
        <v>202</v>
      </c>
      <c r="C52" s="47">
        <f>SUM(C42:C51)</f>
        <v>2071482</v>
      </c>
      <c r="D52" s="47">
        <f>SUM(D42:D51)</f>
        <v>2265563</v>
      </c>
      <c r="E52" s="47">
        <f>SUM(E42:E51)</f>
        <v>2262793</v>
      </c>
      <c r="F52" s="617">
        <f t="shared" si="0"/>
        <v>0.9987773458517817</v>
      </c>
      <c r="G52" s="215"/>
    </row>
    <row r="53" spans="1:7" s="51" customFormat="1" ht="12">
      <c r="A53" s="52"/>
      <c r="B53" s="24" t="s">
        <v>83</v>
      </c>
      <c r="C53" s="159"/>
      <c r="D53" s="159"/>
      <c r="E53" s="159"/>
      <c r="F53" s="619"/>
      <c r="G53" s="59"/>
    </row>
    <row r="54" spans="1:7" s="51" customFormat="1" ht="11.25">
      <c r="A54" s="162">
        <v>4211</v>
      </c>
      <c r="B54" s="222" t="s">
        <v>93</v>
      </c>
      <c r="C54" s="159">
        <v>700</v>
      </c>
      <c r="D54" s="159">
        <v>2253</v>
      </c>
      <c r="E54" s="159">
        <v>2253</v>
      </c>
      <c r="F54" s="619">
        <f t="shared" si="0"/>
        <v>1</v>
      </c>
      <c r="G54" s="59"/>
    </row>
    <row r="55" spans="1:7" s="51" customFormat="1" ht="11.25">
      <c r="A55" s="162">
        <v>4213</v>
      </c>
      <c r="B55" s="222" t="s">
        <v>95</v>
      </c>
      <c r="C55" s="159">
        <v>5500</v>
      </c>
      <c r="D55" s="159">
        <v>5495</v>
      </c>
      <c r="E55" s="159">
        <v>5495</v>
      </c>
      <c r="F55" s="619">
        <f t="shared" si="0"/>
        <v>1</v>
      </c>
      <c r="G55" s="59"/>
    </row>
    <row r="56" spans="1:7" s="51" customFormat="1" ht="11.25">
      <c r="A56" s="162">
        <v>4215</v>
      </c>
      <c r="B56" s="222" t="s">
        <v>641</v>
      </c>
      <c r="C56" s="159"/>
      <c r="D56" s="159">
        <v>485</v>
      </c>
      <c r="E56" s="159">
        <v>485</v>
      </c>
      <c r="F56" s="619">
        <f t="shared" si="0"/>
        <v>1</v>
      </c>
      <c r="G56" s="59"/>
    </row>
    <row r="57" spans="1:7" s="51" customFormat="1" ht="11.25">
      <c r="A57" s="162">
        <v>4219</v>
      </c>
      <c r="B57" s="222" t="s">
        <v>96</v>
      </c>
      <c r="C57" s="159">
        <v>7500</v>
      </c>
      <c r="D57" s="159">
        <v>8988</v>
      </c>
      <c r="E57" s="159">
        <v>8988</v>
      </c>
      <c r="F57" s="619">
        <f t="shared" si="0"/>
        <v>1</v>
      </c>
      <c r="G57" s="59"/>
    </row>
    <row r="58" spans="1:7" s="51" customFormat="1" ht="11.25">
      <c r="A58" s="162">
        <v>4221</v>
      </c>
      <c r="B58" s="222" t="s">
        <v>94</v>
      </c>
      <c r="C58" s="159">
        <v>950</v>
      </c>
      <c r="D58" s="159">
        <v>3162</v>
      </c>
      <c r="E58" s="159">
        <v>3162</v>
      </c>
      <c r="F58" s="619">
        <f t="shared" si="0"/>
        <v>1</v>
      </c>
      <c r="G58" s="59"/>
    </row>
    <row r="59" spans="1:7" s="51" customFormat="1" ht="11.25">
      <c r="A59" s="162">
        <v>4223</v>
      </c>
      <c r="B59" s="222" t="s">
        <v>100</v>
      </c>
      <c r="C59" s="159">
        <v>240</v>
      </c>
      <c r="D59" s="159">
        <v>254</v>
      </c>
      <c r="E59" s="159">
        <v>254</v>
      </c>
      <c r="F59" s="619">
        <f t="shared" si="0"/>
        <v>1</v>
      </c>
      <c r="G59" s="59"/>
    </row>
    <row r="60" spans="1:7" s="51" customFormat="1" ht="11.25">
      <c r="A60" s="162">
        <v>4225</v>
      </c>
      <c r="B60" s="222" t="s">
        <v>101</v>
      </c>
      <c r="C60" s="159">
        <v>450</v>
      </c>
      <c r="D60" s="159">
        <v>2513</v>
      </c>
      <c r="E60" s="159">
        <v>2513</v>
      </c>
      <c r="F60" s="619">
        <f t="shared" si="0"/>
        <v>1</v>
      </c>
      <c r="G60" s="59"/>
    </row>
    <row r="61" spans="1:7" s="51" customFormat="1" ht="11.25">
      <c r="A61" s="162">
        <v>4227</v>
      </c>
      <c r="B61" s="222" t="s">
        <v>102</v>
      </c>
      <c r="C61" s="159">
        <v>3800</v>
      </c>
      <c r="D61" s="159">
        <v>3736</v>
      </c>
      <c r="E61" s="159">
        <v>3736</v>
      </c>
      <c r="F61" s="619">
        <f t="shared" si="0"/>
        <v>1</v>
      </c>
      <c r="G61" s="59"/>
    </row>
    <row r="62" spans="1:7" s="51" customFormat="1" ht="11.25">
      <c r="A62" s="162">
        <v>4231</v>
      </c>
      <c r="B62" s="222" t="s">
        <v>103</v>
      </c>
      <c r="C62" s="159">
        <v>13790</v>
      </c>
      <c r="D62" s="159">
        <v>16355</v>
      </c>
      <c r="E62" s="159">
        <v>16355</v>
      </c>
      <c r="F62" s="619">
        <f t="shared" si="0"/>
        <v>1</v>
      </c>
      <c r="G62" s="59"/>
    </row>
    <row r="63" spans="1:7" s="51" customFormat="1" ht="11.25">
      <c r="A63" s="162">
        <v>4233</v>
      </c>
      <c r="B63" s="222" t="s">
        <v>104</v>
      </c>
      <c r="C63" s="159"/>
      <c r="D63" s="159">
        <v>5957</v>
      </c>
      <c r="E63" s="159">
        <v>5957</v>
      </c>
      <c r="F63" s="619">
        <f t="shared" si="0"/>
        <v>1</v>
      </c>
      <c r="G63" s="59"/>
    </row>
    <row r="64" spans="1:7" s="51" customFormat="1" ht="11.25">
      <c r="A64" s="162"/>
      <c r="B64" s="672" t="s">
        <v>678</v>
      </c>
      <c r="C64" s="159"/>
      <c r="D64" s="159"/>
      <c r="E64" s="159"/>
      <c r="F64" s="619"/>
      <c r="G64" s="59"/>
    </row>
    <row r="65" spans="1:7" s="51" customFormat="1" ht="11.25">
      <c r="A65" s="162"/>
      <c r="B65" s="672" t="s">
        <v>677</v>
      </c>
      <c r="C65" s="159"/>
      <c r="D65" s="159"/>
      <c r="E65" s="159"/>
      <c r="F65" s="619"/>
      <c r="G65" s="59"/>
    </row>
    <row r="66" spans="1:7" s="51" customFormat="1" ht="11.25">
      <c r="A66" s="162">
        <v>4237</v>
      </c>
      <c r="B66" s="222" t="s">
        <v>107</v>
      </c>
      <c r="C66" s="159">
        <v>6300</v>
      </c>
      <c r="D66" s="159">
        <v>6388</v>
      </c>
      <c r="E66" s="159">
        <v>6388</v>
      </c>
      <c r="F66" s="619">
        <f t="shared" si="0"/>
        <v>1</v>
      </c>
      <c r="G66" s="59"/>
    </row>
    <row r="67" spans="1:7" s="51" customFormat="1" ht="11.25">
      <c r="A67" s="162">
        <v>4238</v>
      </c>
      <c r="B67" s="222" t="s">
        <v>655</v>
      </c>
      <c r="C67" s="159"/>
      <c r="D67" s="159">
        <v>54331</v>
      </c>
      <c r="E67" s="159">
        <v>54331</v>
      </c>
      <c r="F67" s="619">
        <f t="shared" si="0"/>
        <v>1</v>
      </c>
      <c r="G67" s="59"/>
    </row>
    <row r="68" spans="1:7" s="51" customFormat="1" ht="11.25">
      <c r="A68" s="162">
        <v>4239</v>
      </c>
      <c r="B68" s="222" t="s">
        <v>105</v>
      </c>
      <c r="C68" s="159">
        <v>6300</v>
      </c>
      <c r="D68" s="159">
        <v>6350</v>
      </c>
      <c r="E68" s="159">
        <v>6350</v>
      </c>
      <c r="F68" s="619">
        <f t="shared" si="0"/>
        <v>1</v>
      </c>
      <c r="G68" s="59"/>
    </row>
    <row r="69" spans="1:7" s="51" customFormat="1" ht="11.25">
      <c r="A69" s="162"/>
      <c r="B69" s="672" t="s">
        <v>680</v>
      </c>
      <c r="C69" s="159"/>
      <c r="D69" s="159"/>
      <c r="E69" s="159"/>
      <c r="F69" s="619"/>
      <c r="G69" s="59"/>
    </row>
    <row r="70" spans="1:7" s="51" customFormat="1" ht="11.25">
      <c r="A70" s="162">
        <v>4241</v>
      </c>
      <c r="B70" s="222" t="s">
        <v>106</v>
      </c>
      <c r="C70" s="159">
        <v>2300</v>
      </c>
      <c r="D70" s="159">
        <v>1844</v>
      </c>
      <c r="E70" s="159">
        <v>1844</v>
      </c>
      <c r="F70" s="619">
        <f t="shared" si="0"/>
        <v>1</v>
      </c>
      <c r="G70" s="59"/>
    </row>
    <row r="71" spans="1:7" s="51" customFormat="1" ht="11.25">
      <c r="A71" s="162">
        <v>4243</v>
      </c>
      <c r="B71" s="222" t="s">
        <v>108</v>
      </c>
      <c r="C71" s="159">
        <v>5500</v>
      </c>
      <c r="D71" s="159">
        <v>5517</v>
      </c>
      <c r="E71" s="159">
        <v>5517</v>
      </c>
      <c r="F71" s="619">
        <f t="shared" si="0"/>
        <v>1</v>
      </c>
      <c r="G71" s="59"/>
    </row>
    <row r="72" spans="1:7" s="51" customFormat="1" ht="11.25">
      <c r="A72" s="162">
        <v>4251</v>
      </c>
      <c r="B72" s="222" t="s">
        <v>109</v>
      </c>
      <c r="C72" s="159">
        <v>1550</v>
      </c>
      <c r="D72" s="159">
        <v>730</v>
      </c>
      <c r="E72" s="159">
        <v>730</v>
      </c>
      <c r="F72" s="619">
        <f t="shared" si="0"/>
        <v>1</v>
      </c>
      <c r="G72" s="59"/>
    </row>
    <row r="73" spans="1:7" s="51" customFormat="1" ht="11.25">
      <c r="A73" s="162">
        <v>4253</v>
      </c>
      <c r="B73" s="222" t="s">
        <v>110</v>
      </c>
      <c r="C73" s="159">
        <v>12700</v>
      </c>
      <c r="D73" s="159">
        <v>12700</v>
      </c>
      <c r="E73" s="159">
        <v>12700</v>
      </c>
      <c r="F73" s="619">
        <f t="shared" si="0"/>
        <v>1</v>
      </c>
      <c r="G73" s="59"/>
    </row>
    <row r="74" spans="1:7" s="51" customFormat="1" ht="11.25">
      <c r="A74" s="162">
        <v>4255</v>
      </c>
      <c r="B74" s="222" t="s">
        <v>111</v>
      </c>
      <c r="C74" s="159">
        <v>1800</v>
      </c>
      <c r="D74" s="159">
        <v>7275</v>
      </c>
      <c r="E74" s="159">
        <v>7275</v>
      </c>
      <c r="F74" s="619">
        <f t="shared" si="0"/>
        <v>1</v>
      </c>
      <c r="G74" s="59"/>
    </row>
    <row r="75" spans="1:7" s="51" customFormat="1" ht="11.25">
      <c r="A75" s="162"/>
      <c r="B75" s="672" t="s">
        <v>680</v>
      </c>
      <c r="C75" s="159"/>
      <c r="D75" s="159"/>
      <c r="E75" s="159"/>
      <c r="F75" s="619"/>
      <c r="G75" s="59"/>
    </row>
    <row r="76" spans="1:7" s="51" customFormat="1" ht="11.25">
      <c r="A76" s="162">
        <v>4261</v>
      </c>
      <c r="B76" s="222" t="s">
        <v>112</v>
      </c>
      <c r="C76" s="159">
        <v>4800</v>
      </c>
      <c r="D76" s="159">
        <v>4017</v>
      </c>
      <c r="E76" s="159">
        <v>4017</v>
      </c>
      <c r="F76" s="619">
        <f aca="true" t="shared" si="1" ref="F76:F115">SUM(E76/D76)</f>
        <v>1</v>
      </c>
      <c r="G76" s="59"/>
    </row>
    <row r="77" spans="1:7" s="51" customFormat="1" ht="11.25">
      <c r="A77" s="634"/>
      <c r="B77" s="672" t="s">
        <v>680</v>
      </c>
      <c r="C77" s="159"/>
      <c r="D77" s="159"/>
      <c r="E77" s="159"/>
      <c r="F77" s="619"/>
      <c r="G77" s="59"/>
    </row>
    <row r="78" spans="1:7" s="51" customFormat="1" ht="11.25">
      <c r="A78" s="634">
        <v>4262</v>
      </c>
      <c r="B78" s="635" t="s">
        <v>637</v>
      </c>
      <c r="C78" s="159"/>
      <c r="D78" s="159"/>
      <c r="E78" s="159"/>
      <c r="F78" s="619"/>
      <c r="G78" s="59"/>
    </row>
    <row r="79" spans="1:7" s="51" customFormat="1" ht="11.25">
      <c r="A79" s="634">
        <v>4271</v>
      </c>
      <c r="B79" s="635" t="s">
        <v>642</v>
      </c>
      <c r="C79" s="159"/>
      <c r="D79" s="159">
        <v>11</v>
      </c>
      <c r="E79" s="159">
        <v>11</v>
      </c>
      <c r="F79" s="619">
        <f t="shared" si="1"/>
        <v>1</v>
      </c>
      <c r="G79" s="59"/>
    </row>
    <row r="80" spans="1:7" s="51" customFormat="1" ht="11.25">
      <c r="A80" s="634">
        <v>4281</v>
      </c>
      <c r="B80" s="635" t="s">
        <v>681</v>
      </c>
      <c r="C80" s="159"/>
      <c r="D80" s="159">
        <v>10937</v>
      </c>
      <c r="E80" s="159">
        <v>10937</v>
      </c>
      <c r="F80" s="619">
        <f t="shared" si="1"/>
        <v>1</v>
      </c>
      <c r="G80" s="59"/>
    </row>
    <row r="81" spans="1:7" s="51" customFormat="1" ht="11.25">
      <c r="A81" s="634">
        <v>4285</v>
      </c>
      <c r="B81" s="635" t="s">
        <v>634</v>
      </c>
      <c r="C81" s="159"/>
      <c r="D81" s="159">
        <v>9701</v>
      </c>
      <c r="E81" s="159">
        <v>11221</v>
      </c>
      <c r="F81" s="619">
        <f t="shared" si="1"/>
        <v>1.1566848778476446</v>
      </c>
      <c r="G81" s="59"/>
    </row>
    <row r="82" spans="1:7" s="51" customFormat="1" ht="11.25">
      <c r="A82" s="632">
        <v>4286</v>
      </c>
      <c r="B82" s="633" t="s">
        <v>693</v>
      </c>
      <c r="C82" s="170"/>
      <c r="D82" s="170">
        <v>6800</v>
      </c>
      <c r="E82" s="170">
        <v>6800</v>
      </c>
      <c r="F82" s="621">
        <f t="shared" si="1"/>
        <v>1</v>
      </c>
      <c r="G82" s="72"/>
    </row>
    <row r="83" spans="1:7" s="51" customFormat="1" ht="12">
      <c r="A83" s="238">
        <v>4200</v>
      </c>
      <c r="B83" s="203" t="s">
        <v>202</v>
      </c>
      <c r="C83" s="90">
        <f>SUM(C54:C76)</f>
        <v>74180</v>
      </c>
      <c r="D83" s="90">
        <f>SUM(D54:D82)</f>
        <v>175799</v>
      </c>
      <c r="E83" s="90">
        <f>SUM(E54:E82)</f>
        <v>177319</v>
      </c>
      <c r="F83" s="617">
        <f t="shared" si="1"/>
        <v>1.0086462380332084</v>
      </c>
      <c r="G83" s="243"/>
    </row>
    <row r="84" spans="1:7" s="65" customFormat="1" ht="12">
      <c r="A84" s="15"/>
      <c r="B84" s="24" t="s">
        <v>60</v>
      </c>
      <c r="C84" s="159"/>
      <c r="D84" s="159"/>
      <c r="E84" s="159"/>
      <c r="F84" s="619"/>
      <c r="G84" s="66"/>
    </row>
    <row r="85" spans="1:7" s="51" customFormat="1" ht="11.25">
      <c r="A85" s="71">
        <v>4310</v>
      </c>
      <c r="B85" s="133" t="s">
        <v>197</v>
      </c>
      <c r="C85" s="159">
        <v>20000</v>
      </c>
      <c r="D85" s="159">
        <v>32500</v>
      </c>
      <c r="E85" s="159">
        <v>32500</v>
      </c>
      <c r="F85" s="619">
        <f t="shared" si="1"/>
        <v>1</v>
      </c>
      <c r="G85" s="59"/>
    </row>
    <row r="86" spans="1:7" s="51" customFormat="1" ht="11.25">
      <c r="A86" s="71">
        <v>4315</v>
      </c>
      <c r="B86" s="133" t="s">
        <v>811</v>
      </c>
      <c r="C86" s="159"/>
      <c r="D86" s="159">
        <v>5120</v>
      </c>
      <c r="E86" s="159">
        <v>5120</v>
      </c>
      <c r="F86" s="619">
        <f t="shared" si="1"/>
        <v>1</v>
      </c>
      <c r="G86" s="59"/>
    </row>
    <row r="87" spans="1:7" s="51" customFormat="1" ht="11.25">
      <c r="A87" s="71">
        <v>4321</v>
      </c>
      <c r="B87" s="133" t="s">
        <v>596</v>
      </c>
      <c r="C87" s="159">
        <v>6600</v>
      </c>
      <c r="D87" s="159">
        <v>11796</v>
      </c>
      <c r="E87" s="159">
        <v>11796</v>
      </c>
      <c r="F87" s="619">
        <f t="shared" si="1"/>
        <v>1</v>
      </c>
      <c r="G87" s="59"/>
    </row>
    <row r="88" spans="1:7" s="51" customFormat="1" ht="11.25">
      <c r="A88" s="71">
        <v>4322</v>
      </c>
      <c r="B88" s="133" t="s">
        <v>597</v>
      </c>
      <c r="C88" s="159">
        <v>19900</v>
      </c>
      <c r="D88" s="159">
        <v>22043</v>
      </c>
      <c r="E88" s="159">
        <v>22043</v>
      </c>
      <c r="F88" s="619">
        <f t="shared" si="1"/>
        <v>1</v>
      </c>
      <c r="G88" s="59"/>
    </row>
    <row r="89" spans="1:7" s="51" customFormat="1" ht="11.25">
      <c r="A89" s="71">
        <v>4340</v>
      </c>
      <c r="B89" s="133" t="s">
        <v>682</v>
      </c>
      <c r="C89" s="159">
        <v>16649</v>
      </c>
      <c r="D89" s="159">
        <v>26737</v>
      </c>
      <c r="E89" s="159">
        <v>26737</v>
      </c>
      <c r="F89" s="621">
        <f t="shared" si="1"/>
        <v>1</v>
      </c>
      <c r="G89" s="59"/>
    </row>
    <row r="90" spans="1:7" s="65" customFormat="1" ht="12">
      <c r="A90" s="215">
        <v>4300</v>
      </c>
      <c r="B90" s="23" t="s">
        <v>202</v>
      </c>
      <c r="C90" s="171">
        <f>SUM(C85:C89)</f>
        <v>63149</v>
      </c>
      <c r="D90" s="171">
        <f>SUM(D85:D89)</f>
        <v>98196</v>
      </c>
      <c r="E90" s="171">
        <f>SUM(E85:E89)</f>
        <v>98196</v>
      </c>
      <c r="F90" s="617">
        <f t="shared" si="1"/>
        <v>1</v>
      </c>
      <c r="G90" s="107"/>
    </row>
    <row r="91" spans="1:7" s="65" customFormat="1" ht="12">
      <c r="A91" s="215"/>
      <c r="B91" s="24" t="s">
        <v>643</v>
      </c>
      <c r="C91" s="171"/>
      <c r="D91" s="171"/>
      <c r="E91" s="171"/>
      <c r="F91" s="612"/>
      <c r="G91" s="107"/>
    </row>
    <row r="92" spans="1:7" s="65" customFormat="1" ht="12">
      <c r="A92" s="676">
        <v>4412</v>
      </c>
      <c r="B92" s="677" t="s">
        <v>644</v>
      </c>
      <c r="C92" s="173"/>
      <c r="D92" s="590">
        <v>27410</v>
      </c>
      <c r="E92" s="590">
        <v>27410</v>
      </c>
      <c r="F92" s="619">
        <f t="shared" si="1"/>
        <v>1</v>
      </c>
      <c r="G92" s="128"/>
    </row>
    <row r="93" spans="1:7" s="65" customFormat="1" ht="12">
      <c r="A93" s="162"/>
      <c r="B93" s="672" t="s">
        <v>683</v>
      </c>
      <c r="C93" s="244"/>
      <c r="D93" s="159"/>
      <c r="E93" s="159"/>
      <c r="F93" s="619"/>
      <c r="G93" s="66"/>
    </row>
    <row r="94" spans="1:7" s="65" customFormat="1" ht="12">
      <c r="A94" s="162"/>
      <c r="B94" s="672" t="s">
        <v>684</v>
      </c>
      <c r="C94" s="244"/>
      <c r="D94" s="159"/>
      <c r="E94" s="159"/>
      <c r="F94" s="619"/>
      <c r="G94" s="66"/>
    </row>
    <row r="95" spans="1:7" s="65" customFormat="1" ht="12">
      <c r="A95" s="245"/>
      <c r="B95" s="678" t="s">
        <v>685</v>
      </c>
      <c r="C95" s="172"/>
      <c r="D95" s="170"/>
      <c r="E95" s="170"/>
      <c r="F95" s="621"/>
      <c r="G95" s="77"/>
    </row>
    <row r="96" spans="1:7" s="65" customFormat="1" ht="12">
      <c r="A96" s="215">
        <v>4300</v>
      </c>
      <c r="B96" s="23" t="s">
        <v>202</v>
      </c>
      <c r="C96" s="171"/>
      <c r="D96" s="171">
        <f>SUM(D92)</f>
        <v>27410</v>
      </c>
      <c r="E96" s="171">
        <f>SUM(E92)</f>
        <v>27410</v>
      </c>
      <c r="F96" s="617">
        <f t="shared" si="1"/>
        <v>1</v>
      </c>
      <c r="G96" s="107"/>
    </row>
    <row r="97" spans="1:7" s="65" customFormat="1" ht="12.75">
      <c r="A97" s="22"/>
      <c r="B97" s="365" t="s">
        <v>390</v>
      </c>
      <c r="C97" s="5"/>
      <c r="D97" s="5"/>
      <c r="E97" s="5"/>
      <c r="F97" s="612"/>
      <c r="G97" s="215"/>
    </row>
    <row r="98" spans="1:7" s="65" customFormat="1" ht="12">
      <c r="A98" s="364"/>
      <c r="B98" s="26" t="s">
        <v>81</v>
      </c>
      <c r="C98" s="244"/>
      <c r="D98" s="244"/>
      <c r="E98" s="244"/>
      <c r="F98" s="619"/>
      <c r="G98" s="66"/>
    </row>
    <row r="99" spans="1:7" s="65" customFormat="1" ht="12">
      <c r="A99" s="71">
        <v>4501</v>
      </c>
      <c r="B99" s="133" t="s">
        <v>196</v>
      </c>
      <c r="C99" s="159">
        <v>135000</v>
      </c>
      <c r="D99" s="159">
        <v>114000</v>
      </c>
      <c r="E99" s="159">
        <v>114000</v>
      </c>
      <c r="F99" s="619">
        <f t="shared" si="1"/>
        <v>1</v>
      </c>
      <c r="G99" s="71"/>
    </row>
    <row r="100" spans="1:7" s="65" customFormat="1" ht="12">
      <c r="A100" s="71">
        <v>4502</v>
      </c>
      <c r="B100" s="133" t="s">
        <v>656</v>
      </c>
      <c r="C100" s="159"/>
      <c r="D100" s="159">
        <v>38000</v>
      </c>
      <c r="E100" s="159">
        <v>38000</v>
      </c>
      <c r="F100" s="621">
        <f t="shared" si="1"/>
        <v>1</v>
      </c>
      <c r="G100" s="71"/>
    </row>
    <row r="101" spans="1:7" s="65" customFormat="1" ht="12">
      <c r="A101" s="23">
        <v>4500</v>
      </c>
      <c r="B101" s="23" t="s">
        <v>202</v>
      </c>
      <c r="C101" s="171">
        <f>SUM(C99)</f>
        <v>135000</v>
      </c>
      <c r="D101" s="171">
        <f>SUM(D99:D100)</f>
        <v>152000</v>
      </c>
      <c r="E101" s="171">
        <f>SUM(E99:E100)</f>
        <v>152000</v>
      </c>
      <c r="F101" s="617">
        <f t="shared" si="1"/>
        <v>1</v>
      </c>
      <c r="G101" s="107"/>
    </row>
    <row r="102" spans="1:7" s="65" customFormat="1" ht="12">
      <c r="A102" s="82"/>
      <c r="B102" s="272" t="s">
        <v>21</v>
      </c>
      <c r="C102" s="84"/>
      <c r="D102" s="84"/>
      <c r="E102" s="84"/>
      <c r="F102" s="619"/>
      <c r="G102" s="66"/>
    </row>
    <row r="103" spans="1:7" s="65" customFormat="1" ht="12">
      <c r="A103" s="82"/>
      <c r="B103" s="159" t="s">
        <v>434</v>
      </c>
      <c r="C103" s="84"/>
      <c r="D103" s="296">
        <f>SUM(D93)</f>
        <v>0</v>
      </c>
      <c r="E103" s="296">
        <f>SUM(E93)</f>
        <v>0</v>
      </c>
      <c r="F103" s="619"/>
      <c r="G103" s="66"/>
    </row>
    <row r="104" spans="1:7" s="65" customFormat="1" ht="12">
      <c r="A104" s="82"/>
      <c r="B104" s="159" t="s">
        <v>686</v>
      </c>
      <c r="C104" s="84"/>
      <c r="D104" s="296">
        <f>SUM(D94)</f>
        <v>0</v>
      </c>
      <c r="E104" s="296">
        <f>SUM(E94)</f>
        <v>0</v>
      </c>
      <c r="F104" s="619"/>
      <c r="G104" s="66"/>
    </row>
    <row r="105" spans="1:7" s="51" customFormat="1" ht="12">
      <c r="A105" s="82"/>
      <c r="B105" s="36" t="s">
        <v>285</v>
      </c>
      <c r="C105" s="296">
        <f>SUM(C49)</f>
        <v>95000</v>
      </c>
      <c r="D105" s="296">
        <f>SUM(D49+D80)</f>
        <v>167937</v>
      </c>
      <c r="E105" s="296">
        <f>SUM(E49+E80)</f>
        <v>167937</v>
      </c>
      <c r="F105" s="619">
        <f t="shared" si="1"/>
        <v>1</v>
      </c>
      <c r="G105" s="59"/>
    </row>
    <row r="106" spans="1:7" ht="12" customHeight="1">
      <c r="A106" s="85"/>
      <c r="B106" s="36" t="s">
        <v>273</v>
      </c>
      <c r="C106" s="183"/>
      <c r="D106" s="183"/>
      <c r="E106" s="183"/>
      <c r="F106" s="619"/>
      <c r="G106" s="59"/>
    </row>
    <row r="107" spans="1:7" ht="12" customHeight="1">
      <c r="A107" s="85"/>
      <c r="B107" s="244" t="s">
        <v>22</v>
      </c>
      <c r="C107" s="244">
        <f>SUM(C105:C106)</f>
        <v>95000</v>
      </c>
      <c r="D107" s="244">
        <f>SUM(D105:D106)</f>
        <v>167937</v>
      </c>
      <c r="E107" s="244">
        <f>SUM(E105:E106)</f>
        <v>167937</v>
      </c>
      <c r="F107" s="619">
        <f t="shared" si="1"/>
        <v>1</v>
      </c>
      <c r="G107" s="59"/>
    </row>
    <row r="108" spans="1:7" ht="12" customHeight="1">
      <c r="A108" s="85"/>
      <c r="B108" s="275" t="s">
        <v>23</v>
      </c>
      <c r="C108" s="183"/>
      <c r="D108" s="183"/>
      <c r="E108" s="183"/>
      <c r="F108" s="619"/>
      <c r="G108" s="59"/>
    </row>
    <row r="109" spans="1:7" ht="11.25">
      <c r="A109" s="85"/>
      <c r="B109" s="36" t="s">
        <v>24</v>
      </c>
      <c r="C109" s="159">
        <f>SUM(C15+C18+C22+C52+C83+C90)-C105-C106+C101-C20-C48-C44</f>
        <v>2210284</v>
      </c>
      <c r="D109" s="159">
        <f>SUM(D15+D18+D22+D52+D83+D90+D96)-D105-D106+D101-D20-D48-D44</f>
        <v>2510635</v>
      </c>
      <c r="E109" s="159">
        <f>SUM(E15+E18+E22+E52+E83+E90+E96)-E105-E106+E101-E20-E48-E44</f>
        <v>2509385</v>
      </c>
      <c r="F109" s="619">
        <f t="shared" si="1"/>
        <v>0.9995021179900703</v>
      </c>
      <c r="G109" s="59"/>
    </row>
    <row r="110" spans="1:7" ht="11.25">
      <c r="A110" s="85"/>
      <c r="B110" s="158" t="s">
        <v>47</v>
      </c>
      <c r="C110" s="158">
        <v>333350</v>
      </c>
      <c r="D110" s="158">
        <v>333350</v>
      </c>
      <c r="E110" s="158">
        <v>333350</v>
      </c>
      <c r="F110" s="619">
        <f t="shared" si="1"/>
        <v>1</v>
      </c>
      <c r="G110" s="59"/>
    </row>
    <row r="111" spans="1:7" ht="11.25">
      <c r="A111" s="85"/>
      <c r="B111" s="36" t="s">
        <v>25</v>
      </c>
      <c r="C111" s="158"/>
      <c r="D111" s="158"/>
      <c r="E111" s="158"/>
      <c r="F111" s="619"/>
      <c r="G111" s="59"/>
    </row>
    <row r="112" spans="1:7" ht="11.25">
      <c r="A112" s="85"/>
      <c r="B112" s="36" t="s">
        <v>26</v>
      </c>
      <c r="C112" s="159">
        <f>SUM(C20+C48)</f>
        <v>155000</v>
      </c>
      <c r="D112" s="159">
        <f>SUM(D20+D48)</f>
        <v>167700</v>
      </c>
      <c r="E112" s="159">
        <f>SUM(E20+E48)</f>
        <v>167939</v>
      </c>
      <c r="F112" s="619">
        <f t="shared" si="1"/>
        <v>1.0014251639833036</v>
      </c>
      <c r="G112" s="59"/>
    </row>
    <row r="113" spans="1:7" ht="12">
      <c r="A113" s="85"/>
      <c r="B113" s="244" t="s">
        <v>28</v>
      </c>
      <c r="C113" s="244">
        <f>SUM(C109:C112)-C110</f>
        <v>2365284</v>
      </c>
      <c r="D113" s="244">
        <f>SUM(D109:D112)-D110</f>
        <v>2678335</v>
      </c>
      <c r="E113" s="244">
        <f>SUM(E109:E112)-E110</f>
        <v>2677324</v>
      </c>
      <c r="F113" s="620">
        <f t="shared" si="1"/>
        <v>0.9996225266816884</v>
      </c>
      <c r="G113" s="59"/>
    </row>
    <row r="114" spans="1:7" ht="12">
      <c r="A114" s="143"/>
      <c r="B114" s="243" t="s">
        <v>48</v>
      </c>
      <c r="C114" s="172">
        <f>SUM(C44)</f>
        <v>30000</v>
      </c>
      <c r="D114" s="172">
        <f>SUM(D44)</f>
        <v>31176</v>
      </c>
      <c r="E114" s="172">
        <f>SUM(E44)</f>
        <v>31176</v>
      </c>
      <c r="F114" s="628">
        <f t="shared" si="1"/>
        <v>1</v>
      </c>
      <c r="G114" s="72"/>
    </row>
    <row r="115" spans="1:7" ht="12" customHeight="1">
      <c r="A115" s="143"/>
      <c r="B115" s="243" t="s">
        <v>45</v>
      </c>
      <c r="C115" s="172">
        <f>SUM(C107+C113+C114)</f>
        <v>2490284</v>
      </c>
      <c r="D115" s="172">
        <f>SUM(D107+D113+D114)</f>
        <v>2877448</v>
      </c>
      <c r="E115" s="172">
        <f>SUM(E107+E113+E114)</f>
        <v>2876437</v>
      </c>
      <c r="F115" s="628">
        <f t="shared" si="1"/>
        <v>0.9996486469955321</v>
      </c>
      <c r="G115" s="72"/>
    </row>
    <row r="116" spans="1:6" ht="11.25">
      <c r="A116" s="50"/>
      <c r="C116" s="110"/>
      <c r="D116" s="110"/>
      <c r="E116" s="110"/>
      <c r="F116" s="110"/>
    </row>
    <row r="117" ht="11.25"/>
  </sheetData>
  <sheetProtection/>
  <mergeCells count="6">
    <mergeCell ref="C3:G3"/>
    <mergeCell ref="F5:F7"/>
    <mergeCell ref="A2:G2"/>
    <mergeCell ref="A1:G1"/>
    <mergeCell ref="D5:D7"/>
    <mergeCell ref="E5:E7"/>
  </mergeCells>
  <printOptions horizontalCentered="1"/>
  <pageMargins left="0" right="0" top="0.5905511811023623" bottom="0.5905511811023623" header="0.11811023622047245" footer="0"/>
  <pageSetup firstPageNumber="49" useFirstPageNumber="1" horizontalDpi="600" verticalDpi="600" orientation="landscape" paperSize="9" scale="85" r:id="rId1"/>
  <headerFooter alignWithMargins="0">
    <oddFooter>&amp;C&amp;P. oldal</oddFooter>
  </headerFooter>
  <rowBreaks count="2" manualBreakCount="2">
    <brk id="50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Koór Henrietta</cp:lastModifiedBy>
  <cp:lastPrinted>2012-11-29T09:12:47Z</cp:lastPrinted>
  <dcterms:created xsi:type="dcterms:W3CDTF">2004-02-02T11:10:51Z</dcterms:created>
  <dcterms:modified xsi:type="dcterms:W3CDTF">2013-02-08T14:43:09Z</dcterms:modified>
  <cp:category/>
  <cp:version/>
  <cp:contentType/>
  <cp:contentStatus/>
</cp:coreProperties>
</file>