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00" windowWidth="11340" windowHeight="1070" tabRatio="659" firstSheet="2" activeTab="1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<sst xmlns="http://schemas.openxmlformats.org/spreadsheetml/2006/main" count="3375" uniqueCount="1336">
  <si>
    <t xml:space="preserve">             4118 Lakóház felújítás Balázs Béla u. 32/A-B</t>
  </si>
  <si>
    <t xml:space="preserve">             4119 Balázs B. u. 25. felújítás</t>
  </si>
  <si>
    <t xml:space="preserve">             4121 Felújításokkal kapcsolatos tervezések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</si>
  <si>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</si>
  <si>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</si>
  <si>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</si>
  <si>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</si>
  <si>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</si>
  <si>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</si>
  <si>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</si>
  <si>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</si>
  <si>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</si>
  <si>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</si>
  <si>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</si>
  <si>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</si>
  <si>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</si>
  <si>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</si>
  <si>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</si>
  <si>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</si>
  <si>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</si>
  <si>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</si>
  <si>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</si>
  <si>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</si>
  <si>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</si>
  <si>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</si>
  <si>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</si>
  <si>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</si>
  <si>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</si>
  <si>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</si>
  <si>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</si>
  <si>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</si>
  <si>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</si>
  <si>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</si>
  <si>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</si>
  <si>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</si>
  <si>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</si>
  <si>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</si>
  <si>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</si>
  <si>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</si>
  <si>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</si>
  <si>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</si>
  <si>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</si>
  <si>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</si>
  <si>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</si>
  <si>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</si>
  <si>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</si>
  <si>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</si>
  <si>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</si>
  <si>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</si>
  <si>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</si>
  <si>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</si>
  <si>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</si>
  <si>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</si>
  <si>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</si>
  <si>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</si>
  <si>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</si>
  <si>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</si>
  <si>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</si>
  <si>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</si>
  <si>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</si>
  <si>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</si>
  <si>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</si>
  <si>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</si>
  <si>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</si>
  <si>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</si>
  <si>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</si>
  <si>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</si>
  <si>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</si>
  <si>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</si>
  <si>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</si>
  <si>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</si>
  <si>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</si>
  <si>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</si>
  <si>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</si>
  <si>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</si>
  <si>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</si>
  <si>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</si>
  <si>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</si>
  <si>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</si>
  <si>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</si>
  <si>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</si>
  <si>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</si>
  <si>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</si>
  <si>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</si>
  <si>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</si>
  <si>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</si>
  <si>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</si>
  <si>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</si>
  <si>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</si>
  <si>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</si>
  <si>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</si>
  <si>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</si>
  <si>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</si>
  <si>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</si>
  <si>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FMK pinceszínház, TV üzemeltetés</t>
  </si>
  <si>
    <t>Tankönyvtámogatás</t>
  </si>
  <si>
    <t>Iskolai nyelvvizsga, jogosítvány beszerzés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</si>
  <si>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</si>
  <si>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</si>
  <si>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</si>
  <si>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</si>
  <si>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</si>
  <si>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</si>
  <si>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</si>
  <si>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</si>
  <si>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</si>
  <si>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</si>
  <si>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</si>
  <si>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</si>
  <si>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</si>
  <si>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</si>
  <si>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</si>
  <si>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</si>
  <si>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</si>
  <si>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</si>
  <si>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</si>
  <si>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</si>
  <si>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</si>
  <si>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</si>
  <si>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</si>
  <si>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</si>
  <si>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</si>
  <si>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</si>
  <si>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</si>
  <si>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</si>
  <si>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</si>
  <si>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</si>
  <si>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</si>
  <si>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</si>
  <si>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</si>
  <si>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</si>
  <si>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</si>
  <si>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</si>
  <si>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</si>
  <si>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</si>
  <si>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</si>
  <si>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</si>
  <si>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</si>
  <si>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</si>
  <si>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</si>
  <si>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</si>
  <si>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</si>
  <si>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</si>
  <si>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</si>
  <si>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</si>
  <si>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</si>
  <si>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</si>
  <si>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</si>
  <si>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</si>
  <si>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</si>
  <si>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</si>
  <si>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</si>
  <si>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</si>
  <si>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</si>
  <si>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</si>
  <si>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</si>
  <si>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</si>
  <si>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</si>
  <si>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</si>
  <si>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</si>
  <si>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</si>
  <si>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</si>
  <si>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</si>
  <si>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</si>
  <si>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</si>
  <si>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</si>
  <si>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</si>
  <si>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</si>
  <si>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</si>
  <si>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</si>
  <si>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</si>
  <si>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</si>
  <si>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</si>
  <si>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</si>
  <si>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</si>
  <si>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</si>
  <si>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</si>
  <si>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</si>
  <si>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</si>
  <si>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>Casco és kötelező biztosítások</t>
  </si>
  <si>
    <t>Tisztítószer beszerzés</t>
  </si>
  <si>
    <t>Kiméra üzemeltetése</t>
  </si>
  <si>
    <t>Számítástechnikai kelléganyag</t>
  </si>
  <si>
    <t>Számítástechnikai alkatrészek</t>
  </si>
  <si>
    <t>Új Út Szociális Egyesület</t>
  </si>
  <si>
    <t>Akadálymentesítési támogatás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</si>
  <si>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</si>
  <si>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</si>
  <si>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</si>
  <si>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</si>
  <si>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</si>
  <si>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</si>
  <si>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</si>
  <si>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</si>
  <si>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</si>
  <si>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</si>
  <si>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</si>
  <si>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</si>
  <si>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</si>
  <si>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</si>
  <si>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</si>
  <si>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</si>
  <si>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</si>
  <si>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</si>
  <si>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</si>
  <si>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</si>
  <si>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</si>
  <si>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</si>
  <si>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</si>
  <si>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</si>
  <si>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</si>
  <si>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</si>
  <si>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</si>
  <si>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</si>
  <si>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</si>
  <si>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</si>
  <si>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</si>
  <si>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</si>
  <si>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</si>
  <si>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</si>
  <si>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</si>
  <si>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</si>
  <si>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</si>
  <si>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</si>
  <si>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</si>
  <si>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</si>
  <si>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</si>
  <si>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</si>
  <si>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</si>
  <si>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</si>
  <si>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</si>
  <si>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</si>
  <si>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</si>
  <si>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</si>
  <si>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</si>
  <si>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</si>
  <si>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</si>
  <si>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</si>
  <si>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</si>
  <si>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</si>
  <si>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</si>
  <si>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</si>
  <si>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</si>
  <si>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</si>
  <si>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</si>
  <si>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</si>
  <si>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</si>
  <si>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</si>
  <si>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</si>
  <si>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</si>
  <si>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</si>
  <si>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</si>
  <si>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</si>
  <si>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</si>
  <si>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</si>
  <si>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</si>
  <si>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</si>
  <si>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</si>
  <si>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</si>
  <si>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</si>
  <si>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</si>
  <si>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</si>
  <si>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</si>
  <si>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</si>
  <si>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</si>
  <si>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</si>
  <si>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</si>
  <si>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</si>
  <si>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</si>
  <si>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</si>
  <si>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</si>
  <si>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</si>
  <si>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</si>
  <si>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</si>
  <si>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</si>
  <si>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</si>
  <si>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</si>
  <si>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</si>
  <si>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</si>
  <si>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</si>
  <si>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</si>
  <si>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</si>
  <si>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</si>
  <si>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</si>
  <si>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</si>
  <si>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</si>
  <si>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</si>
  <si>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</si>
  <si>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</si>
  <si>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</si>
  <si>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</si>
  <si>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</si>
  <si>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</si>
  <si>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</si>
  <si>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</si>
  <si>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</si>
  <si>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</si>
  <si>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</si>
  <si>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</si>
  <si>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</si>
  <si>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"Vitukis" korsós nőszobor vásárlása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</si>
  <si>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</si>
  <si>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</si>
  <si>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</si>
  <si>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</si>
  <si>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</si>
  <si>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</si>
  <si>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</si>
  <si>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</si>
  <si>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</si>
  <si>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</si>
  <si>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</si>
  <si>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</si>
  <si>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</si>
  <si>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</si>
  <si>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</si>
  <si>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</si>
  <si>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</si>
  <si>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</si>
  <si>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</si>
  <si>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</si>
  <si>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</si>
  <si>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</si>
  <si>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</si>
  <si>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</si>
  <si>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</si>
  <si>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</si>
  <si>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</si>
  <si>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</si>
  <si>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</si>
  <si>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</si>
  <si>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</si>
  <si>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</si>
  <si>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</si>
  <si>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</si>
  <si>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</si>
  <si>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</si>
  <si>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</si>
  <si>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</si>
  <si>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</si>
  <si>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</si>
  <si>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</si>
  <si>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</si>
  <si>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</si>
  <si>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</si>
  <si>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</si>
  <si>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</si>
  <si>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</si>
  <si>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</si>
  <si>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</si>
  <si>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</si>
  <si>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</si>
  <si>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</si>
  <si>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</si>
  <si>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</si>
  <si>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</si>
  <si>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</si>
  <si>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</si>
  <si>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</si>
  <si>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</si>
  <si>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</si>
  <si>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</si>
  <si>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</si>
  <si>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</si>
  <si>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 xml:space="preserve">             4124 JAT II. előkészítési munkák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</si>
  <si>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</si>
  <si>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</si>
  <si>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</si>
  <si>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</si>
  <si>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</si>
  <si>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</si>
  <si>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</si>
  <si>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</si>
  <si>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</si>
  <si>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</si>
  <si>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</si>
  <si>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</si>
  <si>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</si>
  <si>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</si>
  <si>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</si>
  <si>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</si>
  <si>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</si>
  <si>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</si>
  <si>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</si>
  <si>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</si>
  <si>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</si>
  <si>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</si>
  <si>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</si>
  <si>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</si>
  <si>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</si>
  <si>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</si>
  <si>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</si>
  <si>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</si>
  <si>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</si>
  <si>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</si>
  <si>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</si>
  <si>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</si>
  <si>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</si>
  <si>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</si>
  <si>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</si>
  <si>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</si>
  <si>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</si>
  <si>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</si>
  <si>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</si>
  <si>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</si>
  <si>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</si>
  <si>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</si>
  <si>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</si>
  <si>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</si>
  <si>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</si>
  <si>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</si>
  <si>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</si>
  <si>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</si>
  <si>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</si>
  <si>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</si>
  <si>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</si>
  <si>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</si>
  <si>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</si>
  <si>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</si>
  <si>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</si>
  <si>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</si>
  <si>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</si>
  <si>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</si>
  <si>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</si>
  <si>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</si>
  <si>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</si>
  <si>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</si>
  <si>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</si>
  <si>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</si>
  <si>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</si>
  <si>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</si>
  <si>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</si>
  <si>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</si>
  <si>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5011 Belterületi földutak szilárd burkolattal ell.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</si>
  <si>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</si>
  <si>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</si>
  <si>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</si>
  <si>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</si>
  <si>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</si>
  <si>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</si>
  <si>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</si>
  <si>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Vagyonkezelési rendsz.üzemelt.</t>
  </si>
  <si>
    <t>Ásványvizek beszerzése</t>
  </si>
  <si>
    <t>Bérelt vonal internet és hozzáf.</t>
  </si>
  <si>
    <t>Honlap üzemeltetés</t>
  </si>
  <si>
    <t>Arculathoz tartozó tervezések</t>
  </si>
  <si>
    <t>2015. évi megelőlegezett állami normatíva visszafizetése</t>
  </si>
  <si>
    <t xml:space="preserve">   Felhalmozási célú kiadások</t>
  </si>
  <si>
    <t>23. Hosszú lejáratú hitel tőke összegének törlesztése, megelőlegezett norm.</t>
  </si>
  <si>
    <t>Könyvvizsgálati díj</t>
  </si>
  <si>
    <t xml:space="preserve">   Iparűzési adó, pótlék, bírság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</si>
  <si>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</si>
  <si>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</si>
  <si>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</si>
  <si>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</si>
  <si>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</si>
  <si>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</si>
  <si>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</si>
  <si>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</si>
  <si>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</si>
  <si>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</si>
  <si>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</si>
  <si>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</si>
  <si>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</si>
  <si>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</si>
  <si>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</si>
  <si>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</si>
  <si>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</si>
  <si>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</si>
  <si>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</si>
  <si>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</si>
  <si>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</si>
  <si>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</si>
  <si>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</si>
  <si>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</si>
  <si>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</si>
  <si>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</si>
  <si>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</si>
  <si>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</si>
  <si>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</si>
  <si>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</si>
  <si>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</si>
  <si>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</si>
  <si>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</si>
  <si>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</si>
  <si>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</si>
  <si>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</si>
  <si>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</si>
  <si>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</si>
  <si>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</si>
  <si>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</si>
  <si>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</si>
  <si>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</si>
  <si>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</si>
  <si>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</si>
  <si>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</si>
  <si>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</si>
  <si>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</si>
  <si>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</si>
  <si>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</si>
  <si>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</si>
  <si>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</si>
  <si>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</si>
  <si>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</si>
  <si>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</si>
  <si>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</si>
  <si>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</si>
  <si>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</si>
  <si>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</si>
  <si>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</si>
  <si>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</si>
  <si>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</si>
  <si>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</si>
  <si>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</si>
  <si>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</si>
  <si>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</si>
  <si>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</si>
  <si>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</si>
  <si>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</si>
  <si>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</si>
  <si>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</si>
  <si>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</si>
  <si>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</si>
  <si>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</si>
  <si>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</si>
  <si>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</si>
  <si>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</si>
  <si>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</si>
  <si>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</si>
  <si>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</si>
  <si>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</si>
  <si>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</si>
  <si>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</si>
  <si>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</si>
  <si>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</si>
  <si>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</si>
  <si>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</si>
  <si>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</si>
  <si>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</si>
  <si>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</si>
  <si>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</si>
  <si>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</si>
  <si>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</si>
  <si>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</si>
  <si>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</si>
  <si>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</si>
  <si>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</si>
  <si>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</si>
  <si>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</si>
  <si>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</si>
  <si>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</si>
  <si>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</si>
  <si>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</si>
  <si>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</si>
  <si>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</si>
  <si>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</si>
  <si>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</si>
  <si>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</si>
  <si>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</si>
  <si>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</si>
  <si>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</si>
  <si>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</si>
  <si>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</si>
  <si>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</si>
  <si>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</si>
  <si>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</si>
  <si>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</si>
  <si>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</si>
  <si>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</si>
  <si>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</si>
  <si>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</si>
  <si>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</si>
  <si>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</si>
  <si>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</si>
  <si>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</si>
  <si>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</si>
  <si>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</si>
  <si>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</si>
  <si>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</si>
  <si>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</si>
  <si>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</si>
  <si>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</si>
  <si>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</si>
  <si>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</si>
  <si>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</si>
  <si>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</si>
  <si>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</si>
  <si>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</si>
  <si>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</si>
  <si>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</si>
  <si>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</si>
  <si>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</si>
  <si>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</si>
  <si>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</si>
  <si>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</si>
  <si>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</si>
  <si>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</si>
  <si>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</si>
  <si>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</si>
  <si>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</si>
  <si>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</si>
  <si>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</si>
  <si>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</si>
  <si>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</si>
  <si>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</si>
  <si>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</si>
  <si>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</si>
  <si>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</si>
  <si>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</si>
  <si>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</si>
  <si>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</si>
  <si>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</si>
  <si>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</si>
  <si>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</si>
  <si>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</si>
  <si>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</si>
  <si>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</si>
  <si>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</si>
  <si>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</si>
  <si>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</si>
  <si>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</si>
  <si>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</si>
  <si>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</si>
  <si>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</si>
  <si>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</si>
  <si>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</si>
  <si>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</si>
  <si>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</si>
  <si>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</si>
  <si>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</si>
  <si>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</si>
  <si>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</si>
  <si>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</si>
  <si>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</si>
  <si>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</si>
  <si>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</si>
  <si>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</si>
  <si>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</si>
  <si>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</si>
  <si>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</si>
  <si>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</si>
  <si>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</si>
  <si>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</si>
  <si>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</si>
  <si>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</si>
  <si>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</si>
  <si>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</si>
  <si>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</si>
  <si>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</si>
  <si>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</si>
  <si>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</si>
  <si>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</si>
  <si>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</si>
  <si>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</si>
  <si>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</si>
  <si>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</si>
  <si>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</si>
  <si>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</si>
  <si>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</si>
  <si>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</si>
  <si>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</si>
  <si>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</si>
  <si>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</si>
  <si>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</si>
  <si>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</si>
  <si>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</si>
  <si>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</si>
  <si>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</si>
  <si>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</si>
  <si>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</si>
  <si>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</si>
  <si>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</si>
  <si>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</si>
  <si>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</si>
  <si>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</si>
  <si>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</si>
  <si>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</si>
  <si>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</si>
  <si>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</si>
  <si>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</si>
  <si>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</si>
  <si>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</si>
  <si>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</si>
  <si>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</si>
  <si>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</si>
  <si>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</si>
  <si>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</si>
  <si>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</si>
  <si>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</si>
  <si>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</si>
  <si>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</si>
  <si>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</si>
  <si>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</si>
  <si>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</si>
  <si>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</si>
  <si>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</si>
  <si>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</si>
  <si>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</si>
  <si>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</si>
  <si>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</si>
  <si>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</si>
  <si>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</si>
  <si>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</si>
  <si>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</si>
  <si>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</si>
  <si>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</si>
  <si>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</si>
  <si>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</si>
  <si>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</si>
  <si>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</si>
  <si>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</si>
  <si>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</si>
  <si>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</si>
  <si>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</si>
  <si>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</si>
  <si>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</si>
  <si>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</si>
  <si>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</si>
  <si>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</si>
  <si>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</si>
  <si>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</si>
  <si>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</si>
  <si>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</si>
  <si>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</si>
  <si>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</si>
  <si>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</si>
  <si>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</si>
  <si>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</si>
  <si>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</si>
  <si>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</si>
  <si>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</si>
  <si>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</si>
  <si>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</si>
  <si>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</si>
  <si>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</si>
  <si>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</si>
  <si>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</si>
  <si>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</si>
  <si>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</si>
  <si>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</si>
  <si>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</si>
  <si>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</si>
  <si>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</si>
  <si>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</si>
  <si>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</si>
  <si>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</si>
  <si>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</si>
  <si>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</si>
  <si>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</si>
  <si>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</si>
  <si>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</si>
  <si>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</si>
  <si>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</si>
  <si>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</si>
  <si>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</si>
  <si>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</si>
  <si>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</si>
  <si>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</si>
  <si>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</si>
  <si>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</si>
  <si>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</si>
  <si>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</si>
  <si>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</si>
  <si>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</si>
  <si>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</si>
  <si>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</si>
  <si>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</si>
  <si>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</si>
  <si>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</si>
  <si>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</si>
  <si>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</si>
  <si>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</si>
  <si>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</si>
  <si>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</si>
  <si>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</si>
  <si>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</si>
  <si>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</si>
  <si>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</si>
  <si>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</si>
  <si>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</si>
  <si>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</si>
  <si>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</si>
  <si>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</si>
  <si>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</si>
  <si>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</si>
  <si>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</si>
  <si>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</si>
  <si>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</si>
  <si>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</si>
  <si>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</si>
  <si>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</si>
  <si>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</si>
  <si>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</si>
  <si>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</si>
  <si>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</si>
  <si>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</si>
  <si>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</si>
  <si>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</si>
  <si>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</si>
  <si>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</si>
  <si>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</si>
  <si>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</si>
  <si>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</si>
  <si>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</si>
  <si>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</si>
  <si>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</si>
  <si>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</si>
  <si>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</si>
  <si>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</si>
  <si>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</si>
  <si>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</si>
  <si>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</si>
  <si>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</si>
  <si>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</si>
  <si>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</si>
  <si>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</si>
  <si>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</si>
  <si>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</si>
  <si>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</si>
  <si>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</si>
  <si>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</si>
  <si>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</si>
  <si>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</si>
  <si>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</si>
  <si>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</si>
  <si>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</si>
  <si>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</si>
  <si>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</si>
  <si>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</si>
  <si>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</si>
  <si>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</si>
  <si>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</si>
  <si>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</si>
  <si>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</si>
  <si>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</si>
  <si>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</si>
  <si>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</si>
  <si>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</si>
  <si>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</si>
  <si>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</si>
  <si>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</si>
  <si>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</si>
  <si>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</si>
  <si>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</si>
  <si>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</si>
  <si>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</si>
  <si>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</si>
  <si>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</si>
  <si>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</si>
  <si>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</si>
  <si>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</si>
  <si>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</si>
  <si>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</si>
  <si>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</si>
  <si>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</si>
  <si>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</si>
  <si>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</si>
  <si>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</si>
  <si>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</si>
  <si>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</si>
  <si>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</si>
  <si>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</si>
  <si>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</si>
  <si>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</si>
  <si>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</si>
  <si>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</si>
  <si>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</si>
  <si>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</si>
  <si>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</si>
  <si>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</si>
  <si>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</si>
  <si>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</si>
  <si>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</si>
  <si>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</si>
  <si>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</si>
  <si>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</si>
  <si>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</si>
  <si>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</si>
  <si>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</si>
  <si>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</si>
  <si>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</si>
  <si>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</si>
  <si>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</si>
  <si>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</si>
  <si>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</si>
  <si>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</si>
  <si>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</si>
  <si>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</si>
  <si>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</si>
  <si>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</si>
  <si>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</si>
  <si>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</si>
  <si>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</si>
  <si>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</si>
  <si>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</si>
  <si>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</si>
  <si>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</si>
  <si>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</si>
  <si>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</si>
  <si>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</si>
  <si>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</si>
  <si>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</si>
  <si>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</si>
  <si>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</si>
  <si>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</si>
  <si>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>Pszichiátriai betegek nappali ellátása Moravcsik Alapítvány</t>
  </si>
  <si>
    <t>Egészségügyi és szociális kerületi kiadvány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</si>
  <si>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</si>
  <si>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</si>
  <si>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</si>
  <si>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</si>
  <si>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</si>
  <si>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</si>
  <si>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</si>
  <si>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</si>
  <si>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</si>
  <si>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</si>
  <si>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</si>
  <si>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</si>
  <si>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</si>
  <si>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</si>
  <si>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</si>
  <si>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</si>
  <si>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</si>
  <si>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</si>
  <si>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</si>
  <si>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</si>
  <si>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</si>
  <si>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</si>
  <si>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</si>
  <si>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</si>
  <si>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</si>
  <si>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</si>
  <si>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</si>
  <si>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</si>
  <si>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</si>
  <si>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</si>
  <si>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Markusovszky park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</si>
  <si>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</si>
  <si>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</si>
  <si>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</si>
  <si>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</si>
  <si>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</si>
  <si>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</si>
  <si>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</si>
  <si>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</si>
  <si>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</si>
  <si>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</si>
  <si>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Női torna Kft.</t>
  </si>
  <si>
    <t>Roma Kulturális és Sport Közh.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</si>
  <si>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</si>
  <si>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</si>
  <si>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</si>
  <si>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</si>
  <si>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</si>
  <si>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</si>
  <si>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</si>
  <si>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</si>
  <si>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</si>
  <si>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</si>
  <si>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</si>
  <si>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</si>
  <si>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</si>
  <si>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</si>
  <si>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</si>
  <si>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</si>
  <si>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</si>
  <si>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</si>
  <si>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</si>
  <si>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</si>
  <si>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</si>
  <si>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</si>
  <si>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</si>
  <si>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</si>
  <si>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</si>
  <si>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</si>
  <si>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</si>
  <si>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</si>
  <si>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</si>
  <si>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</si>
  <si>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</si>
  <si>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</si>
  <si>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</si>
  <si>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</si>
  <si>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</si>
  <si>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</si>
  <si>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</si>
  <si>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</si>
  <si>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</si>
  <si>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</si>
  <si>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</si>
  <si>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</si>
  <si>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</si>
  <si>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</si>
  <si>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</si>
  <si>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</si>
  <si>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</si>
  <si>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</si>
  <si>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</si>
  <si>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</si>
  <si>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</si>
  <si>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</si>
  <si>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</si>
  <si>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</si>
  <si>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</si>
  <si>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</si>
  <si>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</si>
  <si>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</si>
  <si>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</si>
  <si>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</si>
  <si>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</si>
  <si>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</si>
  <si>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</si>
  <si>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</si>
  <si>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</si>
  <si>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</si>
  <si>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</si>
  <si>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</si>
  <si>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</si>
  <si>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</si>
  <si>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</si>
  <si>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</si>
  <si>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</si>
  <si>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</si>
  <si>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</si>
  <si>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</si>
  <si>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</si>
  <si>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</si>
  <si>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</si>
  <si>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</si>
  <si>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</si>
  <si>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</si>
  <si>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</si>
  <si>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</si>
  <si>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</si>
  <si>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</si>
  <si>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</si>
  <si>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</si>
  <si>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</si>
  <si>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</si>
  <si>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</si>
  <si>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</si>
  <si>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</si>
  <si>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</si>
  <si>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</si>
  <si>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</si>
  <si>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</si>
  <si>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</si>
  <si>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</si>
  <si>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</si>
  <si>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</si>
  <si>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</si>
  <si>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</si>
  <si>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</si>
  <si>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</si>
  <si>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</si>
  <si>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</si>
  <si>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</si>
  <si>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FESZ KN Kft.</t>
  </si>
  <si>
    <t>MÁV lakótelep víz közmű hálózat kiépítése</t>
  </si>
  <si>
    <t>Oktatási intézmények, óvodák felújítása, óvodai karbantartás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</si>
  <si>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</si>
  <si>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</si>
  <si>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</si>
  <si>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</si>
  <si>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</si>
  <si>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</si>
  <si>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</si>
  <si>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</si>
  <si>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</si>
  <si>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</si>
  <si>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</si>
  <si>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</si>
  <si>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Közbiztonság növelését szolgáló önkormányzat fejlesztési támogatása</t>
  </si>
  <si>
    <t>2015. évi megelőlegezett állami normatíva</t>
  </si>
  <si>
    <t>VVKB</t>
  </si>
  <si>
    <t>Rendkívüli támogatás</t>
  </si>
  <si>
    <t>Közgyógytámogatás, gyógyszertámogatás</t>
  </si>
  <si>
    <t>2016. évi közvetett támogatások</t>
  </si>
  <si>
    <t>2016. évi Polgármesteri Hivatal és Intézményi engedélyezett létszámadatok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</si>
  <si>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</si>
  <si>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</si>
  <si>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</si>
  <si>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</si>
  <si>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</si>
  <si>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</si>
  <si>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</si>
  <si>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</si>
  <si>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</si>
  <si>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</si>
  <si>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</si>
  <si>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</si>
  <si>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</si>
  <si>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</si>
  <si>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</si>
  <si>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</si>
  <si>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</si>
  <si>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</si>
  <si>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</si>
  <si>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</si>
  <si>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</si>
  <si>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</si>
  <si>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</si>
  <si>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 xml:space="preserve">             4135 Ingatlanokkal kapcs. bontási feladatok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</si>
  <si>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</si>
  <si>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</si>
  <si>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</si>
  <si>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</si>
  <si>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</si>
  <si>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</si>
  <si>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</si>
  <si>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 xml:space="preserve">      3434 Turay Ida Színház közhasznú Non-profit Kft.</t>
  </si>
  <si>
    <t>1790 Kölcsön tőke összegének törlesztése</t>
  </si>
  <si>
    <t>1975 2016. évi megelőlegezett állami normatíva</t>
  </si>
  <si>
    <t xml:space="preserve">            5039 MÁV lakótelep vízközmű hálózat kiépítése</t>
  </si>
  <si>
    <t xml:space="preserve">             4015 Tűzliliom park tervezés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</si>
  <si>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</si>
  <si>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</si>
  <si>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</si>
  <si>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</si>
  <si>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</si>
  <si>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       3206 Települési kötelezés végrehajtása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</si>
  <si>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</si>
  <si>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</si>
  <si>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</si>
  <si>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 xml:space="preserve"> 2016. évi előirányzat felhasználási ütemterv</t>
  </si>
  <si>
    <t>2016. év eredeti költségvetés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</si>
  <si>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</si>
  <si>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</si>
  <si>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</si>
  <si>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</si>
  <si>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</si>
  <si>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</si>
  <si>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Sebesség korlátozó küszöb építése, cseréje</t>
  </si>
  <si>
    <t>Sportberuházások</t>
  </si>
  <si>
    <t>Tűzliliom park tervezése</t>
  </si>
  <si>
    <t>Boldogasszony kolostori kávéház</t>
  </si>
  <si>
    <t>IP-VPN szolgáltatás</t>
  </si>
  <si>
    <t>Képviselői internet szolgáltatás</t>
  </si>
  <si>
    <t>Nemzetiségi internet és telefonsz.</t>
  </si>
  <si>
    <t xml:space="preserve">Ingatlan vagyonkataszer </t>
  </si>
  <si>
    <t>Mikrovoks rendszer</t>
  </si>
  <si>
    <t>Vagyonkezelési rendsz.karb.</t>
  </si>
  <si>
    <t>Tanácsadói rendelkezésre állás</t>
  </si>
  <si>
    <t>Multifunkc.nyomtatók üzemeltetése</t>
  </si>
  <si>
    <t>GOV-SYS karb., fejl.</t>
  </si>
  <si>
    <t>Digitális közmű térkép frissités</t>
  </si>
  <si>
    <t>Zeneművészeti szervezetek támogatása</t>
  </si>
  <si>
    <t>Kulturális tevékenységek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</si>
  <si>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</si>
  <si>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</si>
  <si>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</si>
  <si>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</si>
  <si>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</si>
  <si>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</si>
  <si>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</si>
  <si>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</si>
  <si>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</si>
  <si>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</si>
  <si>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</si>
  <si>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</si>
  <si>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</si>
  <si>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</si>
  <si>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</si>
  <si>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>2019. év várható terv szám</t>
  </si>
  <si>
    <t>Adósságkezelési támogatás (Normatív)</t>
  </si>
  <si>
    <t>Karácsonyi támogatás</t>
  </si>
  <si>
    <t>2016. évi megelőlegezett állami normatíva visszafizetése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</si>
  <si>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</si>
  <si>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</si>
  <si>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</si>
  <si>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</si>
  <si>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</si>
  <si>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</si>
  <si>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</si>
  <si>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</si>
  <si>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</si>
  <si>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Az Európai Unió-s forrásokkal támogatott fejlesztések tervezett 2016. évi adatairól</t>
  </si>
  <si>
    <t>2016. évi előirányzat 6/2016.</t>
  </si>
  <si>
    <t>Élelmiszer támogatás</t>
  </si>
  <si>
    <t>2016. évi előirányzat  6/2016.</t>
  </si>
  <si>
    <t xml:space="preserve">2016. évi előirányzat 6/2016. </t>
  </si>
  <si>
    <t>Ferencvárosi fűtés támogatás</t>
  </si>
  <si>
    <t xml:space="preserve">                           térfelügyelet</t>
  </si>
  <si>
    <t>Egyéb felhalmozási célú támogatás bevételei Áh-n belülről belülről</t>
  </si>
  <si>
    <t>Egyéb felhalmozási célú támog.bevételei Áh-n belülről - Fővárosi Önkormányzattól</t>
  </si>
  <si>
    <t>Kulturális koncepció</t>
  </si>
  <si>
    <t>Tűzoltó u. 33/B felújítás</t>
  </si>
  <si>
    <t xml:space="preserve">             4115 Tűzoltó u. 33/B</t>
  </si>
  <si>
    <t>Boldogasszony Iskolanővérek kávéház kialakítása</t>
  </si>
  <si>
    <t>FESZGYI gépkocsi vásárlás</t>
  </si>
  <si>
    <t>Előző évi marad. Igénybev.</t>
  </si>
  <si>
    <t>Egyházak egyedi támogatása</t>
  </si>
  <si>
    <t>KEN Biztottság</t>
  </si>
  <si>
    <t>Részesedések értékesítéshez kapcsolódó realizált nyereség</t>
  </si>
  <si>
    <t>Boldogasszony iskolanővérek kolostori kávéház kialakítása</t>
  </si>
  <si>
    <t>Balázs Béla u. 32/ab. Felújítás</t>
  </si>
  <si>
    <t>2015. évi megelőlegezett állami normatíva visszaf.</t>
  </si>
  <si>
    <t>FESZGYI infrastruktúrális beszerzés</t>
  </si>
  <si>
    <t>A 4.sz. melléklet 4114, 4115, 4118, 4119 sz. költségvetési sorai (lakóházfelújítások) és a 4135. sz. költségvetési sor a táblázatban nettó értékkel szerepelnek.</t>
  </si>
  <si>
    <t>Épületek biztosítása</t>
  </si>
  <si>
    <t xml:space="preserve">     Felújítások (3/a sz., 3/c sz. melléklet nélkül)</t>
  </si>
  <si>
    <t>József Attila lakótelepen "Nagyjátszótér" felújítása</t>
  </si>
  <si>
    <t xml:space="preserve">             4013 József Attila lakótelepen Nagyjátszótér felújítása</t>
  </si>
  <si>
    <t>József Attila lakótelep Nagyjátszótér felújítása</t>
  </si>
  <si>
    <t>Kifli, túró rudi</t>
  </si>
  <si>
    <t>KEHOP-5.2.9 "Önkormányzati Épületek Energetikai Fejlesztése Ferencvárosban"</t>
  </si>
  <si>
    <t>Népszavazás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</si>
  <si>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</si>
  <si>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</si>
  <si>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</si>
  <si>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Részesedések értékesítéhez kapcs. Realizált nyereség</t>
  </si>
  <si>
    <t xml:space="preserve">Megemlékezés 1956 eseményeiről Ferencvárosban </t>
  </si>
  <si>
    <t>Kifli, túrórudi, tej beszerzés</t>
  </si>
  <si>
    <t>Kifli, túró rudi, tej beszerzés beszerzés</t>
  </si>
  <si>
    <t>Kifli, túrórudi, tej beszerzés beszerzés</t>
  </si>
  <si>
    <t>2016. évi előirányzat 12/2016.</t>
  </si>
  <si>
    <t>2016. évi előirányzat  12/2016.</t>
  </si>
  <si>
    <t xml:space="preserve">2016. évi előirányzat 12/2016. </t>
  </si>
  <si>
    <t>2016. évi előirányzat   12/2016.</t>
  </si>
  <si>
    <t>Index       5./4.</t>
  </si>
  <si>
    <t>"Madaras József színész csillaga" szobor</t>
  </si>
  <si>
    <t>Index        5./4.</t>
  </si>
  <si>
    <t>Index   5./4.</t>
  </si>
  <si>
    <r>
      <t xml:space="preserve">    Kamat kiadás </t>
    </r>
    <r>
      <rPr>
        <sz val="9"/>
        <rFont val="Arial CE"/>
        <family val="0"/>
      </rPr>
      <t>- Dologi kiadások</t>
    </r>
  </si>
  <si>
    <t>"Madaras József színészcsillag" szobor</t>
  </si>
  <si>
    <t>FIÜK tisztitószerbeszerzés</t>
  </si>
  <si>
    <t>FIÜK takarítás</t>
  </si>
  <si>
    <t>FIÜK gázszolgált.</t>
  </si>
  <si>
    <t>FIÜK biztonsági őrszolgálat</t>
  </si>
  <si>
    <t>FIÜK étkezés biztosítása</t>
  </si>
  <si>
    <t>FESZGYI Távhőszolgáltatás</t>
  </si>
  <si>
    <t>FESZGYI Gastro-Vital</t>
  </si>
  <si>
    <t>FTC Kajak-Kenú Utánpótlás</t>
  </si>
  <si>
    <t>Sajtófőnöki és komm.feladatok</t>
  </si>
  <si>
    <t>Közalk., közsz.,eüi, közokt. jogi szakt.</t>
  </si>
  <si>
    <t>Ferencvárosi Újság terjesztése</t>
  </si>
  <si>
    <t>Üzemanyag költség (PH)</t>
  </si>
  <si>
    <t>-</t>
  </si>
  <si>
    <t>IX. kerületi Rendőrkapitányság támogatása</t>
  </si>
  <si>
    <t>Közterület-felügyelet épületének felújítása</t>
  </si>
  <si>
    <t>FESZGYI felújítás</t>
  </si>
  <si>
    <t>Ferencvárosi Egyesített Bölcsődék felújítása</t>
  </si>
  <si>
    <t>Büszkeségpont pályázat Tompa utcai felkelők szobor címmel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</si>
  <si>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</si>
  <si>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 xml:space="preserve">       </t>
  </si>
  <si>
    <t xml:space="preserve">      4211 Csicsergő Óvoda felújítása</t>
  </si>
  <si>
    <t xml:space="preserve">       4217 Liliom Óvoda felújítása</t>
  </si>
  <si>
    <t xml:space="preserve">      4219 Kerekerdő Óvoda felújítása</t>
  </si>
  <si>
    <t xml:space="preserve">      4221 Kicsi Bocs Óvoda felújítása</t>
  </si>
  <si>
    <t xml:space="preserve">      4223 Méhecske Óvoda felújítása</t>
  </si>
  <si>
    <t xml:space="preserve">       4225 Napfény Óvoda felújítása</t>
  </si>
  <si>
    <t xml:space="preserve">       4227 Ugrifüles Óvoda felújítása</t>
  </si>
  <si>
    <t xml:space="preserve">       4231 Bakáts téri Általános Iskola felújítása</t>
  </si>
  <si>
    <t xml:space="preserve">       4235 Ferencvárosi Komplex Óvoda és Ált. Iskola felújítása</t>
  </si>
  <si>
    <t xml:space="preserve">       4237 József Attila Általános Iskola felújítása</t>
  </si>
  <si>
    <t xml:space="preserve">       4241 Kőrösi Csoma Sándor Általános Iskola felújítása</t>
  </si>
  <si>
    <t xml:space="preserve">       4243 Molnár Ferenc Általános Iskola felújítása</t>
  </si>
  <si>
    <t xml:space="preserve">       4251 Szentgyörgyi A. Ált.Iskolása és Gimnázium felúj.</t>
  </si>
  <si>
    <t xml:space="preserve">       4253 Telepy Károly Ált.Iskola és Gimnázium felúj.</t>
  </si>
  <si>
    <t xml:space="preserve">       4255 Weörös Sándor Ált. Iskola és Gimnázium felúj.</t>
  </si>
  <si>
    <t xml:space="preserve">       4257 Ádám Jenő Zeneiskola felújítása</t>
  </si>
  <si>
    <t xml:space="preserve">       4261 Leövey Klára Gimnázium felújítása</t>
  </si>
  <si>
    <t xml:space="preserve">       4321 FESZGYI felújítása</t>
  </si>
  <si>
    <t xml:space="preserve">       4322 Ferencvárosi Egyesített Bölcsődék felújítása</t>
  </si>
  <si>
    <t xml:space="preserve">             4137 Közterület-felügyelet épületének felújítása</t>
  </si>
  <si>
    <t>Büszkeségpont pályázat Tompa utcai felkelők szobor</t>
  </si>
  <si>
    <t>Közművelődés érdekeltségnövelő pály.FMK eszközbeszerz.</t>
  </si>
  <si>
    <t>1802 IFA visszafizetés</t>
  </si>
  <si>
    <t>Csicsergő Óvoda felújítása</t>
  </si>
  <si>
    <t>Kerekerdő Óvoda felújítása</t>
  </si>
  <si>
    <t>Kicsi Bocs Óvoda felújítása</t>
  </si>
  <si>
    <t>Méhecske Óvoda felújítása</t>
  </si>
  <si>
    <t>Napfény Óvoda felújítása</t>
  </si>
  <si>
    <t>Ugrifüles Óvoda felújítása</t>
  </si>
  <si>
    <t>Bakáts téri Általános Iskola felújítása</t>
  </si>
  <si>
    <t>Ferencvárosi Komplex Óvoda és Ált. Iskola felújítása</t>
  </si>
  <si>
    <t>József Attila Általános Iskola felújítása</t>
  </si>
  <si>
    <t>Kőrösi Csoma Sándor Általános Iskola felújítása</t>
  </si>
  <si>
    <t>Molnár Ferenc Általános Iskola felújítása</t>
  </si>
  <si>
    <t>Szentgyörgyi A. Ált.Iskolása és Gimnázium felúj.</t>
  </si>
  <si>
    <t>Telepy Károly Ált.Iskola és Gimnázium felúj.</t>
  </si>
  <si>
    <t>Weörös Sándor Ált. Iskola és Gimnázium felúj.</t>
  </si>
  <si>
    <t>Leövey Klára Gimnázium felújítása</t>
  </si>
  <si>
    <t>FESZGYI felújítása</t>
  </si>
  <si>
    <t>Fővárosi IPA visszafizetése</t>
  </si>
  <si>
    <t>IX. kerületi rendőrkapitányság támogatása</t>
  </si>
  <si>
    <t>Közművelődés érdekeltségnövelő pály. FMK eszközbeszerzés</t>
  </si>
  <si>
    <t>Egyéb felhalmozási célú támogatásért.bev.</t>
  </si>
  <si>
    <t>Egyéb felhalmozási célú átvett pénzeszköz</t>
  </si>
  <si>
    <t>Parkolóhely létesítésre átvett pénzeszköz</t>
  </si>
  <si>
    <t>Egészségügy, szabadidő, sport, kultúra, vallás</t>
  </si>
  <si>
    <t>FESZ műszerbeszerzés</t>
  </si>
  <si>
    <t>Vágóhíd u. 35-37. előtt gyalogos átkelő létesítése</t>
  </si>
  <si>
    <t>Közművelődés érdekeltségnöv. pályázat FMK eszközbeszerzés</t>
  </si>
  <si>
    <t xml:space="preserve">             5042 Vágóhíd u. 35.-37. előtt gyalogátkelő</t>
  </si>
  <si>
    <t>Vágóhíd u. 35.-37. előtt gyalogátkelőhely létesítése</t>
  </si>
  <si>
    <t>Tűzoltó u. 33/a művezetés</t>
  </si>
  <si>
    <t>Takarítás</t>
  </si>
  <si>
    <t>Üzemanyag költség (Önkormányzat)</t>
  </si>
  <si>
    <t>Klíma karbantartás</t>
  </si>
  <si>
    <t>Haller terv</t>
  </si>
  <si>
    <t>VEKOP-6-2.1-15 Leromlott településrészeken élő alacsony státuszú lakosság élet körülményeinek javítása, társadalmi és fizikai rehabilitációja Budapesten</t>
  </si>
  <si>
    <t>Integrált pénzügyi rendszer</t>
  </si>
  <si>
    <t>2016. évi előirányzat 20/2016.</t>
  </si>
  <si>
    <t>2016. évi előirányzat  20/2016.</t>
  </si>
  <si>
    <t xml:space="preserve">2016. évi előirányzat 20/2016. </t>
  </si>
  <si>
    <t>2016. évi előirányzat   20/2016.</t>
  </si>
  <si>
    <t>2016. évi előirányzat  ../2016.</t>
  </si>
  <si>
    <t>Index     6./5.</t>
  </si>
  <si>
    <t>2016. évi előirányzat .../2016.</t>
  </si>
  <si>
    <t>Index    6./5.</t>
  </si>
  <si>
    <t>Index            6./5.</t>
  </si>
  <si>
    <t xml:space="preserve">2016. évi előirányzat .../2016. </t>
  </si>
  <si>
    <t>Index        6./5.</t>
  </si>
  <si>
    <t>Felújítás</t>
  </si>
  <si>
    <t>Boldogasszony Iskolanővérek Kolostori Kávéház kial.</t>
  </si>
  <si>
    <t xml:space="preserve">    KEHOP-5.2.9 "Önkormányzati Ép. Energ. Fejl. Ferencv.</t>
  </si>
  <si>
    <t>2016. évi előirányzat   …./2016.</t>
  </si>
  <si>
    <t>Munkáltatói kölcsön</t>
  </si>
  <si>
    <t>KEHOP-5.2.9 "Önkorm. Ép. Energ. Fejl. Ferencvárosban"</t>
  </si>
  <si>
    <t>KEHOP-5.2.9 "Önkormányzati Ép. Energ. Fejl. Ferencv.</t>
  </si>
  <si>
    <t xml:space="preserve"> Ferencvárosi Önkormányzat és Intézményei Összesen</t>
  </si>
  <si>
    <t>Ferencbusz működtetése</t>
  </si>
  <si>
    <t>Fővárosi Szabó Ervin könyvtár</t>
  </si>
  <si>
    <t>Moravcsik Alapítvány</t>
  </si>
  <si>
    <t>Lúrinci Gondozóház</t>
  </si>
  <si>
    <t>Magyar Telekom Közterület-felügyelet</t>
  </si>
  <si>
    <t>Vodafone Flotta Közterület-felügyelet</t>
  </si>
  <si>
    <t>Takarítás Közterület-felügyelet</t>
  </si>
  <si>
    <t>Semmelweis Egyetem bérl.díj Közter-f.</t>
  </si>
  <si>
    <t>2016. évi előirányzat        ../2016.</t>
  </si>
  <si>
    <t>2016. évi előirányzat ../2016.</t>
  </si>
  <si>
    <t>Engedélye-zett létszám összesen 2016. év          ../2016.</t>
  </si>
  <si>
    <t>Jogtár, céginfó</t>
  </si>
  <si>
    <t>Támogatási kiadások mindösszesen: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</si>
</sst>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9"/>
      <name val="Arial "/>
      <family val="0"/>
    </font>
    <font>
      <sz val="10"/>
      <name val="Arial "/>
      <family val="0"/>
    </font>
    <font>
      <sz val="10"/>
      <name val="Arie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5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0" fontId="0" fillId="0" borderId="22" xfId="63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17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3" applyFont="1" applyBorder="1" applyAlignment="1">
      <alignment/>
      <protection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3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3" fontId="37" fillId="0" borderId="14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35" xfId="0" applyNumberFormat="1" applyFont="1" applyBorder="1" applyAlignment="1">
      <alignment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3" applyFont="1" applyAlignment="1">
      <alignment/>
      <protection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3" fontId="2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8" fillId="0" borderId="10" xfId="63" applyFont="1" applyFill="1" applyBorder="1" applyAlignment="1">
      <alignment/>
      <protection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20" xfId="65" applyBorder="1" applyAlignme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45" xfId="65" applyNumberFormat="1" applyFont="1" applyBorder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3" fontId="39" fillId="0" borderId="43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6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6" xfId="59" applyBorder="1">
      <alignment/>
      <protection/>
    </xf>
    <xf numFmtId="0" fontId="1" fillId="0" borderId="46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7" xfId="59" applyFont="1" applyBorder="1" applyAlignment="1">
      <alignment/>
      <protection/>
    </xf>
    <xf numFmtId="0" fontId="64" fillId="0" borderId="47" xfId="59" applyFont="1" applyBorder="1" applyAlignment="1">
      <alignment horizontal="center"/>
      <protection/>
    </xf>
    <xf numFmtId="0" fontId="64" fillId="0" borderId="47" xfId="59" applyFont="1" applyBorder="1">
      <alignment/>
      <protection/>
    </xf>
    <xf numFmtId="0" fontId="64" fillId="0" borderId="48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7" xfId="59" applyFont="1" applyBorder="1">
      <alignment/>
      <protection/>
    </xf>
    <xf numFmtId="0" fontId="39" fillId="0" borderId="48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3" fontId="65" fillId="0" borderId="45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8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4" fillId="0" borderId="12" xfId="63" applyFont="1" applyBorder="1" applyAlignment="1">
      <alignment/>
      <protection/>
    </xf>
    <xf numFmtId="0" fontId="35" fillId="0" borderId="24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3" fontId="53" fillId="0" borderId="14" xfId="69" applyNumberFormat="1" applyFont="1" applyBorder="1">
      <alignment/>
      <protection/>
    </xf>
    <xf numFmtId="0" fontId="0" fillId="0" borderId="0" xfId="67" applyFont="1">
      <alignment/>
      <protection/>
    </xf>
    <xf numFmtId="0" fontId="0" fillId="0" borderId="43" xfId="0" applyFont="1" applyFill="1" applyBorder="1" applyAlignment="1">
      <alignment horizontal="center"/>
    </xf>
    <xf numFmtId="3" fontId="2" fillId="16" borderId="10" xfId="67" applyNumberFormat="1" applyFont="1" applyFill="1" applyBorder="1" applyAlignment="1">
      <alignment horizontal="right"/>
      <protection/>
    </xf>
    <xf numFmtId="3" fontId="2" fillId="16" borderId="14" xfId="67" applyNumberFormat="1" applyFont="1" applyFill="1" applyBorder="1" applyAlignment="1">
      <alignment horizontal="right"/>
      <protection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9" fontId="9" fillId="0" borderId="12" xfId="81" applyNumberFormat="1" applyFont="1" applyFill="1" applyBorder="1" applyAlignment="1">
      <alignment horizontal="right"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0" fontId="14" fillId="0" borderId="15" xfId="63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8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11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 vertical="center"/>
      <protection/>
    </xf>
    <xf numFmtId="3" fontId="1" fillId="18" borderId="22" xfId="63" applyNumberFormat="1" applyFont="1" applyFill="1" applyBorder="1" applyAlignment="1">
      <alignment/>
      <protection/>
    </xf>
    <xf numFmtId="3" fontId="2" fillId="18" borderId="2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/>
      <protection/>
    </xf>
    <xf numFmtId="3" fontId="2" fillId="18" borderId="15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4" fillId="18" borderId="1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 vertical="center"/>
      <protection/>
    </xf>
    <xf numFmtId="0" fontId="2" fillId="18" borderId="19" xfId="63" applyFont="1" applyFill="1" applyBorder="1" applyAlignment="1">
      <alignment/>
      <protection/>
    </xf>
    <xf numFmtId="0" fontId="2" fillId="18" borderId="24" xfId="63" applyFont="1" applyFill="1" applyBorder="1" applyAlignment="1">
      <alignment/>
      <protection/>
    </xf>
    <xf numFmtId="0" fontId="2" fillId="18" borderId="16" xfId="63" applyFont="1" applyFill="1" applyBorder="1" applyAlignment="1">
      <alignment/>
      <protection/>
    </xf>
    <xf numFmtId="3" fontId="1" fillId="18" borderId="33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0" fontId="2" fillId="18" borderId="50" xfId="63" applyFont="1" applyFill="1" applyBorder="1" applyAlignment="1">
      <alignment/>
      <protection/>
    </xf>
    <xf numFmtId="0" fontId="2" fillId="18" borderId="40" xfId="63" applyFont="1" applyFill="1" applyBorder="1" applyAlignment="1">
      <alignment/>
      <protection/>
    </xf>
    <xf numFmtId="3" fontId="3" fillId="18" borderId="40" xfId="63" applyNumberFormat="1" applyFont="1" applyFill="1" applyBorder="1" applyAlignment="1">
      <alignment/>
      <protection/>
    </xf>
    <xf numFmtId="0" fontId="2" fillId="18" borderId="17" xfId="63" applyFont="1" applyFill="1" applyBorder="1" applyAlignment="1">
      <alignment/>
      <protection/>
    </xf>
    <xf numFmtId="0" fontId="1" fillId="18" borderId="40" xfId="63" applyFont="1" applyFill="1" applyBorder="1" applyAlignment="1">
      <alignment/>
      <protection/>
    </xf>
    <xf numFmtId="0" fontId="2" fillId="18" borderId="11" xfId="63" applyFont="1" applyFill="1" applyBorder="1" applyAlignment="1">
      <alignment/>
      <protection/>
    </xf>
    <xf numFmtId="3" fontId="2" fillId="18" borderId="16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11" xfId="63" applyNumberFormat="1" applyFont="1" applyFill="1" applyBorder="1" applyAlignment="1">
      <alignment/>
      <protection/>
    </xf>
    <xf numFmtId="3" fontId="1" fillId="18" borderId="19" xfId="6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3" applyNumberFormat="1" applyFont="1" applyFill="1" applyBorder="1" applyAlignment="1">
      <alignment/>
      <protection/>
    </xf>
    <xf numFmtId="3" fontId="3" fillId="18" borderId="14" xfId="63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3" applyFont="1" applyFill="1" applyBorder="1" applyAlignment="1">
      <alignment/>
      <protection/>
    </xf>
    <xf numFmtId="0" fontId="1" fillId="18" borderId="39" xfId="63" applyFont="1" applyFill="1" applyBorder="1" applyAlignment="1">
      <alignment/>
      <protection/>
    </xf>
    <xf numFmtId="3" fontId="11" fillId="18" borderId="40" xfId="63" applyNumberFormat="1" applyFont="1" applyFill="1" applyBorder="1" applyAlignment="1">
      <alignment vertical="center"/>
      <protection/>
    </xf>
    <xf numFmtId="3" fontId="3" fillId="18" borderId="16" xfId="63" applyNumberFormat="1" applyFont="1" applyFill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34" xfId="63" applyNumberFormat="1" applyFont="1" applyFill="1" applyBorder="1" applyAlignment="1">
      <alignment/>
      <protection/>
    </xf>
    <xf numFmtId="3" fontId="1" fillId="18" borderId="23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17" xfId="63" applyNumberFormat="1" applyFont="1" applyFill="1" applyBorder="1" applyAlignment="1">
      <alignment/>
      <protection/>
    </xf>
    <xf numFmtId="3" fontId="1" fillId="18" borderId="30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40" xfId="72" applyNumberFormat="1" applyFont="1" applyFill="1" applyBorder="1" applyAlignment="1">
      <alignment horizontal="right"/>
      <protection/>
    </xf>
    <xf numFmtId="3" fontId="9" fillId="18" borderId="14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9" fillId="18" borderId="22" xfId="0" applyNumberFormat="1" applyFont="1" applyFill="1" applyBorder="1" applyAlignment="1">
      <alignment horizontal="right"/>
    </xf>
    <xf numFmtId="3" fontId="9" fillId="18" borderId="33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50" xfId="0" applyNumberFormat="1" applyFont="1" applyFill="1" applyBorder="1" applyAlignment="1">
      <alignment horizontal="right"/>
    </xf>
    <xf numFmtId="3" fontId="9" fillId="18" borderId="40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3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4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0" fillId="18" borderId="12" xfId="0" applyNumberFormat="1" applyFont="1" applyFill="1" applyBorder="1" applyAlignment="1">
      <alignment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0" fontId="33" fillId="0" borderId="24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3" fontId="2" fillId="18" borderId="13" xfId="63" applyNumberFormat="1" applyFont="1" applyFill="1" applyBorder="1" applyAlignment="1">
      <alignment/>
      <protection/>
    </xf>
    <xf numFmtId="3" fontId="11" fillId="18" borderId="15" xfId="67" applyNumberFormat="1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0" fontId="1" fillId="0" borderId="13" xfId="63" applyFont="1" applyBorder="1" applyAlignment="1">
      <alignment/>
      <protection/>
    </xf>
    <xf numFmtId="3" fontId="1" fillId="18" borderId="13" xfId="63" applyNumberFormat="1" applyFont="1" applyFill="1" applyBorder="1" applyAlignment="1">
      <alignment/>
      <protection/>
    </xf>
    <xf numFmtId="3" fontId="2" fillId="18" borderId="10" xfId="81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0" fontId="37" fillId="0" borderId="13" xfId="63" applyFont="1" applyBorder="1" applyAlignment="1">
      <alignment/>
      <protection/>
    </xf>
    <xf numFmtId="3" fontId="2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3" fontId="1" fillId="18" borderId="0" xfId="0" applyNumberFormat="1" applyFont="1" applyFill="1" applyBorder="1" applyAlignment="1">
      <alignment/>
    </xf>
    <xf numFmtId="3" fontId="37" fillId="0" borderId="36" xfId="62" applyNumberFormat="1" applyFont="1" applyBorder="1">
      <alignment/>
      <protection/>
    </xf>
    <xf numFmtId="0" fontId="37" fillId="0" borderId="0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0" fontId="37" fillId="0" borderId="51" xfId="62" applyFont="1" applyBorder="1">
      <alignment/>
      <protection/>
    </xf>
    <xf numFmtId="0" fontId="2" fillId="0" borderId="10" xfId="0" applyFont="1" applyFill="1" applyBorder="1" applyAlignment="1">
      <alignment horizontal="left" vertical="top"/>
    </xf>
    <xf numFmtId="3" fontId="13" fillId="18" borderId="12" xfId="71" applyNumberFormat="1" applyFont="1" applyFill="1" applyBorder="1" applyAlignment="1">
      <alignment vertical="center"/>
      <protection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3" fontId="8" fillId="0" borderId="21" xfId="81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1" xfId="81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3" fontId="1" fillId="18" borderId="11" xfId="40" applyNumberFormat="1" applyFont="1" applyFill="1" applyBorder="1" applyAlignment="1">
      <alignment horizontal="right"/>
    </xf>
    <xf numFmtId="0" fontId="66" fillId="0" borderId="20" xfId="0" applyFont="1" applyFill="1" applyBorder="1" applyAlignment="1">
      <alignment/>
    </xf>
    <xf numFmtId="0" fontId="67" fillId="0" borderId="20" xfId="0" applyFont="1" applyFill="1" applyBorder="1" applyAlignment="1">
      <alignment vertical="center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8" fillId="0" borderId="39" xfId="0" applyNumberFormat="1" applyFont="1" applyFill="1" applyBorder="1" applyAlignment="1">
      <alignment/>
    </xf>
    <xf numFmtId="3" fontId="8" fillId="18" borderId="39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35" fillId="0" borderId="11" xfId="0" applyNumberFormat="1" applyFont="1" applyBorder="1" applyAlignment="1">
      <alignment horizontal="righ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13" fillId="0" borderId="20" xfId="65" applyFont="1" applyBorder="1">
      <alignment/>
      <protection/>
    </xf>
    <xf numFmtId="3" fontId="39" fillId="18" borderId="12" xfId="65" applyNumberFormat="1" applyFont="1" applyFill="1" applyBorder="1" applyAlignment="1">
      <alignment horizontal="center"/>
      <protection/>
    </xf>
    <xf numFmtId="0" fontId="35" fillId="0" borderId="24" xfId="0" applyFont="1" applyBorder="1" applyAlignment="1">
      <alignment horizontal="left"/>
    </xf>
    <xf numFmtId="0" fontId="35" fillId="0" borderId="45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49" fontId="39" fillId="18" borderId="12" xfId="65" applyNumberFormat="1" applyFont="1" applyFill="1" applyBorder="1" applyAlignment="1">
      <alignment horizontal="center"/>
      <protection/>
    </xf>
    <xf numFmtId="0" fontId="10" fillId="0" borderId="12" xfId="66" applyBorder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9" fillId="18" borderId="36" xfId="65" applyFont="1" applyFill="1" applyBorder="1" applyAlignment="1">
      <alignment/>
      <protection/>
    </xf>
    <xf numFmtId="3" fontId="39" fillId="18" borderId="36" xfId="65" applyNumberFormat="1" applyFont="1" applyFill="1" applyBorder="1">
      <alignment/>
      <protection/>
    </xf>
    <xf numFmtId="3" fontId="9" fillId="0" borderId="14" xfId="0" applyNumberFormat="1" applyFont="1" applyFill="1" applyBorder="1" applyAlignment="1">
      <alignment horizontal="right"/>
    </xf>
    <xf numFmtId="3" fontId="8" fillId="18" borderId="12" xfId="0" applyNumberFormat="1" applyFont="1" applyFill="1" applyBorder="1" applyAlignment="1">
      <alignment horizontal="right"/>
    </xf>
    <xf numFmtId="3" fontId="2" fillId="18" borderId="10" xfId="67" applyNumberFormat="1" applyFont="1" applyFill="1" applyBorder="1" applyAlignment="1">
      <alignment horizontal="right"/>
      <protection/>
    </xf>
    <xf numFmtId="9" fontId="4" fillId="0" borderId="12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" fillId="0" borderId="22" xfId="63" applyNumberFormat="1" applyFont="1" applyBorder="1" applyAlignment="1">
      <alignment/>
      <protection/>
    </xf>
    <xf numFmtId="9" fontId="4" fillId="0" borderId="12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9" fontId="1" fillId="0" borderId="34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3" fillId="0" borderId="15" xfId="63" applyNumberFormat="1" applyFont="1" applyBorder="1" applyAlignment="1">
      <alignment vertical="center"/>
      <protection/>
    </xf>
    <xf numFmtId="9" fontId="2" fillId="0" borderId="14" xfId="67" applyNumberFormat="1" applyFont="1" applyFill="1" applyBorder="1">
      <alignment/>
      <protection/>
    </xf>
    <xf numFmtId="9" fontId="2" fillId="0" borderId="15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2" fillId="0" borderId="11" xfId="0" applyNumberFormat="1" applyFont="1" applyBorder="1" applyAlignment="1">
      <alignment/>
    </xf>
    <xf numFmtId="9" fontId="4" fillId="0" borderId="22" xfId="0" applyNumberFormat="1" applyFont="1" applyBorder="1" applyAlignment="1">
      <alignment/>
    </xf>
    <xf numFmtId="9" fontId="1" fillId="0" borderId="15" xfId="67" applyNumberFormat="1" applyFont="1" applyFill="1" applyBorder="1" applyAlignment="1">
      <alignment vertical="center"/>
      <protection/>
    </xf>
    <xf numFmtId="9" fontId="1" fillId="0" borderId="14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9" fontId="3" fillId="0" borderId="15" xfId="67" applyNumberFormat="1" applyFont="1" applyFill="1" applyBorder="1">
      <alignment/>
      <protection/>
    </xf>
    <xf numFmtId="9" fontId="3" fillId="0" borderId="14" xfId="67" applyNumberFormat="1" applyFont="1" applyFill="1" applyBorder="1">
      <alignment/>
      <protection/>
    </xf>
    <xf numFmtId="9" fontId="4" fillId="0" borderId="14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43" fillId="0" borderId="10" xfId="72" applyNumberFormat="1" applyFont="1" applyFill="1" applyBorder="1">
      <alignment/>
      <protection/>
    </xf>
    <xf numFmtId="9" fontId="43" fillId="0" borderId="14" xfId="72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9" fillId="0" borderId="10" xfId="81" applyNumberFormat="1" applyFont="1" applyFill="1" applyBorder="1" applyAlignment="1">
      <alignment horizontal="right"/>
    </xf>
    <xf numFmtId="9" fontId="8" fillId="0" borderId="12" xfId="81" applyNumberFormat="1" applyFont="1" applyFill="1" applyBorder="1" applyAlignment="1">
      <alignment horizontal="right"/>
    </xf>
    <xf numFmtId="3" fontId="37" fillId="0" borderId="13" xfId="62" applyNumberFormat="1" applyFont="1" applyBorder="1">
      <alignment/>
      <protection/>
    </xf>
    <xf numFmtId="0" fontId="4" fillId="0" borderId="21" xfId="0" applyFont="1" applyFill="1" applyBorder="1" applyAlignment="1">
      <alignment horizontal="left"/>
    </xf>
    <xf numFmtId="3" fontId="10" fillId="0" borderId="12" xfId="0" applyNumberFormat="1" applyFont="1" applyBorder="1" applyAlignment="1">
      <alignment/>
    </xf>
    <xf numFmtId="9" fontId="1" fillId="0" borderId="14" xfId="63" applyNumberFormat="1" applyFont="1" applyBorder="1" applyAlignment="1">
      <alignment/>
      <protection/>
    </xf>
    <xf numFmtId="3" fontId="1" fillId="18" borderId="16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 horizontal="center"/>
    </xf>
    <xf numFmtId="3" fontId="4" fillId="18" borderId="39" xfId="0" applyNumberFormat="1" applyFont="1" applyFill="1" applyBorder="1" applyAlignment="1">
      <alignment/>
    </xf>
    <xf numFmtId="3" fontId="9" fillId="18" borderId="16" xfId="0" applyNumberFormat="1" applyFont="1" applyFill="1" applyBorder="1" applyAlignment="1">
      <alignment/>
    </xf>
    <xf numFmtId="3" fontId="43" fillId="18" borderId="16" xfId="0" applyNumberFormat="1" applyFont="1" applyFill="1" applyBorder="1" applyAlignment="1">
      <alignment/>
    </xf>
    <xf numFmtId="3" fontId="43" fillId="18" borderId="39" xfId="0" applyNumberFormat="1" applyFont="1" applyFill="1" applyBorder="1" applyAlignment="1">
      <alignment/>
    </xf>
    <xf numFmtId="3" fontId="9" fillId="18" borderId="4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3" fontId="43" fillId="18" borderId="10" xfId="0" applyNumberFormat="1" applyFont="1" applyFill="1" applyBorder="1" applyAlignment="1">
      <alignment/>
    </xf>
    <xf numFmtId="3" fontId="4" fillId="18" borderId="10" xfId="81" applyNumberFormat="1" applyFont="1" applyFill="1" applyBorder="1" applyAlignment="1">
      <alignment horizontal="right"/>
    </xf>
    <xf numFmtId="3" fontId="43" fillId="18" borderId="10" xfId="81" applyNumberFormat="1" applyFont="1" applyFill="1" applyBorder="1" applyAlignment="1">
      <alignment horizontal="right"/>
    </xf>
    <xf numFmtId="0" fontId="68" fillId="0" borderId="11" xfId="0" applyFont="1" applyFill="1" applyBorder="1" applyAlignment="1">
      <alignment horizontal="left" vertical="center"/>
    </xf>
    <xf numFmtId="3" fontId="2" fillId="18" borderId="14" xfId="67" applyNumberFormat="1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9" fillId="0" borderId="10" xfId="65" applyFont="1" applyBorder="1" applyAlignment="1">
      <alignment vertical="center"/>
      <protection/>
    </xf>
    <xf numFmtId="0" fontId="39" fillId="0" borderId="24" xfId="65" applyFont="1" applyBorder="1" applyAlignment="1">
      <alignment/>
      <protection/>
    </xf>
    <xf numFmtId="0" fontId="39" fillId="0" borderId="43" xfId="65" applyFont="1" applyBorder="1" applyAlignment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3" fillId="0" borderId="19" xfId="65" applyFont="1" applyBorder="1" applyAlignment="1">
      <alignment/>
      <protection/>
    </xf>
    <xf numFmtId="0" fontId="0" fillId="0" borderId="42" xfId="0" applyBorder="1" applyAlignment="1">
      <alignment/>
    </xf>
    <xf numFmtId="0" fontId="42" fillId="0" borderId="1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41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9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9" fillId="0" borderId="10" xfId="69" applyFont="1" applyBorder="1" applyAlignment="1">
      <alignment horizontal="center" vertical="center"/>
      <protection/>
    </xf>
    <xf numFmtId="0" fontId="49" fillId="0" borderId="13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6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34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9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6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4" xfId="69" applyFont="1" applyBorder="1" applyAlignment="1">
      <alignment horizontal="center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5" xfId="66" applyFont="1" applyBorder="1" applyAlignment="1">
      <alignment horizontal="center"/>
      <protection/>
    </xf>
    <xf numFmtId="0" fontId="10" fillId="0" borderId="45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0" xfId="66" applyBorder="1" applyAlignment="1">
      <alignment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5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1" xfId="71" applyFont="1" applyFill="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3" fillId="0" borderId="13" xfId="59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9" fillId="0" borderId="13" xfId="59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0" fontId="35" fillId="0" borderId="17" xfId="59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3" fontId="35" fillId="0" borderId="13" xfId="68" applyNumberFormat="1" applyFont="1" applyBorder="1" applyAlignment="1">
      <alignment horizontal="right" vertical="center"/>
      <protection/>
    </xf>
    <xf numFmtId="3" fontId="35" fillId="0" borderId="10" xfId="68" applyNumberFormat="1" applyFont="1" applyBorder="1" applyAlignment="1">
      <alignment horizontal="right" vertical="center"/>
      <protection/>
    </xf>
    <xf numFmtId="3" fontId="35" fillId="0" borderId="11" xfId="68" applyNumberFormat="1" applyFont="1" applyBorder="1" applyAlignment="1">
      <alignment horizontal="right"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45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6">
      <selection activeCell="A1" sqref="A1:J1"/>
    </sheetView>
  </sheetViews>
  <sheetFormatPr defaultColWidth="9.125" defaultRowHeight="12.75"/>
  <cols>
    <col min="1" max="1" width="58.875" style="105" customWidth="1"/>
    <col min="2" max="5" width="11.50390625" style="105" customWidth="1"/>
    <col min="6" max="6" width="51.875" style="105" customWidth="1"/>
    <col min="7" max="7" width="11.125" style="105" customWidth="1"/>
    <col min="8" max="8" width="10.125" style="105" customWidth="1"/>
    <col min="9" max="9" width="10.50390625" style="105" customWidth="1"/>
    <col min="10" max="10" width="11.75390625" style="105" customWidth="1"/>
    <col min="11" max="16384" width="9.125" style="105" customWidth="1"/>
  </cols>
  <sheetData>
    <row r="1" spans="1:10" ht="12.75">
      <c r="A1" s="1246" t="s">
        <v>552</v>
      </c>
      <c r="B1" s="1246"/>
      <c r="C1" s="1246"/>
      <c r="D1" s="1246"/>
      <c r="E1" s="1246"/>
      <c r="F1" s="1246"/>
      <c r="G1" s="1246"/>
      <c r="H1" s="1246"/>
      <c r="I1" s="1246"/>
      <c r="J1" s="1246"/>
    </row>
    <row r="2" spans="1:10" ht="12.75">
      <c r="A2" s="1245" t="s">
        <v>553</v>
      </c>
      <c r="B2" s="1245"/>
      <c r="C2" s="1245"/>
      <c r="D2" s="1245"/>
      <c r="E2" s="1245"/>
      <c r="F2" s="1245"/>
      <c r="G2" s="1245"/>
      <c r="H2" s="1245"/>
      <c r="I2" s="1245"/>
      <c r="J2" s="1245"/>
    </row>
    <row r="3" spans="1:10" ht="12.75" customHeight="1">
      <c r="A3" s="202"/>
      <c r="B3" s="202"/>
      <c r="C3" s="202"/>
      <c r="D3" s="202"/>
      <c r="E3" s="202"/>
      <c r="F3" s="202"/>
      <c r="G3" s="879"/>
      <c r="H3" s="879"/>
      <c r="I3" s="879"/>
      <c r="J3" s="879" t="s">
        <v>663</v>
      </c>
    </row>
    <row r="4" spans="1:10" ht="12.75" customHeight="1">
      <c r="A4" s="1241" t="s">
        <v>805</v>
      </c>
      <c r="B4" s="1243" t="s">
        <v>1178</v>
      </c>
      <c r="C4" s="1243" t="s">
        <v>1216</v>
      </c>
      <c r="D4" s="1243" t="s">
        <v>1304</v>
      </c>
      <c r="E4" s="1243" t="s">
        <v>1310</v>
      </c>
      <c r="F4" s="1241" t="s">
        <v>806</v>
      </c>
      <c r="G4" s="1243" t="s">
        <v>1178</v>
      </c>
      <c r="H4" s="1243" t="s">
        <v>1216</v>
      </c>
      <c r="I4" s="1243" t="s">
        <v>1304</v>
      </c>
      <c r="J4" s="1243" t="s">
        <v>1310</v>
      </c>
    </row>
    <row r="5" spans="1:10" ht="24.75" customHeight="1" thickBot="1">
      <c r="A5" s="1242"/>
      <c r="B5" s="1244"/>
      <c r="C5" s="1244"/>
      <c r="D5" s="1244"/>
      <c r="E5" s="1244"/>
      <c r="F5" s="1242"/>
      <c r="G5" s="1244"/>
      <c r="H5" s="1244"/>
      <c r="I5" s="1244"/>
      <c r="J5" s="1244"/>
    </row>
    <row r="6" spans="1:10" s="161" customFormat="1" ht="12" thickTop="1">
      <c r="A6" s="177"/>
      <c r="B6" s="214"/>
      <c r="C6" s="214"/>
      <c r="D6" s="214"/>
      <c r="E6" s="214"/>
      <c r="F6" s="180" t="s">
        <v>807</v>
      </c>
      <c r="G6" s="178">
        <f>SUM('1c.mell '!C149)</f>
        <v>3382005</v>
      </c>
      <c r="H6" s="178">
        <f>SUM('1c.mell '!D149)</f>
        <v>3478521</v>
      </c>
      <c r="I6" s="178">
        <f>SUM('1c.mell '!E149)</f>
        <v>3543409</v>
      </c>
      <c r="J6" s="178">
        <f>SUM('1c.mell '!F149)</f>
        <v>3543556</v>
      </c>
    </row>
    <row r="7" spans="1:10" s="161" customFormat="1" ht="11.25">
      <c r="A7" s="266" t="s">
        <v>693</v>
      </c>
      <c r="B7" s="169">
        <f>SUM('1b.mell '!C236)</f>
        <v>1453009</v>
      </c>
      <c r="C7" s="169">
        <f>SUM('1b.mell '!D236)</f>
        <v>1500728</v>
      </c>
      <c r="D7" s="169">
        <f>SUM('1b.mell '!E236)</f>
        <v>1540635</v>
      </c>
      <c r="E7" s="169">
        <f>SUM('1b.mell '!F236)</f>
        <v>1561458</v>
      </c>
      <c r="F7" s="181" t="s">
        <v>865</v>
      </c>
      <c r="G7" s="178">
        <f>SUM('1c.mell '!C150)</f>
        <v>975134</v>
      </c>
      <c r="H7" s="178">
        <f>SUM('1c.mell '!D150)</f>
        <v>1017025</v>
      </c>
      <c r="I7" s="178">
        <f>SUM('1c.mell '!E150)</f>
        <v>1039041</v>
      </c>
      <c r="J7" s="178">
        <f>SUM('1c.mell '!F150)</f>
        <v>1040221</v>
      </c>
    </row>
    <row r="8" spans="1:10" s="161" customFormat="1" ht="11.25">
      <c r="A8" s="266" t="s">
        <v>697</v>
      </c>
      <c r="B8" s="169">
        <f>SUM('1b.mell '!C17)</f>
        <v>0</v>
      </c>
      <c r="C8" s="169">
        <f>SUM('1b.mell '!D17)</f>
        <v>0</v>
      </c>
      <c r="D8" s="169">
        <f>SUM('1b.mell '!E17)</f>
        <v>0</v>
      </c>
      <c r="E8" s="169">
        <f>SUM('1b.mell '!F17)</f>
        <v>0</v>
      </c>
      <c r="F8" s="168" t="s">
        <v>808</v>
      </c>
      <c r="G8" s="178">
        <f>SUM('1c.mell '!C151)</f>
        <v>5214909</v>
      </c>
      <c r="H8" s="178">
        <f>SUM('1c.mell '!D151)</f>
        <v>5541423</v>
      </c>
      <c r="I8" s="169">
        <f>SUM('1c.mell '!E151)</f>
        <v>5676564</v>
      </c>
      <c r="J8" s="169">
        <f>SUM('1c.mell '!F151)</f>
        <v>5704908</v>
      </c>
    </row>
    <row r="9" spans="1:10" s="161" customFormat="1" ht="12" thickBot="1">
      <c r="A9" s="267" t="s">
        <v>698</v>
      </c>
      <c r="B9" s="275">
        <f>SUM('1b.mell '!C238)</f>
        <v>10000</v>
      </c>
      <c r="C9" s="275">
        <f>SUM('1b.mell '!D238)</f>
        <v>12340</v>
      </c>
      <c r="D9" s="275">
        <f>SUM('1b.mell '!E238)</f>
        <v>47095</v>
      </c>
      <c r="E9" s="275">
        <f>SUM('1b.mell '!F238)</f>
        <v>55066</v>
      </c>
      <c r="F9" s="168" t="s">
        <v>555</v>
      </c>
      <c r="G9" s="178">
        <f>SUM('1c.mell '!C152)</f>
        <v>221512</v>
      </c>
      <c r="H9" s="178">
        <f>SUM('1c.mell '!D152)</f>
        <v>249428</v>
      </c>
      <c r="I9" s="178">
        <f>SUM('1c.mell '!E152)</f>
        <v>262768</v>
      </c>
      <c r="J9" s="178">
        <f>SUM('1c.mell '!F152)</f>
        <v>267042</v>
      </c>
    </row>
    <row r="10" spans="1:10" s="161" customFormat="1" ht="12" thickBot="1">
      <c r="A10" s="268" t="s">
        <v>699</v>
      </c>
      <c r="B10" s="276">
        <f>SUM(B7:B9)</f>
        <v>1463009</v>
      </c>
      <c r="C10" s="276">
        <f>SUM(C7:C9)</f>
        <v>1513068</v>
      </c>
      <c r="D10" s="276">
        <f>SUM(D7:D9)</f>
        <v>1587730</v>
      </c>
      <c r="E10" s="276">
        <f>SUM(E7:E9)</f>
        <v>1616524</v>
      </c>
      <c r="F10" s="168" t="s">
        <v>554</v>
      </c>
      <c r="G10" s="178">
        <f>SUM('1c.mell '!C153)</f>
        <v>1138153</v>
      </c>
      <c r="H10" s="169">
        <f>SUM('1c.mell '!D153)</f>
        <v>1184250</v>
      </c>
      <c r="I10" s="169">
        <f>SUM('1c.mell '!E153)</f>
        <v>1154119</v>
      </c>
      <c r="J10" s="1220">
        <f>SUM('1c.mell '!F153)</f>
        <v>1643385</v>
      </c>
    </row>
    <row r="11" spans="1:10" s="161" customFormat="1" ht="11.25">
      <c r="A11" s="208" t="s">
        <v>700</v>
      </c>
      <c r="B11" s="178">
        <f>SUM('1b.mell '!C240)</f>
        <v>3310000</v>
      </c>
      <c r="C11" s="178">
        <f>SUM('1b.mell '!D240)</f>
        <v>3310000</v>
      </c>
      <c r="D11" s="178">
        <f>SUM('1b.mell '!E240)</f>
        <v>3310000</v>
      </c>
      <c r="E11" s="178">
        <f>SUM('1b.mell '!F240)</f>
        <v>3310000</v>
      </c>
      <c r="F11" s="171"/>
      <c r="G11" s="1109"/>
      <c r="H11" s="1112"/>
      <c r="I11" s="1112"/>
      <c r="J11" s="172"/>
    </row>
    <row r="12" spans="1:10" s="161" customFormat="1" ht="11.25">
      <c r="A12" s="208" t="s">
        <v>701</v>
      </c>
      <c r="B12" s="178">
        <f>SUM('1b.mell '!C241)</f>
        <v>4197124</v>
      </c>
      <c r="C12" s="178">
        <f>SUM('1b.mell '!D241)</f>
        <v>4248704</v>
      </c>
      <c r="D12" s="178">
        <f>SUM('1b.mell '!E241)</f>
        <v>4256015</v>
      </c>
      <c r="E12" s="178">
        <f>SUM('1b.mell '!F241)</f>
        <v>4256015</v>
      </c>
      <c r="F12" s="295"/>
      <c r="G12" s="1112"/>
      <c r="H12" s="1112"/>
      <c r="I12" s="1112"/>
      <c r="J12" s="225"/>
    </row>
    <row r="13" spans="1:10" s="161" customFormat="1" ht="12" thickBot="1">
      <c r="A13" s="267" t="s">
        <v>173</v>
      </c>
      <c r="B13" s="178">
        <f>SUM('1b.mell '!C242)</f>
        <v>371116</v>
      </c>
      <c r="C13" s="178">
        <f>SUM('1b.mell '!D242)</f>
        <v>371116</v>
      </c>
      <c r="D13" s="178">
        <f>SUM('1b.mell '!E242)</f>
        <v>322186</v>
      </c>
      <c r="E13" s="178">
        <f>SUM('1b.mell '!F242)</f>
        <v>333433</v>
      </c>
      <c r="F13" s="295"/>
      <c r="G13" s="1112"/>
      <c r="H13" s="1112"/>
      <c r="I13" s="1112"/>
      <c r="J13" s="225"/>
    </row>
    <row r="14" spans="1:10" s="161" customFormat="1" ht="13.5" thickBot="1">
      <c r="A14" s="269" t="s">
        <v>708</v>
      </c>
      <c r="B14" s="276">
        <f>SUM(B11:B13)</f>
        <v>7878240</v>
      </c>
      <c r="C14" s="276">
        <f>SUM(C11:C13)</f>
        <v>7929820</v>
      </c>
      <c r="D14" s="276">
        <f>SUM(D11:D13)</f>
        <v>7888201</v>
      </c>
      <c r="E14" s="276">
        <f>SUM(E11:E13)</f>
        <v>7899448</v>
      </c>
      <c r="F14" s="295"/>
      <c r="G14" s="1112"/>
      <c r="H14" s="1112"/>
      <c r="I14" s="1112"/>
      <c r="J14" s="225"/>
    </row>
    <row r="15" spans="1:10" s="161" customFormat="1" ht="11.25">
      <c r="A15" s="208" t="s">
        <v>709</v>
      </c>
      <c r="B15" s="178">
        <f>SUM('1b.mell '!C244)</f>
        <v>1334865</v>
      </c>
      <c r="C15" s="178">
        <f>SUM('1b.mell '!D244)</f>
        <v>1334865</v>
      </c>
      <c r="D15" s="178">
        <f>SUM('1b.mell '!E244)</f>
        <v>1408721</v>
      </c>
      <c r="E15" s="178">
        <f>SUM('1b.mell '!F244)</f>
        <v>1408996</v>
      </c>
      <c r="F15" s="295"/>
      <c r="G15" s="1112"/>
      <c r="H15" s="1112"/>
      <c r="I15" s="1112"/>
      <c r="J15" s="225"/>
    </row>
    <row r="16" spans="1:10" s="161" customFormat="1" ht="11.25">
      <c r="A16" s="266" t="s">
        <v>710</v>
      </c>
      <c r="B16" s="178">
        <f>SUM('1b.mell '!C245)</f>
        <v>274059</v>
      </c>
      <c r="C16" s="178">
        <f>SUM('1b.mell '!D245)</f>
        <v>274059</v>
      </c>
      <c r="D16" s="178">
        <f>SUM('1b.mell '!E245)</f>
        <v>275616</v>
      </c>
      <c r="E16" s="178">
        <f>SUM('1b.mell '!F245)</f>
        <v>275374</v>
      </c>
      <c r="F16" s="295"/>
      <c r="G16" s="1112"/>
      <c r="H16" s="1112"/>
      <c r="I16" s="1112"/>
      <c r="J16" s="225"/>
    </row>
    <row r="17" spans="1:10" s="161" customFormat="1" ht="11.25">
      <c r="A17" s="266" t="s">
        <v>540</v>
      </c>
      <c r="B17" s="178">
        <f>SUM('1b.mell '!C246)</f>
        <v>20000</v>
      </c>
      <c r="C17" s="178">
        <f>SUM('1b.mell '!D246)</f>
        <v>0</v>
      </c>
      <c r="D17" s="178">
        <f>SUM('1b.mell '!E246)</f>
        <v>0</v>
      </c>
      <c r="E17" s="178">
        <f>SUM('1b.mell '!F246)</f>
        <v>0</v>
      </c>
      <c r="F17" s="295"/>
      <c r="G17" s="1112"/>
      <c r="H17" s="1112"/>
      <c r="I17" s="1112"/>
      <c r="J17" s="225"/>
    </row>
    <row r="18" spans="1:10" s="161" customFormat="1" ht="11.25">
      <c r="A18" s="266" t="s">
        <v>713</v>
      </c>
      <c r="B18" s="178">
        <f>SUM('1b.mell '!C247)</f>
        <v>206162</v>
      </c>
      <c r="C18" s="178">
        <f>SUM('1b.mell '!D247)</f>
        <v>206162</v>
      </c>
      <c r="D18" s="178">
        <f>SUM('1b.mell '!E247)</f>
        <v>206162</v>
      </c>
      <c r="E18" s="178">
        <f>SUM('1b.mell '!F247)</f>
        <v>206162</v>
      </c>
      <c r="F18" s="295"/>
      <c r="G18" s="1112"/>
      <c r="H18" s="1112"/>
      <c r="I18" s="1112"/>
      <c r="J18" s="225"/>
    </row>
    <row r="19" spans="1:10" s="161" customFormat="1" ht="11.25">
      <c r="A19" s="266" t="s">
        <v>714</v>
      </c>
      <c r="B19" s="178">
        <f>SUM('1b.mell '!C248)</f>
        <v>493620</v>
      </c>
      <c r="C19" s="178">
        <f>SUM('1b.mell '!D248)</f>
        <v>493620</v>
      </c>
      <c r="D19" s="178">
        <f>SUM('1b.mell '!E248)</f>
        <v>505530</v>
      </c>
      <c r="E19" s="178">
        <f>SUM('1b.mell '!F248)</f>
        <v>505540</v>
      </c>
      <c r="F19" s="162"/>
      <c r="G19" s="1110"/>
      <c r="H19" s="1110"/>
      <c r="I19" s="1110"/>
      <c r="J19" s="166"/>
    </row>
    <row r="20" spans="1:10" s="161" customFormat="1" ht="11.25">
      <c r="A20" s="208" t="s">
        <v>715</v>
      </c>
      <c r="B20" s="178">
        <f>SUM('1b.mell '!C249)</f>
        <v>0</v>
      </c>
      <c r="C20" s="178">
        <f>SUM('1b.mell '!D249)</f>
        <v>0</v>
      </c>
      <c r="D20" s="178">
        <f>SUM('1b.mell '!E249)</f>
        <v>0</v>
      </c>
      <c r="E20" s="178">
        <f>SUM('1b.mell '!F249)</f>
        <v>0</v>
      </c>
      <c r="F20" s="162"/>
      <c r="G20" s="1110"/>
      <c r="H20" s="1110"/>
      <c r="I20" s="1110"/>
      <c r="J20" s="166"/>
    </row>
    <row r="21" spans="1:10" s="161" customFormat="1" ht="11.25">
      <c r="A21" s="208" t="s">
        <v>716</v>
      </c>
      <c r="B21" s="178">
        <f>SUM('1b.mell '!C250)</f>
        <v>40100</v>
      </c>
      <c r="C21" s="178">
        <f>SUM('1b.mell '!D250)</f>
        <v>40100</v>
      </c>
      <c r="D21" s="178">
        <f>SUM('1b.mell '!E250)</f>
        <v>10009</v>
      </c>
      <c r="E21" s="178">
        <f>SUM('1b.mell '!F250)</f>
        <v>10009</v>
      </c>
      <c r="F21" s="162"/>
      <c r="G21" s="1110"/>
      <c r="H21" s="1110"/>
      <c r="I21" s="1110"/>
      <c r="J21" s="166"/>
    </row>
    <row r="22" spans="1:10" s="161" customFormat="1" ht="11.25">
      <c r="A22" s="1105" t="s">
        <v>1194</v>
      </c>
      <c r="B22" s="178"/>
      <c r="C22" s="178">
        <f>SUM('1b.mell '!D251)</f>
        <v>24000</v>
      </c>
      <c r="D22" s="178">
        <f>SUM('1b.mell '!E251)</f>
        <v>24000</v>
      </c>
      <c r="E22" s="178">
        <f>SUM('1b.mell '!F251)</f>
        <v>24000</v>
      </c>
      <c r="F22" s="162"/>
      <c r="G22" s="1110"/>
      <c r="H22" s="1110"/>
      <c r="I22" s="1110"/>
      <c r="J22" s="166"/>
    </row>
    <row r="23" spans="1:10" s="161" customFormat="1" ht="12" thickBot="1">
      <c r="A23" s="267" t="s">
        <v>717</v>
      </c>
      <c r="B23" s="178">
        <f>SUM('1b.mell '!C252)</f>
        <v>26700</v>
      </c>
      <c r="C23" s="178">
        <f>SUM('1b.mell '!D252)</f>
        <v>22700</v>
      </c>
      <c r="D23" s="178">
        <f>SUM('1b.mell '!E252)</f>
        <v>36972</v>
      </c>
      <c r="E23" s="178">
        <f>SUM('1b.mell '!F252)</f>
        <v>635052</v>
      </c>
      <c r="F23" s="162"/>
      <c r="G23" s="1110"/>
      <c r="H23" s="1110"/>
      <c r="I23" s="1110"/>
      <c r="J23" s="166"/>
    </row>
    <row r="24" spans="1:10" s="161" customFormat="1" ht="13.5" thickBot="1">
      <c r="A24" s="269" t="s">
        <v>864</v>
      </c>
      <c r="B24" s="276">
        <f>SUM(B15:B23)</f>
        <v>2395506</v>
      </c>
      <c r="C24" s="276">
        <f>SUM(C15:C23)</f>
        <v>2395506</v>
      </c>
      <c r="D24" s="276">
        <f>SUM(D15:D23)</f>
        <v>2467010</v>
      </c>
      <c r="E24" s="276">
        <f>SUM(E15:E23)</f>
        <v>3065133</v>
      </c>
      <c r="F24" s="162"/>
      <c r="G24" s="1110"/>
      <c r="H24" s="1110"/>
      <c r="I24" s="1110"/>
      <c r="J24" s="166"/>
    </row>
    <row r="25" spans="1:10" s="161" customFormat="1" ht="12" thickBot="1">
      <c r="A25" s="270" t="s">
        <v>718</v>
      </c>
      <c r="B25" s="277">
        <f>SUM('1b.mell '!C254)</f>
        <v>0</v>
      </c>
      <c r="C25" s="277">
        <f>SUM('1b.mell '!D254)</f>
        <v>8700</v>
      </c>
      <c r="D25" s="277">
        <f>SUM('1b.mell '!E254)</f>
        <v>10113</v>
      </c>
      <c r="E25" s="277">
        <f>SUM('1b.mell '!F254)</f>
        <v>9313</v>
      </c>
      <c r="F25" s="162"/>
      <c r="G25" s="1110"/>
      <c r="H25" s="1110"/>
      <c r="I25" s="1110"/>
      <c r="J25" s="166"/>
    </row>
    <row r="26" spans="1:10" s="161" customFormat="1" ht="13.5" thickBot="1">
      <c r="A26" s="271" t="s">
        <v>719</v>
      </c>
      <c r="B26" s="285">
        <f>SUM(B25)</f>
        <v>0</v>
      </c>
      <c r="C26" s="285">
        <f>SUM(C25)</f>
        <v>8700</v>
      </c>
      <c r="D26" s="285">
        <f>SUM(D25)</f>
        <v>10113</v>
      </c>
      <c r="E26" s="285">
        <f>SUM(E25)</f>
        <v>9313</v>
      </c>
      <c r="F26" s="163"/>
      <c r="G26" s="1114"/>
      <c r="H26" s="1114"/>
      <c r="I26" s="1114"/>
      <c r="J26" s="167"/>
    </row>
    <row r="27" spans="1:10" s="161" customFormat="1" ht="15.75" thickBot="1" thickTop="1">
      <c r="A27" s="272" t="s">
        <v>510</v>
      </c>
      <c r="B27" s="230">
        <f>SUM(B26,B24,B14,B10)</f>
        <v>11736755</v>
      </c>
      <c r="C27" s="230">
        <f>SUM(C26,C24,C14,C10)</f>
        <v>11847094</v>
      </c>
      <c r="D27" s="230">
        <f>SUM(D26,D24,D14,D10)</f>
        <v>11953054</v>
      </c>
      <c r="E27" s="230">
        <f>SUM(E26,E24,E14,E10)</f>
        <v>12590418</v>
      </c>
      <c r="F27" s="185" t="s">
        <v>502</v>
      </c>
      <c r="G27" s="230">
        <f>SUM(G6:G10)</f>
        <v>10931713</v>
      </c>
      <c r="H27" s="170">
        <f>SUM(H6:H10)</f>
        <v>11470647</v>
      </c>
      <c r="I27" s="170">
        <f>SUM(I6:I10)</f>
        <v>11675901</v>
      </c>
      <c r="J27" s="170">
        <f>SUM(J6:J10)</f>
        <v>12199112</v>
      </c>
    </row>
    <row r="28" spans="1:10" s="161" customFormat="1" ht="12" thickTop="1">
      <c r="A28" s="208" t="s">
        <v>720</v>
      </c>
      <c r="B28" s="178">
        <f>SUM('1b.mell '!C257)</f>
        <v>0</v>
      </c>
      <c r="C28" s="178">
        <f>SUM('1b.mell '!D257)</f>
        <v>0</v>
      </c>
      <c r="D28" s="178">
        <f>SUM('1b.mell '!E257)</f>
        <v>0</v>
      </c>
      <c r="E28" s="178">
        <f>SUM('1b.mell '!F257)</f>
        <v>6878</v>
      </c>
      <c r="F28" s="162"/>
      <c r="G28" s="293"/>
      <c r="H28" s="293"/>
      <c r="I28" s="293"/>
      <c r="J28" s="293"/>
    </row>
    <row r="29" spans="1:10" s="161" customFormat="1" ht="11.25">
      <c r="A29" s="266" t="s">
        <v>721</v>
      </c>
      <c r="B29" s="169">
        <f>SUM('1b.mell '!C258)</f>
        <v>50000</v>
      </c>
      <c r="C29" s="169">
        <f>SUM('1b.mell '!D258)</f>
        <v>259036</v>
      </c>
      <c r="D29" s="169">
        <f>SUM('1b.mell '!E258)</f>
        <v>22962</v>
      </c>
      <c r="E29" s="169">
        <f>SUM('1b.mell '!F258)</f>
        <v>22962</v>
      </c>
      <c r="F29" s="164" t="s">
        <v>742</v>
      </c>
      <c r="G29" s="169">
        <f>SUM('1c.mell '!C156)</f>
        <v>557254</v>
      </c>
      <c r="H29" s="169">
        <f>SUM('1c.mell '!D156)</f>
        <v>1440499</v>
      </c>
      <c r="I29" s="169">
        <f>SUM('1c.mell '!E156)</f>
        <v>1178419</v>
      </c>
      <c r="J29" s="169">
        <f>SUM('1c.mell '!F156)</f>
        <v>1001740</v>
      </c>
    </row>
    <row r="30" spans="1:10" s="161" customFormat="1" ht="11.25">
      <c r="A30" s="266" t="s">
        <v>722</v>
      </c>
      <c r="B30" s="169">
        <f>SUM('1b.mell '!C259)</f>
        <v>481070</v>
      </c>
      <c r="C30" s="169">
        <f>SUM('1b.mell '!D259)</f>
        <v>481070</v>
      </c>
      <c r="D30" s="169">
        <f>SUM('1b.mell '!E259)</f>
        <v>503431</v>
      </c>
      <c r="E30" s="169">
        <f>SUM('1b.mell '!F259)</f>
        <v>503431</v>
      </c>
      <c r="F30" s="278" t="s">
        <v>743</v>
      </c>
      <c r="G30" s="169">
        <f>SUM('1c.mell '!C157)</f>
        <v>1680073</v>
      </c>
      <c r="H30" s="169">
        <f>SUM('1c.mell '!D157)</f>
        <v>3180685</v>
      </c>
      <c r="I30" s="169">
        <f>SUM('1c.mell '!E157)</f>
        <v>3234885</v>
      </c>
      <c r="J30" s="169">
        <f>SUM('1c.mell '!F157)</f>
        <v>3228575</v>
      </c>
    </row>
    <row r="31" spans="1:10" s="161" customFormat="1" ht="11.25">
      <c r="A31" s="266" t="s">
        <v>1073</v>
      </c>
      <c r="B31" s="169"/>
      <c r="C31" s="169"/>
      <c r="D31" s="169"/>
      <c r="E31" s="169"/>
      <c r="F31" s="164" t="s">
        <v>809</v>
      </c>
      <c r="G31" s="169">
        <f>SUM('1c.mell '!C158)</f>
        <v>938285</v>
      </c>
      <c r="H31" s="169">
        <f>SUM('1c.mell '!D158)</f>
        <v>1220082</v>
      </c>
      <c r="I31" s="169">
        <f>SUM('1c.mell '!E158)</f>
        <v>1241397</v>
      </c>
      <c r="J31" s="169">
        <f>SUM('1c.mell '!F158)</f>
        <v>1332358</v>
      </c>
    </row>
    <row r="32" spans="1:10" s="161" customFormat="1" ht="12" thickBot="1">
      <c r="A32" s="274" t="s">
        <v>753</v>
      </c>
      <c r="B32" s="287">
        <f>SUM('1b.mell '!C260)</f>
        <v>0</v>
      </c>
      <c r="C32" s="287">
        <f>SUM('1b.mell '!D260)</f>
        <v>0</v>
      </c>
      <c r="D32" s="287">
        <f>SUM('1b.mell '!E260)</f>
        <v>1914</v>
      </c>
      <c r="E32" s="287">
        <f>SUM('1b.mell '!F260)</f>
        <v>18</v>
      </c>
      <c r="F32" s="165"/>
      <c r="G32" s="1109"/>
      <c r="H32" s="1109"/>
      <c r="I32" s="1109"/>
      <c r="J32" s="172"/>
    </row>
    <row r="33" spans="1:10" s="161" customFormat="1" ht="13.5" thickBot="1">
      <c r="A33" s="269" t="s">
        <v>723</v>
      </c>
      <c r="B33" s="276">
        <f>SUM(B28:B32)</f>
        <v>531070</v>
      </c>
      <c r="C33" s="276">
        <f>SUM(C28:C32)</f>
        <v>740106</v>
      </c>
      <c r="D33" s="276">
        <f>SUM(D28:D32)</f>
        <v>528307</v>
      </c>
      <c r="E33" s="276">
        <f>SUM(E28:E32)</f>
        <v>533289</v>
      </c>
      <c r="F33" s="162"/>
      <c r="G33" s="1110"/>
      <c r="H33" s="1110"/>
      <c r="I33" s="1110"/>
      <c r="J33" s="166"/>
    </row>
    <row r="34" spans="1:10" s="161" customFormat="1" ht="11.25">
      <c r="A34" s="208" t="s">
        <v>724</v>
      </c>
      <c r="B34" s="283">
        <f>SUM('1b.mell '!C262)</f>
        <v>1255000</v>
      </c>
      <c r="C34" s="283">
        <f>SUM('1b.mell '!D262)</f>
        <v>1255000</v>
      </c>
      <c r="D34" s="283">
        <f>SUM('1b.mell '!E262)</f>
        <v>1372221</v>
      </c>
      <c r="E34" s="283">
        <f>SUM('1b.mell '!F262)</f>
        <v>1167108</v>
      </c>
      <c r="F34" s="162"/>
      <c r="G34" s="1110"/>
      <c r="H34" s="1110"/>
      <c r="I34" s="1110"/>
      <c r="J34" s="166"/>
    </row>
    <row r="35" spans="1:10" s="161" customFormat="1" ht="11.25">
      <c r="A35" s="266" t="s">
        <v>737</v>
      </c>
      <c r="B35" s="169">
        <f>SUM('1b.mell '!C263)</f>
        <v>0</v>
      </c>
      <c r="C35" s="169">
        <f>SUM('1b.mell '!D263)</f>
        <v>0</v>
      </c>
      <c r="D35" s="169">
        <f>SUM('1b.mell '!E263)</f>
        <v>0</v>
      </c>
      <c r="E35" s="169">
        <f>SUM('1b.mell '!F263)</f>
        <v>0</v>
      </c>
      <c r="F35" s="162"/>
      <c r="G35" s="1110"/>
      <c r="H35" s="1110"/>
      <c r="I35" s="1110"/>
      <c r="J35" s="166"/>
    </row>
    <row r="36" spans="1:10" s="161" customFormat="1" ht="12" thickBot="1">
      <c r="A36" s="274" t="s">
        <v>1153</v>
      </c>
      <c r="B36" s="275">
        <f>SUM('1b.mell '!C264)</f>
        <v>1000</v>
      </c>
      <c r="C36" s="275">
        <f>SUM('1b.mell '!D264)</f>
        <v>1000</v>
      </c>
      <c r="D36" s="275">
        <f>SUM('1b.mell '!E264)</f>
        <v>1100</v>
      </c>
      <c r="E36" s="275">
        <f>SUM('1b.mell '!F264)</f>
        <v>1100</v>
      </c>
      <c r="F36" s="162"/>
      <c r="G36" s="1110"/>
      <c r="H36" s="1110"/>
      <c r="I36" s="1110"/>
      <c r="J36" s="166"/>
    </row>
    <row r="37" spans="1:10" s="161" customFormat="1" ht="13.5" thickBot="1">
      <c r="A37" s="269" t="s">
        <v>727</v>
      </c>
      <c r="B37" s="276">
        <f>SUM(B34:B36)</f>
        <v>1256000</v>
      </c>
      <c r="C37" s="276">
        <f>SUM(C34:C36)</f>
        <v>1256000</v>
      </c>
      <c r="D37" s="276">
        <f>SUM(D34:D36)</f>
        <v>1373321</v>
      </c>
      <c r="E37" s="276">
        <f>SUM(E34:E36)</f>
        <v>1168208</v>
      </c>
      <c r="F37" s="295"/>
      <c r="G37" s="1111"/>
      <c r="H37" s="1111"/>
      <c r="I37" s="1111"/>
      <c r="J37" s="286"/>
    </row>
    <row r="38" spans="1:10" s="161" customFormat="1" ht="12.75" customHeight="1">
      <c r="A38" s="273" t="s">
        <v>728</v>
      </c>
      <c r="B38" s="283">
        <f>SUM('1b.mell '!C266)</f>
        <v>31500</v>
      </c>
      <c r="C38" s="283">
        <f>SUM('1b.mell '!D266)</f>
        <v>31500</v>
      </c>
      <c r="D38" s="283">
        <f>SUM('1b.mell '!E266)</f>
        <v>31500</v>
      </c>
      <c r="E38" s="283">
        <f>SUM('1b.mell '!F266)</f>
        <v>25450</v>
      </c>
      <c r="F38" s="296"/>
      <c r="G38" s="1110"/>
      <c r="H38" s="1110"/>
      <c r="I38" s="1110"/>
      <c r="J38" s="166"/>
    </row>
    <row r="39" spans="1:10" s="161" customFormat="1" ht="12.75" customHeight="1" thickBot="1">
      <c r="A39" s="274" t="s">
        <v>729</v>
      </c>
      <c r="B39" s="275">
        <f>SUM('1b.mell '!C267+'1b.mell '!C268)</f>
        <v>0</v>
      </c>
      <c r="C39" s="275">
        <f>SUM('1b.mell '!D267+'1b.mell '!D268)</f>
        <v>0</v>
      </c>
      <c r="D39" s="275">
        <f>SUM('1b.mell '!E267+'1b.mell '!E268)</f>
        <v>7208</v>
      </c>
      <c r="E39" s="275">
        <f>SUM('1b.mell '!F267+'1b.mell '!F268)</f>
        <v>7208</v>
      </c>
      <c r="F39" s="296"/>
      <c r="G39" s="1112"/>
      <c r="H39" s="1112"/>
      <c r="I39" s="1112"/>
      <c r="J39" s="225"/>
    </row>
    <row r="40" spans="1:10" s="161" customFormat="1" ht="13.5" thickBot="1">
      <c r="A40" s="271" t="s">
        <v>730</v>
      </c>
      <c r="B40" s="285">
        <f>SUM(B38:B39)</f>
        <v>31500</v>
      </c>
      <c r="C40" s="285">
        <f>SUM(C38:C39)</f>
        <v>31500</v>
      </c>
      <c r="D40" s="285">
        <f>SUM(D38:D39)</f>
        <v>38708</v>
      </c>
      <c r="E40" s="285">
        <f>SUM(E38:E39)</f>
        <v>32658</v>
      </c>
      <c r="F40" s="297"/>
      <c r="G40" s="1113"/>
      <c r="H40" s="1113"/>
      <c r="I40" s="1113"/>
      <c r="J40" s="173"/>
    </row>
    <row r="41" spans="1:10" s="161" customFormat="1" ht="20.25" customHeight="1" thickBot="1" thickTop="1">
      <c r="A41" s="284" t="s">
        <v>511</v>
      </c>
      <c r="B41" s="184">
        <f>SUM(B40,B37,B33)</f>
        <v>1818570</v>
      </c>
      <c r="C41" s="184">
        <f>SUM(C40,C37,C33)</f>
        <v>2027606</v>
      </c>
      <c r="D41" s="184">
        <f>SUM(D40,D37,D33)</f>
        <v>1940336</v>
      </c>
      <c r="E41" s="184">
        <f>SUM(E40,E37,E33)</f>
        <v>1734155</v>
      </c>
      <c r="F41" s="187" t="s">
        <v>509</v>
      </c>
      <c r="G41" s="184">
        <f>SUM(G29:G40)</f>
        <v>3175612</v>
      </c>
      <c r="H41" s="184">
        <f>SUM(H29:H40)</f>
        <v>5841266</v>
      </c>
      <c r="I41" s="184">
        <f>SUM(I29:I40)</f>
        <v>5654701</v>
      </c>
      <c r="J41" s="184">
        <f>SUM(J29:J40)</f>
        <v>5562673</v>
      </c>
    </row>
    <row r="42" spans="1:10" s="161" customFormat="1" ht="12.75" customHeight="1" thickTop="1">
      <c r="A42" s="208" t="s">
        <v>731</v>
      </c>
      <c r="B42" s="311">
        <f>SUM('1b.mell '!C271)</f>
        <v>0</v>
      </c>
      <c r="C42" s="311">
        <f>SUM('1b.mell '!D271)</f>
        <v>1949271</v>
      </c>
      <c r="D42" s="311">
        <f>SUM('1b.mell '!E271)</f>
        <v>1949271</v>
      </c>
      <c r="E42" s="311">
        <f>SUM('1b.mell '!F271)</f>
        <v>1949271</v>
      </c>
      <c r="F42" s="266"/>
      <c r="G42" s="311"/>
      <c r="H42" s="311"/>
      <c r="I42" s="311"/>
      <c r="J42" s="311"/>
    </row>
    <row r="43" spans="1:10" s="161" customFormat="1" ht="12.75" customHeight="1">
      <c r="A43" s="266" t="s">
        <v>1074</v>
      </c>
      <c r="B43" s="910"/>
      <c r="C43" s="910"/>
      <c r="D43" s="910"/>
      <c r="E43" s="910"/>
      <c r="F43" s="266" t="s">
        <v>446</v>
      </c>
      <c r="G43" s="911"/>
      <c r="H43" s="911">
        <f>SUM('1c.mell '!D164)</f>
        <v>46251</v>
      </c>
      <c r="I43" s="911">
        <f>SUM('1c.mell '!E164)</f>
        <v>46252</v>
      </c>
      <c r="J43" s="911">
        <f>SUM('1c.mell '!F164)</f>
        <v>46252</v>
      </c>
    </row>
    <row r="44" spans="1:10" s="161" customFormat="1" ht="12.75" customHeight="1" thickBot="1">
      <c r="A44" s="298" t="s">
        <v>189</v>
      </c>
      <c r="B44" s="299">
        <f>SUM('1b.mell '!C272)</f>
        <v>5881759</v>
      </c>
      <c r="C44" s="299">
        <f>SUM('1b.mell '!D272)</f>
        <v>5945660</v>
      </c>
      <c r="D44" s="299">
        <f>SUM('1b.mell '!E272)</f>
        <v>6020302</v>
      </c>
      <c r="E44" s="299">
        <f>SUM('1b.mell '!F272)</f>
        <v>6035319</v>
      </c>
      <c r="F44" s="294" t="s">
        <v>190</v>
      </c>
      <c r="G44" s="302">
        <f>SUM('1c.mell '!C163)</f>
        <v>5881759</v>
      </c>
      <c r="H44" s="302">
        <f>SUM('1c.mell '!D163)</f>
        <v>5945660</v>
      </c>
      <c r="I44" s="302">
        <f>SUM('1c.mell '!E163)</f>
        <v>6020302</v>
      </c>
      <c r="J44" s="302">
        <f>SUM('1c.mell '!F163)</f>
        <v>6035316</v>
      </c>
    </row>
    <row r="45" spans="1:10" s="161" customFormat="1" ht="15" thickBot="1" thickTop="1">
      <c r="A45" s="183" t="s">
        <v>503</v>
      </c>
      <c r="B45" s="170">
        <f>SUM(B42:B44)</f>
        <v>5881759</v>
      </c>
      <c r="C45" s="170">
        <f>SUM(C42:C44)</f>
        <v>7894931</v>
      </c>
      <c r="D45" s="170">
        <f>SUM(D42:D44)</f>
        <v>7969573</v>
      </c>
      <c r="E45" s="170">
        <f>SUM(E42:E44)</f>
        <v>7984590</v>
      </c>
      <c r="F45" s="183" t="s">
        <v>504</v>
      </c>
      <c r="G45" s="230">
        <f>SUM(G42:G44)</f>
        <v>5881759</v>
      </c>
      <c r="H45" s="230">
        <f>SUM(H42:H44)</f>
        <v>5991911</v>
      </c>
      <c r="I45" s="230">
        <f>SUM(I42:I44)</f>
        <v>6066554</v>
      </c>
      <c r="J45" s="230">
        <f>SUM(J42:J44)</f>
        <v>6081568</v>
      </c>
    </row>
    <row r="46" spans="1:10" s="161" customFormat="1" ht="12" thickTop="1">
      <c r="A46" s="208" t="s">
        <v>732</v>
      </c>
      <c r="B46" s="178">
        <f>SUM('1b.mell '!H274)</f>
        <v>0</v>
      </c>
      <c r="C46" s="178">
        <f>SUM('1b.mell '!J274)</f>
        <v>0</v>
      </c>
      <c r="D46" s="178">
        <f>SUM('1b.mell '!K274)</f>
        <v>0</v>
      </c>
      <c r="E46" s="178">
        <f>SUM('1b.mell '!L274)</f>
        <v>0</v>
      </c>
      <c r="F46" s="278" t="s">
        <v>739</v>
      </c>
      <c r="G46" s="178">
        <f>SUM('1c.mell '!C166)</f>
        <v>48000</v>
      </c>
      <c r="H46" s="178">
        <f>SUM('1c.mell '!D166)</f>
        <v>48000</v>
      </c>
      <c r="I46" s="178">
        <f>SUM('1c.mell '!E166)</f>
        <v>48000</v>
      </c>
      <c r="J46" s="178">
        <f>SUM('1c.mell '!F166)</f>
        <v>48000</v>
      </c>
    </row>
    <row r="47" spans="1:10" s="161" customFormat="1" ht="11.25">
      <c r="A47" s="266" t="s">
        <v>733</v>
      </c>
      <c r="B47" s="169">
        <f>SUM('1b.mell '!C275)</f>
        <v>600000</v>
      </c>
      <c r="C47" s="169">
        <f>SUM('1b.mell '!D275)</f>
        <v>1582193</v>
      </c>
      <c r="D47" s="169">
        <f>SUM('1b.mell '!E275)</f>
        <v>1582193</v>
      </c>
      <c r="E47" s="169">
        <f>SUM('1b.mell '!F275)</f>
        <v>1582193</v>
      </c>
      <c r="F47" s="164" t="s">
        <v>505</v>
      </c>
      <c r="G47" s="178">
        <f>SUM('1c.mell '!C167)</f>
        <v>0</v>
      </c>
      <c r="H47" s="178">
        <f>SUM('1c.mell '!D167)</f>
        <v>0</v>
      </c>
      <c r="I47" s="178">
        <f>SUM('1c.mell '!E167)</f>
        <v>0</v>
      </c>
      <c r="J47" s="178">
        <f>SUM('1c.mell '!F167)</f>
        <v>0</v>
      </c>
    </row>
    <row r="48" spans="1:10" s="161" customFormat="1" ht="12" thickBot="1">
      <c r="A48" s="298" t="s">
        <v>189</v>
      </c>
      <c r="B48" s="299">
        <f>SUM('1b.mell '!C276)</f>
        <v>145000</v>
      </c>
      <c r="C48" s="299">
        <f>SUM('1b.mell '!D276)</f>
        <v>145000</v>
      </c>
      <c r="D48" s="299">
        <f>SUM('1b.mell '!E276)</f>
        <v>118200</v>
      </c>
      <c r="E48" s="299">
        <f>SUM('1b.mell '!F276)</f>
        <v>132961</v>
      </c>
      <c r="F48" s="301" t="s">
        <v>190</v>
      </c>
      <c r="G48" s="299">
        <f>SUM('1c.mell '!C168)</f>
        <v>145000</v>
      </c>
      <c r="H48" s="299">
        <f>SUM('1c.mell '!D168)</f>
        <v>145000</v>
      </c>
      <c r="I48" s="299">
        <f>SUM('1c.mell '!E168)</f>
        <v>118200</v>
      </c>
      <c r="J48" s="299">
        <f>SUM('1c.mell '!F168)</f>
        <v>132961</v>
      </c>
    </row>
    <row r="49" spans="1:10" s="161" customFormat="1" ht="16.5" customHeight="1" thickBot="1" thickTop="1">
      <c r="A49" s="300" t="s">
        <v>734</v>
      </c>
      <c r="B49" s="170">
        <f>SUM(B46:B48)</f>
        <v>745000</v>
      </c>
      <c r="C49" s="170">
        <f>SUM(C46:C48)</f>
        <v>1727193</v>
      </c>
      <c r="D49" s="170">
        <f>SUM(D46:D48)</f>
        <v>1700393</v>
      </c>
      <c r="E49" s="170">
        <f>SUM(E46:E48)</f>
        <v>1715154</v>
      </c>
      <c r="F49" s="185" t="s">
        <v>481</v>
      </c>
      <c r="G49" s="303">
        <f>SUM(G46:G48)</f>
        <v>193000</v>
      </c>
      <c r="H49" s="303">
        <f>SUM(H46:H48)</f>
        <v>193000</v>
      </c>
      <c r="I49" s="303">
        <f>SUM(I46:I48)</f>
        <v>166200</v>
      </c>
      <c r="J49" s="303">
        <f>SUM(J46:J48)</f>
        <v>180961</v>
      </c>
    </row>
    <row r="50" spans="1:10" s="161" customFormat="1" ht="13.5" thickBot="1" thickTop="1">
      <c r="A50" s="288"/>
      <c r="B50" s="289"/>
      <c r="C50" s="289"/>
      <c r="D50" s="289"/>
      <c r="E50" s="289"/>
      <c r="F50" s="304"/>
      <c r="G50" s="299"/>
      <c r="H50" s="299"/>
      <c r="I50" s="299"/>
      <c r="J50" s="299"/>
    </row>
    <row r="51" spans="1:10" s="161" customFormat="1" ht="20.25" customHeight="1" thickBot="1" thickTop="1">
      <c r="A51" s="206" t="s">
        <v>883</v>
      </c>
      <c r="B51" s="186">
        <f>SUM(B27+B41+B46+B47+B42)</f>
        <v>14155325</v>
      </c>
      <c r="C51" s="186">
        <f>SUM(C27+C41+C46+C47+C42)</f>
        <v>17406164</v>
      </c>
      <c r="D51" s="186">
        <f>SUM(D27+D41+D46+D47+D42)</f>
        <v>17424854</v>
      </c>
      <c r="E51" s="186">
        <f>SUM(E27+E41+E46+E47+E42)</f>
        <v>17856037</v>
      </c>
      <c r="F51" s="206" t="s">
        <v>546</v>
      </c>
      <c r="G51" s="186">
        <f>SUM(G27+G41+G46+G47+G42)</f>
        <v>14155325</v>
      </c>
      <c r="H51" s="186">
        <f>SUM(H27+H41+H46+H47+H43)</f>
        <v>17406164</v>
      </c>
      <c r="I51" s="186">
        <f>SUM(I27+I41+I46+I47+I43)</f>
        <v>17424854</v>
      </c>
      <c r="J51" s="186">
        <f>SUM(J27+J41+J46+J47+J43)</f>
        <v>17856037</v>
      </c>
    </row>
    <row r="52" ht="14.25" thickTop="1">
      <c r="A52" s="160"/>
    </row>
    <row r="53" ht="13.5">
      <c r="A53" s="160"/>
    </row>
    <row r="54" ht="13.5">
      <c r="A54" s="160"/>
    </row>
  </sheetData>
  <sheetProtection/>
  <mergeCells count="12">
    <mergeCell ref="A2:J2"/>
    <mergeCell ref="A1:J1"/>
    <mergeCell ref="J4:J5"/>
    <mergeCell ref="I4:I5"/>
    <mergeCell ref="H4:H5"/>
    <mergeCell ref="G4:G5"/>
    <mergeCell ref="A4:A5"/>
    <mergeCell ref="F4:F5"/>
    <mergeCell ref="B4:B5"/>
    <mergeCell ref="C4:C5"/>
    <mergeCell ref="D4:D5"/>
    <mergeCell ref="E4:E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showZeros="0" zoomScalePageLayoutView="0" workbookViewId="0" topLeftCell="A28">
      <selection activeCell="B42" sqref="B42"/>
    </sheetView>
  </sheetViews>
  <sheetFormatPr defaultColWidth="9.125" defaultRowHeight="12.75"/>
  <cols>
    <col min="1" max="1" width="6.125" style="42" customWidth="1"/>
    <col min="2" max="2" width="52.00390625" style="42" customWidth="1"/>
    <col min="3" max="6" width="13.125" style="20" customWidth="1"/>
    <col min="7" max="7" width="9.875" style="235" customWidth="1"/>
    <col min="8" max="8" width="40.50390625" style="42" customWidth="1"/>
    <col min="9" max="16384" width="9.125" style="42" customWidth="1"/>
  </cols>
  <sheetData>
    <row r="1" spans="1:9" s="40" customFormat="1" ht="12">
      <c r="A1" s="1304" t="s">
        <v>623</v>
      </c>
      <c r="B1" s="1249"/>
      <c r="C1" s="1249"/>
      <c r="D1" s="1249"/>
      <c r="E1" s="1249"/>
      <c r="F1" s="1249"/>
      <c r="G1" s="1249"/>
      <c r="H1" s="1249"/>
      <c r="I1" s="86"/>
    </row>
    <row r="2" spans="1:9" s="40" customFormat="1" ht="12">
      <c r="A2" s="1296" t="s">
        <v>1071</v>
      </c>
      <c r="B2" s="1297"/>
      <c r="C2" s="1297"/>
      <c r="D2" s="1297"/>
      <c r="E2" s="1297"/>
      <c r="F2" s="1297"/>
      <c r="G2" s="1297"/>
      <c r="H2" s="1297"/>
      <c r="I2" s="65"/>
    </row>
    <row r="3" spans="1:7" s="40" customFormat="1" ht="9.75" customHeight="1">
      <c r="A3" s="33"/>
      <c r="B3" s="33"/>
      <c r="C3" s="66"/>
      <c r="D3" s="66"/>
      <c r="E3" s="66"/>
      <c r="F3" s="66"/>
      <c r="G3" s="234"/>
    </row>
    <row r="4" spans="1:8" s="40" customFormat="1" ht="11.25">
      <c r="A4" s="590"/>
      <c r="B4" s="590"/>
      <c r="C4" s="591"/>
      <c r="D4" s="591"/>
      <c r="E4" s="591"/>
      <c r="F4" s="591"/>
      <c r="G4" s="592"/>
      <c r="H4" s="450" t="s">
        <v>663</v>
      </c>
    </row>
    <row r="5" spans="1:8" ht="12" customHeight="1">
      <c r="A5" s="534"/>
      <c r="B5" s="546"/>
      <c r="C5" s="1272" t="s">
        <v>1178</v>
      </c>
      <c r="D5" s="1272" t="s">
        <v>1216</v>
      </c>
      <c r="E5" s="1272" t="s">
        <v>1304</v>
      </c>
      <c r="F5" s="1272" t="s">
        <v>1310</v>
      </c>
      <c r="G5" s="1305" t="s">
        <v>1314</v>
      </c>
      <c r="H5" s="452" t="s">
        <v>618</v>
      </c>
    </row>
    <row r="6" spans="1:8" ht="12" customHeight="1">
      <c r="A6" s="78" t="s">
        <v>780</v>
      </c>
      <c r="B6" s="548" t="s">
        <v>617</v>
      </c>
      <c r="C6" s="1273"/>
      <c r="D6" s="1273"/>
      <c r="E6" s="1273"/>
      <c r="F6" s="1273"/>
      <c r="G6" s="1306"/>
      <c r="H6" s="78" t="s">
        <v>619</v>
      </c>
    </row>
    <row r="7" spans="1:8" s="40" customFormat="1" ht="12.75" customHeight="1" thickBot="1">
      <c r="A7" s="78"/>
      <c r="B7" s="412"/>
      <c r="C7" s="1282"/>
      <c r="D7" s="1282"/>
      <c r="E7" s="1282"/>
      <c r="F7" s="1282"/>
      <c r="G7" s="1307"/>
      <c r="H7" s="412"/>
    </row>
    <row r="8" spans="1:8" s="40" customFormat="1" ht="11.25">
      <c r="A8" s="413" t="s">
        <v>640</v>
      </c>
      <c r="B8" s="413" t="s">
        <v>641</v>
      </c>
      <c r="C8" s="452" t="s">
        <v>642</v>
      </c>
      <c r="D8" s="452" t="s">
        <v>643</v>
      </c>
      <c r="E8" s="452" t="s">
        <v>644</v>
      </c>
      <c r="F8" s="452" t="s">
        <v>479</v>
      </c>
      <c r="G8" s="452" t="s">
        <v>896</v>
      </c>
      <c r="H8" s="452" t="s">
        <v>979</v>
      </c>
    </row>
    <row r="9" spans="1:8" s="40" customFormat="1" ht="12.75">
      <c r="A9" s="501"/>
      <c r="B9" s="593" t="s">
        <v>770</v>
      </c>
      <c r="C9" s="457"/>
      <c r="D9" s="457"/>
      <c r="E9" s="457"/>
      <c r="F9" s="457"/>
      <c r="G9" s="539"/>
      <c r="H9" s="496"/>
    </row>
    <row r="10" spans="1:8" ht="11.25">
      <c r="A10" s="78"/>
      <c r="B10" s="555" t="s">
        <v>755</v>
      </c>
      <c r="C10" s="594"/>
      <c r="D10" s="594"/>
      <c r="E10" s="594"/>
      <c r="F10" s="594"/>
      <c r="G10" s="595"/>
      <c r="H10" s="404"/>
    </row>
    <row r="11" spans="1:8" ht="12">
      <c r="A11" s="478">
        <v>5011</v>
      </c>
      <c r="B11" s="596" t="s">
        <v>655</v>
      </c>
      <c r="C11" s="76"/>
      <c r="D11" s="76"/>
      <c r="E11" s="76"/>
      <c r="F11" s="76"/>
      <c r="G11" s="598"/>
      <c r="H11" s="562"/>
    </row>
    <row r="12" spans="1:8" ht="11.25">
      <c r="A12" s="501">
        <v>5010</v>
      </c>
      <c r="B12" s="1120" t="s">
        <v>656</v>
      </c>
      <c r="C12" s="322"/>
      <c r="D12" s="322"/>
      <c r="E12" s="322"/>
      <c r="F12" s="322"/>
      <c r="G12" s="894"/>
      <c r="H12" s="77"/>
    </row>
    <row r="13" spans="1:8" s="40" customFormat="1" ht="11.25">
      <c r="A13" s="78"/>
      <c r="B13" s="578" t="s">
        <v>762</v>
      </c>
      <c r="C13" s="1122"/>
      <c r="D13" s="1103"/>
      <c r="E13" s="1103"/>
      <c r="F13" s="1103"/>
      <c r="G13" s="598"/>
      <c r="H13" s="570"/>
    </row>
    <row r="14" spans="1:8" ht="11.25">
      <c r="A14" s="478">
        <v>5021</v>
      </c>
      <c r="B14" s="596" t="s">
        <v>351</v>
      </c>
      <c r="C14" s="1119"/>
      <c r="D14" s="1104">
        <v>123560</v>
      </c>
      <c r="E14" s="1104">
        <v>31560</v>
      </c>
      <c r="F14" s="1104">
        <v>31560</v>
      </c>
      <c r="G14" s="598">
        <f>SUM(F14/E14)</f>
        <v>1</v>
      </c>
      <c r="H14" s="404"/>
    </row>
    <row r="15" spans="1:8" ht="11.25">
      <c r="A15" s="478">
        <v>5023</v>
      </c>
      <c r="B15" s="913" t="s">
        <v>1209</v>
      </c>
      <c r="C15" s="1119"/>
      <c r="D15" s="1104">
        <v>242700</v>
      </c>
      <c r="E15" s="1104">
        <v>231250</v>
      </c>
      <c r="F15" s="1104">
        <v>33664</v>
      </c>
      <c r="G15" s="598">
        <f aca="true" t="shared" si="0" ref="G15:G54">SUM(F15/E15)</f>
        <v>0.14557405405405405</v>
      </c>
      <c r="H15" s="404"/>
    </row>
    <row r="16" spans="1:8" s="40" customFormat="1" ht="11.25">
      <c r="A16" s="501">
        <v>5020</v>
      </c>
      <c r="B16" s="896" t="s">
        <v>656</v>
      </c>
      <c r="C16" s="1123"/>
      <c r="D16" s="1047">
        <f>SUM(D14:D15)</f>
        <v>366260</v>
      </c>
      <c r="E16" s="1047">
        <f>SUM(E14:E15)</f>
        <v>262810</v>
      </c>
      <c r="F16" s="1047">
        <f>SUM(F14:F15)</f>
        <v>65224</v>
      </c>
      <c r="G16" s="894">
        <f t="shared" si="0"/>
        <v>0.24817929302537955</v>
      </c>
      <c r="H16" s="567"/>
    </row>
    <row r="17" spans="1:8" s="40" customFormat="1" ht="12" customHeight="1">
      <c r="A17" s="78"/>
      <c r="B17" s="599" t="s">
        <v>496</v>
      </c>
      <c r="C17" s="1122"/>
      <c r="D17" s="1103"/>
      <c r="E17" s="1103"/>
      <c r="F17" s="1103"/>
      <c r="G17" s="598"/>
      <c r="H17" s="570"/>
    </row>
    <row r="18" spans="1:8" s="40" customFormat="1" ht="12" customHeight="1">
      <c r="A18" s="400">
        <v>5031</v>
      </c>
      <c r="B18" s="566" t="s">
        <v>1149</v>
      </c>
      <c r="C18" s="1122">
        <v>1000</v>
      </c>
      <c r="D18" s="1103">
        <v>1000</v>
      </c>
      <c r="E18" s="1103">
        <v>1000</v>
      </c>
      <c r="F18" s="1103">
        <f>SUM(F19:F20)</f>
        <v>1000</v>
      </c>
      <c r="G18" s="598">
        <f t="shared" si="0"/>
        <v>1</v>
      </c>
      <c r="H18" s="559"/>
    </row>
    <row r="19" spans="1:8" s="40" customFormat="1" ht="12" customHeight="1">
      <c r="A19" s="400"/>
      <c r="B19" s="1221" t="s">
        <v>808</v>
      </c>
      <c r="C19" s="1122"/>
      <c r="D19" s="1103"/>
      <c r="E19" s="1103"/>
      <c r="F19" s="1233">
        <v>191</v>
      </c>
      <c r="G19" s="598"/>
      <c r="H19" s="559"/>
    </row>
    <row r="20" spans="1:8" s="40" customFormat="1" ht="12" customHeight="1">
      <c r="A20" s="400"/>
      <c r="B20" s="1221" t="s">
        <v>742</v>
      </c>
      <c r="C20" s="1122"/>
      <c r="D20" s="1103"/>
      <c r="E20" s="1103"/>
      <c r="F20" s="1233">
        <v>809</v>
      </c>
      <c r="G20" s="598"/>
      <c r="H20" s="559"/>
    </row>
    <row r="21" spans="1:8" s="40" customFormat="1" ht="12" customHeight="1">
      <c r="A21" s="400">
        <v>5032</v>
      </c>
      <c r="B21" s="1143" t="s">
        <v>1243</v>
      </c>
      <c r="C21" s="1122"/>
      <c r="D21" s="1103"/>
      <c r="E21" s="1103">
        <v>4623</v>
      </c>
      <c r="F21" s="1103">
        <v>4623</v>
      </c>
      <c r="G21" s="598">
        <f t="shared" si="0"/>
        <v>1</v>
      </c>
      <c r="H21" s="559"/>
    </row>
    <row r="22" spans="1:8" ht="11.25">
      <c r="A22" s="478">
        <v>5033</v>
      </c>
      <c r="B22" s="1121" t="s">
        <v>459</v>
      </c>
      <c r="C22" s="76">
        <v>30000</v>
      </c>
      <c r="D22" s="1104">
        <v>30000</v>
      </c>
      <c r="E22" s="1104">
        <v>30000</v>
      </c>
      <c r="F22" s="1104">
        <f>SUM(F23:F24)</f>
        <v>30000</v>
      </c>
      <c r="G22" s="598">
        <f t="shared" si="0"/>
        <v>1</v>
      </c>
      <c r="H22" s="602"/>
    </row>
    <row r="23" spans="1:8" ht="12">
      <c r="A23" s="478"/>
      <c r="B23" s="1221" t="s">
        <v>808</v>
      </c>
      <c r="C23" s="76"/>
      <c r="D23" s="1104"/>
      <c r="E23" s="1104"/>
      <c r="F23" s="1234">
        <v>4244</v>
      </c>
      <c r="G23" s="598"/>
      <c r="H23" s="602"/>
    </row>
    <row r="24" spans="1:8" ht="12">
      <c r="A24" s="478"/>
      <c r="B24" s="1221" t="s">
        <v>742</v>
      </c>
      <c r="C24" s="76"/>
      <c r="D24" s="1104"/>
      <c r="E24" s="1104"/>
      <c r="F24" s="1234">
        <v>25756</v>
      </c>
      <c r="G24" s="598"/>
      <c r="H24" s="602"/>
    </row>
    <row r="25" spans="1:8" ht="11.25">
      <c r="A25" s="478">
        <v>5037</v>
      </c>
      <c r="B25" s="601" t="s">
        <v>1316</v>
      </c>
      <c r="C25" s="76"/>
      <c r="D25" s="1104">
        <v>698</v>
      </c>
      <c r="E25" s="1104">
        <v>698</v>
      </c>
      <c r="F25" s="1104">
        <v>698</v>
      </c>
      <c r="G25" s="598">
        <f t="shared" si="0"/>
        <v>1</v>
      </c>
      <c r="H25" s="600"/>
    </row>
    <row r="26" spans="1:8" ht="12">
      <c r="A26" s="478"/>
      <c r="B26" s="1144" t="s">
        <v>808</v>
      </c>
      <c r="C26" s="76"/>
      <c r="D26" s="1104"/>
      <c r="E26" s="1104"/>
      <c r="F26" s="1234">
        <v>698</v>
      </c>
      <c r="G26" s="598"/>
      <c r="H26" s="600"/>
    </row>
    <row r="27" spans="1:8" ht="11.25">
      <c r="A27" s="478">
        <v>5038</v>
      </c>
      <c r="B27" s="596" t="s">
        <v>565</v>
      </c>
      <c r="C27" s="76"/>
      <c r="D27" s="1104">
        <v>471982</v>
      </c>
      <c r="E27" s="1104">
        <f>SUM(E28:E32)</f>
        <v>491611</v>
      </c>
      <c r="F27" s="1104">
        <f>SUM(F28:F32)</f>
        <v>491611</v>
      </c>
      <c r="G27" s="598">
        <f t="shared" si="0"/>
        <v>1</v>
      </c>
      <c r="H27" s="602"/>
    </row>
    <row r="28" spans="1:8" ht="12">
      <c r="A28" s="478"/>
      <c r="B28" s="1144" t="s">
        <v>1097</v>
      </c>
      <c r="C28" s="76"/>
      <c r="D28" s="1104"/>
      <c r="E28" s="1234">
        <v>7299</v>
      </c>
      <c r="F28" s="1234">
        <v>7230</v>
      </c>
      <c r="G28" s="598">
        <f t="shared" si="0"/>
        <v>0.9905466502260584</v>
      </c>
      <c r="H28" s="602"/>
    </row>
    <row r="29" spans="1:8" ht="12">
      <c r="A29" s="478"/>
      <c r="B29" s="1144" t="s">
        <v>1098</v>
      </c>
      <c r="C29" s="76"/>
      <c r="D29" s="1104"/>
      <c r="E29" s="1234">
        <v>1952</v>
      </c>
      <c r="F29" s="1234">
        <v>1952</v>
      </c>
      <c r="G29" s="598">
        <f t="shared" si="0"/>
        <v>1</v>
      </c>
      <c r="H29" s="602"/>
    </row>
    <row r="30" spans="1:8" ht="12">
      <c r="A30" s="478"/>
      <c r="B30" s="1144" t="s">
        <v>808</v>
      </c>
      <c r="C30" s="76"/>
      <c r="D30" s="1104"/>
      <c r="E30" s="1234">
        <v>8155</v>
      </c>
      <c r="F30" s="1234">
        <v>8155</v>
      </c>
      <c r="G30" s="598">
        <f t="shared" si="0"/>
        <v>1</v>
      </c>
      <c r="H30" s="602"/>
    </row>
    <row r="31" spans="1:8" ht="12">
      <c r="A31" s="478"/>
      <c r="B31" s="1144" t="s">
        <v>742</v>
      </c>
      <c r="C31" s="76"/>
      <c r="D31" s="1104"/>
      <c r="E31" s="1234">
        <v>473905</v>
      </c>
      <c r="F31" s="1234">
        <v>473974</v>
      </c>
      <c r="G31" s="598">
        <f t="shared" si="0"/>
        <v>1.0001455988014476</v>
      </c>
      <c r="H31" s="602"/>
    </row>
    <row r="32" spans="1:8" ht="12">
      <c r="A32" s="478"/>
      <c r="B32" s="1144" t="s">
        <v>956</v>
      </c>
      <c r="C32" s="76"/>
      <c r="D32" s="1104"/>
      <c r="E32" s="1234">
        <v>300</v>
      </c>
      <c r="F32" s="1234">
        <v>300</v>
      </c>
      <c r="G32" s="598">
        <f t="shared" si="0"/>
        <v>1</v>
      </c>
      <c r="H32" s="602"/>
    </row>
    <row r="33" spans="1:8" ht="11.25">
      <c r="A33" s="478">
        <v>5039</v>
      </c>
      <c r="B33" s="596" t="s">
        <v>1059</v>
      </c>
      <c r="C33" s="76">
        <v>35000</v>
      </c>
      <c r="D33" s="1104">
        <v>35000</v>
      </c>
      <c r="E33" s="1104">
        <v>35000</v>
      </c>
      <c r="F33" s="1104">
        <v>35000</v>
      </c>
      <c r="G33" s="598">
        <f t="shared" si="0"/>
        <v>1</v>
      </c>
      <c r="H33" s="602"/>
    </row>
    <row r="34" spans="1:8" ht="12" customHeight="1">
      <c r="A34" s="478">
        <v>5040</v>
      </c>
      <c r="B34" s="596" t="s">
        <v>1091</v>
      </c>
      <c r="C34" s="76">
        <v>10522</v>
      </c>
      <c r="D34" s="1104">
        <v>10522</v>
      </c>
      <c r="E34" s="1104">
        <v>10522</v>
      </c>
      <c r="F34" s="1104">
        <v>10522</v>
      </c>
      <c r="G34" s="598">
        <f t="shared" si="0"/>
        <v>1</v>
      </c>
      <c r="H34" s="602"/>
    </row>
    <row r="35" spans="1:8" ht="11.25">
      <c r="A35" s="478">
        <v>5041</v>
      </c>
      <c r="B35" s="596" t="s">
        <v>1198</v>
      </c>
      <c r="C35" s="76"/>
      <c r="D35" s="1104">
        <v>2000</v>
      </c>
      <c r="E35" s="1104">
        <v>2000</v>
      </c>
      <c r="F35" s="1104">
        <v>2000</v>
      </c>
      <c r="G35" s="598">
        <f t="shared" si="0"/>
        <v>1</v>
      </c>
      <c r="H35" s="602"/>
    </row>
    <row r="36" spans="1:8" ht="11.25">
      <c r="A36" s="478">
        <v>5042</v>
      </c>
      <c r="B36" s="596" t="s">
        <v>1293</v>
      </c>
      <c r="C36" s="76"/>
      <c r="D36" s="1104"/>
      <c r="E36" s="1104">
        <v>1000</v>
      </c>
      <c r="F36" s="1104">
        <v>1000</v>
      </c>
      <c r="G36" s="598">
        <f t="shared" si="0"/>
        <v>1</v>
      </c>
      <c r="H36" s="602"/>
    </row>
    <row r="37" spans="1:8" ht="12" customHeight="1">
      <c r="A37" s="501">
        <v>5050</v>
      </c>
      <c r="B37" s="597" t="s">
        <v>656</v>
      </c>
      <c r="C37" s="322">
        <f>SUM(C18:C34)</f>
        <v>76522</v>
      </c>
      <c r="D37" s="1047">
        <f>SUM(D18:D35)</f>
        <v>551202</v>
      </c>
      <c r="E37" s="1047">
        <f>SUM(E18:E27)+E33+E34+E35+E36</f>
        <v>576454</v>
      </c>
      <c r="F37" s="1047">
        <f>SUM(F18+F21+F22+F25+F27+F33+F34+F35+F36)</f>
        <v>576454</v>
      </c>
      <c r="G37" s="894">
        <f t="shared" si="0"/>
        <v>1</v>
      </c>
      <c r="H37" s="567"/>
    </row>
    <row r="38" spans="1:8" ht="12" customHeight="1">
      <c r="A38" s="534"/>
      <c r="B38" s="914" t="s">
        <v>1291</v>
      </c>
      <c r="C38" s="326"/>
      <c r="D38" s="1048"/>
      <c r="E38" s="1048"/>
      <c r="F38" s="1048"/>
      <c r="G38" s="1219"/>
      <c r="H38" s="915"/>
    </row>
    <row r="39" spans="1:8" ht="12" customHeight="1">
      <c r="A39" s="1145">
        <v>5061</v>
      </c>
      <c r="B39" s="1146" t="s">
        <v>1080</v>
      </c>
      <c r="C39" s="1147">
        <v>10000</v>
      </c>
      <c r="D39" s="1148">
        <v>10000</v>
      </c>
      <c r="E39" s="1148"/>
      <c r="F39" s="1148"/>
      <c r="G39" s="598"/>
      <c r="H39" s="915"/>
    </row>
    <row r="40" spans="1:8" ht="12" customHeight="1">
      <c r="A40" s="557">
        <v>5062</v>
      </c>
      <c r="B40" s="1151" t="s">
        <v>1294</v>
      </c>
      <c r="C40" s="314"/>
      <c r="D40" s="1044"/>
      <c r="E40" s="1044">
        <v>6864</v>
      </c>
      <c r="F40" s="1044">
        <v>6864</v>
      </c>
      <c r="G40" s="598">
        <f t="shared" si="0"/>
        <v>1</v>
      </c>
      <c r="H40" s="1152"/>
    </row>
    <row r="41" spans="1:8" ht="12" customHeight="1">
      <c r="A41" s="501">
        <v>5060</v>
      </c>
      <c r="B41" s="597" t="s">
        <v>656</v>
      </c>
      <c r="C41" s="322">
        <f>SUM(C39)</f>
        <v>10000</v>
      </c>
      <c r="D41" s="1047">
        <f>SUM(D39)</f>
        <v>10000</v>
      </c>
      <c r="E41" s="1047">
        <f>SUM(E40:E40)</f>
        <v>6864</v>
      </c>
      <c r="F41" s="1047">
        <f>SUM(F40:F40)</f>
        <v>6864</v>
      </c>
      <c r="G41" s="894">
        <f t="shared" si="0"/>
        <v>1</v>
      </c>
      <c r="H41" s="567"/>
    </row>
    <row r="42" spans="1:8" ht="15.75" customHeight="1">
      <c r="A42" s="395"/>
      <c r="B42" s="916" t="s">
        <v>771</v>
      </c>
      <c r="C42" s="324">
        <f>SUM(C37+C16+C12+C41)</f>
        <v>86522</v>
      </c>
      <c r="D42" s="1001">
        <f>SUM(D37+D16+D12+D41)</f>
        <v>927462</v>
      </c>
      <c r="E42" s="1001">
        <f>SUM(E37+E16+E12+E41)</f>
        <v>846128</v>
      </c>
      <c r="F42" s="1001">
        <f>SUM(F37+F16+F12+F41)</f>
        <v>648542</v>
      </c>
      <c r="G42" s="894">
        <f t="shared" si="0"/>
        <v>0.766482139818089</v>
      </c>
      <c r="H42" s="583"/>
    </row>
    <row r="43" spans="1:8" ht="11.25">
      <c r="A43" s="78"/>
      <c r="B43" s="585" t="s">
        <v>513</v>
      </c>
      <c r="C43" s="603"/>
      <c r="D43" s="603"/>
      <c r="E43" s="603"/>
      <c r="F43" s="603"/>
      <c r="G43" s="598"/>
      <c r="H43" s="404"/>
    </row>
    <row r="44" spans="1:8" ht="11.25">
      <c r="A44" s="78"/>
      <c r="B44" s="404" t="s">
        <v>570</v>
      </c>
      <c r="C44" s="314"/>
      <c r="D44" s="314"/>
      <c r="E44" s="314">
        <f aca="true" t="shared" si="1" ref="E44:F46">SUM(E28)</f>
        <v>7299</v>
      </c>
      <c r="F44" s="314">
        <f t="shared" si="1"/>
        <v>7230</v>
      </c>
      <c r="G44" s="598">
        <f t="shared" si="0"/>
        <v>0.9905466502260584</v>
      </c>
      <c r="H44" s="404"/>
    </row>
    <row r="45" spans="1:8" ht="11.25">
      <c r="A45" s="78"/>
      <c r="B45" s="586" t="s">
        <v>561</v>
      </c>
      <c r="C45" s="314"/>
      <c r="D45" s="314"/>
      <c r="E45" s="314">
        <f t="shared" si="1"/>
        <v>1952</v>
      </c>
      <c r="F45" s="314">
        <f t="shared" si="1"/>
        <v>1952</v>
      </c>
      <c r="G45" s="598">
        <f t="shared" si="0"/>
        <v>1</v>
      </c>
      <c r="H45" s="404"/>
    </row>
    <row r="46" spans="1:8" ht="12" customHeight="1">
      <c r="A46" s="400"/>
      <c r="B46" s="586" t="s">
        <v>562</v>
      </c>
      <c r="C46" s="586"/>
      <c r="D46" s="586"/>
      <c r="E46" s="586">
        <f t="shared" si="1"/>
        <v>8155</v>
      </c>
      <c r="F46" s="586">
        <f>SUM(F30+F19+F23+F25)</f>
        <v>13288</v>
      </c>
      <c r="G46" s="598">
        <f t="shared" si="0"/>
        <v>1.629429797670141</v>
      </c>
      <c r="H46" s="404"/>
    </row>
    <row r="47" spans="1:8" ht="12" customHeight="1">
      <c r="A47" s="400"/>
      <c r="B47" s="586" t="s">
        <v>795</v>
      </c>
      <c r="C47" s="405"/>
      <c r="D47" s="405"/>
      <c r="E47" s="405"/>
      <c r="F47" s="405"/>
      <c r="G47" s="598"/>
      <c r="H47" s="404"/>
    </row>
    <row r="48" spans="1:8" ht="12" customHeight="1">
      <c r="A48" s="400"/>
      <c r="B48" s="587" t="s">
        <v>502</v>
      </c>
      <c r="C48" s="604">
        <f>SUM(C44:C47)</f>
        <v>0</v>
      </c>
      <c r="D48" s="604">
        <f>SUM(D44:D47)</f>
        <v>0</v>
      </c>
      <c r="E48" s="604">
        <f>SUM(E44:E47)</f>
        <v>17406</v>
      </c>
      <c r="F48" s="604">
        <f>SUM(F44:F47)</f>
        <v>22470</v>
      </c>
      <c r="G48" s="1218">
        <f t="shared" si="0"/>
        <v>1.2909341606342641</v>
      </c>
      <c r="H48" s="404"/>
    </row>
    <row r="49" spans="1:8" ht="12" customHeight="1">
      <c r="A49" s="400"/>
      <c r="B49" s="588" t="s">
        <v>514</v>
      </c>
      <c r="C49" s="405"/>
      <c r="D49" s="405"/>
      <c r="E49" s="405"/>
      <c r="F49" s="405"/>
      <c r="G49" s="598"/>
      <c r="H49" s="404"/>
    </row>
    <row r="50" spans="1:8" ht="12" customHeight="1">
      <c r="A50" s="400"/>
      <c r="B50" s="586" t="s">
        <v>745</v>
      </c>
      <c r="C50" s="405"/>
      <c r="D50" s="405"/>
      <c r="E50" s="405">
        <f>SUM(E32)</f>
        <v>300</v>
      </c>
      <c r="F50" s="405">
        <f>SUM(F32)</f>
        <v>300</v>
      </c>
      <c r="G50" s="598">
        <f t="shared" si="0"/>
        <v>1</v>
      </c>
      <c r="H50" s="404"/>
    </row>
    <row r="51" spans="1:8" ht="12" customHeight="1">
      <c r="A51" s="400"/>
      <c r="B51" s="586" t="s">
        <v>1163</v>
      </c>
      <c r="C51" s="405">
        <f>SUM(C37+C16+C12+C41)-C46-C44-C45-C52-C50</f>
        <v>86522</v>
      </c>
      <c r="D51" s="405">
        <f>SUM(D37+D16+D12+D41)-D46-D44-D45-D52-D50</f>
        <v>927462</v>
      </c>
      <c r="E51" s="405">
        <f>SUM(E37+E16+E12+E41)-E46-E44-E45-E52-E50</f>
        <v>828422</v>
      </c>
      <c r="F51" s="405">
        <f>SUM(F37+F16+F12+F41)-F46-F44-F45-F52-F50</f>
        <v>625772</v>
      </c>
      <c r="G51" s="598">
        <f t="shared" si="0"/>
        <v>0.7553782975343485</v>
      </c>
      <c r="H51" s="404"/>
    </row>
    <row r="52" spans="1:8" ht="12" customHeight="1">
      <c r="A52" s="400"/>
      <c r="B52" s="586" t="s">
        <v>563</v>
      </c>
      <c r="C52" s="405"/>
      <c r="D52" s="405"/>
      <c r="E52" s="405"/>
      <c r="F52" s="405"/>
      <c r="G52" s="598"/>
      <c r="H52" s="404"/>
    </row>
    <row r="53" spans="1:8" ht="12" customHeight="1">
      <c r="A53" s="576"/>
      <c r="B53" s="323" t="s">
        <v>509</v>
      </c>
      <c r="C53" s="421">
        <f>SUM(C50:C52)</f>
        <v>86522</v>
      </c>
      <c r="D53" s="421">
        <f>SUM(D50:D52)</f>
        <v>927462</v>
      </c>
      <c r="E53" s="421">
        <f>SUM(E50:E52)</f>
        <v>828722</v>
      </c>
      <c r="F53" s="421">
        <f>SUM(F50:F52)</f>
        <v>626072</v>
      </c>
      <c r="G53" s="1218">
        <f t="shared" si="0"/>
        <v>0.755466851368734</v>
      </c>
      <c r="H53" s="401"/>
    </row>
    <row r="54" spans="1:8" ht="12" customHeight="1">
      <c r="A54" s="605"/>
      <c r="B54" s="567" t="s">
        <v>568</v>
      </c>
      <c r="C54" s="606">
        <f>SUM(C37+C16+C12+C41)</f>
        <v>86522</v>
      </c>
      <c r="D54" s="606">
        <f>SUM(D37+D16+D12+D41)</f>
        <v>927462</v>
      </c>
      <c r="E54" s="606">
        <f>SUM(E37+E16+E12+E41)</f>
        <v>846128</v>
      </c>
      <c r="F54" s="606">
        <f>SUM(F37+F16+F12+F41)</f>
        <v>648542</v>
      </c>
      <c r="G54" s="894">
        <f t="shared" si="0"/>
        <v>0.766482139818089</v>
      </c>
      <c r="H54" s="77"/>
    </row>
  </sheetData>
  <sheetProtection/>
  <mergeCells count="7">
    <mergeCell ref="A2:H2"/>
    <mergeCell ref="A1:H1"/>
    <mergeCell ref="G5:G7"/>
    <mergeCell ref="C5:C7"/>
    <mergeCell ref="D5:D7"/>
    <mergeCell ref="E5:E7"/>
    <mergeCell ref="F5:F7"/>
  </mergeCells>
  <printOptions horizontalCentered="1"/>
  <pageMargins left="0" right="0" top="0.1968503937007874" bottom="0.4724409448818898" header="0.31496062992125984" footer="0.31496062992125984"/>
  <pageSetup firstPageNumber="48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PageLayoutView="0" workbookViewId="0" topLeftCell="A1">
      <selection activeCell="F13" sqref="F13"/>
    </sheetView>
  </sheetViews>
  <sheetFormatPr defaultColWidth="9.125" defaultRowHeight="12.75"/>
  <cols>
    <col min="1" max="1" width="10.125" style="62" customWidth="1"/>
    <col min="2" max="2" width="52.50390625" style="61" customWidth="1"/>
    <col min="3" max="3" width="11.50390625" style="61" customWidth="1"/>
    <col min="4" max="4" width="10.875" style="61" customWidth="1"/>
    <col min="5" max="5" width="11.25390625" style="61" customWidth="1"/>
    <col min="6" max="6" width="11.00390625" style="61" customWidth="1"/>
    <col min="7" max="16384" width="9.125" style="61" customWidth="1"/>
  </cols>
  <sheetData>
    <row r="1" spans="1:2" ht="12.75" customHeight="1">
      <c r="A1" s="1308" t="s">
        <v>567</v>
      </c>
      <c r="B1" s="1308"/>
    </row>
    <row r="2" ht="12">
      <c r="B2" s="62"/>
    </row>
    <row r="3" spans="1:3" s="58" customFormat="1" ht="12.75" customHeight="1">
      <c r="A3" s="1314" t="s">
        <v>1072</v>
      </c>
      <c r="B3" s="1314"/>
      <c r="C3" s="1314"/>
    </row>
    <row r="4" s="58" customFormat="1" ht="12.75"/>
    <row r="5" s="58" customFormat="1" ht="12.75"/>
    <row r="6" s="58" customFormat="1" ht="12.75">
      <c r="C6" s="305"/>
    </row>
    <row r="7" spans="1:6" s="58" customFormat="1" ht="12.75" customHeight="1">
      <c r="A7" s="1309" t="s">
        <v>780</v>
      </c>
      <c r="B7" s="1309" t="s">
        <v>639</v>
      </c>
      <c r="C7" s="1243" t="s">
        <v>1178</v>
      </c>
      <c r="D7" s="1243" t="s">
        <v>1216</v>
      </c>
      <c r="E7" s="1243" t="s">
        <v>1304</v>
      </c>
      <c r="F7" s="1243" t="s">
        <v>1310</v>
      </c>
    </row>
    <row r="8" spans="1:6" s="58" customFormat="1" ht="12.75">
      <c r="A8" s="1312"/>
      <c r="B8" s="1310"/>
      <c r="C8" s="1294"/>
      <c r="D8" s="1294"/>
      <c r="E8" s="1294"/>
      <c r="F8" s="1294"/>
    </row>
    <row r="9" spans="1:6" s="58" customFormat="1" ht="13.5" thickBot="1">
      <c r="A9" s="1313"/>
      <c r="B9" s="1311"/>
      <c r="C9" s="1261"/>
      <c r="D9" s="1261"/>
      <c r="E9" s="1261"/>
      <c r="F9" s="1261"/>
    </row>
    <row r="10" spans="1:6" s="58" customFormat="1" ht="12.75">
      <c r="A10" s="72" t="s">
        <v>640</v>
      </c>
      <c r="B10" s="72" t="s">
        <v>641</v>
      </c>
      <c r="C10" s="72" t="s">
        <v>642</v>
      </c>
      <c r="D10" s="72" t="s">
        <v>643</v>
      </c>
      <c r="E10" s="72" t="s">
        <v>644</v>
      </c>
      <c r="F10" s="72">
        <v>6</v>
      </c>
    </row>
    <row r="11" spans="1:6" s="58" customFormat="1" ht="12.75">
      <c r="A11" s="12"/>
      <c r="B11" s="12"/>
      <c r="C11" s="68"/>
      <c r="D11" s="68"/>
      <c r="E11" s="68"/>
      <c r="F11" s="68"/>
    </row>
    <row r="12" spans="1:6" s="29" customFormat="1" ht="12.75">
      <c r="A12" s="17">
        <v>6110</v>
      </c>
      <c r="B12" s="15" t="s">
        <v>497</v>
      </c>
      <c r="C12" s="1008">
        <v>78000</v>
      </c>
      <c r="D12" s="1008">
        <v>61896</v>
      </c>
      <c r="E12" s="1008">
        <v>71368</v>
      </c>
      <c r="F12" s="1008">
        <v>370069</v>
      </c>
    </row>
    <row r="13" spans="1:6" ht="12">
      <c r="A13" s="59"/>
      <c r="B13" s="60"/>
      <c r="C13" s="1049"/>
      <c r="D13" s="1049"/>
      <c r="E13" s="1049"/>
      <c r="F13" s="1049"/>
    </row>
    <row r="14" spans="1:6" s="29" customFormat="1" ht="12.75">
      <c r="A14" s="17">
        <v>6120</v>
      </c>
      <c r="B14" s="15" t="s">
        <v>501</v>
      </c>
      <c r="C14" s="1008">
        <f>SUM(C15:C16)</f>
        <v>21183</v>
      </c>
      <c r="D14" s="1008">
        <f>SUM(D15:D16)</f>
        <v>13611</v>
      </c>
      <c r="E14" s="1008">
        <f>SUM(E15:E16)</f>
        <v>0</v>
      </c>
      <c r="F14" s="1008">
        <f>SUM(F15:F17)</f>
        <v>197586</v>
      </c>
    </row>
    <row r="15" spans="1:6" s="29" customFormat="1" ht="12.75">
      <c r="A15" s="59">
        <v>6121</v>
      </c>
      <c r="B15" s="60" t="s">
        <v>845</v>
      </c>
      <c r="C15" s="1049">
        <v>17000</v>
      </c>
      <c r="D15" s="1049">
        <v>9428</v>
      </c>
      <c r="E15" s="1049"/>
      <c r="F15" s="1049"/>
    </row>
    <row r="16" spans="1:6" ht="12">
      <c r="A16" s="157">
        <v>6125</v>
      </c>
      <c r="B16" s="158" t="s">
        <v>846</v>
      </c>
      <c r="C16" s="1050">
        <v>4183</v>
      </c>
      <c r="D16" s="1050">
        <v>4183</v>
      </c>
      <c r="E16" s="1050"/>
      <c r="F16" s="1050"/>
    </row>
    <row r="17" spans="1:6" ht="12">
      <c r="A17" s="222">
        <v>6126</v>
      </c>
      <c r="B17" s="1222" t="s">
        <v>1317</v>
      </c>
      <c r="C17" s="1051"/>
      <c r="D17" s="1051"/>
      <c r="E17" s="1051"/>
      <c r="F17" s="1051">
        <v>197586</v>
      </c>
    </row>
    <row r="18" spans="1:6" ht="12">
      <c r="A18" s="59"/>
      <c r="B18" s="60"/>
      <c r="C18" s="60"/>
      <c r="D18" s="60"/>
      <c r="E18" s="60"/>
      <c r="F18" s="60"/>
    </row>
    <row r="19" spans="1:6" s="29" customFormat="1" ht="12.75">
      <c r="A19" s="17">
        <v>6100</v>
      </c>
      <c r="B19" s="15" t="s">
        <v>625</v>
      </c>
      <c r="C19" s="15">
        <f>SUM(C12+C14)</f>
        <v>99183</v>
      </c>
      <c r="D19" s="15">
        <f>SUM(D12+D14)</f>
        <v>75507</v>
      </c>
      <c r="E19" s="15">
        <f>SUM(E12+E14)</f>
        <v>71368</v>
      </c>
      <c r="F19" s="15">
        <f>SUM(F12+F14)</f>
        <v>567655</v>
      </c>
    </row>
    <row r="22" ht="12.75">
      <c r="A22" s="636"/>
    </row>
    <row r="23" ht="12.75">
      <c r="A23" s="636"/>
    </row>
  </sheetData>
  <sheetProtection/>
  <mergeCells count="8">
    <mergeCell ref="F7:F9"/>
    <mergeCell ref="E7:E9"/>
    <mergeCell ref="D7:D9"/>
    <mergeCell ref="C7:C9"/>
    <mergeCell ref="A1:B1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120"/>
  <sheetViews>
    <sheetView tabSelected="1" zoomScalePageLayoutView="0" workbookViewId="0" topLeftCell="A94">
      <selection activeCell="F113" sqref="F113"/>
    </sheetView>
  </sheetViews>
  <sheetFormatPr defaultColWidth="9.125" defaultRowHeight="12.75"/>
  <cols>
    <col min="1" max="1" width="9.125" style="637" customWidth="1"/>
    <col min="2" max="2" width="7.00390625" style="637" customWidth="1"/>
    <col min="3" max="3" width="23.375" style="637" customWidth="1"/>
    <col min="4" max="4" width="10.50390625" style="637" customWidth="1"/>
    <col min="5" max="5" width="10.875" style="637" customWidth="1"/>
    <col min="6" max="6" width="10.125" style="637" customWidth="1"/>
    <col min="7" max="7" width="10.875" style="637" customWidth="1"/>
    <col min="8" max="8" width="11.00390625" style="637" customWidth="1"/>
    <col min="9" max="9" width="11.125" style="637" customWidth="1"/>
    <col min="10" max="10" width="11.00390625" style="637" customWidth="1"/>
    <col min="11" max="13" width="10.50390625" style="637" customWidth="1"/>
    <col min="14" max="16384" width="9.125" style="637" customWidth="1"/>
  </cols>
  <sheetData>
    <row r="2" spans="2:13" ht="12.75">
      <c r="B2" s="1324" t="s">
        <v>918</v>
      </c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</row>
    <row r="3" spans="2:13" ht="12">
      <c r="B3" s="638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</row>
    <row r="4" spans="2:13" ht="12.75">
      <c r="B4" s="1325" t="s">
        <v>919</v>
      </c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/>
    </row>
    <row r="5" spans="5:11" ht="15">
      <c r="E5" s="640"/>
      <c r="F5" s="640"/>
      <c r="G5" s="640"/>
      <c r="H5" s="640"/>
      <c r="I5" s="640"/>
      <c r="J5" s="640"/>
      <c r="K5" s="640"/>
    </row>
    <row r="6" spans="2:11" ht="12.75">
      <c r="B6" s="1326" t="s">
        <v>920</v>
      </c>
      <c r="C6" s="1327"/>
      <c r="D6" s="1327"/>
      <c r="E6" s="1327"/>
      <c r="F6" s="1327"/>
      <c r="G6" s="641"/>
      <c r="H6" s="641"/>
      <c r="I6" s="641"/>
      <c r="J6" s="641"/>
      <c r="K6" s="641"/>
    </row>
    <row r="7" spans="2:13" ht="12.75">
      <c r="B7" s="642"/>
      <c r="C7" s="642"/>
      <c r="D7" s="642"/>
      <c r="E7" s="643" t="s">
        <v>895</v>
      </c>
      <c r="F7" s="659"/>
      <c r="G7" s="659"/>
      <c r="H7" s="659"/>
      <c r="I7" s="659"/>
      <c r="J7" s="659"/>
      <c r="K7" s="659"/>
      <c r="L7" s="659"/>
      <c r="M7" s="659"/>
    </row>
    <row r="8" spans="2:13" ht="22.5" customHeight="1">
      <c r="B8" s="1328" t="s">
        <v>921</v>
      </c>
      <c r="C8" s="1328" t="s">
        <v>922</v>
      </c>
      <c r="D8" s="1328" t="s">
        <v>923</v>
      </c>
      <c r="E8" s="1332" t="s">
        <v>658</v>
      </c>
      <c r="F8" s="1330"/>
      <c r="G8" s="1330"/>
      <c r="H8" s="1330"/>
      <c r="I8" s="1330"/>
      <c r="J8" s="1330"/>
      <c r="K8" s="1330"/>
      <c r="L8" s="1330"/>
      <c r="M8" s="1330"/>
    </row>
    <row r="9" spans="2:13" ht="21.75" customHeight="1">
      <c r="B9" s="1328"/>
      <c r="C9" s="1328"/>
      <c r="D9" s="1328"/>
      <c r="E9" s="1328"/>
      <c r="F9" s="1330"/>
      <c r="G9" s="1330"/>
      <c r="H9" s="1330"/>
      <c r="I9" s="1330"/>
      <c r="J9" s="1330"/>
      <c r="K9" s="1330"/>
      <c r="L9" s="1330"/>
      <c r="M9" s="1330"/>
    </row>
    <row r="10" spans="2:13" ht="18" customHeight="1" thickBot="1">
      <c r="B10" s="1329"/>
      <c r="C10" s="1329"/>
      <c r="D10" s="1329"/>
      <c r="E10" s="1329"/>
      <c r="F10" s="1331"/>
      <c r="G10" s="1331"/>
      <c r="H10" s="1331"/>
      <c r="I10" s="1331"/>
      <c r="J10" s="1331"/>
      <c r="K10" s="1331"/>
      <c r="L10" s="1331"/>
      <c r="M10" s="1331"/>
    </row>
    <row r="11" spans="2:13" ht="13.5" thickTop="1">
      <c r="B11" s="1315" t="s">
        <v>926</v>
      </c>
      <c r="C11" s="644" t="s">
        <v>924</v>
      </c>
      <c r="D11" s="645">
        <v>48000</v>
      </c>
      <c r="E11" s="646">
        <f aca="true" t="shared" si="0" ref="E11:E28">SUM(D11)</f>
        <v>48000</v>
      </c>
      <c r="F11" s="800"/>
      <c r="G11" s="800"/>
      <c r="H11" s="800"/>
      <c r="I11" s="800"/>
      <c r="J11" s="800"/>
      <c r="K11" s="800"/>
      <c r="L11" s="800"/>
      <c r="M11" s="800"/>
    </row>
    <row r="12" spans="2:13" ht="12.75">
      <c r="B12" s="1316"/>
      <c r="C12" s="644" t="s">
        <v>925</v>
      </c>
      <c r="D12" s="645">
        <v>4487</v>
      </c>
      <c r="E12" s="646">
        <f t="shared" si="0"/>
        <v>4487</v>
      </c>
      <c r="F12" s="800"/>
      <c r="G12" s="800"/>
      <c r="H12" s="800"/>
      <c r="I12" s="800"/>
      <c r="J12" s="800"/>
      <c r="K12" s="800"/>
      <c r="L12" s="800"/>
      <c r="M12" s="800"/>
    </row>
    <row r="13" spans="2:13" ht="12.75">
      <c r="B13" s="1317" t="s">
        <v>927</v>
      </c>
      <c r="C13" s="644" t="s">
        <v>924</v>
      </c>
      <c r="D13" s="645">
        <v>48000</v>
      </c>
      <c r="E13" s="646">
        <f t="shared" si="0"/>
        <v>48000</v>
      </c>
      <c r="F13" s="800"/>
      <c r="G13" s="800"/>
      <c r="H13" s="800"/>
      <c r="I13" s="800"/>
      <c r="J13" s="800"/>
      <c r="K13" s="800"/>
      <c r="L13" s="800"/>
      <c r="M13" s="800"/>
    </row>
    <row r="14" spans="2:13" ht="12.75">
      <c r="B14" s="1317"/>
      <c r="C14" s="644" t="s">
        <v>925</v>
      </c>
      <c r="D14" s="645">
        <v>3971</v>
      </c>
      <c r="E14" s="646">
        <f t="shared" si="0"/>
        <v>3971</v>
      </c>
      <c r="F14" s="800"/>
      <c r="G14" s="800"/>
      <c r="H14" s="800"/>
      <c r="I14" s="800"/>
      <c r="J14" s="800"/>
      <c r="K14" s="800"/>
      <c r="L14" s="800"/>
      <c r="M14" s="800"/>
    </row>
    <row r="15" spans="2:13" ht="12.75">
      <c r="B15" s="1315" t="s">
        <v>928</v>
      </c>
      <c r="C15" s="644" t="s">
        <v>924</v>
      </c>
      <c r="D15" s="645">
        <v>48000</v>
      </c>
      <c r="E15" s="646">
        <f t="shared" si="0"/>
        <v>48000</v>
      </c>
      <c r="F15" s="800"/>
      <c r="G15" s="800"/>
      <c r="H15" s="800"/>
      <c r="I15" s="800"/>
      <c r="J15" s="800"/>
      <c r="K15" s="800"/>
      <c r="L15" s="800"/>
      <c r="M15" s="800"/>
    </row>
    <row r="16" spans="2:13" ht="12.75">
      <c r="B16" s="1316"/>
      <c r="C16" s="644" t="s">
        <v>925</v>
      </c>
      <c r="D16" s="645">
        <v>3467</v>
      </c>
      <c r="E16" s="646">
        <f t="shared" si="0"/>
        <v>3467</v>
      </c>
      <c r="F16" s="800"/>
      <c r="G16" s="800"/>
      <c r="H16" s="800"/>
      <c r="I16" s="800"/>
      <c r="J16" s="800"/>
      <c r="K16" s="800"/>
      <c r="L16" s="800"/>
      <c r="M16" s="800"/>
    </row>
    <row r="17" spans="2:13" ht="12.75">
      <c r="B17" s="1317" t="s">
        <v>929</v>
      </c>
      <c r="C17" s="644" t="s">
        <v>924</v>
      </c>
      <c r="D17" s="645">
        <v>48000</v>
      </c>
      <c r="E17" s="646">
        <f t="shared" si="0"/>
        <v>48000</v>
      </c>
      <c r="F17" s="800"/>
      <c r="G17" s="800"/>
      <c r="H17" s="800"/>
      <c r="I17" s="800"/>
      <c r="J17" s="800"/>
      <c r="K17" s="800"/>
      <c r="L17" s="800"/>
      <c r="M17" s="800"/>
    </row>
    <row r="18" spans="2:13" ht="12.75">
      <c r="B18" s="1317"/>
      <c r="C18" s="644" t="s">
        <v>925</v>
      </c>
      <c r="D18" s="645">
        <v>2962</v>
      </c>
      <c r="E18" s="646">
        <f t="shared" si="0"/>
        <v>2962</v>
      </c>
      <c r="F18" s="800"/>
      <c r="G18" s="800"/>
      <c r="H18" s="800"/>
      <c r="I18" s="800"/>
      <c r="J18" s="800"/>
      <c r="K18" s="800"/>
      <c r="L18" s="800"/>
      <c r="M18" s="800"/>
    </row>
    <row r="19" spans="2:13" ht="12.75">
      <c r="B19" s="1315" t="s">
        <v>930</v>
      </c>
      <c r="C19" s="644" t="s">
        <v>924</v>
      </c>
      <c r="D19" s="645">
        <v>48000</v>
      </c>
      <c r="E19" s="646">
        <f t="shared" si="0"/>
        <v>48000</v>
      </c>
      <c r="F19" s="800"/>
      <c r="G19" s="800"/>
      <c r="H19" s="800"/>
      <c r="I19" s="800"/>
      <c r="J19" s="800"/>
      <c r="K19" s="800"/>
      <c r="L19" s="800"/>
      <c r="M19" s="800"/>
    </row>
    <row r="20" spans="2:13" ht="12.75">
      <c r="B20" s="1316"/>
      <c r="C20" s="644" t="s">
        <v>925</v>
      </c>
      <c r="D20" s="645">
        <v>2465</v>
      </c>
      <c r="E20" s="646">
        <f t="shared" si="0"/>
        <v>2465</v>
      </c>
      <c r="F20" s="800"/>
      <c r="G20" s="800"/>
      <c r="H20" s="800"/>
      <c r="I20" s="800"/>
      <c r="J20" s="800"/>
      <c r="K20" s="800"/>
      <c r="L20" s="800"/>
      <c r="M20" s="800"/>
    </row>
    <row r="21" spans="2:13" ht="12.75">
      <c r="B21" s="1317" t="s">
        <v>931</v>
      </c>
      <c r="C21" s="644" t="s">
        <v>924</v>
      </c>
      <c r="D21" s="645">
        <v>48000</v>
      </c>
      <c r="E21" s="646">
        <f t="shared" si="0"/>
        <v>48000</v>
      </c>
      <c r="F21" s="800"/>
      <c r="G21" s="800"/>
      <c r="H21" s="800"/>
      <c r="I21" s="800"/>
      <c r="J21" s="800"/>
      <c r="K21" s="800"/>
      <c r="L21" s="800"/>
      <c r="M21" s="800"/>
    </row>
    <row r="22" spans="2:13" ht="12.75">
      <c r="B22" s="1317"/>
      <c r="C22" s="644" t="s">
        <v>925</v>
      </c>
      <c r="D22" s="645">
        <v>1954</v>
      </c>
      <c r="E22" s="646">
        <f t="shared" si="0"/>
        <v>1954</v>
      </c>
      <c r="F22" s="800"/>
      <c r="G22" s="800"/>
      <c r="H22" s="800"/>
      <c r="I22" s="800"/>
      <c r="J22" s="800"/>
      <c r="K22" s="800"/>
      <c r="L22" s="800"/>
      <c r="M22" s="800"/>
    </row>
    <row r="23" spans="2:13" ht="12.75">
      <c r="B23" s="1315" t="s">
        <v>932</v>
      </c>
      <c r="C23" s="644" t="s">
        <v>924</v>
      </c>
      <c r="D23" s="645">
        <v>48000</v>
      </c>
      <c r="E23" s="646">
        <f t="shared" si="0"/>
        <v>48000</v>
      </c>
      <c r="F23" s="800"/>
      <c r="G23" s="800"/>
      <c r="H23" s="800"/>
      <c r="I23" s="800"/>
      <c r="J23" s="800"/>
      <c r="K23" s="800"/>
      <c r="L23" s="800"/>
      <c r="M23" s="800"/>
    </row>
    <row r="24" spans="2:13" ht="12.75">
      <c r="B24" s="1316"/>
      <c r="C24" s="644" t="s">
        <v>925</v>
      </c>
      <c r="D24" s="645">
        <v>1449</v>
      </c>
      <c r="E24" s="646">
        <f t="shared" si="0"/>
        <v>1449</v>
      </c>
      <c r="F24" s="800"/>
      <c r="G24" s="800"/>
      <c r="H24" s="800"/>
      <c r="I24" s="800"/>
      <c r="J24" s="800"/>
      <c r="K24" s="800"/>
      <c r="L24" s="800"/>
      <c r="M24" s="800"/>
    </row>
    <row r="25" spans="2:13" ht="12.75">
      <c r="B25" s="1315" t="s">
        <v>933</v>
      </c>
      <c r="C25" s="644" t="s">
        <v>924</v>
      </c>
      <c r="D25" s="645">
        <v>48000</v>
      </c>
      <c r="E25" s="646">
        <f t="shared" si="0"/>
        <v>48000</v>
      </c>
      <c r="F25" s="800"/>
      <c r="G25" s="800"/>
      <c r="H25" s="800"/>
      <c r="I25" s="800"/>
      <c r="J25" s="800"/>
      <c r="K25" s="800"/>
      <c r="L25" s="800"/>
      <c r="M25" s="800"/>
    </row>
    <row r="26" spans="2:13" ht="12.75">
      <c r="B26" s="1316"/>
      <c r="C26" s="644" t="s">
        <v>925</v>
      </c>
      <c r="D26" s="645">
        <v>945</v>
      </c>
      <c r="E26" s="646">
        <f t="shared" si="0"/>
        <v>945</v>
      </c>
      <c r="F26" s="800"/>
      <c r="G26" s="800"/>
      <c r="H26" s="800"/>
      <c r="I26" s="800"/>
      <c r="J26" s="800"/>
      <c r="K26" s="800"/>
      <c r="L26" s="800"/>
      <c r="M26" s="800"/>
    </row>
    <row r="27" spans="2:13" ht="12.75">
      <c r="B27" s="1315" t="s">
        <v>153</v>
      </c>
      <c r="C27" s="644" t="s">
        <v>924</v>
      </c>
      <c r="D27" s="645">
        <v>12000</v>
      </c>
      <c r="E27" s="646">
        <f t="shared" si="0"/>
        <v>12000</v>
      </c>
      <c r="F27" s="800"/>
      <c r="G27" s="800"/>
      <c r="H27" s="800"/>
      <c r="I27" s="800"/>
      <c r="J27" s="800"/>
      <c r="K27" s="800"/>
      <c r="L27" s="800"/>
      <c r="M27" s="800"/>
    </row>
    <row r="28" spans="2:13" ht="12.75">
      <c r="B28" s="1316"/>
      <c r="C28" s="644" t="s">
        <v>925</v>
      </c>
      <c r="D28" s="645">
        <v>442</v>
      </c>
      <c r="E28" s="646">
        <f t="shared" si="0"/>
        <v>442</v>
      </c>
      <c r="F28" s="800"/>
      <c r="G28" s="800"/>
      <c r="H28" s="800"/>
      <c r="I28" s="800"/>
      <c r="J28" s="800"/>
      <c r="K28" s="800"/>
      <c r="L28" s="800"/>
      <c r="M28" s="800"/>
    </row>
    <row r="29" spans="2:13" ht="12.75">
      <c r="B29" s="799"/>
      <c r="C29" s="799"/>
      <c r="D29" s="800"/>
      <c r="E29" s="800"/>
      <c r="F29" s="800"/>
      <c r="G29" s="800"/>
      <c r="H29" s="800"/>
      <c r="I29" s="800"/>
      <c r="J29" s="800"/>
      <c r="K29" s="800"/>
      <c r="L29" s="800"/>
      <c r="M29" s="800"/>
    </row>
    <row r="30" spans="2:13" ht="12.75">
      <c r="B30" s="647" t="s">
        <v>934</v>
      </c>
      <c r="E30" s="642"/>
      <c r="G30" s="648"/>
      <c r="H30" s="649"/>
      <c r="I30" s="649"/>
      <c r="J30" s="649"/>
      <c r="K30" s="649"/>
      <c r="L30" s="649"/>
      <c r="M30" s="649"/>
    </row>
    <row r="31" spans="2:9" ht="12.75">
      <c r="B31" s="1322" t="s">
        <v>935</v>
      </c>
      <c r="C31" s="1323"/>
      <c r="D31" s="650" t="s">
        <v>926</v>
      </c>
      <c r="E31" s="651" t="s">
        <v>927</v>
      </c>
      <c r="F31" s="650" t="s">
        <v>928</v>
      </c>
      <c r="G31" s="651" t="s">
        <v>929</v>
      </c>
      <c r="H31" s="652"/>
      <c r="I31" s="661"/>
    </row>
    <row r="32" spans="2:9" ht="12.75">
      <c r="B32" s="1318" t="s">
        <v>936</v>
      </c>
      <c r="C32" s="1323"/>
      <c r="D32" s="645">
        <v>739</v>
      </c>
      <c r="E32" s="654"/>
      <c r="F32" s="645"/>
      <c r="G32" s="801"/>
      <c r="H32" s="655"/>
      <c r="I32" s="800"/>
    </row>
    <row r="33" spans="2:9" ht="12.75">
      <c r="B33" s="653" t="s">
        <v>154</v>
      </c>
      <c r="C33" s="656"/>
      <c r="D33" s="645">
        <v>18122</v>
      </c>
      <c r="E33" s="657">
        <v>18122</v>
      </c>
      <c r="F33" s="645">
        <v>18122</v>
      </c>
      <c r="G33" s="654">
        <v>18122</v>
      </c>
      <c r="H33" s="655"/>
      <c r="I33" s="800"/>
    </row>
    <row r="34" spans="2:9" ht="12.75">
      <c r="B34" s="1318" t="s">
        <v>937</v>
      </c>
      <c r="C34" s="1319"/>
      <c r="D34" s="645">
        <v>29314</v>
      </c>
      <c r="E34" s="657">
        <v>29314</v>
      </c>
      <c r="F34" s="645"/>
      <c r="G34" s="658"/>
      <c r="H34" s="655"/>
      <c r="I34" s="800"/>
    </row>
    <row r="35" spans="2:9" ht="12">
      <c r="B35" s="659"/>
      <c r="C35" s="659"/>
      <c r="D35" s="659"/>
      <c r="E35" s="659"/>
      <c r="F35" s="659"/>
      <c r="G35" s="659"/>
      <c r="H35" s="659"/>
      <c r="I35" s="659"/>
    </row>
    <row r="36" spans="2:9" ht="12.75">
      <c r="B36" s="912"/>
      <c r="C36" s="912"/>
      <c r="D36" s="800"/>
      <c r="E36" s="800"/>
      <c r="F36" s="800"/>
      <c r="G36" s="662"/>
      <c r="H36" s="662"/>
      <c r="I36" s="659"/>
    </row>
    <row r="37" spans="2:9" ht="13.5" customHeight="1">
      <c r="B37" s="1138" t="s">
        <v>938</v>
      </c>
      <c r="C37" s="642"/>
      <c r="D37" s="642"/>
      <c r="E37" s="642"/>
      <c r="F37" s="642"/>
      <c r="G37" s="642"/>
      <c r="H37" s="876"/>
      <c r="I37" s="876" t="s">
        <v>895</v>
      </c>
    </row>
    <row r="38" spans="2:9" ht="12.75">
      <c r="B38" s="1322" t="s">
        <v>639</v>
      </c>
      <c r="C38" s="1323"/>
      <c r="D38" s="660" t="s">
        <v>926</v>
      </c>
      <c r="E38" s="651" t="s">
        <v>927</v>
      </c>
      <c r="F38" s="660" t="s">
        <v>928</v>
      </c>
      <c r="G38" s="650" t="s">
        <v>929</v>
      </c>
      <c r="H38" s="809" t="s">
        <v>930</v>
      </c>
      <c r="I38" s="650" t="s">
        <v>931</v>
      </c>
    </row>
    <row r="39" spans="2:9" ht="12.75">
      <c r="B39" s="1320" t="s">
        <v>939</v>
      </c>
      <c r="C39" s="1321"/>
      <c r="D39" s="932">
        <v>7900</v>
      </c>
      <c r="E39" s="933">
        <v>4000</v>
      </c>
      <c r="F39" s="932"/>
      <c r="G39" s="932"/>
      <c r="H39" s="933"/>
      <c r="I39" s="645"/>
    </row>
    <row r="40" spans="2:9" ht="12.75">
      <c r="B40" s="930" t="s">
        <v>179</v>
      </c>
      <c r="C40" s="931"/>
      <c r="D40" s="932">
        <v>2300</v>
      </c>
      <c r="E40" s="933">
        <v>2300</v>
      </c>
      <c r="F40" s="932"/>
      <c r="G40" s="932"/>
      <c r="H40" s="933"/>
      <c r="I40" s="645"/>
    </row>
    <row r="41" spans="2:9" ht="12.75">
      <c r="B41" s="930" t="s">
        <v>440</v>
      </c>
      <c r="C41" s="931"/>
      <c r="D41" s="932">
        <v>28200</v>
      </c>
      <c r="E41" s="933">
        <v>3000</v>
      </c>
      <c r="F41" s="932"/>
      <c r="G41" s="932"/>
      <c r="H41" s="933"/>
      <c r="I41" s="645"/>
    </row>
    <row r="42" spans="2:9" ht="12.75">
      <c r="B42" s="1149" t="s">
        <v>1300</v>
      </c>
      <c r="C42" s="1150"/>
      <c r="D42" s="932">
        <v>600</v>
      </c>
      <c r="E42" s="933">
        <v>3000</v>
      </c>
      <c r="F42" s="932"/>
      <c r="G42" s="932"/>
      <c r="H42" s="933"/>
      <c r="I42" s="645"/>
    </row>
    <row r="43" spans="2:9" ht="12.75">
      <c r="B43" s="1136" t="s">
        <v>1237</v>
      </c>
      <c r="C43" s="1137"/>
      <c r="D43" s="1139" t="s">
        <v>1238</v>
      </c>
      <c r="E43" s="933">
        <v>4000</v>
      </c>
      <c r="F43" s="932"/>
      <c r="G43" s="932"/>
      <c r="H43" s="933"/>
      <c r="I43" s="645"/>
    </row>
    <row r="44" spans="2:9" ht="12.75">
      <c r="B44" s="1149" t="s">
        <v>1299</v>
      </c>
      <c r="C44" s="1150"/>
      <c r="D44" s="1157" t="s">
        <v>1238</v>
      </c>
      <c r="E44" s="933">
        <v>2000</v>
      </c>
      <c r="F44" s="932"/>
      <c r="G44" s="932"/>
      <c r="H44" s="933"/>
      <c r="I44" s="645"/>
    </row>
    <row r="45" spans="2:9" ht="12.75">
      <c r="B45" s="930" t="s">
        <v>182</v>
      </c>
      <c r="C45" s="931"/>
      <c r="D45" s="932">
        <v>1200</v>
      </c>
      <c r="E45" s="933">
        <v>8325</v>
      </c>
      <c r="F45" s="932"/>
      <c r="G45" s="932"/>
      <c r="H45" s="933"/>
      <c r="I45" s="645"/>
    </row>
    <row r="46" spans="2:9" ht="12.75">
      <c r="B46" s="930" t="s">
        <v>183</v>
      </c>
      <c r="C46" s="931"/>
      <c r="D46" s="932">
        <v>4763</v>
      </c>
      <c r="E46" s="933">
        <v>4763</v>
      </c>
      <c r="F46" s="932"/>
      <c r="G46" s="932"/>
      <c r="H46" s="933"/>
      <c r="I46" s="645"/>
    </row>
    <row r="47" spans="2:9" ht="12.75">
      <c r="B47" s="1239" t="s">
        <v>1334</v>
      </c>
      <c r="C47" s="1240"/>
      <c r="D47" s="932"/>
      <c r="E47" s="933">
        <v>2546</v>
      </c>
      <c r="F47" s="932"/>
      <c r="G47" s="932"/>
      <c r="H47" s="933"/>
      <c r="I47" s="645"/>
    </row>
    <row r="48" spans="2:9" ht="12.75">
      <c r="B48" s="1159" t="s">
        <v>1303</v>
      </c>
      <c r="C48" s="1160"/>
      <c r="D48" s="1157" t="s">
        <v>1238</v>
      </c>
      <c r="E48" s="933">
        <v>7010</v>
      </c>
      <c r="F48" s="932"/>
      <c r="G48" s="932"/>
      <c r="H48" s="933"/>
      <c r="I48" s="645"/>
    </row>
    <row r="49" spans="2:9" ht="12.75">
      <c r="B49" s="930" t="s">
        <v>1145</v>
      </c>
      <c r="C49" s="931"/>
      <c r="D49" s="932">
        <v>5416</v>
      </c>
      <c r="E49" s="933">
        <v>4000</v>
      </c>
      <c r="F49" s="932"/>
      <c r="G49" s="932"/>
      <c r="H49" s="933"/>
      <c r="I49" s="645"/>
    </row>
    <row r="50" spans="2:9" ht="12.75">
      <c r="B50" s="930" t="s">
        <v>1144</v>
      </c>
      <c r="C50" s="931"/>
      <c r="D50" s="932">
        <v>5523</v>
      </c>
      <c r="E50" s="933">
        <v>2141</v>
      </c>
      <c r="F50" s="932"/>
      <c r="G50" s="932"/>
      <c r="H50" s="933"/>
      <c r="I50" s="645"/>
    </row>
    <row r="51" spans="2:9" ht="12.75">
      <c r="B51" s="930" t="s">
        <v>441</v>
      </c>
      <c r="C51" s="931"/>
      <c r="D51" s="932">
        <v>1125</v>
      </c>
      <c r="E51" s="933">
        <v>375</v>
      </c>
      <c r="F51" s="932"/>
      <c r="G51" s="932"/>
      <c r="H51" s="933"/>
      <c r="I51" s="645"/>
    </row>
    <row r="52" spans="2:9" ht="12.75">
      <c r="B52" s="930" t="s">
        <v>1142</v>
      </c>
      <c r="C52" s="931"/>
      <c r="D52" s="932">
        <v>1620</v>
      </c>
      <c r="E52" s="933">
        <v>1620</v>
      </c>
      <c r="F52" s="932"/>
      <c r="G52" s="932"/>
      <c r="H52" s="933"/>
      <c r="I52" s="645"/>
    </row>
    <row r="53" spans="2:9" ht="12.75">
      <c r="B53" s="930" t="s">
        <v>442</v>
      </c>
      <c r="C53" s="931"/>
      <c r="D53" s="932">
        <v>1741</v>
      </c>
      <c r="E53" s="933">
        <v>1244</v>
      </c>
      <c r="F53" s="932"/>
      <c r="G53" s="932"/>
      <c r="H53" s="933"/>
      <c r="I53" s="645"/>
    </row>
    <row r="54" spans="2:9" ht="12.75">
      <c r="B54" s="930" t="s">
        <v>443</v>
      </c>
      <c r="C54" s="931"/>
      <c r="D54" s="932">
        <v>4680</v>
      </c>
      <c r="E54" s="933">
        <v>390</v>
      </c>
      <c r="F54" s="932"/>
      <c r="G54" s="932"/>
      <c r="H54" s="933"/>
      <c r="I54" s="645"/>
    </row>
    <row r="55" spans="2:9" ht="12.75">
      <c r="B55" s="930" t="s">
        <v>1137</v>
      </c>
      <c r="C55" s="931"/>
      <c r="D55" s="932">
        <v>152</v>
      </c>
      <c r="E55" s="933">
        <v>40</v>
      </c>
      <c r="F55" s="932"/>
      <c r="G55" s="932"/>
      <c r="H55" s="933"/>
      <c r="I55" s="645"/>
    </row>
    <row r="56" spans="2:9" ht="12.75">
      <c r="B56" s="930" t="s">
        <v>1138</v>
      </c>
      <c r="C56" s="931"/>
      <c r="D56" s="932">
        <v>78</v>
      </c>
      <c r="E56" s="933">
        <v>38</v>
      </c>
      <c r="F56" s="932"/>
      <c r="G56" s="932"/>
      <c r="H56" s="933"/>
      <c r="I56" s="645"/>
    </row>
    <row r="57" spans="2:9" ht="12.75">
      <c r="B57" s="930" t="s">
        <v>1139</v>
      </c>
      <c r="C57" s="931"/>
      <c r="D57" s="932">
        <v>200</v>
      </c>
      <c r="E57" s="933">
        <v>200</v>
      </c>
      <c r="F57" s="932"/>
      <c r="G57" s="932"/>
      <c r="H57" s="933"/>
      <c r="I57" s="645"/>
    </row>
    <row r="58" spans="2:9" ht="12.75">
      <c r="B58" s="930" t="s">
        <v>1140</v>
      </c>
      <c r="C58" s="931"/>
      <c r="D58" s="932">
        <v>356</v>
      </c>
      <c r="E58" s="933">
        <v>711</v>
      </c>
      <c r="F58" s="932"/>
      <c r="G58" s="932"/>
      <c r="H58" s="933"/>
      <c r="I58" s="645"/>
    </row>
    <row r="59" spans="2:9" ht="12.75">
      <c r="B59" s="930" t="s">
        <v>1141</v>
      </c>
      <c r="C59" s="931"/>
      <c r="D59" s="932">
        <v>196</v>
      </c>
      <c r="E59" s="933">
        <v>160</v>
      </c>
      <c r="F59" s="932"/>
      <c r="G59" s="932"/>
      <c r="H59" s="933"/>
      <c r="I59" s="645"/>
    </row>
    <row r="60" spans="2:9" ht="12.75">
      <c r="B60" s="930" t="s">
        <v>1143</v>
      </c>
      <c r="C60" s="931"/>
      <c r="D60" s="932">
        <v>1822</v>
      </c>
      <c r="E60" s="933">
        <v>1125</v>
      </c>
      <c r="F60" s="932"/>
      <c r="G60" s="932"/>
      <c r="H60" s="933"/>
      <c r="I60" s="645"/>
    </row>
    <row r="61" spans="2:9" ht="12.75">
      <c r="B61" s="930" t="s">
        <v>1146</v>
      </c>
      <c r="C61" s="931"/>
      <c r="D61" s="932">
        <v>889</v>
      </c>
      <c r="E61" s="933">
        <v>615</v>
      </c>
      <c r="F61" s="932"/>
      <c r="G61" s="932"/>
      <c r="H61" s="933"/>
      <c r="I61" s="645"/>
    </row>
    <row r="62" spans="2:9" ht="12.75">
      <c r="B62" s="930" t="s">
        <v>181</v>
      </c>
      <c r="C62" s="931"/>
      <c r="D62" s="932">
        <v>1135</v>
      </c>
      <c r="E62" s="933">
        <v>220</v>
      </c>
      <c r="F62" s="932"/>
      <c r="G62" s="932"/>
      <c r="H62" s="933"/>
      <c r="I62" s="645"/>
    </row>
    <row r="63" spans="2:9" ht="12.75">
      <c r="B63" s="930" t="s">
        <v>940</v>
      </c>
      <c r="C63" s="931"/>
      <c r="D63" s="932">
        <v>9000</v>
      </c>
      <c r="E63" s="933">
        <v>9000</v>
      </c>
      <c r="F63" s="932">
        <v>7900</v>
      </c>
      <c r="G63" s="932"/>
      <c r="H63" s="933"/>
      <c r="I63" s="645"/>
    </row>
    <row r="64" spans="2:9" ht="12.75">
      <c r="B64" s="1320" t="s">
        <v>941</v>
      </c>
      <c r="C64" s="1321"/>
      <c r="D64" s="932">
        <v>6000</v>
      </c>
      <c r="E64" s="933">
        <v>4000</v>
      </c>
      <c r="F64" s="932"/>
      <c r="G64" s="932"/>
      <c r="H64" s="933"/>
      <c r="I64" s="645"/>
    </row>
    <row r="65" spans="2:9" ht="12.75">
      <c r="B65" s="930" t="s">
        <v>180</v>
      </c>
      <c r="C65" s="931"/>
      <c r="D65" s="932">
        <v>1500</v>
      </c>
      <c r="E65" s="933">
        <v>1500</v>
      </c>
      <c r="F65" s="932"/>
      <c r="G65" s="932"/>
      <c r="H65" s="933"/>
      <c r="I65" s="645"/>
    </row>
    <row r="66" spans="2:9" ht="12.75">
      <c r="B66" s="1149" t="s">
        <v>1298</v>
      </c>
      <c r="C66" s="1150"/>
      <c r="D66" s="1157" t="s">
        <v>1238</v>
      </c>
      <c r="E66" s="933">
        <v>31115</v>
      </c>
      <c r="F66" s="932"/>
      <c r="G66" s="932"/>
      <c r="H66" s="933"/>
      <c r="I66" s="645"/>
    </row>
    <row r="67" spans="2:9" ht="12.75">
      <c r="B67" s="930" t="s">
        <v>1127</v>
      </c>
      <c r="C67" s="931"/>
      <c r="D67" s="932">
        <v>826</v>
      </c>
      <c r="E67" s="933">
        <v>254</v>
      </c>
      <c r="F67" s="932"/>
      <c r="G67" s="932"/>
      <c r="H67" s="933"/>
      <c r="I67" s="645"/>
    </row>
    <row r="68" spans="2:9" ht="12.75">
      <c r="B68" s="930" t="s">
        <v>1128</v>
      </c>
      <c r="C68" s="931"/>
      <c r="D68" s="932">
        <v>2250</v>
      </c>
      <c r="E68" s="933">
        <v>750</v>
      </c>
      <c r="F68" s="932"/>
      <c r="G68" s="932"/>
      <c r="H68" s="933"/>
      <c r="I68" s="645"/>
    </row>
    <row r="69" spans="2:9" ht="12.75">
      <c r="B69" s="930" t="s">
        <v>942</v>
      </c>
      <c r="C69" s="931"/>
      <c r="D69" s="932">
        <v>787</v>
      </c>
      <c r="E69" s="933">
        <v>2163</v>
      </c>
      <c r="F69" s="932"/>
      <c r="G69" s="932"/>
      <c r="H69" s="933"/>
      <c r="I69" s="645"/>
    </row>
    <row r="70" spans="2:9" ht="12.75">
      <c r="B70" s="1087" t="s">
        <v>1200</v>
      </c>
      <c r="C70" s="1087"/>
      <c r="D70" s="1157" t="s">
        <v>1238</v>
      </c>
      <c r="E70" s="933">
        <v>10160</v>
      </c>
      <c r="F70" s="932">
        <v>10160</v>
      </c>
      <c r="G70" s="932"/>
      <c r="H70" s="933"/>
      <c r="I70" s="645"/>
    </row>
    <row r="71" spans="2:9" ht="12.75">
      <c r="B71" s="930" t="s">
        <v>875</v>
      </c>
      <c r="C71" s="931"/>
      <c r="D71" s="932">
        <v>50000</v>
      </c>
      <c r="E71" s="933">
        <v>50000</v>
      </c>
      <c r="F71" s="932">
        <v>50000</v>
      </c>
      <c r="G71" s="932"/>
      <c r="H71" s="933"/>
      <c r="I71" s="645"/>
    </row>
    <row r="72" spans="2:9" ht="12.75">
      <c r="B72" s="930" t="s">
        <v>172</v>
      </c>
      <c r="C72" s="931"/>
      <c r="D72" s="932">
        <v>1143</v>
      </c>
      <c r="E72" s="933">
        <v>1143</v>
      </c>
      <c r="F72" s="932">
        <v>1143</v>
      </c>
      <c r="G72" s="932"/>
      <c r="H72" s="933"/>
      <c r="I72" s="645"/>
    </row>
    <row r="73" spans="2:9" ht="12.75">
      <c r="B73" s="1320" t="s">
        <v>943</v>
      </c>
      <c r="C73" s="1321"/>
      <c r="D73" s="932">
        <v>166511</v>
      </c>
      <c r="E73" s="933">
        <v>156786</v>
      </c>
      <c r="F73" s="932">
        <v>150000</v>
      </c>
      <c r="G73" s="932">
        <v>150000</v>
      </c>
      <c r="H73" s="933">
        <v>150000</v>
      </c>
      <c r="I73" s="645">
        <v>150000</v>
      </c>
    </row>
    <row r="74" spans="2:9" ht="12.75">
      <c r="B74" s="1149" t="s">
        <v>1297</v>
      </c>
      <c r="C74" s="1150"/>
      <c r="D74" s="932">
        <v>889</v>
      </c>
      <c r="E74" s="933">
        <v>2089</v>
      </c>
      <c r="F74" s="932"/>
      <c r="G74" s="932"/>
      <c r="H74" s="933"/>
      <c r="I74" s="645"/>
    </row>
    <row r="75" spans="2:9" ht="12.75">
      <c r="B75" s="930" t="s">
        <v>449</v>
      </c>
      <c r="C75" s="931"/>
      <c r="D75" s="932">
        <v>2743</v>
      </c>
      <c r="E75" s="933">
        <v>2743</v>
      </c>
      <c r="F75" s="932">
        <v>1143</v>
      </c>
      <c r="G75" s="932"/>
      <c r="H75" s="933"/>
      <c r="I75" s="645"/>
    </row>
    <row r="76" spans="2:9" ht="12.75">
      <c r="B76" s="930" t="s">
        <v>444</v>
      </c>
      <c r="C76" s="931"/>
      <c r="D76" s="932">
        <v>5080</v>
      </c>
      <c r="E76" s="933">
        <v>1016</v>
      </c>
      <c r="F76" s="932"/>
      <c r="G76" s="932"/>
      <c r="H76" s="933"/>
      <c r="I76" s="645"/>
    </row>
    <row r="77" spans="2:9" ht="12.75">
      <c r="B77" s="930" t="s">
        <v>445</v>
      </c>
      <c r="C77" s="931"/>
      <c r="D77" s="932">
        <v>5271</v>
      </c>
      <c r="E77" s="933">
        <v>528</v>
      </c>
      <c r="F77" s="932"/>
      <c r="G77" s="932"/>
      <c r="H77" s="933"/>
      <c r="I77" s="645"/>
    </row>
    <row r="78" spans="2:9" ht="12.75">
      <c r="B78" s="930" t="s">
        <v>632</v>
      </c>
      <c r="C78" s="931"/>
      <c r="D78" s="932">
        <v>5000</v>
      </c>
      <c r="E78" s="933">
        <v>5000</v>
      </c>
      <c r="F78" s="932">
        <v>5000</v>
      </c>
      <c r="G78" s="932"/>
      <c r="H78" s="933"/>
      <c r="I78" s="645"/>
    </row>
    <row r="79" spans="2:9" ht="12.75">
      <c r="B79" s="930" t="s">
        <v>184</v>
      </c>
      <c r="C79" s="931"/>
      <c r="D79" s="932">
        <v>1000</v>
      </c>
      <c r="E79" s="933">
        <v>1000</v>
      </c>
      <c r="F79" s="932">
        <v>1000</v>
      </c>
      <c r="G79" s="932">
        <v>1000</v>
      </c>
      <c r="H79" s="933"/>
      <c r="I79" s="645"/>
    </row>
    <row r="80" spans="2:9" ht="12.75">
      <c r="B80" s="1320" t="s">
        <v>944</v>
      </c>
      <c r="C80" s="1321"/>
      <c r="D80" s="932">
        <v>96361</v>
      </c>
      <c r="E80" s="933">
        <v>139282</v>
      </c>
      <c r="F80" s="932">
        <v>139282</v>
      </c>
      <c r="G80" s="932">
        <v>139282</v>
      </c>
      <c r="H80" s="933"/>
      <c r="I80" s="932"/>
    </row>
    <row r="81" spans="2:9" ht="12.75">
      <c r="B81" s="1161"/>
      <c r="C81" s="1161"/>
      <c r="D81" s="1162"/>
      <c r="E81" s="1162"/>
      <c r="F81" s="1162"/>
      <c r="G81" s="1162"/>
      <c r="H81" s="1162"/>
      <c r="I81" s="1162"/>
    </row>
    <row r="82" spans="2:9" ht="12.75">
      <c r="B82" s="1333" t="s">
        <v>639</v>
      </c>
      <c r="C82" s="1334"/>
      <c r="D82" s="660" t="s">
        <v>926</v>
      </c>
      <c r="E82" s="651" t="s">
        <v>927</v>
      </c>
      <c r="F82" s="660" t="s">
        <v>928</v>
      </c>
      <c r="G82" s="660" t="s">
        <v>929</v>
      </c>
      <c r="H82" s="660" t="s">
        <v>930</v>
      </c>
      <c r="I82" s="660" t="s">
        <v>931</v>
      </c>
    </row>
    <row r="83" spans="2:9" ht="12.75">
      <c r="B83" s="930" t="s">
        <v>890</v>
      </c>
      <c r="C83" s="931"/>
      <c r="D83" s="932">
        <v>22247</v>
      </c>
      <c r="E83" s="933">
        <v>39652</v>
      </c>
      <c r="F83" s="932">
        <v>5832</v>
      </c>
      <c r="G83" s="932"/>
      <c r="H83" s="933"/>
      <c r="I83" s="645"/>
    </row>
    <row r="84" spans="2:9" ht="12.75">
      <c r="B84" s="1130" t="s">
        <v>1236</v>
      </c>
      <c r="C84" s="1131"/>
      <c r="D84" s="1139" t="s">
        <v>1238</v>
      </c>
      <c r="E84" s="933">
        <v>5200</v>
      </c>
      <c r="F84" s="932"/>
      <c r="G84" s="932"/>
      <c r="H84" s="933"/>
      <c r="I84" s="645"/>
    </row>
    <row r="85" spans="2:9" ht="12.75">
      <c r="B85" s="930" t="s">
        <v>891</v>
      </c>
      <c r="C85" s="931"/>
      <c r="D85" s="932">
        <v>7000</v>
      </c>
      <c r="E85" s="933">
        <v>2333</v>
      </c>
      <c r="F85" s="932"/>
      <c r="G85" s="932"/>
      <c r="H85" s="933"/>
      <c r="I85" s="645"/>
    </row>
    <row r="86" spans="2:9" ht="12.75">
      <c r="B86" s="1079" t="s">
        <v>1168</v>
      </c>
      <c r="C86" s="1078"/>
      <c r="D86" s="1082">
        <v>3000</v>
      </c>
      <c r="E86" s="1082">
        <v>3000</v>
      </c>
      <c r="F86" s="1082">
        <v>3000</v>
      </c>
      <c r="G86" s="1082">
        <v>3000</v>
      </c>
      <c r="H86" s="1080"/>
      <c r="I86" s="650"/>
    </row>
    <row r="87" spans="2:9" ht="12.75">
      <c r="B87" s="1079" t="s">
        <v>461</v>
      </c>
      <c r="C87" s="1078"/>
      <c r="D87" s="1082">
        <v>2000</v>
      </c>
      <c r="E87" s="1082">
        <v>2000</v>
      </c>
      <c r="F87" s="1082">
        <v>2000</v>
      </c>
      <c r="G87" s="1082">
        <v>2000</v>
      </c>
      <c r="H87" s="1080"/>
      <c r="I87" s="650"/>
    </row>
    <row r="88" spans="2:9" ht="12.75">
      <c r="B88" s="1079" t="s">
        <v>280</v>
      </c>
      <c r="C88" s="1078"/>
      <c r="D88" s="1082">
        <v>5000</v>
      </c>
      <c r="E88" s="1082">
        <v>5000</v>
      </c>
      <c r="F88" s="1082">
        <v>5000</v>
      </c>
      <c r="G88" s="1082">
        <v>5000</v>
      </c>
      <c r="H88" s="1080"/>
      <c r="I88" s="650"/>
    </row>
    <row r="89" spans="2:9" ht="12.75">
      <c r="B89" s="1079" t="s">
        <v>1169</v>
      </c>
      <c r="C89" s="1078"/>
      <c r="D89" s="1082">
        <v>5000</v>
      </c>
      <c r="E89" s="1082">
        <v>5000</v>
      </c>
      <c r="F89" s="1082">
        <v>5000</v>
      </c>
      <c r="G89" s="1082">
        <v>5000</v>
      </c>
      <c r="H89" s="1080"/>
      <c r="I89" s="650"/>
    </row>
    <row r="90" spans="2:9" ht="12.75">
      <c r="B90" s="1079" t="s">
        <v>1170</v>
      </c>
      <c r="C90" s="1078"/>
      <c r="D90" s="1082">
        <v>3000</v>
      </c>
      <c r="E90" s="1082">
        <v>3000</v>
      </c>
      <c r="F90" s="1082">
        <v>3000</v>
      </c>
      <c r="G90" s="1082">
        <v>3000</v>
      </c>
      <c r="H90" s="1081"/>
      <c r="I90" s="650"/>
    </row>
    <row r="91" spans="2:9" ht="12.75">
      <c r="B91" s="1079" t="s">
        <v>1171</v>
      </c>
      <c r="C91" s="1078"/>
      <c r="D91" s="1082">
        <v>3000</v>
      </c>
      <c r="E91" s="1082">
        <v>3000</v>
      </c>
      <c r="F91" s="1082">
        <v>3000</v>
      </c>
      <c r="G91" s="1082">
        <v>3000</v>
      </c>
      <c r="H91" s="1081"/>
      <c r="I91" s="650"/>
    </row>
    <row r="92" spans="2:9" ht="12.75">
      <c r="B92" s="1079" t="s">
        <v>1172</v>
      </c>
      <c r="C92" s="1078"/>
      <c r="D92" s="1082">
        <v>1500</v>
      </c>
      <c r="E92" s="1082">
        <v>1500</v>
      </c>
      <c r="F92" s="1082">
        <v>1500</v>
      </c>
      <c r="G92" s="1082">
        <v>1500</v>
      </c>
      <c r="H92" s="1081"/>
      <c r="I92" s="650"/>
    </row>
    <row r="93" spans="2:9" ht="12.75">
      <c r="B93" s="1079" t="s">
        <v>1205</v>
      </c>
      <c r="C93" s="1078"/>
      <c r="D93" s="1082">
        <v>5310</v>
      </c>
      <c r="E93" s="1083">
        <v>8260</v>
      </c>
      <c r="F93" s="1082"/>
      <c r="G93" s="1082"/>
      <c r="H93" s="1081"/>
      <c r="I93" s="650"/>
    </row>
    <row r="94" spans="2:9" ht="12.75">
      <c r="B94" s="1079" t="s">
        <v>1173</v>
      </c>
      <c r="C94" s="1078"/>
      <c r="D94" s="1082">
        <v>20320</v>
      </c>
      <c r="E94" s="1083">
        <v>20320</v>
      </c>
      <c r="F94" s="1082">
        <v>20320</v>
      </c>
      <c r="G94" s="1082">
        <v>20320</v>
      </c>
      <c r="H94" s="1081"/>
      <c r="I94" s="650"/>
    </row>
    <row r="95" spans="2:9" ht="12.75">
      <c r="B95" s="1079" t="s">
        <v>1174</v>
      </c>
      <c r="C95" s="1078"/>
      <c r="D95" s="1082">
        <v>683990</v>
      </c>
      <c r="E95" s="1083">
        <v>676726</v>
      </c>
      <c r="F95" s="1082">
        <v>676726</v>
      </c>
      <c r="G95" s="1082">
        <v>676726</v>
      </c>
      <c r="H95" s="1081"/>
      <c r="I95" s="650"/>
    </row>
    <row r="96" spans="2:9" ht="12.75">
      <c r="B96" s="1079" t="s">
        <v>1175</v>
      </c>
      <c r="C96" s="1078"/>
      <c r="D96" s="1082">
        <v>245523</v>
      </c>
      <c r="E96" s="1083">
        <v>223076</v>
      </c>
      <c r="F96" s="1082">
        <v>223076</v>
      </c>
      <c r="G96" s="1082">
        <v>223076</v>
      </c>
      <c r="H96" s="1081"/>
      <c r="I96" s="650"/>
    </row>
    <row r="97" spans="2:9" ht="12.75">
      <c r="B97" s="1079" t="s">
        <v>1176</v>
      </c>
      <c r="C97" s="1078"/>
      <c r="D97" s="1082">
        <v>340170</v>
      </c>
      <c r="E97" s="1083">
        <v>340170</v>
      </c>
      <c r="F97" s="1082">
        <v>340170</v>
      </c>
      <c r="G97" s="1082">
        <v>340170</v>
      </c>
      <c r="H97" s="1081"/>
      <c r="I97" s="650"/>
    </row>
    <row r="98" spans="2:9" ht="12.75">
      <c r="B98" s="1320" t="s">
        <v>945</v>
      </c>
      <c r="C98" s="1321"/>
      <c r="D98" s="932">
        <v>4500</v>
      </c>
      <c r="E98" s="933">
        <v>4500</v>
      </c>
      <c r="F98" s="932"/>
      <c r="G98" s="645"/>
      <c r="H98" s="657"/>
      <c r="I98" s="645"/>
    </row>
    <row r="99" spans="2:9" ht="12.75">
      <c r="B99" s="1320" t="s">
        <v>946</v>
      </c>
      <c r="C99" s="1321"/>
      <c r="D99" s="932">
        <v>2500</v>
      </c>
      <c r="E99" s="933">
        <v>2500</v>
      </c>
      <c r="F99" s="932"/>
      <c r="G99" s="645"/>
      <c r="H99" s="657"/>
      <c r="I99" s="645"/>
    </row>
    <row r="100" spans="2:9" ht="12.75">
      <c r="B100" s="1320" t="s">
        <v>947</v>
      </c>
      <c r="C100" s="1321"/>
      <c r="D100" s="932">
        <v>4000</v>
      </c>
      <c r="E100" s="933">
        <v>4000</v>
      </c>
      <c r="F100" s="932"/>
      <c r="G100" s="645"/>
      <c r="H100" s="657"/>
      <c r="I100" s="645"/>
    </row>
    <row r="101" spans="2:9" ht="12.75">
      <c r="B101" s="1320" t="s">
        <v>1233</v>
      </c>
      <c r="C101" s="1321"/>
      <c r="D101" s="932">
        <v>5000</v>
      </c>
      <c r="E101" s="933">
        <v>5000</v>
      </c>
      <c r="F101" s="932"/>
      <c r="G101" s="645"/>
      <c r="H101" s="657"/>
      <c r="I101" s="645"/>
    </row>
    <row r="102" spans="2:9" ht="12.75">
      <c r="B102" s="1320" t="s">
        <v>948</v>
      </c>
      <c r="C102" s="1321"/>
      <c r="D102" s="932">
        <v>2000</v>
      </c>
      <c r="E102" s="933">
        <v>2000</v>
      </c>
      <c r="F102" s="932"/>
      <c r="G102" s="645"/>
      <c r="H102" s="657"/>
      <c r="I102" s="645"/>
    </row>
    <row r="103" spans="2:9" ht="12.75">
      <c r="B103" s="1320" t="s">
        <v>949</v>
      </c>
      <c r="C103" s="1321"/>
      <c r="D103" s="932">
        <v>2000</v>
      </c>
      <c r="E103" s="933">
        <v>2000</v>
      </c>
      <c r="F103" s="932"/>
      <c r="G103" s="645"/>
      <c r="H103" s="645"/>
      <c r="I103" s="645"/>
    </row>
    <row r="104" spans="2:9" ht="12.75">
      <c r="B104" s="1320" t="s">
        <v>616</v>
      </c>
      <c r="C104" s="1321"/>
      <c r="D104" s="932">
        <v>21500</v>
      </c>
      <c r="E104" s="933">
        <v>6271</v>
      </c>
      <c r="F104" s="932"/>
      <c r="G104" s="645"/>
      <c r="H104" s="645"/>
      <c r="I104" s="645"/>
    </row>
    <row r="105" spans="2:9" ht="12.75">
      <c r="B105" s="1130" t="s">
        <v>1234</v>
      </c>
      <c r="C105" s="1131"/>
      <c r="D105" s="1139" t="s">
        <v>1238</v>
      </c>
      <c r="E105" s="933">
        <v>6861</v>
      </c>
      <c r="F105" s="932">
        <v>6861</v>
      </c>
      <c r="G105" s="645"/>
      <c r="H105" s="645"/>
      <c r="I105" s="645"/>
    </row>
    <row r="106" spans="2:9" ht="12.75">
      <c r="B106" s="1130" t="s">
        <v>1235</v>
      </c>
      <c r="C106" s="1131"/>
      <c r="D106" s="1139" t="s">
        <v>1238</v>
      </c>
      <c r="E106" s="933">
        <v>4200</v>
      </c>
      <c r="F106" s="932">
        <v>4200</v>
      </c>
      <c r="G106" s="645"/>
      <c r="H106" s="645"/>
      <c r="I106" s="645"/>
    </row>
    <row r="107" spans="2:9" ht="12.75">
      <c r="B107" s="1237" t="s">
        <v>1324</v>
      </c>
      <c r="C107" s="1238"/>
      <c r="D107" s="1139"/>
      <c r="E107" s="933">
        <v>1200</v>
      </c>
      <c r="F107" s="932"/>
      <c r="G107" s="645"/>
      <c r="H107" s="645"/>
      <c r="I107" s="645"/>
    </row>
    <row r="108" spans="2:9" ht="12.75">
      <c r="B108" s="1237" t="s">
        <v>1326</v>
      </c>
      <c r="C108" s="1238"/>
      <c r="D108" s="1139"/>
      <c r="E108" s="933">
        <v>1440</v>
      </c>
      <c r="F108" s="932"/>
      <c r="G108" s="645"/>
      <c r="H108" s="645"/>
      <c r="I108" s="645"/>
    </row>
    <row r="109" spans="2:9" ht="12.75">
      <c r="B109" s="1237" t="s">
        <v>1325</v>
      </c>
      <c r="C109" s="1238"/>
      <c r="D109" s="1139"/>
      <c r="E109" s="933">
        <v>2880</v>
      </c>
      <c r="F109" s="932"/>
      <c r="G109" s="645"/>
      <c r="H109" s="645"/>
      <c r="I109" s="645"/>
    </row>
    <row r="110" spans="2:9" ht="12.75">
      <c r="B110" s="1320" t="s">
        <v>1328</v>
      </c>
      <c r="C110" s="1321"/>
      <c r="D110" s="932">
        <v>1808</v>
      </c>
      <c r="E110" s="933">
        <v>1808</v>
      </c>
      <c r="F110" s="932">
        <v>1808</v>
      </c>
      <c r="G110" s="645"/>
      <c r="H110" s="645"/>
      <c r="I110" s="645"/>
    </row>
    <row r="111" spans="2:9" ht="12.75">
      <c r="B111" s="1320" t="s">
        <v>1327</v>
      </c>
      <c r="C111" s="1321"/>
      <c r="D111" s="932">
        <v>95</v>
      </c>
      <c r="E111" s="933">
        <v>32</v>
      </c>
      <c r="F111" s="932"/>
      <c r="G111" s="645"/>
      <c r="H111" s="645"/>
      <c r="I111" s="645"/>
    </row>
    <row r="112" spans="2:9" ht="12.75">
      <c r="B112" s="1237" t="s">
        <v>1329</v>
      </c>
      <c r="C112" s="1238"/>
      <c r="D112" s="932">
        <v>572</v>
      </c>
      <c r="E112" s="933">
        <v>7671</v>
      </c>
      <c r="F112" s="932">
        <v>7671</v>
      </c>
      <c r="G112" s="645">
        <v>3836</v>
      </c>
      <c r="H112" s="645"/>
      <c r="I112" s="645"/>
    </row>
    <row r="113" spans="2:9" ht="12.75">
      <c r="B113" s="1237" t="s">
        <v>1330</v>
      </c>
      <c r="C113" s="1238"/>
      <c r="D113" s="932"/>
      <c r="E113" s="933">
        <v>694</v>
      </c>
      <c r="F113" s="932">
        <v>694</v>
      </c>
      <c r="G113" s="645">
        <v>694</v>
      </c>
      <c r="H113" s="645">
        <v>694</v>
      </c>
      <c r="I113" s="645">
        <v>694</v>
      </c>
    </row>
    <row r="114" spans="2:9" ht="12.75">
      <c r="B114" s="1320" t="s">
        <v>1226</v>
      </c>
      <c r="C114" s="1321"/>
      <c r="D114" s="932">
        <v>40715</v>
      </c>
      <c r="E114" s="933">
        <v>10085</v>
      </c>
      <c r="F114" s="932"/>
      <c r="G114" s="645"/>
      <c r="H114" s="645"/>
      <c r="I114" s="645"/>
    </row>
    <row r="115" spans="2:9" ht="12.75">
      <c r="B115" s="1320" t="s">
        <v>1227</v>
      </c>
      <c r="C115" s="1321"/>
      <c r="D115" s="932">
        <v>4331</v>
      </c>
      <c r="E115" s="933">
        <v>6083</v>
      </c>
      <c r="F115" s="932"/>
      <c r="G115" s="645"/>
      <c r="H115" s="645"/>
      <c r="I115" s="645"/>
    </row>
    <row r="116" spans="2:9" ht="12.75">
      <c r="B116" s="1320" t="s">
        <v>1228</v>
      </c>
      <c r="C116" s="1321"/>
      <c r="D116" s="932">
        <v>41148</v>
      </c>
      <c r="E116" s="933">
        <v>63500</v>
      </c>
      <c r="F116" s="932"/>
      <c r="G116" s="645"/>
      <c r="H116" s="645"/>
      <c r="I116" s="645"/>
    </row>
    <row r="117" spans="2:9" ht="12.75">
      <c r="B117" s="1320" t="s">
        <v>1229</v>
      </c>
      <c r="C117" s="1321"/>
      <c r="D117" s="932">
        <v>7620</v>
      </c>
      <c r="E117" s="933">
        <v>11162</v>
      </c>
      <c r="F117" s="932"/>
      <c r="G117" s="645"/>
      <c r="H117" s="645"/>
      <c r="I117" s="645"/>
    </row>
    <row r="118" spans="2:9" ht="12.75">
      <c r="B118" s="1320" t="s">
        <v>1230</v>
      </c>
      <c r="C118" s="1321"/>
      <c r="D118" s="932">
        <v>216804</v>
      </c>
      <c r="E118" s="933">
        <v>542013</v>
      </c>
      <c r="F118" s="932">
        <v>542013</v>
      </c>
      <c r="G118" s="645">
        <v>542013</v>
      </c>
      <c r="H118" s="645">
        <v>542013</v>
      </c>
      <c r="I118" s="645">
        <v>542013</v>
      </c>
    </row>
    <row r="119" spans="2:9" ht="12.75">
      <c r="B119" s="1320" t="s">
        <v>1231</v>
      </c>
      <c r="C119" s="1321"/>
      <c r="D119" s="932">
        <v>1084</v>
      </c>
      <c r="E119" s="933">
        <v>3253</v>
      </c>
      <c r="F119" s="932"/>
      <c r="G119" s="645"/>
      <c r="H119" s="645"/>
      <c r="I119" s="645"/>
    </row>
    <row r="120" spans="2:9" ht="12.75">
      <c r="B120" s="1320" t="s">
        <v>1232</v>
      </c>
      <c r="C120" s="1321"/>
      <c r="D120" s="932">
        <v>8527</v>
      </c>
      <c r="E120" s="933">
        <v>21317</v>
      </c>
      <c r="F120" s="932"/>
      <c r="G120" s="645"/>
      <c r="H120" s="645"/>
      <c r="I120" s="645"/>
    </row>
  </sheetData>
  <sheetProtection/>
  <mergeCells count="49">
    <mergeCell ref="B118:C118"/>
    <mergeCell ref="B119:C119"/>
    <mergeCell ref="B98:C98"/>
    <mergeCell ref="B102:C102"/>
    <mergeCell ref="K8:K10"/>
    <mergeCell ref="H8:H10"/>
    <mergeCell ref="J8:J10"/>
    <mergeCell ref="G8:G10"/>
    <mergeCell ref="B110:C110"/>
    <mergeCell ref="B111:C111"/>
    <mergeCell ref="M8:M10"/>
    <mergeCell ref="B82:C82"/>
    <mergeCell ref="B120:C120"/>
    <mergeCell ref="B114:C114"/>
    <mergeCell ref="B115:C115"/>
    <mergeCell ref="B116:C116"/>
    <mergeCell ref="B117:C117"/>
    <mergeCell ref="B17:B18"/>
    <mergeCell ref="B15:B16"/>
    <mergeCell ref="B19:B20"/>
    <mergeCell ref="B2:M2"/>
    <mergeCell ref="B4:M4"/>
    <mergeCell ref="B6:F6"/>
    <mergeCell ref="B8:B10"/>
    <mergeCell ref="C8:C10"/>
    <mergeCell ref="L8:L10"/>
    <mergeCell ref="I8:I10"/>
    <mergeCell ref="D8:D10"/>
    <mergeCell ref="E8:E10"/>
    <mergeCell ref="F8:F10"/>
    <mergeCell ref="B104:C104"/>
    <mergeCell ref="B103:C103"/>
    <mergeCell ref="B25:B26"/>
    <mergeCell ref="B101:C101"/>
    <mergeCell ref="B99:C99"/>
    <mergeCell ref="B100:C100"/>
    <mergeCell ref="B80:C80"/>
    <mergeCell ref="B73:C73"/>
    <mergeCell ref="B32:C32"/>
    <mergeCell ref="B27:B28"/>
    <mergeCell ref="B11:B12"/>
    <mergeCell ref="B13:B14"/>
    <mergeCell ref="B34:C34"/>
    <mergeCell ref="B21:B22"/>
    <mergeCell ref="B64:C64"/>
    <mergeCell ref="B31:C31"/>
    <mergeCell ref="B38:C38"/>
    <mergeCell ref="B39:C39"/>
    <mergeCell ref="B23:B24"/>
  </mergeCells>
  <printOptions/>
  <pageMargins left="0.1968503937007874" right="0.1968503937007874" top="0.1968503937007874" bottom="0.1968503937007874" header="0" footer="0"/>
  <pageSetup firstPageNumber="50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L1"/>
    </sheetView>
  </sheetViews>
  <sheetFormatPr defaultColWidth="9.125" defaultRowHeight="12.75"/>
  <cols>
    <col min="1" max="1" width="6.875" style="663" customWidth="1"/>
    <col min="2" max="2" width="10.125" style="663" customWidth="1"/>
    <col min="3" max="3" width="32.50390625" style="663" customWidth="1"/>
    <col min="4" max="4" width="10.50390625" style="663" customWidth="1"/>
    <col min="5" max="7" width="9.125" style="663" customWidth="1"/>
    <col min="8" max="8" width="18.875" style="663" customWidth="1"/>
    <col min="9" max="9" width="14.125" style="663" customWidth="1"/>
    <col min="10" max="10" width="13.50390625" style="663" customWidth="1"/>
    <col min="11" max="11" width="14.75390625" style="663" customWidth="1"/>
    <col min="12" max="12" width="16.25390625" style="663" customWidth="1"/>
    <col min="13" max="16384" width="9.125" style="663" customWidth="1"/>
  </cols>
  <sheetData>
    <row r="1" spans="1:12" ht="12.75">
      <c r="A1" s="1361" t="s">
        <v>950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</row>
    <row r="2" ht="16.5" customHeight="1"/>
    <row r="3" spans="1:12" ht="13.5">
      <c r="A3" s="1360" t="s">
        <v>1177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</row>
    <row r="4" spans="1:8" ht="13.5">
      <c r="A4" s="664"/>
      <c r="B4" s="664"/>
      <c r="C4" s="664"/>
      <c r="D4" s="664"/>
      <c r="E4" s="664"/>
      <c r="F4" s="664"/>
      <c r="G4" s="664"/>
      <c r="H4" s="664"/>
    </row>
    <row r="5" spans="1:8" ht="9.75" customHeight="1">
      <c r="A5" s="664"/>
      <c r="B5" s="664"/>
      <c r="C5" s="664"/>
      <c r="D5" s="664"/>
      <c r="E5" s="664"/>
      <c r="F5" s="664"/>
      <c r="G5" s="664"/>
      <c r="H5" s="664"/>
    </row>
    <row r="6" spans="4:12" ht="12">
      <c r="D6" s="665"/>
      <c r="E6" s="665"/>
      <c r="F6" s="665"/>
      <c r="G6" s="665"/>
      <c r="H6" s="665"/>
      <c r="I6" s="666"/>
      <c r="J6" s="666"/>
      <c r="K6" s="666"/>
      <c r="L6" s="666" t="s">
        <v>663</v>
      </c>
    </row>
    <row r="7" spans="1:12" ht="24.75" customHeight="1">
      <c r="A7" s="1358" t="s">
        <v>780</v>
      </c>
      <c r="B7" s="1335" t="s">
        <v>639</v>
      </c>
      <c r="C7" s="1336"/>
      <c r="D7" s="1335" t="s">
        <v>951</v>
      </c>
      <c r="E7" s="1352"/>
      <c r="F7" s="1352"/>
      <c r="G7" s="1352"/>
      <c r="H7" s="1336"/>
      <c r="I7" s="1356" t="s">
        <v>1178</v>
      </c>
      <c r="J7" s="1356" t="s">
        <v>1219</v>
      </c>
      <c r="K7" s="1356" t="s">
        <v>1307</v>
      </c>
      <c r="L7" s="1356" t="s">
        <v>1318</v>
      </c>
    </row>
    <row r="8" spans="1:12" ht="25.5" customHeight="1" thickBot="1">
      <c r="A8" s="1359"/>
      <c r="B8" s="1337"/>
      <c r="C8" s="1338"/>
      <c r="D8" s="1353"/>
      <c r="E8" s="1354"/>
      <c r="F8" s="1354"/>
      <c r="G8" s="1354"/>
      <c r="H8" s="1355"/>
      <c r="I8" s="1357"/>
      <c r="J8" s="1357"/>
      <c r="K8" s="1357"/>
      <c r="L8" s="1357"/>
    </row>
    <row r="9" spans="1:12" ht="15.75" customHeight="1">
      <c r="A9" s="1339" t="s">
        <v>640</v>
      </c>
      <c r="B9" s="1342" t="s">
        <v>957</v>
      </c>
      <c r="C9" s="1343"/>
      <c r="D9" s="1350" t="s">
        <v>805</v>
      </c>
      <c r="E9" s="668" t="s">
        <v>952</v>
      </c>
      <c r="F9" s="669"/>
      <c r="G9" s="669"/>
      <c r="H9" s="670"/>
      <c r="I9" s="667"/>
      <c r="J9" s="667"/>
      <c r="K9" s="667"/>
      <c r="L9" s="667"/>
    </row>
    <row r="10" spans="1:12" ht="15.75" customHeight="1">
      <c r="A10" s="1340"/>
      <c r="B10" s="1344"/>
      <c r="C10" s="1345"/>
      <c r="D10" s="1350"/>
      <c r="E10" s="668" t="s">
        <v>953</v>
      </c>
      <c r="F10" s="669"/>
      <c r="G10" s="669"/>
      <c r="H10" s="670"/>
      <c r="I10" s="671">
        <v>50000</v>
      </c>
      <c r="J10" s="671">
        <v>50000</v>
      </c>
      <c r="K10" s="671">
        <v>22962</v>
      </c>
      <c r="L10" s="671">
        <v>22962</v>
      </c>
    </row>
    <row r="11" spans="1:12" ht="15.75" customHeight="1">
      <c r="A11" s="1340"/>
      <c r="B11" s="1346"/>
      <c r="C11" s="1347"/>
      <c r="D11" s="1351" t="s">
        <v>806</v>
      </c>
      <c r="E11" s="672" t="s">
        <v>807</v>
      </c>
      <c r="F11" s="673"/>
      <c r="G11" s="673"/>
      <c r="H11" s="674"/>
      <c r="I11" s="675"/>
      <c r="J11" s="675"/>
      <c r="K11" s="675"/>
      <c r="L11" s="675"/>
    </row>
    <row r="12" spans="1:12" ht="15.75" customHeight="1">
      <c r="A12" s="1340"/>
      <c r="B12" s="1346"/>
      <c r="C12" s="1347"/>
      <c r="D12" s="1350"/>
      <c r="E12" s="668" t="s">
        <v>955</v>
      </c>
      <c r="F12" s="669"/>
      <c r="G12" s="669"/>
      <c r="H12" s="670"/>
      <c r="I12" s="671"/>
      <c r="J12" s="671"/>
      <c r="K12" s="671"/>
      <c r="L12" s="671"/>
    </row>
    <row r="13" spans="1:12" ht="15.75" customHeight="1">
      <c r="A13" s="1340"/>
      <c r="B13" s="1346"/>
      <c r="C13" s="1347"/>
      <c r="D13" s="1350"/>
      <c r="E13" s="668" t="s">
        <v>808</v>
      </c>
      <c r="F13" s="669"/>
      <c r="G13" s="669"/>
      <c r="H13" s="670"/>
      <c r="I13" s="671"/>
      <c r="J13" s="671"/>
      <c r="K13" s="671"/>
      <c r="L13" s="671"/>
    </row>
    <row r="14" spans="1:12" ht="15.75" customHeight="1">
      <c r="A14" s="1340"/>
      <c r="B14" s="1346"/>
      <c r="C14" s="1347"/>
      <c r="D14" s="1350"/>
      <c r="E14" s="668" t="s">
        <v>554</v>
      </c>
      <c r="F14" s="669"/>
      <c r="G14" s="669"/>
      <c r="H14" s="670"/>
      <c r="I14" s="671"/>
      <c r="J14" s="671"/>
      <c r="K14" s="671"/>
      <c r="L14" s="671"/>
    </row>
    <row r="15" spans="1:12" ht="15.75" customHeight="1">
      <c r="A15" s="1340"/>
      <c r="B15" s="1346"/>
      <c r="C15" s="1347"/>
      <c r="D15" s="1350"/>
      <c r="E15" s="668" t="s">
        <v>958</v>
      </c>
      <c r="F15" s="669"/>
      <c r="G15" s="669"/>
      <c r="H15" s="670"/>
      <c r="I15" s="671"/>
      <c r="J15" s="671"/>
      <c r="K15" s="671"/>
      <c r="L15" s="671"/>
    </row>
    <row r="16" spans="1:12" ht="15.75" customHeight="1">
      <c r="A16" s="1340"/>
      <c r="B16" s="1346"/>
      <c r="C16" s="1347"/>
      <c r="D16" s="1350"/>
      <c r="E16" s="668" t="s">
        <v>956</v>
      </c>
      <c r="F16" s="669"/>
      <c r="G16" s="669"/>
      <c r="H16" s="670"/>
      <c r="I16" s="671"/>
      <c r="J16" s="671"/>
      <c r="K16" s="671"/>
      <c r="L16" s="671"/>
    </row>
    <row r="17" spans="1:12" ht="15.75" customHeight="1" thickBot="1">
      <c r="A17" s="1341"/>
      <c r="B17" s="1348"/>
      <c r="C17" s="1349"/>
      <c r="D17" s="1311"/>
      <c r="E17" s="676" t="s">
        <v>959</v>
      </c>
      <c r="F17" s="677"/>
      <c r="G17" s="677"/>
      <c r="H17" s="678"/>
      <c r="I17" s="679"/>
      <c r="J17" s="679"/>
      <c r="K17" s="679"/>
      <c r="L17" s="679"/>
    </row>
    <row r="18" spans="1:12" ht="15.75" customHeight="1">
      <c r="A18" s="1339" t="s">
        <v>641</v>
      </c>
      <c r="B18" s="1342" t="s">
        <v>1206</v>
      </c>
      <c r="C18" s="1343"/>
      <c r="D18" s="1350" t="s">
        <v>805</v>
      </c>
      <c r="E18" s="668" t="s">
        <v>952</v>
      </c>
      <c r="F18" s="669"/>
      <c r="G18" s="669"/>
      <c r="H18" s="670"/>
      <c r="I18" s="667"/>
      <c r="J18" s="667"/>
      <c r="K18" s="667"/>
      <c r="L18" s="667"/>
    </row>
    <row r="19" spans="1:12" ht="15.75" customHeight="1">
      <c r="A19" s="1340"/>
      <c r="B19" s="1344"/>
      <c r="C19" s="1345"/>
      <c r="D19" s="1350"/>
      <c r="E19" s="668" t="s">
        <v>953</v>
      </c>
      <c r="F19" s="669"/>
      <c r="G19" s="669"/>
      <c r="H19" s="670"/>
      <c r="I19" s="671"/>
      <c r="J19" s="671">
        <v>209036</v>
      </c>
      <c r="K19" s="671"/>
      <c r="L19" s="671"/>
    </row>
    <row r="20" spans="1:12" ht="15.75" customHeight="1">
      <c r="A20" s="1340"/>
      <c r="B20" s="1346"/>
      <c r="C20" s="1347"/>
      <c r="D20" s="1351" t="s">
        <v>806</v>
      </c>
      <c r="E20" s="672" t="s">
        <v>807</v>
      </c>
      <c r="F20" s="673"/>
      <c r="G20" s="673"/>
      <c r="H20" s="674"/>
      <c r="I20" s="675"/>
      <c r="J20" s="675"/>
      <c r="K20" s="675"/>
      <c r="L20" s="675"/>
    </row>
    <row r="21" spans="1:12" ht="15.75" customHeight="1">
      <c r="A21" s="1340"/>
      <c r="B21" s="1346"/>
      <c r="C21" s="1347"/>
      <c r="D21" s="1350"/>
      <c r="E21" s="668" t="s">
        <v>955</v>
      </c>
      <c r="F21" s="669"/>
      <c r="G21" s="669"/>
      <c r="H21" s="670"/>
      <c r="I21" s="671"/>
      <c r="J21" s="671"/>
      <c r="K21" s="671"/>
      <c r="L21" s="671"/>
    </row>
    <row r="22" spans="1:12" ht="15.75" customHeight="1">
      <c r="A22" s="1340"/>
      <c r="B22" s="1346"/>
      <c r="C22" s="1347"/>
      <c r="D22" s="1350"/>
      <c r="E22" s="668" t="s">
        <v>808</v>
      </c>
      <c r="F22" s="669"/>
      <c r="G22" s="669"/>
      <c r="H22" s="670"/>
      <c r="I22" s="671"/>
      <c r="J22" s="671"/>
      <c r="K22" s="671"/>
      <c r="L22" s="671"/>
    </row>
    <row r="23" spans="1:12" ht="15.75" customHeight="1">
      <c r="A23" s="1340"/>
      <c r="B23" s="1346"/>
      <c r="C23" s="1347"/>
      <c r="D23" s="1350"/>
      <c r="E23" s="668" t="s">
        <v>554</v>
      </c>
      <c r="F23" s="669"/>
      <c r="G23" s="669"/>
      <c r="H23" s="670"/>
      <c r="I23" s="671"/>
      <c r="J23" s="671"/>
      <c r="K23" s="671">
        <v>197586</v>
      </c>
      <c r="L23" s="671"/>
    </row>
    <row r="24" spans="1:12" ht="15.75" customHeight="1">
      <c r="A24" s="1340"/>
      <c r="B24" s="1346"/>
      <c r="C24" s="1347"/>
      <c r="D24" s="1350"/>
      <c r="E24" s="668" t="s">
        <v>958</v>
      </c>
      <c r="F24" s="669"/>
      <c r="G24" s="669"/>
      <c r="H24" s="670"/>
      <c r="I24" s="671"/>
      <c r="J24" s="671">
        <v>242700</v>
      </c>
      <c r="K24" s="671">
        <v>33664</v>
      </c>
      <c r="L24" s="671">
        <v>231250</v>
      </c>
    </row>
    <row r="25" spans="1:12" ht="15.75" customHeight="1">
      <c r="A25" s="1340"/>
      <c r="B25" s="1346"/>
      <c r="C25" s="1347"/>
      <c r="D25" s="1350"/>
      <c r="E25" s="668" t="s">
        <v>956</v>
      </c>
      <c r="F25" s="669"/>
      <c r="G25" s="669"/>
      <c r="H25" s="670"/>
      <c r="I25" s="671"/>
      <c r="J25" s="671"/>
      <c r="K25" s="671"/>
      <c r="L25" s="671"/>
    </row>
    <row r="26" spans="1:12" ht="15.75" customHeight="1" thickBot="1">
      <c r="A26" s="1341"/>
      <c r="B26" s="1348"/>
      <c r="C26" s="1349"/>
      <c r="D26" s="1311"/>
      <c r="E26" s="676" t="s">
        <v>959</v>
      </c>
      <c r="F26" s="677"/>
      <c r="G26" s="677"/>
      <c r="H26" s="678"/>
      <c r="I26" s="679"/>
      <c r="J26" s="679">
        <v>33664</v>
      </c>
      <c r="K26" s="679">
        <v>33664</v>
      </c>
      <c r="L26" s="679">
        <v>33664</v>
      </c>
    </row>
    <row r="27" spans="1:12" ht="15.75" customHeight="1">
      <c r="A27" s="1339" t="s">
        <v>642</v>
      </c>
      <c r="B27" s="1342" t="s">
        <v>1302</v>
      </c>
      <c r="C27" s="1343"/>
      <c r="D27" s="1350" t="s">
        <v>805</v>
      </c>
      <c r="E27" s="668" t="s">
        <v>952</v>
      </c>
      <c r="F27" s="669"/>
      <c r="G27" s="669"/>
      <c r="H27" s="670"/>
      <c r="I27" s="667"/>
      <c r="J27" s="667"/>
      <c r="K27" s="667"/>
      <c r="L27" s="667"/>
    </row>
    <row r="28" spans="1:12" ht="15.75" customHeight="1">
      <c r="A28" s="1340"/>
      <c r="B28" s="1344"/>
      <c r="C28" s="1345"/>
      <c r="D28" s="1350"/>
      <c r="E28" s="668" t="s">
        <v>953</v>
      </c>
      <c r="F28" s="669"/>
      <c r="G28" s="669"/>
      <c r="H28" s="670"/>
      <c r="I28" s="671"/>
      <c r="J28" s="671"/>
      <c r="K28" s="671"/>
      <c r="L28" s="671"/>
    </row>
    <row r="29" spans="1:12" ht="15.75" customHeight="1">
      <c r="A29" s="1340"/>
      <c r="B29" s="1346"/>
      <c r="C29" s="1347"/>
      <c r="D29" s="1351" t="s">
        <v>806</v>
      </c>
      <c r="E29" s="672" t="s">
        <v>807</v>
      </c>
      <c r="F29" s="673"/>
      <c r="G29" s="673"/>
      <c r="H29" s="674"/>
      <c r="I29" s="675"/>
      <c r="J29" s="675"/>
      <c r="K29" s="675"/>
      <c r="L29" s="675"/>
    </row>
    <row r="30" spans="1:12" ht="15.75" customHeight="1">
      <c r="A30" s="1340"/>
      <c r="B30" s="1346"/>
      <c r="C30" s="1347"/>
      <c r="D30" s="1350"/>
      <c r="E30" s="668" t="s">
        <v>955</v>
      </c>
      <c r="F30" s="669"/>
      <c r="G30" s="669"/>
      <c r="H30" s="670"/>
      <c r="I30" s="671"/>
      <c r="J30" s="671"/>
      <c r="K30" s="671"/>
      <c r="L30" s="671"/>
    </row>
    <row r="31" spans="1:12" ht="15.75" customHeight="1">
      <c r="A31" s="1340"/>
      <c r="B31" s="1346"/>
      <c r="C31" s="1347"/>
      <c r="D31" s="1350"/>
      <c r="E31" s="668" t="s">
        <v>808</v>
      </c>
      <c r="F31" s="669"/>
      <c r="G31" s="669"/>
      <c r="H31" s="670"/>
      <c r="I31" s="671"/>
      <c r="J31" s="671"/>
      <c r="K31" s="671">
        <v>3810</v>
      </c>
      <c r="L31" s="671"/>
    </row>
    <row r="32" spans="1:12" ht="15.75" customHeight="1">
      <c r="A32" s="1340"/>
      <c r="B32" s="1346"/>
      <c r="C32" s="1347"/>
      <c r="D32" s="1350"/>
      <c r="E32" s="668" t="s">
        <v>554</v>
      </c>
      <c r="F32" s="669"/>
      <c r="G32" s="669"/>
      <c r="H32" s="670"/>
      <c r="I32" s="671"/>
      <c r="J32" s="671"/>
      <c r="K32" s="671"/>
      <c r="L32" s="671"/>
    </row>
    <row r="33" spans="1:12" ht="15.75" customHeight="1">
      <c r="A33" s="1340"/>
      <c r="B33" s="1346"/>
      <c r="C33" s="1347"/>
      <c r="D33" s="1350"/>
      <c r="E33" s="668" t="s">
        <v>958</v>
      </c>
      <c r="F33" s="669"/>
      <c r="G33" s="669"/>
      <c r="H33" s="670"/>
      <c r="I33" s="671"/>
      <c r="J33" s="671"/>
      <c r="K33" s="671"/>
      <c r="L33" s="671"/>
    </row>
    <row r="34" spans="1:12" ht="15.75" customHeight="1">
      <c r="A34" s="1340"/>
      <c r="B34" s="1346"/>
      <c r="C34" s="1347"/>
      <c r="D34" s="1350"/>
      <c r="E34" s="668" t="s">
        <v>956</v>
      </c>
      <c r="F34" s="669"/>
      <c r="G34" s="669"/>
      <c r="H34" s="670"/>
      <c r="I34" s="671"/>
      <c r="J34" s="671"/>
      <c r="K34" s="671">
        <v>131190</v>
      </c>
      <c r="L34" s="671">
        <v>135000</v>
      </c>
    </row>
    <row r="35" spans="1:12" ht="15.75" customHeight="1" thickBot="1">
      <c r="A35" s="1341"/>
      <c r="B35" s="1348"/>
      <c r="C35" s="1349"/>
      <c r="D35" s="1311"/>
      <c r="E35" s="676" t="s">
        <v>959</v>
      </c>
      <c r="F35" s="677"/>
      <c r="G35" s="677"/>
      <c r="H35" s="678"/>
      <c r="I35" s="679"/>
      <c r="J35" s="679"/>
      <c r="K35" s="679"/>
      <c r="L35" s="679"/>
    </row>
    <row r="36" spans="1:12" ht="13.5" customHeight="1">
      <c r="A36" s="1339"/>
      <c r="B36" s="1364" t="s">
        <v>658</v>
      </c>
      <c r="C36" s="1365"/>
      <c r="D36" s="1372" t="s">
        <v>805</v>
      </c>
      <c r="E36" s="668" t="s">
        <v>952</v>
      </c>
      <c r="F36" s="669"/>
      <c r="G36" s="669"/>
      <c r="H36" s="670"/>
      <c r="I36" s="680"/>
      <c r="J36" s="680"/>
      <c r="K36" s="680"/>
      <c r="L36" s="680"/>
    </row>
    <row r="37" spans="1:12" ht="13.5" customHeight="1">
      <c r="A37" s="1362"/>
      <c r="B37" s="1366"/>
      <c r="C37" s="1367"/>
      <c r="D37" s="1350"/>
      <c r="E37" s="668" t="s">
        <v>953</v>
      </c>
      <c r="F37" s="669"/>
      <c r="G37" s="669"/>
      <c r="H37" s="670"/>
      <c r="I37" s="682">
        <f>SUM(I10)</f>
        <v>50000</v>
      </c>
      <c r="J37" s="682">
        <f>SUM(J19+J10)</f>
        <v>259036</v>
      </c>
      <c r="K37" s="682">
        <f>SUM(K19+K10)</f>
        <v>22962</v>
      </c>
      <c r="L37" s="682">
        <f>SUM(L19+L10)</f>
        <v>22962</v>
      </c>
    </row>
    <row r="38" spans="1:12" ht="13.5" customHeight="1">
      <c r="A38" s="1340"/>
      <c r="B38" s="1366"/>
      <c r="C38" s="1367"/>
      <c r="D38" s="1373"/>
      <c r="E38" s="668" t="s">
        <v>954</v>
      </c>
      <c r="F38" s="669"/>
      <c r="G38" s="669"/>
      <c r="H38" s="670"/>
      <c r="I38" s="897"/>
      <c r="J38" s="897"/>
      <c r="K38" s="897"/>
      <c r="L38" s="897"/>
    </row>
    <row r="39" spans="1:12" ht="13.5" customHeight="1">
      <c r="A39" s="1340"/>
      <c r="B39" s="1368"/>
      <c r="C39" s="1369"/>
      <c r="D39" s="1351" t="s">
        <v>806</v>
      </c>
      <c r="E39" s="672" t="s">
        <v>807</v>
      </c>
      <c r="F39" s="673"/>
      <c r="G39" s="673"/>
      <c r="H39" s="674"/>
      <c r="I39" s="682"/>
      <c r="J39" s="682"/>
      <c r="K39" s="682"/>
      <c r="L39" s="682"/>
    </row>
    <row r="40" spans="1:12" ht="13.5" customHeight="1">
      <c r="A40" s="1340"/>
      <c r="B40" s="1368"/>
      <c r="C40" s="1369"/>
      <c r="D40" s="1350"/>
      <c r="E40" s="668" t="s">
        <v>955</v>
      </c>
      <c r="F40" s="669"/>
      <c r="G40" s="669"/>
      <c r="H40" s="670"/>
      <c r="I40" s="682"/>
      <c r="J40" s="682"/>
      <c r="K40" s="682"/>
      <c r="L40" s="682"/>
    </row>
    <row r="41" spans="1:12" ht="13.5" customHeight="1">
      <c r="A41" s="1340"/>
      <c r="B41" s="1368"/>
      <c r="C41" s="1369"/>
      <c r="D41" s="1350"/>
      <c r="E41" s="668" t="s">
        <v>808</v>
      </c>
      <c r="F41" s="669"/>
      <c r="G41" s="669"/>
      <c r="H41" s="670"/>
      <c r="I41" s="682"/>
      <c r="J41" s="682"/>
      <c r="K41" s="682">
        <v>3810</v>
      </c>
      <c r="L41" s="682"/>
    </row>
    <row r="42" spans="1:12" ht="13.5" customHeight="1">
      <c r="A42" s="1340"/>
      <c r="B42" s="1368"/>
      <c r="C42" s="1369"/>
      <c r="D42" s="1350"/>
      <c r="E42" s="668" t="s">
        <v>554</v>
      </c>
      <c r="F42" s="669"/>
      <c r="G42" s="669"/>
      <c r="H42" s="670"/>
      <c r="I42" s="681"/>
      <c r="J42" s="681"/>
      <c r="K42" s="681">
        <v>197586</v>
      </c>
      <c r="L42" s="681"/>
    </row>
    <row r="43" spans="1:12" ht="13.5" customHeight="1">
      <c r="A43" s="1340"/>
      <c r="B43" s="1368"/>
      <c r="C43" s="1369"/>
      <c r="D43" s="1350"/>
      <c r="E43" s="668" t="s">
        <v>555</v>
      </c>
      <c r="F43" s="669"/>
      <c r="G43" s="669"/>
      <c r="H43" s="670"/>
      <c r="I43" s="671"/>
      <c r="J43" s="671"/>
      <c r="K43" s="671"/>
      <c r="L43" s="671"/>
    </row>
    <row r="44" spans="1:12" ht="13.5" customHeight="1">
      <c r="A44" s="1340"/>
      <c r="B44" s="1368"/>
      <c r="C44" s="1369"/>
      <c r="D44" s="1350"/>
      <c r="E44" s="668" t="s">
        <v>956</v>
      </c>
      <c r="F44" s="669"/>
      <c r="G44" s="669"/>
      <c r="H44" s="670"/>
      <c r="I44" s="681"/>
      <c r="J44" s="681"/>
      <c r="K44" s="681">
        <v>131190</v>
      </c>
      <c r="L44" s="681">
        <v>135000</v>
      </c>
    </row>
    <row r="45" spans="1:12" ht="13.5" customHeight="1">
      <c r="A45" s="1340"/>
      <c r="B45" s="1368"/>
      <c r="C45" s="1369"/>
      <c r="D45" s="1350"/>
      <c r="E45" s="683" t="s">
        <v>959</v>
      </c>
      <c r="F45" s="669"/>
      <c r="G45" s="669"/>
      <c r="H45" s="670"/>
      <c r="I45" s="684"/>
      <c r="J45" s="684"/>
      <c r="K45" s="684"/>
      <c r="L45" s="684"/>
    </row>
    <row r="46" spans="1:12" ht="13.5" customHeight="1">
      <c r="A46" s="1340"/>
      <c r="B46" s="1368"/>
      <c r="C46" s="1369"/>
      <c r="D46" s="1350"/>
      <c r="E46" s="668" t="s">
        <v>958</v>
      </c>
      <c r="F46" s="669"/>
      <c r="G46" s="669"/>
      <c r="H46" s="670"/>
      <c r="I46" s="681"/>
      <c r="J46" s="681">
        <f>SUM(J24)</f>
        <v>242700</v>
      </c>
      <c r="K46" s="681">
        <f>SUM(K24)</f>
        <v>33664</v>
      </c>
      <c r="L46" s="681">
        <f>SUM(L24)</f>
        <v>231250</v>
      </c>
    </row>
    <row r="47" spans="1:12" ht="13.5" customHeight="1" thickBot="1">
      <c r="A47" s="1363"/>
      <c r="B47" s="1370"/>
      <c r="C47" s="1371"/>
      <c r="D47" s="1374"/>
      <c r="E47" s="676" t="s">
        <v>959</v>
      </c>
      <c r="F47" s="677"/>
      <c r="G47" s="677"/>
      <c r="H47" s="678"/>
      <c r="I47" s="883"/>
      <c r="J47" s="1117">
        <v>33664</v>
      </c>
      <c r="K47" s="1117">
        <v>33664</v>
      </c>
      <c r="L47" s="1117">
        <v>33664</v>
      </c>
    </row>
    <row r="48" spans="1:8" ht="13.5" customHeight="1">
      <c r="A48" s="881"/>
      <c r="B48" s="880"/>
      <c r="C48" s="880"/>
      <c r="D48" s="882"/>
      <c r="E48" s="669"/>
      <c r="F48" s="669"/>
      <c r="G48" s="669"/>
      <c r="H48" s="669"/>
    </row>
  </sheetData>
  <sheetProtection/>
  <mergeCells count="25">
    <mergeCell ref="A3:L3"/>
    <mergeCell ref="A1:L1"/>
    <mergeCell ref="L7:L8"/>
    <mergeCell ref="A36:A47"/>
    <mergeCell ref="B36:C47"/>
    <mergeCell ref="D36:D38"/>
    <mergeCell ref="D39:D47"/>
    <mergeCell ref="D11:D17"/>
    <mergeCell ref="D18:D19"/>
    <mergeCell ref="D27:D28"/>
    <mergeCell ref="D29:D35"/>
    <mergeCell ref="D7:H8"/>
    <mergeCell ref="K7:K8"/>
    <mergeCell ref="D20:D26"/>
    <mergeCell ref="D9:D10"/>
    <mergeCell ref="J7:J8"/>
    <mergeCell ref="I7:I8"/>
    <mergeCell ref="B7:C8"/>
    <mergeCell ref="A9:A17"/>
    <mergeCell ref="B9:C17"/>
    <mergeCell ref="A18:A26"/>
    <mergeCell ref="B18:C26"/>
    <mergeCell ref="A27:A35"/>
    <mergeCell ref="B27:C35"/>
    <mergeCell ref="A7:A8"/>
  </mergeCells>
  <printOptions/>
  <pageMargins left="1.3779527559055118" right="1.3779527559055118" top="0.31496062992125984" bottom="0" header="0.5118110236220472" footer="0.11811023622047245"/>
  <pageSetup firstPageNumber="53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1">
      <selection activeCell="E12" sqref="E12:E13"/>
    </sheetView>
  </sheetViews>
  <sheetFormatPr defaultColWidth="9.125" defaultRowHeight="12.75"/>
  <cols>
    <col min="1" max="1" width="4.875" style="685" customWidth="1"/>
    <col min="2" max="2" width="14.125" style="685" customWidth="1"/>
    <col min="3" max="3" width="13.875" style="685" customWidth="1"/>
    <col min="4" max="4" width="14.125" style="685" customWidth="1"/>
    <col min="5" max="5" width="13.125" style="685" customWidth="1"/>
    <col min="6" max="10" width="12.125" style="685" customWidth="1"/>
    <col min="11" max="16384" width="9.125" style="685" customWidth="1"/>
  </cols>
  <sheetData>
    <row r="2" spans="2:10" ht="12.75">
      <c r="B2" s="1401" t="s">
        <v>960</v>
      </c>
      <c r="C2" s="1401"/>
      <c r="D2" s="1401"/>
      <c r="E2" s="1401"/>
      <c r="F2" s="1401"/>
      <c r="G2" s="1401"/>
      <c r="H2" s="1401"/>
      <c r="I2" s="1401"/>
      <c r="J2" s="1401"/>
    </row>
    <row r="4" spans="2:10" ht="12.75">
      <c r="B4" s="1402" t="s">
        <v>1079</v>
      </c>
      <c r="C4" s="1403"/>
      <c r="D4" s="1403"/>
      <c r="E4" s="1403"/>
      <c r="F4" s="1403"/>
      <c r="G4" s="1403"/>
      <c r="H4" s="1403"/>
      <c r="I4" s="1403"/>
      <c r="J4" s="1403"/>
    </row>
    <row r="5" spans="2:10" ht="12.75">
      <c r="B5" s="686"/>
      <c r="C5" s="687"/>
      <c r="D5" s="687"/>
      <c r="E5" s="687"/>
      <c r="F5" s="687"/>
      <c r="G5" s="687"/>
      <c r="H5" s="687"/>
      <c r="I5" s="687"/>
      <c r="J5" s="687"/>
    </row>
    <row r="6" spans="2:10" ht="12.75">
      <c r="B6" s="686"/>
      <c r="C6" s="687"/>
      <c r="D6" s="687"/>
      <c r="E6" s="687"/>
      <c r="F6" s="687"/>
      <c r="G6" s="687"/>
      <c r="H6" s="687"/>
      <c r="I6" s="687"/>
      <c r="J6" s="687"/>
    </row>
    <row r="7" spans="1:10" ht="12">
      <c r="A7" s="688"/>
      <c r="J7" s="1077"/>
    </row>
    <row r="8" spans="1:10" ht="12.75" customHeight="1">
      <c r="A8" s="1404" t="s">
        <v>961</v>
      </c>
      <c r="B8" s="1407" t="s">
        <v>962</v>
      </c>
      <c r="C8" s="1408"/>
      <c r="D8" s="1409"/>
      <c r="E8" s="1416" t="s">
        <v>1333</v>
      </c>
      <c r="F8" s="1419" t="s">
        <v>963</v>
      </c>
      <c r="G8" s="1420"/>
      <c r="H8" s="1421"/>
      <c r="I8" s="1421"/>
      <c r="J8" s="1158"/>
    </row>
    <row r="9" spans="1:10" ht="12.75">
      <c r="A9" s="1405"/>
      <c r="B9" s="1410"/>
      <c r="C9" s="1411"/>
      <c r="D9" s="1412"/>
      <c r="E9" s="1417"/>
      <c r="F9" s="1419" t="s">
        <v>964</v>
      </c>
      <c r="G9" s="1420"/>
      <c r="H9" s="1419" t="s">
        <v>965</v>
      </c>
      <c r="I9" s="1422"/>
      <c r="J9" s="1399" t="s">
        <v>966</v>
      </c>
    </row>
    <row r="10" spans="1:10" ht="12.75" customHeight="1">
      <c r="A10" s="1405"/>
      <c r="B10" s="1410"/>
      <c r="C10" s="1411"/>
      <c r="D10" s="1412"/>
      <c r="E10" s="1417"/>
      <c r="F10" s="1399" t="s">
        <v>967</v>
      </c>
      <c r="G10" s="1397" t="s">
        <v>968</v>
      </c>
      <c r="H10" s="1399" t="s">
        <v>969</v>
      </c>
      <c r="I10" s="1399" t="s">
        <v>970</v>
      </c>
      <c r="J10" s="1423"/>
    </row>
    <row r="11" spans="1:10" ht="28.5" customHeight="1">
      <c r="A11" s="1406"/>
      <c r="B11" s="1413"/>
      <c r="C11" s="1414"/>
      <c r="D11" s="1415"/>
      <c r="E11" s="1418"/>
      <c r="F11" s="1400"/>
      <c r="G11" s="1398"/>
      <c r="H11" s="1400"/>
      <c r="I11" s="1400"/>
      <c r="J11" s="1400"/>
    </row>
    <row r="12" spans="1:10" ht="12">
      <c r="A12" s="1387"/>
      <c r="B12" s="1388" t="s">
        <v>971</v>
      </c>
      <c r="C12" s="1389"/>
      <c r="D12" s="1390"/>
      <c r="E12" s="1377"/>
      <c r="F12" s="1377"/>
      <c r="G12" s="1377"/>
      <c r="H12" s="1377"/>
      <c r="I12" s="1377"/>
      <c r="J12" s="1377"/>
    </row>
    <row r="13" spans="1:10" ht="12">
      <c r="A13" s="1380"/>
      <c r="B13" s="1391"/>
      <c r="C13" s="1392"/>
      <c r="D13" s="1393"/>
      <c r="E13" s="1378"/>
      <c r="F13" s="1378"/>
      <c r="G13" s="1378"/>
      <c r="H13" s="1378"/>
      <c r="I13" s="1378"/>
      <c r="J13" s="1378"/>
    </row>
    <row r="14" spans="1:10" ht="12">
      <c r="A14" s="1394" t="s">
        <v>640</v>
      </c>
      <c r="B14" s="1395" t="s">
        <v>972</v>
      </c>
      <c r="C14" s="1382"/>
      <c r="D14" s="1383"/>
      <c r="E14" s="1377">
        <f>SUM(F14+G14+H14+I14)</f>
        <v>17</v>
      </c>
      <c r="F14" s="1377">
        <v>15</v>
      </c>
      <c r="G14" s="1377"/>
      <c r="H14" s="1377">
        <v>2</v>
      </c>
      <c r="I14" s="1377"/>
      <c r="J14" s="1377"/>
    </row>
    <row r="15" spans="1:10" ht="12">
      <c r="A15" s="1380"/>
      <c r="B15" s="1384"/>
      <c r="C15" s="1385"/>
      <c r="D15" s="1386"/>
      <c r="E15" s="1378"/>
      <c r="F15" s="1378"/>
      <c r="G15" s="1378"/>
      <c r="H15" s="1378"/>
      <c r="I15" s="1378"/>
      <c r="J15" s="1378"/>
    </row>
    <row r="16" spans="1:10" ht="12">
      <c r="A16" s="1387" t="s">
        <v>641</v>
      </c>
      <c r="B16" s="1395" t="s">
        <v>973</v>
      </c>
      <c r="C16" s="1382"/>
      <c r="D16" s="1383"/>
      <c r="E16" s="1377">
        <f>SUM(F16+G16+H16+I16)</f>
        <v>3</v>
      </c>
      <c r="F16" s="1377">
        <v>3</v>
      </c>
      <c r="G16" s="1377"/>
      <c r="H16" s="1377"/>
      <c r="I16" s="1377"/>
      <c r="J16" s="1377"/>
    </row>
    <row r="17" spans="1:10" ht="12">
      <c r="A17" s="1380"/>
      <c r="B17" s="1384"/>
      <c r="C17" s="1385"/>
      <c r="D17" s="1386"/>
      <c r="E17" s="1378"/>
      <c r="F17" s="1378"/>
      <c r="G17" s="1378"/>
      <c r="H17" s="1378"/>
      <c r="I17" s="1378"/>
      <c r="J17" s="1378"/>
    </row>
    <row r="18" spans="1:10" ht="12">
      <c r="A18" s="1387" t="s">
        <v>642</v>
      </c>
      <c r="B18" s="1395" t="s">
        <v>974</v>
      </c>
      <c r="C18" s="1382"/>
      <c r="D18" s="1383"/>
      <c r="E18" s="1377">
        <f>SUM(F18+G18+H18+I18)</f>
        <v>20</v>
      </c>
      <c r="F18" s="1377">
        <v>20</v>
      </c>
      <c r="G18" s="1377"/>
      <c r="H18" s="1377"/>
      <c r="I18" s="1377"/>
      <c r="J18" s="1377"/>
    </row>
    <row r="19" spans="1:10" ht="12">
      <c r="A19" s="1380"/>
      <c r="B19" s="1384"/>
      <c r="C19" s="1385"/>
      <c r="D19" s="1386"/>
      <c r="E19" s="1378"/>
      <c r="F19" s="1378"/>
      <c r="G19" s="1378"/>
      <c r="H19" s="1378"/>
      <c r="I19" s="1378"/>
      <c r="J19" s="1378"/>
    </row>
    <row r="20" spans="1:10" ht="12">
      <c r="A20" s="1394" t="s">
        <v>643</v>
      </c>
      <c r="B20" s="1395" t="s">
        <v>975</v>
      </c>
      <c r="C20" s="1382"/>
      <c r="D20" s="1383"/>
      <c r="E20" s="1377">
        <f>SUM(F20+G20+H20+I20)</f>
        <v>32</v>
      </c>
      <c r="F20" s="1377">
        <v>32</v>
      </c>
      <c r="G20" s="1377"/>
      <c r="H20" s="1377"/>
      <c r="I20" s="1377"/>
      <c r="J20" s="1377"/>
    </row>
    <row r="21" spans="1:10" ht="12">
      <c r="A21" s="1380"/>
      <c r="B21" s="1384"/>
      <c r="C21" s="1385"/>
      <c r="D21" s="1386"/>
      <c r="E21" s="1378"/>
      <c r="F21" s="1378"/>
      <c r="G21" s="1378"/>
      <c r="H21" s="1378"/>
      <c r="I21" s="1378"/>
      <c r="J21" s="1378"/>
    </row>
    <row r="22" spans="1:10" ht="12">
      <c r="A22" s="1387" t="s">
        <v>644</v>
      </c>
      <c r="B22" s="1395" t="s">
        <v>976</v>
      </c>
      <c r="C22" s="1382"/>
      <c r="D22" s="1383"/>
      <c r="E22" s="1377">
        <f>SUM(F22+G22+H22+I22)</f>
        <v>23</v>
      </c>
      <c r="F22" s="1377">
        <v>19</v>
      </c>
      <c r="G22" s="1377"/>
      <c r="H22" s="1377">
        <v>4</v>
      </c>
      <c r="I22" s="1377"/>
      <c r="J22" s="1377"/>
    </row>
    <row r="23" spans="1:10" ht="12">
      <c r="A23" s="1380"/>
      <c r="B23" s="1384"/>
      <c r="C23" s="1385"/>
      <c r="D23" s="1386"/>
      <c r="E23" s="1378"/>
      <c r="F23" s="1378"/>
      <c r="G23" s="1378"/>
      <c r="H23" s="1378"/>
      <c r="I23" s="1378"/>
      <c r="J23" s="1378"/>
    </row>
    <row r="24" spans="1:10" ht="12">
      <c r="A24" s="1394" t="s">
        <v>479</v>
      </c>
      <c r="B24" s="1395" t="s">
        <v>977</v>
      </c>
      <c r="C24" s="1382"/>
      <c r="D24" s="1383"/>
      <c r="E24" s="1377">
        <f>SUM(F24+G24+H24+I24)</f>
        <v>13</v>
      </c>
      <c r="F24" s="1377">
        <v>12</v>
      </c>
      <c r="G24" s="1377"/>
      <c r="H24" s="1377">
        <v>1</v>
      </c>
      <c r="I24" s="1377"/>
      <c r="J24" s="1377"/>
    </row>
    <row r="25" spans="1:10" ht="12">
      <c r="A25" s="1380"/>
      <c r="B25" s="1384"/>
      <c r="C25" s="1385"/>
      <c r="D25" s="1386"/>
      <c r="E25" s="1378"/>
      <c r="F25" s="1378"/>
      <c r="G25" s="1378"/>
      <c r="H25" s="1378"/>
      <c r="I25" s="1378"/>
      <c r="J25" s="1378"/>
    </row>
    <row r="26" spans="1:10" ht="12">
      <c r="A26" s="1394" t="s">
        <v>896</v>
      </c>
      <c r="B26" s="1395" t="s">
        <v>978</v>
      </c>
      <c r="C26" s="1382"/>
      <c r="D26" s="1383"/>
      <c r="E26" s="1377">
        <v>1</v>
      </c>
      <c r="F26" s="1377">
        <v>1</v>
      </c>
      <c r="G26" s="1377"/>
      <c r="H26" s="1377"/>
      <c r="I26" s="1377"/>
      <c r="J26" s="1377"/>
    </row>
    <row r="27" spans="1:10" ht="12">
      <c r="A27" s="1380"/>
      <c r="B27" s="1384"/>
      <c r="C27" s="1385"/>
      <c r="D27" s="1386"/>
      <c r="E27" s="1378"/>
      <c r="F27" s="1378"/>
      <c r="G27" s="1378"/>
      <c r="H27" s="1378"/>
      <c r="I27" s="1378"/>
      <c r="J27" s="1378"/>
    </row>
    <row r="28" spans="1:10" ht="12">
      <c r="A28" s="1387" t="s">
        <v>979</v>
      </c>
      <c r="B28" s="1395" t="s">
        <v>980</v>
      </c>
      <c r="C28" s="1382"/>
      <c r="D28" s="1383"/>
      <c r="E28" s="1377">
        <f>SUM(F28+G28+H28+I28)</f>
        <v>25</v>
      </c>
      <c r="F28" s="1377">
        <v>25</v>
      </c>
      <c r="G28" s="1377"/>
      <c r="H28" s="1377"/>
      <c r="I28" s="1377"/>
      <c r="J28" s="1377"/>
    </row>
    <row r="29" spans="1:10" ht="12">
      <c r="A29" s="1380"/>
      <c r="B29" s="1384"/>
      <c r="C29" s="1385"/>
      <c r="D29" s="1386"/>
      <c r="E29" s="1378"/>
      <c r="F29" s="1378"/>
      <c r="G29" s="1378"/>
      <c r="H29" s="1378"/>
      <c r="I29" s="1378"/>
      <c r="J29" s="1378"/>
    </row>
    <row r="30" spans="1:10" ht="12">
      <c r="A30" s="1387" t="s">
        <v>981</v>
      </c>
      <c r="B30" s="1395" t="s">
        <v>982</v>
      </c>
      <c r="C30" s="1382"/>
      <c r="D30" s="1383"/>
      <c r="E30" s="1377">
        <f>SUM(F30+G30+H30+I30)</f>
        <v>30</v>
      </c>
      <c r="F30" s="1377">
        <v>29</v>
      </c>
      <c r="G30" s="1377"/>
      <c r="H30" s="1377">
        <v>1</v>
      </c>
      <c r="I30" s="1377"/>
      <c r="J30" s="1377"/>
    </row>
    <row r="31" spans="1:10" ht="12">
      <c r="A31" s="1380"/>
      <c r="B31" s="1384"/>
      <c r="C31" s="1385"/>
      <c r="D31" s="1386"/>
      <c r="E31" s="1378"/>
      <c r="F31" s="1378"/>
      <c r="G31" s="1378"/>
      <c r="H31" s="1378"/>
      <c r="I31" s="1378"/>
      <c r="J31" s="1378"/>
    </row>
    <row r="32" spans="1:10" ht="12">
      <c r="A32" s="1394" t="s">
        <v>983</v>
      </c>
      <c r="B32" s="1381" t="s">
        <v>428</v>
      </c>
      <c r="C32" s="1382"/>
      <c r="D32" s="1383"/>
      <c r="E32" s="1377">
        <f>SUM(F32+G32+H32+I32)</f>
        <v>12</v>
      </c>
      <c r="F32" s="1377">
        <v>10</v>
      </c>
      <c r="G32" s="1377">
        <v>2</v>
      </c>
      <c r="H32" s="1377"/>
      <c r="I32" s="1377"/>
      <c r="J32" s="1377"/>
    </row>
    <row r="33" spans="1:10" ht="12">
      <c r="A33" s="1380"/>
      <c r="B33" s="1384"/>
      <c r="C33" s="1385"/>
      <c r="D33" s="1386"/>
      <c r="E33" s="1378"/>
      <c r="F33" s="1378"/>
      <c r="G33" s="1378"/>
      <c r="H33" s="1378"/>
      <c r="I33" s="1378"/>
      <c r="J33" s="1378"/>
    </row>
    <row r="34" spans="1:10" ht="12">
      <c r="A34" s="1379" t="s">
        <v>984</v>
      </c>
      <c r="B34" s="1381" t="s">
        <v>429</v>
      </c>
      <c r="C34" s="1382"/>
      <c r="D34" s="1383"/>
      <c r="E34" s="1377">
        <f>SUM(F34+G34+H34+I34)</f>
        <v>23</v>
      </c>
      <c r="F34" s="1377">
        <v>23</v>
      </c>
      <c r="G34" s="1377"/>
      <c r="H34" s="1377"/>
      <c r="I34" s="1377"/>
      <c r="J34" s="1377"/>
    </row>
    <row r="35" spans="1:10" ht="12">
      <c r="A35" s="1380"/>
      <c r="B35" s="1384"/>
      <c r="C35" s="1385"/>
      <c r="D35" s="1386"/>
      <c r="E35" s="1378"/>
      <c r="F35" s="1378"/>
      <c r="G35" s="1378"/>
      <c r="H35" s="1378"/>
      <c r="I35" s="1378"/>
      <c r="J35" s="1378"/>
    </row>
    <row r="36" spans="1:10" ht="12">
      <c r="A36" s="1379" t="s">
        <v>985</v>
      </c>
      <c r="B36" s="1381" t="s">
        <v>430</v>
      </c>
      <c r="C36" s="1382"/>
      <c r="D36" s="1383"/>
      <c r="E36" s="1377">
        <f>SUM(F36+G36+H36+I36)</f>
        <v>20</v>
      </c>
      <c r="F36" s="1377">
        <v>19</v>
      </c>
      <c r="G36" s="1377">
        <v>1</v>
      </c>
      <c r="H36" s="1377"/>
      <c r="I36" s="1377"/>
      <c r="J36" s="1377"/>
    </row>
    <row r="37" spans="1:10" ht="12">
      <c r="A37" s="1380"/>
      <c r="B37" s="1384"/>
      <c r="C37" s="1385"/>
      <c r="D37" s="1386"/>
      <c r="E37" s="1378"/>
      <c r="F37" s="1378"/>
      <c r="G37" s="1378"/>
      <c r="H37" s="1378"/>
      <c r="I37" s="1378"/>
      <c r="J37" s="1378"/>
    </row>
    <row r="38" spans="1:10" ht="12">
      <c r="A38" s="1379" t="s">
        <v>986</v>
      </c>
      <c r="B38" s="1381" t="s">
        <v>431</v>
      </c>
      <c r="C38" s="1382"/>
      <c r="D38" s="1383"/>
      <c r="E38" s="1377">
        <f>SUM(F38+G38+H38+I38)</f>
        <v>18</v>
      </c>
      <c r="F38" s="1377">
        <v>17</v>
      </c>
      <c r="G38" s="1377">
        <v>1</v>
      </c>
      <c r="H38" s="1377"/>
      <c r="I38" s="1377"/>
      <c r="J38" s="1377"/>
    </row>
    <row r="39" spans="1:10" ht="12">
      <c r="A39" s="1380"/>
      <c r="B39" s="1384"/>
      <c r="C39" s="1385"/>
      <c r="D39" s="1386"/>
      <c r="E39" s="1378"/>
      <c r="F39" s="1378"/>
      <c r="G39" s="1378"/>
      <c r="H39" s="1378"/>
      <c r="I39" s="1378"/>
      <c r="J39" s="1378"/>
    </row>
    <row r="40" spans="1:10" ht="12" customHeight="1">
      <c r="A40" s="1394"/>
      <c r="B40" s="1388" t="s">
        <v>625</v>
      </c>
      <c r="C40" s="1389"/>
      <c r="D40" s="1390"/>
      <c r="E40" s="1375">
        <f>SUM(E14:E39)</f>
        <v>237</v>
      </c>
      <c r="F40" s="1375">
        <f>SUM(F14:F39)</f>
        <v>225</v>
      </c>
      <c r="G40" s="1375">
        <f>SUM(G14:G39)</f>
        <v>4</v>
      </c>
      <c r="H40" s="1375">
        <f>SUM(H14:H39)</f>
        <v>8</v>
      </c>
      <c r="I40" s="1375">
        <f>SUM(I14:I39)</f>
        <v>0</v>
      </c>
      <c r="J40" s="1375"/>
    </row>
    <row r="41" spans="1:10" ht="12" customHeight="1">
      <c r="A41" s="1380"/>
      <c r="B41" s="1391"/>
      <c r="C41" s="1392"/>
      <c r="D41" s="1393"/>
      <c r="E41" s="1376"/>
      <c r="F41" s="1376"/>
      <c r="G41" s="1376"/>
      <c r="H41" s="1376"/>
      <c r="I41" s="1376"/>
      <c r="J41" s="1376"/>
    </row>
    <row r="42" spans="1:10" ht="12" customHeight="1">
      <c r="A42" s="1396" t="s">
        <v>988</v>
      </c>
      <c r="B42" s="1388" t="s">
        <v>987</v>
      </c>
      <c r="C42" s="1389"/>
      <c r="D42" s="1390"/>
      <c r="E42" s="1375">
        <f>SUM(F42+G42+H42+I42)</f>
        <v>58</v>
      </c>
      <c r="F42" s="1375">
        <v>45</v>
      </c>
      <c r="G42" s="1375"/>
      <c r="H42" s="1375">
        <v>13</v>
      </c>
      <c r="I42" s="1375"/>
      <c r="J42" s="1375"/>
    </row>
    <row r="43" spans="1:10" ht="12" customHeight="1">
      <c r="A43" s="1380"/>
      <c r="B43" s="1391"/>
      <c r="C43" s="1392"/>
      <c r="D43" s="1393"/>
      <c r="E43" s="1376"/>
      <c r="F43" s="1376"/>
      <c r="G43" s="1376"/>
      <c r="H43" s="1376"/>
      <c r="I43" s="1376"/>
      <c r="J43" s="1376"/>
    </row>
    <row r="44" spans="1:10" ht="12.75">
      <c r="A44" s="690"/>
      <c r="B44" s="689"/>
      <c r="C44" s="689"/>
      <c r="D44" s="689"/>
      <c r="E44" s="691"/>
      <c r="F44" s="691"/>
      <c r="G44" s="691"/>
      <c r="H44" s="691"/>
      <c r="I44" s="691"/>
      <c r="J44" s="691"/>
    </row>
    <row r="45" spans="1:10" ht="12.75">
      <c r="A45" s="692"/>
      <c r="B45" s="693"/>
      <c r="C45" s="693"/>
      <c r="D45" s="693"/>
      <c r="E45" s="694"/>
      <c r="F45" s="694"/>
      <c r="G45" s="694"/>
      <c r="H45" s="694"/>
      <c r="I45" s="694"/>
      <c r="J45" s="694"/>
    </row>
    <row r="46" spans="1:10" ht="12.75">
      <c r="A46" s="692"/>
      <c r="B46" s="693"/>
      <c r="C46" s="693"/>
      <c r="D46" s="693"/>
      <c r="E46" s="694"/>
      <c r="F46" s="694"/>
      <c r="G46" s="694"/>
      <c r="H46" s="694"/>
      <c r="I46" s="694"/>
      <c r="J46" s="694"/>
    </row>
    <row r="47" spans="1:10" ht="12.75">
      <c r="A47" s="692"/>
      <c r="B47" s="693"/>
      <c r="C47" s="693"/>
      <c r="D47" s="693"/>
      <c r="E47" s="694"/>
      <c r="F47" s="694"/>
      <c r="G47" s="694"/>
      <c r="H47" s="694"/>
      <c r="I47" s="694"/>
      <c r="J47" s="694"/>
    </row>
    <row r="48" spans="1:10" ht="12.75">
      <c r="A48" s="692"/>
      <c r="B48" s="693"/>
      <c r="C48" s="693"/>
      <c r="D48" s="693"/>
      <c r="E48" s="694"/>
      <c r="F48" s="694"/>
      <c r="G48" s="694"/>
      <c r="H48" s="694"/>
      <c r="I48" s="694"/>
      <c r="J48" s="694"/>
    </row>
    <row r="49" spans="1:10" ht="12.75">
      <c r="A49" s="692"/>
      <c r="B49" s="693"/>
      <c r="C49" s="693"/>
      <c r="D49" s="693"/>
      <c r="E49" s="694"/>
      <c r="F49" s="694"/>
      <c r="G49" s="694"/>
      <c r="H49" s="694"/>
      <c r="I49" s="694"/>
      <c r="J49" s="694"/>
    </row>
    <row r="50" spans="1:10" ht="12.75">
      <c r="A50" s="692"/>
      <c r="B50" s="693"/>
      <c r="C50" s="693"/>
      <c r="D50" s="693"/>
      <c r="E50" s="694"/>
      <c r="F50" s="694"/>
      <c r="G50" s="694"/>
      <c r="H50" s="694"/>
      <c r="I50" s="694"/>
      <c r="J50" s="694"/>
    </row>
    <row r="51" spans="1:10" ht="12">
      <c r="A51" s="1387" t="s">
        <v>988</v>
      </c>
      <c r="B51" s="1395" t="s">
        <v>989</v>
      </c>
      <c r="C51" s="1382"/>
      <c r="D51" s="1383"/>
      <c r="E51" s="1377">
        <f>SUM(F51+G51+H51+I51)</f>
        <v>31</v>
      </c>
      <c r="F51" s="1377">
        <v>31</v>
      </c>
      <c r="G51" s="1377"/>
      <c r="H51" s="1377"/>
      <c r="I51" s="1377"/>
      <c r="J51" s="1377"/>
    </row>
    <row r="52" spans="1:10" ht="12">
      <c r="A52" s="1380"/>
      <c r="B52" s="1384"/>
      <c r="C52" s="1385"/>
      <c r="D52" s="1386"/>
      <c r="E52" s="1378"/>
      <c r="F52" s="1378"/>
      <c r="G52" s="1378"/>
      <c r="H52" s="1378"/>
      <c r="I52" s="1378"/>
      <c r="J52" s="1378"/>
    </row>
    <row r="53" spans="1:10" ht="12">
      <c r="A53" s="1394" t="s">
        <v>990</v>
      </c>
      <c r="B53" s="1395" t="s">
        <v>991</v>
      </c>
      <c r="C53" s="1382"/>
      <c r="D53" s="1383"/>
      <c r="E53" s="1377">
        <f>SUM(F53+G53+H53+I53)</f>
        <v>38</v>
      </c>
      <c r="F53" s="1377">
        <v>38</v>
      </c>
      <c r="G53" s="1377"/>
      <c r="H53" s="1377"/>
      <c r="I53" s="1377"/>
      <c r="J53" s="1377"/>
    </row>
    <row r="54" spans="1:10" ht="12">
      <c r="A54" s="1380"/>
      <c r="B54" s="1384"/>
      <c r="C54" s="1385"/>
      <c r="D54" s="1386"/>
      <c r="E54" s="1378"/>
      <c r="F54" s="1378"/>
      <c r="G54" s="1378"/>
      <c r="H54" s="1378"/>
      <c r="I54" s="1378"/>
      <c r="J54" s="1378"/>
    </row>
    <row r="55" spans="1:10" ht="12">
      <c r="A55" s="1394" t="s">
        <v>992</v>
      </c>
      <c r="B55" s="1395" t="s">
        <v>993</v>
      </c>
      <c r="C55" s="1382"/>
      <c r="D55" s="1383"/>
      <c r="E55" s="1377">
        <f>SUM(F55+G55+H55+I55)</f>
        <v>16</v>
      </c>
      <c r="F55" s="1377">
        <v>16</v>
      </c>
      <c r="G55" s="1377"/>
      <c r="H55" s="1377"/>
      <c r="I55" s="1377"/>
      <c r="J55" s="1377"/>
    </row>
    <row r="56" spans="1:10" ht="12">
      <c r="A56" s="1380"/>
      <c r="B56" s="1384"/>
      <c r="C56" s="1385"/>
      <c r="D56" s="1386"/>
      <c r="E56" s="1378"/>
      <c r="F56" s="1378"/>
      <c r="G56" s="1378"/>
      <c r="H56" s="1378"/>
      <c r="I56" s="1378"/>
      <c r="J56" s="1378"/>
    </row>
    <row r="57" spans="1:10" ht="12">
      <c r="A57" s="1387" t="s">
        <v>994</v>
      </c>
      <c r="B57" s="1395" t="s">
        <v>995</v>
      </c>
      <c r="C57" s="1382"/>
      <c r="D57" s="1383"/>
      <c r="E57" s="1377">
        <f>SUM(F57+G57+H57+I57)</f>
        <v>59</v>
      </c>
      <c r="F57" s="1377">
        <v>59</v>
      </c>
      <c r="G57" s="1377"/>
      <c r="H57" s="1377"/>
      <c r="I57" s="1377"/>
      <c r="J57" s="1377"/>
    </row>
    <row r="58" spans="1:10" ht="12">
      <c r="A58" s="1380"/>
      <c r="B58" s="1384"/>
      <c r="C58" s="1385"/>
      <c r="D58" s="1386"/>
      <c r="E58" s="1378"/>
      <c r="F58" s="1378"/>
      <c r="G58" s="1378"/>
      <c r="H58" s="1378"/>
      <c r="I58" s="1378"/>
      <c r="J58" s="1378"/>
    </row>
    <row r="59" spans="1:10" ht="12">
      <c r="A59" s="1394" t="s">
        <v>996</v>
      </c>
      <c r="B59" s="1395" t="s">
        <v>997</v>
      </c>
      <c r="C59" s="1382"/>
      <c r="D59" s="1383"/>
      <c r="E59" s="1377">
        <f>SUM(F59+G59+H59+I59)</f>
        <v>31</v>
      </c>
      <c r="F59" s="1377">
        <v>30</v>
      </c>
      <c r="G59" s="1377"/>
      <c r="H59" s="1377"/>
      <c r="I59" s="1377">
        <v>1</v>
      </c>
      <c r="J59" s="1377"/>
    </row>
    <row r="60" spans="1:10" ht="12">
      <c r="A60" s="1380"/>
      <c r="B60" s="1384"/>
      <c r="C60" s="1385"/>
      <c r="D60" s="1386"/>
      <c r="E60" s="1378"/>
      <c r="F60" s="1378"/>
      <c r="G60" s="1378"/>
      <c r="H60" s="1378"/>
      <c r="I60" s="1378"/>
      <c r="J60" s="1378"/>
    </row>
    <row r="61" spans="1:10" ht="12">
      <c r="A61" s="1394" t="s">
        <v>998</v>
      </c>
      <c r="B61" s="1395" t="s">
        <v>999</v>
      </c>
      <c r="C61" s="1382"/>
      <c r="D61" s="1383"/>
      <c r="E61" s="1377">
        <f>SUM(F61+G61+H61+I61)</f>
        <v>24</v>
      </c>
      <c r="F61" s="1377">
        <v>24</v>
      </c>
      <c r="G61" s="1377"/>
      <c r="H61" s="1377"/>
      <c r="I61" s="1377"/>
      <c r="J61" s="1377"/>
    </row>
    <row r="62" spans="1:10" ht="12">
      <c r="A62" s="1380"/>
      <c r="B62" s="1384"/>
      <c r="C62" s="1385"/>
      <c r="D62" s="1386"/>
      <c r="E62" s="1378"/>
      <c r="F62" s="1378"/>
      <c r="G62" s="1378"/>
      <c r="H62" s="1378"/>
      <c r="I62" s="1378"/>
      <c r="J62" s="1378"/>
    </row>
    <row r="63" spans="1:10" ht="12">
      <c r="A63" s="1394" t="s">
        <v>1000</v>
      </c>
      <c r="B63" s="1395" t="s">
        <v>1001</v>
      </c>
      <c r="C63" s="1382"/>
      <c r="D63" s="1383"/>
      <c r="E63" s="1377">
        <f>SUM(F63+G63+H63+I63)</f>
        <v>16</v>
      </c>
      <c r="F63" s="1377">
        <v>16</v>
      </c>
      <c r="G63" s="1377"/>
      <c r="H63" s="1377"/>
      <c r="I63" s="1377"/>
      <c r="J63" s="1377"/>
    </row>
    <row r="64" spans="1:10" ht="12">
      <c r="A64" s="1380"/>
      <c r="B64" s="1384"/>
      <c r="C64" s="1385"/>
      <c r="D64" s="1386"/>
      <c r="E64" s="1378"/>
      <c r="F64" s="1378"/>
      <c r="G64" s="1378"/>
      <c r="H64" s="1378"/>
      <c r="I64" s="1378"/>
      <c r="J64" s="1378"/>
    </row>
    <row r="65" spans="1:10" ht="12">
      <c r="A65" s="1394" t="s">
        <v>1002</v>
      </c>
      <c r="B65" s="1395" t="s">
        <v>1003</v>
      </c>
      <c r="C65" s="1382"/>
      <c r="D65" s="1383"/>
      <c r="E65" s="1377">
        <f>SUM(F65+G65+H65+I65)</f>
        <v>16</v>
      </c>
      <c r="F65" s="1377">
        <v>16</v>
      </c>
      <c r="G65" s="1377"/>
      <c r="H65" s="1377"/>
      <c r="I65" s="1377"/>
      <c r="J65" s="1377"/>
    </row>
    <row r="66" spans="1:10" ht="12">
      <c r="A66" s="1380"/>
      <c r="B66" s="1384"/>
      <c r="C66" s="1385"/>
      <c r="D66" s="1386"/>
      <c r="E66" s="1378"/>
      <c r="F66" s="1378"/>
      <c r="G66" s="1378"/>
      <c r="H66" s="1378"/>
      <c r="I66" s="1378"/>
      <c r="J66" s="1378"/>
    </row>
    <row r="67" spans="1:10" ht="12">
      <c r="A67" s="1394" t="s">
        <v>1004</v>
      </c>
      <c r="B67" s="1395" t="s">
        <v>1005</v>
      </c>
      <c r="C67" s="1382"/>
      <c r="D67" s="1383"/>
      <c r="E67" s="1377">
        <f>SUM(F67+G67+H67+I67)</f>
        <v>16</v>
      </c>
      <c r="F67" s="1377">
        <v>16</v>
      </c>
      <c r="G67" s="1377"/>
      <c r="H67" s="1377"/>
      <c r="I67" s="1377"/>
      <c r="J67" s="1377"/>
    </row>
    <row r="68" spans="1:10" ht="12">
      <c r="A68" s="1380"/>
      <c r="B68" s="1384"/>
      <c r="C68" s="1385"/>
      <c r="D68" s="1386"/>
      <c r="E68" s="1378"/>
      <c r="F68" s="1378"/>
      <c r="G68" s="1378"/>
      <c r="H68" s="1378"/>
      <c r="I68" s="1378"/>
      <c r="J68" s="1378"/>
    </row>
    <row r="69" spans="1:10" ht="12">
      <c r="A69" s="1394" t="s">
        <v>1006</v>
      </c>
      <c r="B69" s="1395" t="s">
        <v>1007</v>
      </c>
      <c r="C69" s="1382"/>
      <c r="D69" s="1383"/>
      <c r="E69" s="1377">
        <f>SUM(F69+G69+H69+I69)</f>
        <v>243</v>
      </c>
      <c r="F69" s="1377">
        <v>243</v>
      </c>
      <c r="G69" s="1377"/>
      <c r="H69" s="1377"/>
      <c r="I69" s="1377"/>
      <c r="J69" s="1377"/>
    </row>
    <row r="70" spans="1:10" ht="12">
      <c r="A70" s="1380"/>
      <c r="B70" s="1384"/>
      <c r="C70" s="1385"/>
      <c r="D70" s="1386"/>
      <c r="E70" s="1378"/>
      <c r="F70" s="1378"/>
      <c r="G70" s="1378"/>
      <c r="H70" s="1378"/>
      <c r="I70" s="1378"/>
      <c r="J70" s="1378"/>
    </row>
    <row r="71" spans="1:10" ht="12">
      <c r="A71" s="1394" t="s">
        <v>1008</v>
      </c>
      <c r="B71" s="1395" t="s">
        <v>1009</v>
      </c>
      <c r="C71" s="1382"/>
      <c r="D71" s="1383"/>
      <c r="E71" s="1377">
        <f>SUM(F71+G71+H71+I71)</f>
        <v>125</v>
      </c>
      <c r="F71" s="1377">
        <v>75</v>
      </c>
      <c r="G71" s="1377">
        <v>1</v>
      </c>
      <c r="H71" s="1377">
        <v>49</v>
      </c>
      <c r="I71" s="1377"/>
      <c r="J71" s="1377"/>
    </row>
    <row r="72" spans="1:10" ht="12">
      <c r="A72" s="1380"/>
      <c r="B72" s="1384"/>
      <c r="C72" s="1385"/>
      <c r="D72" s="1386"/>
      <c r="E72" s="1378"/>
      <c r="F72" s="1378"/>
      <c r="G72" s="1378"/>
      <c r="H72" s="1378"/>
      <c r="I72" s="1378"/>
      <c r="J72" s="1378"/>
    </row>
    <row r="73" spans="1:10" ht="12">
      <c r="A73" s="1394" t="s">
        <v>1010</v>
      </c>
      <c r="B73" s="1395" t="s">
        <v>816</v>
      </c>
      <c r="C73" s="1382"/>
      <c r="D73" s="1383"/>
      <c r="E73" s="1377">
        <f>SUM(F73+G73+H73+I73)</f>
        <v>144</v>
      </c>
      <c r="F73" s="1377">
        <v>113</v>
      </c>
      <c r="G73" s="1377">
        <v>4</v>
      </c>
      <c r="H73" s="1377">
        <v>24</v>
      </c>
      <c r="I73" s="1377">
        <v>3</v>
      </c>
      <c r="J73" s="1377"/>
    </row>
    <row r="74" spans="1:10" ht="12" customHeight="1">
      <c r="A74" s="1380"/>
      <c r="B74" s="1384"/>
      <c r="C74" s="1385"/>
      <c r="D74" s="1386"/>
      <c r="E74" s="1378"/>
      <c r="F74" s="1378"/>
      <c r="G74" s="1378"/>
      <c r="H74" s="1378"/>
      <c r="I74" s="1378"/>
      <c r="J74" s="1378"/>
    </row>
    <row r="75" spans="1:10" ht="12">
      <c r="A75" s="1394" t="s">
        <v>1011</v>
      </c>
      <c r="B75" s="1395" t="s">
        <v>1012</v>
      </c>
      <c r="C75" s="1382"/>
      <c r="D75" s="1383"/>
      <c r="E75" s="1377">
        <f>SUM(F75+G75+H75+I75)</f>
        <v>31</v>
      </c>
      <c r="F75" s="1377">
        <v>31</v>
      </c>
      <c r="G75" s="1377"/>
      <c r="H75" s="1377"/>
      <c r="I75" s="1377"/>
      <c r="J75" s="1377"/>
    </row>
    <row r="76" spans="1:10" ht="11.25" customHeight="1">
      <c r="A76" s="1380"/>
      <c r="B76" s="1384"/>
      <c r="C76" s="1385"/>
      <c r="D76" s="1386"/>
      <c r="E76" s="1378"/>
      <c r="F76" s="1378"/>
      <c r="G76" s="1378"/>
      <c r="H76" s="1378"/>
      <c r="I76" s="1378"/>
      <c r="J76" s="1378"/>
    </row>
    <row r="77" spans="1:10" ht="12" customHeight="1">
      <c r="A77" s="1387"/>
      <c r="B77" s="1388" t="s">
        <v>1013</v>
      </c>
      <c r="C77" s="1389"/>
      <c r="D77" s="1390"/>
      <c r="E77" s="1375">
        <f aca="true" t="shared" si="0" ref="E77:J77">SUM(E51:E76)</f>
        <v>790</v>
      </c>
      <c r="F77" s="1375">
        <f t="shared" si="0"/>
        <v>708</v>
      </c>
      <c r="G77" s="1375">
        <f t="shared" si="0"/>
        <v>5</v>
      </c>
      <c r="H77" s="1375">
        <f t="shared" si="0"/>
        <v>73</v>
      </c>
      <c r="I77" s="1375">
        <f t="shared" si="0"/>
        <v>4</v>
      </c>
      <c r="J77" s="1375">
        <f t="shared" si="0"/>
        <v>0</v>
      </c>
    </row>
    <row r="78" spans="1:10" ht="12" customHeight="1">
      <c r="A78" s="1380"/>
      <c r="B78" s="1391"/>
      <c r="C78" s="1392"/>
      <c r="D78" s="1393"/>
      <c r="E78" s="1376"/>
      <c r="F78" s="1376"/>
      <c r="G78" s="1376"/>
      <c r="H78" s="1376"/>
      <c r="I78" s="1376"/>
      <c r="J78" s="1376"/>
    </row>
    <row r="79" spans="1:10" ht="12" customHeight="1">
      <c r="A79" s="1387"/>
      <c r="B79" s="1388" t="s">
        <v>625</v>
      </c>
      <c r="C79" s="1389"/>
      <c r="D79" s="1390"/>
      <c r="E79" s="1375">
        <f aca="true" t="shared" si="1" ref="E79:J79">SUM(E77+E42+E40)</f>
        <v>1085</v>
      </c>
      <c r="F79" s="1375">
        <f t="shared" si="1"/>
        <v>978</v>
      </c>
      <c r="G79" s="1375">
        <f t="shared" si="1"/>
        <v>9</v>
      </c>
      <c r="H79" s="1375">
        <f t="shared" si="1"/>
        <v>94</v>
      </c>
      <c r="I79" s="1375">
        <f t="shared" si="1"/>
        <v>4</v>
      </c>
      <c r="J79" s="1375">
        <f t="shared" si="1"/>
        <v>0</v>
      </c>
    </row>
    <row r="80" spans="1:10" ht="12" customHeight="1">
      <c r="A80" s="1380"/>
      <c r="B80" s="1391"/>
      <c r="C80" s="1392"/>
      <c r="D80" s="1393"/>
      <c r="E80" s="1376"/>
      <c r="F80" s="1376"/>
      <c r="G80" s="1376"/>
      <c r="H80" s="1376"/>
      <c r="I80" s="1376"/>
      <c r="J80" s="1376"/>
    </row>
    <row r="81" ht="12">
      <c r="J81" s="1077"/>
    </row>
    <row r="82" ht="12">
      <c r="J82" s="1077"/>
    </row>
    <row r="83" ht="12">
      <c r="J83" s="1077"/>
    </row>
    <row r="84" ht="12">
      <c r="J84" s="1077"/>
    </row>
  </sheetData>
  <sheetProtection/>
  <mergeCells count="261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A18:A19"/>
    <mergeCell ref="B18:D19"/>
    <mergeCell ref="E18:E19"/>
    <mergeCell ref="F18:F19"/>
    <mergeCell ref="I16:I17"/>
    <mergeCell ref="J16:J17"/>
    <mergeCell ref="G18:G19"/>
    <mergeCell ref="H18:H19"/>
    <mergeCell ref="I18:I19"/>
    <mergeCell ref="J18:J19"/>
    <mergeCell ref="G16:G17"/>
    <mergeCell ref="H16:H17"/>
    <mergeCell ref="A20:A21"/>
    <mergeCell ref="B20:D21"/>
    <mergeCell ref="E20:E21"/>
    <mergeCell ref="F20:F21"/>
    <mergeCell ref="I20:I21"/>
    <mergeCell ref="J20:J21"/>
    <mergeCell ref="G20:G21"/>
    <mergeCell ref="H20:H21"/>
    <mergeCell ref="A22:A23"/>
    <mergeCell ref="B22:D23"/>
    <mergeCell ref="E22:E23"/>
    <mergeCell ref="F22:F23"/>
    <mergeCell ref="G22:G23"/>
    <mergeCell ref="H22:H23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A34:A35"/>
    <mergeCell ref="B34:D35"/>
    <mergeCell ref="E34:E35"/>
    <mergeCell ref="F34:F35"/>
    <mergeCell ref="G38:G39"/>
    <mergeCell ref="H38:H39"/>
    <mergeCell ref="G34:G35"/>
    <mergeCell ref="H34:H35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40:A41"/>
    <mergeCell ref="B40:D41"/>
    <mergeCell ref="E40:E41"/>
    <mergeCell ref="F40:F41"/>
    <mergeCell ref="G40:G41"/>
    <mergeCell ref="H40:H41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A59:A60"/>
    <mergeCell ref="B59:D60"/>
    <mergeCell ref="E59:E60"/>
    <mergeCell ref="F59:F60"/>
    <mergeCell ref="G61:G62"/>
    <mergeCell ref="H61:H62"/>
    <mergeCell ref="G59:G60"/>
    <mergeCell ref="H59:H60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63:A64"/>
    <mergeCell ref="B63:D64"/>
    <mergeCell ref="E63:E64"/>
    <mergeCell ref="F63:F64"/>
    <mergeCell ref="G63:G64"/>
    <mergeCell ref="H63:H64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A75:A76"/>
    <mergeCell ref="B75:D76"/>
    <mergeCell ref="E75:E76"/>
    <mergeCell ref="F75:F76"/>
    <mergeCell ref="G77:G78"/>
    <mergeCell ref="H77:H78"/>
    <mergeCell ref="G75:G76"/>
    <mergeCell ref="H75:H76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</mergeCells>
  <printOptions/>
  <pageMargins left="0.7874015748031497" right="0.7874015748031497" top="0.5905511811023623" bottom="0.1968503937007874" header="0.11811023622047245" footer="0.11811023622047245"/>
  <pageSetup firstPageNumber="54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695" customWidth="1"/>
    <col min="2" max="4" width="9.125" style="695" customWidth="1"/>
    <col min="5" max="5" width="23.50390625" style="695" customWidth="1"/>
    <col min="6" max="6" width="20.875" style="695" customWidth="1"/>
    <col min="7" max="7" width="18.50390625" style="695" customWidth="1"/>
    <col min="8" max="8" width="21.125" style="695" customWidth="1"/>
    <col min="9" max="9" width="18.50390625" style="695" customWidth="1"/>
    <col min="10" max="16384" width="9.125" style="695" customWidth="1"/>
  </cols>
  <sheetData>
    <row r="2" spans="1:9" ht="15">
      <c r="A2" s="1424" t="s">
        <v>1014</v>
      </c>
      <c r="B2" s="1424"/>
      <c r="C2" s="1424"/>
      <c r="D2" s="1424"/>
      <c r="E2" s="1424"/>
      <c r="F2" s="1425"/>
      <c r="G2" s="1425"/>
      <c r="H2" s="1425"/>
      <c r="I2" s="1425"/>
    </row>
    <row r="3" spans="1:9" ht="18" customHeight="1">
      <c r="A3" s="1424" t="s">
        <v>1078</v>
      </c>
      <c r="B3" s="1424"/>
      <c r="C3" s="1424"/>
      <c r="D3" s="1424"/>
      <c r="E3" s="1424"/>
      <c r="F3" s="1425"/>
      <c r="G3" s="1425"/>
      <c r="H3" s="1425"/>
      <c r="I3" s="1425"/>
    </row>
    <row r="7" spans="1:9" ht="16.5" customHeight="1">
      <c r="A7" s="696"/>
      <c r="B7" s="696"/>
      <c r="C7" s="696"/>
      <c r="D7" s="696"/>
      <c r="E7" s="696"/>
      <c r="F7" s="696"/>
      <c r="G7" s="696"/>
      <c r="H7" s="696"/>
      <c r="I7" s="697" t="s">
        <v>663</v>
      </c>
    </row>
    <row r="8" spans="1:9" ht="21.75" customHeight="1">
      <c r="A8" s="1426" t="s">
        <v>780</v>
      </c>
      <c r="B8" s="1428" t="s">
        <v>1015</v>
      </c>
      <c r="C8" s="1428"/>
      <c r="D8" s="1428"/>
      <c r="E8" s="1428"/>
      <c r="F8" s="1430" t="s">
        <v>1016</v>
      </c>
      <c r="G8" s="1431"/>
      <c r="H8" s="1430" t="s">
        <v>1017</v>
      </c>
      <c r="I8" s="1431"/>
    </row>
    <row r="9" spans="1:9" ht="27" customHeight="1">
      <c r="A9" s="1427"/>
      <c r="B9" s="1429"/>
      <c r="C9" s="1429"/>
      <c r="D9" s="1429"/>
      <c r="E9" s="1429"/>
      <c r="F9" s="698" t="s">
        <v>1018</v>
      </c>
      <c r="G9" s="698" t="s">
        <v>1019</v>
      </c>
      <c r="H9" s="698" t="s">
        <v>1018</v>
      </c>
      <c r="I9" s="698" t="s">
        <v>1019</v>
      </c>
    </row>
    <row r="10" spans="1:9" ht="21.75" customHeight="1">
      <c r="A10" s="699" t="s">
        <v>640</v>
      </c>
      <c r="B10" s="700" t="s">
        <v>1020</v>
      </c>
      <c r="C10" s="701"/>
      <c r="D10" s="701"/>
      <c r="E10" s="701"/>
      <c r="F10" s="702" t="s">
        <v>1021</v>
      </c>
      <c r="G10" s="703">
        <v>500</v>
      </c>
      <c r="H10" s="704" t="s">
        <v>1022</v>
      </c>
      <c r="I10" s="703">
        <v>350000</v>
      </c>
    </row>
    <row r="11" spans="1:9" ht="21.75" customHeight="1">
      <c r="A11" s="699" t="s">
        <v>641</v>
      </c>
      <c r="B11" s="700" t="s">
        <v>1023</v>
      </c>
      <c r="C11" s="701"/>
      <c r="D11" s="701"/>
      <c r="E11" s="701"/>
      <c r="F11" s="702" t="s">
        <v>1021</v>
      </c>
      <c r="G11" s="703"/>
      <c r="H11" s="704" t="s">
        <v>1022</v>
      </c>
      <c r="I11" s="703">
        <v>400000</v>
      </c>
    </row>
    <row r="12" spans="1:9" ht="21.75" customHeight="1">
      <c r="A12" s="699" t="s">
        <v>642</v>
      </c>
      <c r="B12" s="700" t="s">
        <v>1024</v>
      </c>
      <c r="C12" s="701"/>
      <c r="D12" s="701"/>
      <c r="E12" s="701"/>
      <c r="F12" s="704" t="s">
        <v>1021</v>
      </c>
      <c r="G12" s="703">
        <v>100</v>
      </c>
      <c r="H12" s="704" t="s">
        <v>1022</v>
      </c>
      <c r="I12" s="703">
        <v>5000</v>
      </c>
    </row>
    <row r="13" spans="1:9" ht="21.75" customHeight="1">
      <c r="A13" s="699" t="s">
        <v>643</v>
      </c>
      <c r="B13" s="701" t="s">
        <v>1025</v>
      </c>
      <c r="C13" s="701"/>
      <c r="D13" s="701"/>
      <c r="E13" s="701"/>
      <c r="F13" s="702"/>
      <c r="G13" s="703"/>
      <c r="H13" s="704" t="s">
        <v>1026</v>
      </c>
      <c r="I13" s="703">
        <v>3027</v>
      </c>
    </row>
    <row r="14" spans="1:9" ht="21.75" customHeight="1">
      <c r="A14" s="699" t="s">
        <v>644</v>
      </c>
      <c r="B14" s="701" t="s">
        <v>1027</v>
      </c>
      <c r="C14" s="701"/>
      <c r="D14" s="701"/>
      <c r="E14" s="701"/>
      <c r="F14" s="702"/>
      <c r="G14" s="703"/>
      <c r="H14" s="704" t="s">
        <v>1026</v>
      </c>
      <c r="I14" s="703">
        <v>1775</v>
      </c>
    </row>
    <row r="15" spans="1:9" ht="21.75" customHeight="1">
      <c r="A15" s="705" t="s">
        <v>479</v>
      </c>
      <c r="B15" s="706" t="s">
        <v>1028</v>
      </c>
      <c r="C15" s="706"/>
      <c r="D15" s="706"/>
      <c r="E15" s="706"/>
      <c r="F15" s="707"/>
      <c r="G15" s="708"/>
      <c r="H15" s="709" t="s">
        <v>1029</v>
      </c>
      <c r="I15" s="708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6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71"/>
  <sheetViews>
    <sheetView zoomScale="75" zoomScaleNormal="75" zoomScaleSheetLayoutView="75" zoomScalePageLayoutView="0" workbookViewId="0" topLeftCell="A150">
      <selection activeCell="D171" sqref="D171"/>
    </sheetView>
  </sheetViews>
  <sheetFormatPr defaultColWidth="9.125" defaultRowHeight="12.75"/>
  <cols>
    <col min="1" max="1" width="4.50390625" style="710" customWidth="1"/>
    <col min="2" max="2" width="61.50390625" style="710" bestFit="1" customWidth="1"/>
    <col min="3" max="3" width="17.125" style="710" bestFit="1" customWidth="1"/>
    <col min="4" max="4" width="12.875" style="710" bestFit="1" customWidth="1"/>
    <col min="5" max="5" width="15.875" style="710" customWidth="1"/>
    <col min="6" max="6" width="12.50390625" style="710" customWidth="1"/>
    <col min="7" max="7" width="12.375" style="710" bestFit="1" customWidth="1"/>
    <col min="8" max="8" width="10.375" style="710" bestFit="1" customWidth="1"/>
    <col min="9" max="9" width="12.125" style="710" bestFit="1" customWidth="1"/>
    <col min="10" max="10" width="10.375" style="710" bestFit="1" customWidth="1"/>
    <col min="11" max="12" width="13.875" style="710" bestFit="1" customWidth="1"/>
    <col min="13" max="13" width="13.50390625" style="710" bestFit="1" customWidth="1"/>
    <col min="14" max="14" width="14.75390625" style="710" bestFit="1" customWidth="1"/>
    <col min="15" max="16384" width="9.125" style="710" customWidth="1"/>
  </cols>
  <sheetData>
    <row r="3" spans="1:14" ht="18.75" customHeight="1">
      <c r="A3" s="1438" t="s">
        <v>1030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</row>
    <row r="4" spans="1:14" ht="15">
      <c r="A4" s="711"/>
      <c r="B4" s="1439" t="s">
        <v>1031</v>
      </c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711"/>
    </row>
    <row r="5" spans="1:14" ht="15">
      <c r="A5" s="711"/>
      <c r="B5" s="1439" t="s">
        <v>1104</v>
      </c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39"/>
      <c r="N5" s="711"/>
    </row>
    <row r="6" spans="2:13" ht="17.25"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</row>
    <row r="7" ht="12">
      <c r="N7" s="713" t="s">
        <v>895</v>
      </c>
    </row>
    <row r="8" spans="1:14" ht="32.25" customHeight="1">
      <c r="A8" s="714"/>
      <c r="B8" s="1432" t="s">
        <v>1105</v>
      </c>
      <c r="C8" s="1440" t="s">
        <v>1331</v>
      </c>
      <c r="D8" s="1448" t="s">
        <v>1032</v>
      </c>
      <c r="E8" s="1432" t="s">
        <v>1033</v>
      </c>
      <c r="F8" s="1434" t="s">
        <v>1034</v>
      </c>
      <c r="G8" s="715" t="s">
        <v>1035</v>
      </c>
      <c r="H8" s="1436" t="s">
        <v>1036</v>
      </c>
      <c r="I8" s="1437"/>
      <c r="J8" s="1442" t="s">
        <v>1037</v>
      </c>
      <c r="K8" s="1442"/>
      <c r="L8" s="1443" t="s">
        <v>1124</v>
      </c>
      <c r="M8" s="1445" t="s">
        <v>1038</v>
      </c>
      <c r="N8" s="1446" t="s">
        <v>1039</v>
      </c>
    </row>
    <row r="9" spans="1:14" ht="52.5" customHeight="1">
      <c r="A9" s="716"/>
      <c r="B9" s="1433"/>
      <c r="C9" s="1441"/>
      <c r="D9" s="1449"/>
      <c r="E9" s="1433"/>
      <c r="F9" s="1435"/>
      <c r="G9" s="715" t="s">
        <v>1040</v>
      </c>
      <c r="H9" s="717" t="s">
        <v>1041</v>
      </c>
      <c r="I9" s="717" t="s">
        <v>1042</v>
      </c>
      <c r="J9" s="717" t="s">
        <v>1041</v>
      </c>
      <c r="K9" s="717" t="s">
        <v>1043</v>
      </c>
      <c r="L9" s="1444"/>
      <c r="M9" s="1255"/>
      <c r="N9" s="1447"/>
    </row>
    <row r="10" spans="1:14" ht="21" customHeight="1">
      <c r="A10" s="718" t="s">
        <v>640</v>
      </c>
      <c r="B10" s="719" t="s">
        <v>1044</v>
      </c>
      <c r="C10" s="929">
        <f>SUM(C11:C19)</f>
        <v>493439</v>
      </c>
      <c r="D10" s="720">
        <f>SUM(E10:M10)</f>
        <v>493439</v>
      </c>
      <c r="E10" s="721"/>
      <c r="F10" s="721">
        <v>381840</v>
      </c>
      <c r="G10" s="721">
        <v>50000</v>
      </c>
      <c r="H10" s="721"/>
      <c r="I10" s="721"/>
      <c r="J10" s="721">
        <v>2200</v>
      </c>
      <c r="K10" s="721"/>
      <c r="L10" s="721">
        <v>59399</v>
      </c>
      <c r="M10" s="721">
        <f>SUM(M11:M16)</f>
        <v>0</v>
      </c>
      <c r="N10" s="722"/>
    </row>
    <row r="11" spans="1:14" ht="21" customHeight="1">
      <c r="A11" s="718"/>
      <c r="B11" s="723" t="s">
        <v>155</v>
      </c>
      <c r="C11" s="1052">
        <f>SUM('3c.m.'!F34)</f>
        <v>1395</v>
      </c>
      <c r="D11" s="724"/>
      <c r="E11" s="725"/>
      <c r="F11" s="725"/>
      <c r="G11" s="725"/>
      <c r="H11" s="725"/>
      <c r="I11" s="725"/>
      <c r="J11" s="725"/>
      <c r="K11" s="725"/>
      <c r="L11" s="725"/>
      <c r="M11" s="726"/>
      <c r="N11" s="722"/>
    </row>
    <row r="12" spans="1:14" ht="21" customHeight="1">
      <c r="A12" s="718"/>
      <c r="B12" s="727" t="s">
        <v>1045</v>
      </c>
      <c r="C12" s="1052">
        <f>SUM('3c.m.'!F42)</f>
        <v>3953</v>
      </c>
      <c r="D12" s="724"/>
      <c r="E12" s="725"/>
      <c r="F12" s="725"/>
      <c r="G12" s="725"/>
      <c r="H12" s="725"/>
      <c r="I12" s="725"/>
      <c r="J12" s="725"/>
      <c r="K12" s="725"/>
      <c r="L12" s="725"/>
      <c r="M12" s="726"/>
      <c r="N12" s="722"/>
    </row>
    <row r="13" spans="1:14" ht="21" customHeight="1">
      <c r="A13" s="718"/>
      <c r="B13" s="728" t="s">
        <v>1046</v>
      </c>
      <c r="C13" s="1052">
        <f>SUM('3c.m.'!F203)</f>
        <v>11319</v>
      </c>
      <c r="D13" s="724"/>
      <c r="E13" s="725"/>
      <c r="F13" s="725"/>
      <c r="G13" s="725"/>
      <c r="H13" s="725"/>
      <c r="I13" s="725"/>
      <c r="J13" s="725"/>
      <c r="K13" s="725"/>
      <c r="L13" s="725"/>
      <c r="M13" s="726"/>
      <c r="N13" s="722"/>
    </row>
    <row r="14" spans="1:14" ht="21" customHeight="1">
      <c r="A14" s="718"/>
      <c r="B14" s="727" t="s">
        <v>1047</v>
      </c>
      <c r="C14" s="1052">
        <f>SUM('3c.m.'!F220)</f>
        <v>42701</v>
      </c>
      <c r="D14" s="724"/>
      <c r="E14" s="725"/>
      <c r="F14" s="725"/>
      <c r="G14" s="725"/>
      <c r="H14" s="725"/>
      <c r="I14" s="725"/>
      <c r="J14" s="725"/>
      <c r="K14" s="725"/>
      <c r="L14" s="725"/>
      <c r="M14" s="726"/>
      <c r="N14" s="722"/>
    </row>
    <row r="15" spans="1:14" ht="21" customHeight="1">
      <c r="A15" s="718"/>
      <c r="B15" s="727" t="s">
        <v>1121</v>
      </c>
      <c r="C15" s="1052">
        <f>SUM('3c.m.'!F228)</f>
        <v>5000</v>
      </c>
      <c r="D15" s="724"/>
      <c r="E15" s="725"/>
      <c r="F15" s="725"/>
      <c r="G15" s="725"/>
      <c r="H15" s="725"/>
      <c r="I15" s="725"/>
      <c r="J15" s="725"/>
      <c r="K15" s="725"/>
      <c r="L15" s="725"/>
      <c r="M15" s="726"/>
      <c r="N15" s="722"/>
    </row>
    <row r="16" spans="1:14" ht="21" customHeight="1">
      <c r="A16" s="718"/>
      <c r="B16" s="727" t="s">
        <v>1048</v>
      </c>
      <c r="C16" s="1052">
        <f>SUM('3c.m.'!F304)</f>
        <v>347348</v>
      </c>
      <c r="D16" s="724"/>
      <c r="E16" s="725"/>
      <c r="F16" s="725"/>
      <c r="G16" s="725"/>
      <c r="H16" s="725"/>
      <c r="I16" s="725"/>
      <c r="J16" s="725"/>
      <c r="K16" s="725"/>
      <c r="L16" s="725"/>
      <c r="M16" s="726"/>
      <c r="N16" s="722"/>
    </row>
    <row r="17" spans="1:14" ht="21" customHeight="1">
      <c r="A17" s="718"/>
      <c r="B17" s="727" t="s">
        <v>1203</v>
      </c>
      <c r="C17" s="1052">
        <f>SUM('4.mell.'!F11)</f>
        <v>30000</v>
      </c>
      <c r="D17" s="724"/>
      <c r="E17" s="725"/>
      <c r="F17" s="725"/>
      <c r="G17" s="725"/>
      <c r="H17" s="725"/>
      <c r="I17" s="725"/>
      <c r="J17" s="725"/>
      <c r="K17" s="725"/>
      <c r="L17" s="725"/>
      <c r="M17" s="726"/>
      <c r="N17" s="722"/>
    </row>
    <row r="18" spans="1:14" ht="21" customHeight="1">
      <c r="A18" s="718"/>
      <c r="B18" s="727" t="s">
        <v>1049</v>
      </c>
      <c r="C18" s="1052">
        <f>SUM('4.mell.'!F12)</f>
        <v>50723</v>
      </c>
      <c r="D18" s="724"/>
      <c r="E18" s="725"/>
      <c r="F18" s="725"/>
      <c r="G18" s="725"/>
      <c r="H18" s="725"/>
      <c r="I18" s="725"/>
      <c r="J18" s="725"/>
      <c r="K18" s="725"/>
      <c r="L18" s="725"/>
      <c r="M18" s="726"/>
      <c r="N18" s="722"/>
    </row>
    <row r="19" spans="1:14" ht="21" customHeight="1">
      <c r="A19" s="718"/>
      <c r="B19" s="727" t="s">
        <v>1295</v>
      </c>
      <c r="C19" s="1052">
        <f>SUM('5.mell. '!F36)</f>
        <v>1000</v>
      </c>
      <c r="D19" s="724"/>
      <c r="E19" s="725"/>
      <c r="F19" s="725"/>
      <c r="G19" s="725"/>
      <c r="H19" s="725"/>
      <c r="I19" s="725"/>
      <c r="J19" s="725"/>
      <c r="K19" s="725"/>
      <c r="L19" s="725"/>
      <c r="M19" s="726"/>
      <c r="N19" s="722"/>
    </row>
    <row r="20" spans="1:14" ht="21" customHeight="1">
      <c r="A20" s="718" t="s">
        <v>641</v>
      </c>
      <c r="B20" s="729" t="s">
        <v>1050</v>
      </c>
      <c r="C20" s="1053">
        <f>SUM(C21)</f>
        <v>15000</v>
      </c>
      <c r="D20" s="720">
        <f>SUM(E20:M20)</f>
        <v>15000</v>
      </c>
      <c r="E20" s="720"/>
      <c r="F20" s="720"/>
      <c r="G20" s="720">
        <v>15000</v>
      </c>
      <c r="H20" s="720"/>
      <c r="I20" s="720"/>
      <c r="J20" s="720"/>
      <c r="K20" s="720"/>
      <c r="L20" s="720"/>
      <c r="M20" s="720"/>
      <c r="N20" s="722"/>
    </row>
    <row r="21" spans="1:14" ht="21" customHeight="1">
      <c r="A21" s="718"/>
      <c r="B21" s="730" t="s">
        <v>1051</v>
      </c>
      <c r="C21" s="1054">
        <f>SUM('3d.m.'!F9)</f>
        <v>15000</v>
      </c>
      <c r="D21" s="731"/>
      <c r="E21" s="732"/>
      <c r="F21" s="732"/>
      <c r="G21" s="732"/>
      <c r="H21" s="732"/>
      <c r="I21" s="732"/>
      <c r="J21" s="732"/>
      <c r="K21" s="732"/>
      <c r="L21" s="732"/>
      <c r="M21" s="733"/>
      <c r="N21" s="722"/>
    </row>
    <row r="22" spans="1:14" ht="21" customHeight="1">
      <c r="A22" s="718" t="s">
        <v>642</v>
      </c>
      <c r="B22" s="729" t="s">
        <v>1052</v>
      </c>
      <c r="C22" s="1053">
        <f>SUM(C23)</f>
        <v>912470</v>
      </c>
      <c r="D22" s="720">
        <f>SUM(E22:M22)</f>
        <v>912470</v>
      </c>
      <c r="E22" s="732"/>
      <c r="F22" s="734">
        <v>245452</v>
      </c>
      <c r="G22" s="734">
        <v>627409</v>
      </c>
      <c r="H22" s="732"/>
      <c r="I22" s="732"/>
      <c r="J22" s="732"/>
      <c r="K22" s="732"/>
      <c r="L22" s="734">
        <v>39609</v>
      </c>
      <c r="M22" s="733"/>
      <c r="N22" s="722"/>
    </row>
    <row r="23" spans="1:14" ht="21" customHeight="1">
      <c r="A23" s="718"/>
      <c r="B23" s="730" t="s">
        <v>1102</v>
      </c>
      <c r="C23" s="1054">
        <f>SUM('3c.m.'!F277)</f>
        <v>912470</v>
      </c>
      <c r="D23" s="731"/>
      <c r="E23" s="732"/>
      <c r="F23" s="732"/>
      <c r="G23" s="732"/>
      <c r="H23" s="732"/>
      <c r="I23" s="732"/>
      <c r="J23" s="732"/>
      <c r="K23" s="732"/>
      <c r="L23" s="732"/>
      <c r="M23" s="733"/>
      <c r="N23" s="722"/>
    </row>
    <row r="24" spans="1:14" ht="21" customHeight="1">
      <c r="A24" s="718" t="s">
        <v>643</v>
      </c>
      <c r="B24" s="729" t="s">
        <v>1053</v>
      </c>
      <c r="C24" s="1053">
        <f>SUM(C25)</f>
        <v>593399</v>
      </c>
      <c r="D24" s="720">
        <f>SUM(E24:N24)</f>
        <v>593399</v>
      </c>
      <c r="E24" s="734">
        <v>936</v>
      </c>
      <c r="F24" s="734">
        <v>539841</v>
      </c>
      <c r="G24" s="734">
        <v>432</v>
      </c>
      <c r="H24" s="732"/>
      <c r="I24" s="732"/>
      <c r="J24" s="732"/>
      <c r="K24" s="732"/>
      <c r="L24" s="734">
        <v>52190</v>
      </c>
      <c r="M24" s="733"/>
      <c r="N24" s="735"/>
    </row>
    <row r="25" spans="1:14" ht="21" customHeight="1">
      <c r="A25" s="718"/>
      <c r="B25" s="730" t="s">
        <v>1054</v>
      </c>
      <c r="C25" s="1054">
        <f>SUM('3b.m.'!F48)</f>
        <v>593399</v>
      </c>
      <c r="D25" s="731"/>
      <c r="E25" s="732"/>
      <c r="F25" s="732"/>
      <c r="G25" s="732"/>
      <c r="H25" s="732"/>
      <c r="I25" s="732"/>
      <c r="J25" s="732"/>
      <c r="K25" s="732"/>
      <c r="L25" s="732"/>
      <c r="M25" s="733"/>
      <c r="N25" s="722"/>
    </row>
    <row r="26" spans="1:14" ht="21" customHeight="1">
      <c r="A26" s="718" t="s">
        <v>644</v>
      </c>
      <c r="B26" s="729" t="s">
        <v>1055</v>
      </c>
      <c r="C26" s="1053">
        <f>SUM(C27:C43)</f>
        <v>3493410</v>
      </c>
      <c r="D26" s="720">
        <f>SUM(E26:N26)</f>
        <v>3493410</v>
      </c>
      <c r="E26" s="732"/>
      <c r="F26" s="734"/>
      <c r="G26" s="734"/>
      <c r="H26" s="732"/>
      <c r="I26" s="734">
        <v>526393</v>
      </c>
      <c r="J26" s="732"/>
      <c r="K26" s="732"/>
      <c r="L26" s="734">
        <v>2583359</v>
      </c>
      <c r="M26" s="736">
        <v>383658</v>
      </c>
      <c r="N26" s="737"/>
    </row>
    <row r="27" spans="1:14" ht="21" customHeight="1">
      <c r="A27" s="718"/>
      <c r="B27" s="730" t="s">
        <v>1056</v>
      </c>
      <c r="C27" s="1054">
        <f>SUM('3c.m.'!F269)</f>
        <v>272860</v>
      </c>
      <c r="D27" s="731"/>
      <c r="E27" s="732"/>
      <c r="F27" s="732"/>
      <c r="G27" s="732"/>
      <c r="H27" s="732"/>
      <c r="I27" s="732"/>
      <c r="J27" s="732"/>
      <c r="K27" s="732"/>
      <c r="L27" s="732"/>
      <c r="M27" s="733"/>
      <c r="N27" s="722"/>
    </row>
    <row r="28" spans="1:14" ht="21" customHeight="1">
      <c r="A28" s="718"/>
      <c r="B28" s="730" t="s">
        <v>1057</v>
      </c>
      <c r="C28" s="1054">
        <f>SUM('3c.m.'!F296)</f>
        <v>137641</v>
      </c>
      <c r="D28" s="731"/>
      <c r="E28" s="732"/>
      <c r="F28" s="732"/>
      <c r="G28" s="732"/>
      <c r="H28" s="732"/>
      <c r="I28" s="732"/>
      <c r="J28" s="732"/>
      <c r="K28" s="732"/>
      <c r="L28" s="732"/>
      <c r="M28" s="733"/>
      <c r="N28" s="722"/>
    </row>
    <row r="29" spans="1:14" ht="21" customHeight="1">
      <c r="A29" s="718"/>
      <c r="B29" s="730" t="s">
        <v>177</v>
      </c>
      <c r="C29" s="1054">
        <f>SUM('4.mell.'!F20)</f>
        <v>1000000</v>
      </c>
      <c r="D29" s="731"/>
      <c r="E29" s="732"/>
      <c r="F29" s="732"/>
      <c r="G29" s="732"/>
      <c r="H29" s="732"/>
      <c r="I29" s="732"/>
      <c r="J29" s="732"/>
      <c r="K29" s="732"/>
      <c r="L29" s="732"/>
      <c r="M29" s="733"/>
      <c r="N29" s="722"/>
    </row>
    <row r="30" spans="1:14" ht="21" customHeight="1">
      <c r="A30" s="718"/>
      <c r="B30" s="730" t="s">
        <v>1188</v>
      </c>
      <c r="C30" s="1054">
        <f>SUM('4.mell.'!F21)</f>
        <v>800000</v>
      </c>
      <c r="D30" s="731"/>
      <c r="E30" s="732"/>
      <c r="F30" s="732"/>
      <c r="G30" s="732"/>
      <c r="H30" s="732"/>
      <c r="I30" s="732"/>
      <c r="J30" s="732"/>
      <c r="K30" s="732"/>
      <c r="L30" s="732"/>
      <c r="M30" s="733"/>
      <c r="N30" s="722"/>
    </row>
    <row r="31" spans="1:14" ht="21" customHeight="1">
      <c r="A31" s="718"/>
      <c r="B31" s="730" t="s">
        <v>0</v>
      </c>
      <c r="C31" s="1054">
        <f>SUM('4.mell.'!F22)</f>
        <v>15701</v>
      </c>
      <c r="D31" s="731"/>
      <c r="E31" s="732"/>
      <c r="F31" s="732"/>
      <c r="G31" s="732"/>
      <c r="H31" s="732"/>
      <c r="I31" s="732"/>
      <c r="J31" s="732"/>
      <c r="K31" s="732"/>
      <c r="L31" s="732"/>
      <c r="M31" s="733"/>
      <c r="N31" s="722"/>
    </row>
    <row r="32" spans="1:14" ht="21" customHeight="1">
      <c r="A32" s="718"/>
      <c r="B32" s="730" t="s">
        <v>1</v>
      </c>
      <c r="C32" s="1054">
        <f>SUM('4.mell.'!F23)</f>
        <v>340452</v>
      </c>
      <c r="D32" s="731"/>
      <c r="E32" s="732"/>
      <c r="F32" s="732"/>
      <c r="G32" s="732"/>
      <c r="H32" s="732"/>
      <c r="I32" s="732"/>
      <c r="J32" s="732"/>
      <c r="K32" s="732"/>
      <c r="L32" s="732"/>
      <c r="M32" s="733"/>
      <c r="N32" s="722"/>
    </row>
    <row r="33" spans="1:14" ht="21" customHeight="1">
      <c r="A33" s="718"/>
      <c r="B33" s="730" t="s">
        <v>2</v>
      </c>
      <c r="C33" s="1054">
        <f>SUM('4.mell.'!F24)</f>
        <v>41685</v>
      </c>
      <c r="D33" s="731"/>
      <c r="E33" s="732"/>
      <c r="F33" s="732"/>
      <c r="G33" s="732"/>
      <c r="H33" s="732"/>
      <c r="I33" s="732"/>
      <c r="J33" s="732"/>
      <c r="K33" s="732"/>
      <c r="L33" s="732"/>
      <c r="M33" s="733"/>
      <c r="N33" s="722"/>
    </row>
    <row r="34" spans="1:14" ht="21" customHeight="1">
      <c r="A34" s="718"/>
      <c r="B34" s="922" t="s">
        <v>1115</v>
      </c>
      <c r="C34" s="1054">
        <f>SUM('4.mell.'!F15)</f>
        <v>1500</v>
      </c>
      <c r="D34" s="731"/>
      <c r="E34" s="732"/>
      <c r="F34" s="732"/>
      <c r="G34" s="732"/>
      <c r="H34" s="732"/>
      <c r="I34" s="732"/>
      <c r="J34" s="732"/>
      <c r="K34" s="732"/>
      <c r="L34" s="732"/>
      <c r="M34" s="733"/>
      <c r="N34" s="722"/>
    </row>
    <row r="35" spans="1:14" ht="21" customHeight="1">
      <c r="A35" s="718"/>
      <c r="B35" s="730" t="s">
        <v>364</v>
      </c>
      <c r="C35" s="1054">
        <f>SUM('4.mell.'!F28)</f>
        <v>135000</v>
      </c>
      <c r="D35" s="731"/>
      <c r="E35" s="732"/>
      <c r="F35" s="732"/>
      <c r="G35" s="732"/>
      <c r="H35" s="732"/>
      <c r="I35" s="732"/>
      <c r="J35" s="732"/>
      <c r="K35" s="732"/>
      <c r="L35" s="732"/>
      <c r="M35" s="733"/>
      <c r="N35" s="722"/>
    </row>
    <row r="36" spans="1:14" ht="21" customHeight="1">
      <c r="A36" s="718"/>
      <c r="B36" s="730" t="s">
        <v>1103</v>
      </c>
      <c r="C36" s="1054">
        <f>SUM('4.mell.'!F39)</f>
        <v>94400</v>
      </c>
      <c r="D36" s="731"/>
      <c r="E36" s="732"/>
      <c r="F36" s="732"/>
      <c r="G36" s="732"/>
      <c r="H36" s="732"/>
      <c r="I36" s="732"/>
      <c r="J36" s="732"/>
      <c r="K36" s="732"/>
      <c r="L36" s="732"/>
      <c r="M36" s="733"/>
      <c r="N36" s="722"/>
    </row>
    <row r="37" spans="1:14" ht="21" customHeight="1">
      <c r="A37" s="718"/>
      <c r="B37" s="730" t="s">
        <v>1157</v>
      </c>
      <c r="C37" s="1054">
        <f>SUM('4.mell.'!F40)</f>
        <v>62000</v>
      </c>
      <c r="D37" s="731"/>
      <c r="E37" s="732"/>
      <c r="F37" s="732"/>
      <c r="G37" s="732"/>
      <c r="H37" s="732"/>
      <c r="I37" s="732"/>
      <c r="J37" s="732"/>
      <c r="K37" s="732"/>
      <c r="L37" s="732"/>
      <c r="M37" s="733"/>
      <c r="N37" s="722"/>
    </row>
    <row r="38" spans="1:14" ht="21" customHeight="1">
      <c r="A38" s="718"/>
      <c r="B38" s="730" t="s">
        <v>1265</v>
      </c>
      <c r="C38" s="1054">
        <f>SUM('4.mell.'!F41)</f>
        <v>4000</v>
      </c>
      <c r="D38" s="731"/>
      <c r="E38" s="732"/>
      <c r="F38" s="732"/>
      <c r="G38" s="732"/>
      <c r="H38" s="732"/>
      <c r="I38" s="732"/>
      <c r="J38" s="732"/>
      <c r="K38" s="732"/>
      <c r="L38" s="732"/>
      <c r="M38" s="733"/>
      <c r="N38" s="722"/>
    </row>
    <row r="39" spans="1:14" ht="21" customHeight="1">
      <c r="A39" s="718"/>
      <c r="B39" s="730" t="s">
        <v>1116</v>
      </c>
      <c r="C39" s="1054">
        <f>SUM('4.mell.'!F42)</f>
        <v>30000</v>
      </c>
      <c r="D39" s="731"/>
      <c r="E39" s="732"/>
      <c r="F39" s="732"/>
      <c r="G39" s="732"/>
      <c r="H39" s="732"/>
      <c r="I39" s="732"/>
      <c r="J39" s="732"/>
      <c r="K39" s="732"/>
      <c r="L39" s="732"/>
      <c r="M39" s="733"/>
      <c r="N39" s="722"/>
    </row>
    <row r="40" spans="1:14" ht="21" customHeight="1">
      <c r="A40" s="718"/>
      <c r="B40" s="730" t="s">
        <v>433</v>
      </c>
      <c r="C40" s="1054"/>
      <c r="D40" s="731"/>
      <c r="E40" s="732"/>
      <c r="F40" s="732"/>
      <c r="G40" s="732"/>
      <c r="H40" s="732"/>
      <c r="I40" s="732"/>
      <c r="J40" s="732"/>
      <c r="K40" s="732"/>
      <c r="L40" s="732"/>
      <c r="M40" s="733"/>
      <c r="N40" s="722"/>
    </row>
    <row r="41" spans="1:14" ht="21" customHeight="1">
      <c r="A41" s="718"/>
      <c r="B41" s="730" t="s">
        <v>363</v>
      </c>
      <c r="C41" s="1054">
        <f>SUM('5.mell. '!F14)</f>
        <v>31560</v>
      </c>
      <c r="D41" s="731"/>
      <c r="E41" s="732"/>
      <c r="F41" s="732"/>
      <c r="G41" s="732"/>
      <c r="H41" s="732"/>
      <c r="I41" s="732"/>
      <c r="J41" s="732"/>
      <c r="K41" s="732"/>
      <c r="L41" s="732"/>
      <c r="M41" s="733"/>
      <c r="N41" s="722"/>
    </row>
    <row r="42" spans="1:14" ht="21" customHeight="1">
      <c r="A42" s="718"/>
      <c r="B42" s="730" t="s">
        <v>3</v>
      </c>
      <c r="C42" s="1054">
        <f>SUM('5.mell. '!F27)</f>
        <v>491611</v>
      </c>
      <c r="D42" s="731"/>
      <c r="E42" s="732"/>
      <c r="F42" s="732"/>
      <c r="G42" s="732"/>
      <c r="H42" s="732"/>
      <c r="I42" s="732"/>
      <c r="J42" s="732"/>
      <c r="K42" s="732"/>
      <c r="L42" s="732"/>
      <c r="M42" s="733"/>
      <c r="N42" s="722"/>
    </row>
    <row r="43" spans="1:14" ht="21" customHeight="1">
      <c r="A43" s="718"/>
      <c r="B43" s="730" t="s">
        <v>1114</v>
      </c>
      <c r="C43" s="1054">
        <f>SUM('5.mell. '!F33)</f>
        <v>35000</v>
      </c>
      <c r="D43" s="731"/>
      <c r="E43" s="732"/>
      <c r="F43" s="732"/>
      <c r="G43" s="732"/>
      <c r="H43" s="732"/>
      <c r="I43" s="732"/>
      <c r="J43" s="732"/>
      <c r="K43" s="732"/>
      <c r="L43" s="732"/>
      <c r="M43" s="733"/>
      <c r="N43" s="722"/>
    </row>
    <row r="44" spans="1:14" ht="21" customHeight="1">
      <c r="A44" s="718" t="s">
        <v>479</v>
      </c>
      <c r="B44" s="729" t="s">
        <v>4</v>
      </c>
      <c r="C44" s="1054"/>
      <c r="D44" s="720">
        <f>SUM(E44:M44)</f>
        <v>0</v>
      </c>
      <c r="E44" s="732"/>
      <c r="F44" s="732"/>
      <c r="G44" s="732"/>
      <c r="H44" s="732"/>
      <c r="I44" s="732"/>
      <c r="J44" s="732"/>
      <c r="K44" s="732"/>
      <c r="L44" s="732"/>
      <c r="M44" s="733"/>
      <c r="N44" s="722"/>
    </row>
    <row r="45" spans="1:14" ht="21" customHeight="1">
      <c r="A45" s="718" t="s">
        <v>896</v>
      </c>
      <c r="B45" s="729" t="s">
        <v>5</v>
      </c>
      <c r="C45" s="1054"/>
      <c r="D45" s="720">
        <f>SUM(E45:M45)</f>
        <v>0</v>
      </c>
      <c r="E45" s="732"/>
      <c r="F45" s="732"/>
      <c r="G45" s="732"/>
      <c r="H45" s="732"/>
      <c r="I45" s="732"/>
      <c r="J45" s="732"/>
      <c r="K45" s="732"/>
      <c r="L45" s="732"/>
      <c r="M45" s="733"/>
      <c r="N45" s="722"/>
    </row>
    <row r="46" spans="1:14" ht="21" customHeight="1">
      <c r="A46" s="718" t="s">
        <v>979</v>
      </c>
      <c r="B46" s="729" t="s">
        <v>1106</v>
      </c>
      <c r="C46" s="1054"/>
      <c r="D46" s="720">
        <f>SUM(E46:M46)</f>
        <v>0</v>
      </c>
      <c r="E46" s="732"/>
      <c r="F46" s="732"/>
      <c r="G46" s="732"/>
      <c r="H46" s="732"/>
      <c r="I46" s="732"/>
      <c r="J46" s="732"/>
      <c r="K46" s="732"/>
      <c r="L46" s="732"/>
      <c r="M46" s="733"/>
      <c r="N46" s="722"/>
    </row>
    <row r="47" spans="1:14" ht="21" customHeight="1">
      <c r="A47" s="718" t="s">
        <v>981</v>
      </c>
      <c r="B47" s="729" t="s">
        <v>6</v>
      </c>
      <c r="C47" s="1053">
        <f>SUM(C48:C50)</f>
        <v>79432</v>
      </c>
      <c r="D47" s="720">
        <f>SUM(E47:M47)</f>
        <v>79432</v>
      </c>
      <c r="E47" s="734"/>
      <c r="F47" s="734">
        <v>77858</v>
      </c>
      <c r="G47" s="734"/>
      <c r="H47" s="732"/>
      <c r="I47" s="732"/>
      <c r="J47" s="732"/>
      <c r="K47" s="732"/>
      <c r="L47" s="734">
        <v>1574</v>
      </c>
      <c r="M47" s="733"/>
      <c r="N47" s="722"/>
    </row>
    <row r="48" spans="1:14" ht="21" customHeight="1">
      <c r="A48" s="718"/>
      <c r="B48" s="730" t="s">
        <v>7</v>
      </c>
      <c r="C48" s="1054">
        <f>SUM('3c.m.'!F322)</f>
        <v>9374</v>
      </c>
      <c r="D48" s="731"/>
      <c r="E48" s="732"/>
      <c r="F48" s="732"/>
      <c r="G48" s="732"/>
      <c r="H48" s="732"/>
      <c r="I48" s="732"/>
      <c r="J48" s="732"/>
      <c r="K48" s="732"/>
      <c r="L48" s="732"/>
      <c r="M48" s="733"/>
      <c r="N48" s="722"/>
    </row>
    <row r="49" spans="1:14" ht="21" customHeight="1">
      <c r="A49" s="718"/>
      <c r="B49" s="730" t="s">
        <v>8</v>
      </c>
      <c r="C49" s="1054">
        <f>SUM('3c.m.'!F537)</f>
        <v>400</v>
      </c>
      <c r="D49" s="731"/>
      <c r="E49" s="732"/>
      <c r="F49" s="732"/>
      <c r="G49" s="732"/>
      <c r="H49" s="732"/>
      <c r="I49" s="732"/>
      <c r="J49" s="732"/>
      <c r="K49" s="732"/>
      <c r="L49" s="732"/>
      <c r="M49" s="733"/>
      <c r="N49" s="722"/>
    </row>
    <row r="50" spans="1:14" ht="21" customHeight="1">
      <c r="A50" s="718"/>
      <c r="B50" s="730" t="s">
        <v>1109</v>
      </c>
      <c r="C50" s="1054">
        <f>SUM('3c.m.'!F330)-'12.mell'!C47</f>
        <v>69658</v>
      </c>
      <c r="D50" s="731"/>
      <c r="E50" s="732"/>
      <c r="F50" s="732"/>
      <c r="G50" s="732"/>
      <c r="H50" s="732"/>
      <c r="I50" s="732"/>
      <c r="J50" s="732"/>
      <c r="K50" s="732"/>
      <c r="L50" s="732"/>
      <c r="M50" s="733"/>
      <c r="N50" s="722"/>
    </row>
    <row r="51" spans="1:14" ht="21" customHeight="1">
      <c r="A51" s="718" t="s">
        <v>983</v>
      </c>
      <c r="B51" s="729" t="s">
        <v>9</v>
      </c>
      <c r="C51" s="1053">
        <f>SUM(C52:C61)</f>
        <v>991390</v>
      </c>
      <c r="D51" s="720">
        <f>SUM(E51:N51)</f>
        <v>991390</v>
      </c>
      <c r="E51" s="734">
        <v>773235</v>
      </c>
      <c r="F51" s="734">
        <v>202589</v>
      </c>
      <c r="G51" s="720">
        <v>1072</v>
      </c>
      <c r="H51" s="734">
        <v>6417</v>
      </c>
      <c r="I51" s="732"/>
      <c r="J51" s="734"/>
      <c r="K51" s="732"/>
      <c r="L51" s="734">
        <v>8077</v>
      </c>
      <c r="M51" s="733"/>
      <c r="N51" s="722"/>
    </row>
    <row r="52" spans="1:14" ht="21" customHeight="1">
      <c r="A52" s="718"/>
      <c r="B52" s="730" t="s">
        <v>10</v>
      </c>
      <c r="C52" s="1054">
        <f>SUM('2.mell'!F39)</f>
        <v>133736</v>
      </c>
      <c r="D52" s="720"/>
      <c r="E52" s="734"/>
      <c r="F52" s="732"/>
      <c r="G52" s="732"/>
      <c r="H52" s="732"/>
      <c r="I52" s="732"/>
      <c r="J52" s="732"/>
      <c r="K52" s="732"/>
      <c r="L52" s="732"/>
      <c r="M52" s="733"/>
      <c r="N52" s="722"/>
    </row>
    <row r="53" spans="1:14" ht="21" customHeight="1">
      <c r="A53" s="718"/>
      <c r="B53" s="730" t="s">
        <v>11</v>
      </c>
      <c r="C53" s="1054">
        <f>SUM('2.mell'!F71)</f>
        <v>154753</v>
      </c>
      <c r="D53" s="720"/>
      <c r="E53" s="734"/>
      <c r="F53" s="732"/>
      <c r="G53" s="732"/>
      <c r="H53" s="732"/>
      <c r="I53" s="732"/>
      <c r="J53" s="732"/>
      <c r="K53" s="732"/>
      <c r="L53" s="732"/>
      <c r="M53" s="733"/>
      <c r="N53" s="722"/>
    </row>
    <row r="54" spans="1:14" ht="21" customHeight="1">
      <c r="A54" s="718"/>
      <c r="B54" s="730" t="s">
        <v>12</v>
      </c>
      <c r="C54" s="1054">
        <f>SUM('2.mell'!F102)</f>
        <v>66121</v>
      </c>
      <c r="D54" s="720"/>
      <c r="E54" s="734"/>
      <c r="F54" s="732"/>
      <c r="G54" s="732"/>
      <c r="H54" s="732"/>
      <c r="I54" s="732"/>
      <c r="J54" s="732"/>
      <c r="K54" s="732"/>
      <c r="L54" s="732"/>
      <c r="M54" s="733"/>
      <c r="N54" s="722"/>
    </row>
    <row r="55" spans="1:14" ht="21" customHeight="1">
      <c r="A55" s="718"/>
      <c r="B55" s="730" t="s">
        <v>13</v>
      </c>
      <c r="C55" s="1054">
        <f>SUM('2.mell'!F165)</f>
        <v>116435</v>
      </c>
      <c r="D55" s="720"/>
      <c r="E55" s="734"/>
      <c r="F55" s="732"/>
      <c r="G55" s="732"/>
      <c r="H55" s="732"/>
      <c r="I55" s="732"/>
      <c r="J55" s="732"/>
      <c r="K55" s="732"/>
      <c r="L55" s="732"/>
      <c r="M55" s="733"/>
      <c r="N55" s="722"/>
    </row>
    <row r="56" spans="1:14" ht="21" customHeight="1">
      <c r="A56" s="718"/>
      <c r="B56" s="730" t="s">
        <v>14</v>
      </c>
      <c r="C56" s="1054">
        <f>SUM('2.mell'!F134)</f>
        <v>231016</v>
      </c>
      <c r="D56" s="720"/>
      <c r="E56" s="734"/>
      <c r="F56" s="732"/>
      <c r="G56" s="732"/>
      <c r="H56" s="732"/>
      <c r="I56" s="732"/>
      <c r="J56" s="732"/>
      <c r="K56" s="732"/>
      <c r="L56" s="732"/>
      <c r="M56" s="733"/>
      <c r="N56" s="722"/>
    </row>
    <row r="57" spans="1:14" ht="21" customHeight="1">
      <c r="A57" s="718"/>
      <c r="B57" s="730" t="s">
        <v>15</v>
      </c>
      <c r="C57" s="1054">
        <f>SUM('2.mell'!F196)</f>
        <v>97918</v>
      </c>
      <c r="D57" s="720"/>
      <c r="E57" s="734"/>
      <c r="F57" s="732"/>
      <c r="G57" s="732"/>
      <c r="H57" s="732"/>
      <c r="I57" s="732"/>
      <c r="J57" s="732"/>
      <c r="K57" s="732"/>
      <c r="L57" s="732"/>
      <c r="M57" s="733"/>
      <c r="N57" s="722"/>
    </row>
    <row r="58" spans="1:14" ht="21" customHeight="1">
      <c r="A58" s="718"/>
      <c r="B58" s="730" t="s">
        <v>16</v>
      </c>
      <c r="C58" s="1054">
        <f>SUM('2.mell'!F227)</f>
        <v>65878</v>
      </c>
      <c r="D58" s="720"/>
      <c r="E58" s="734"/>
      <c r="F58" s="732"/>
      <c r="G58" s="732"/>
      <c r="H58" s="732"/>
      <c r="I58" s="732"/>
      <c r="J58" s="732"/>
      <c r="K58" s="732"/>
      <c r="L58" s="732"/>
      <c r="M58" s="733"/>
      <c r="N58" s="722"/>
    </row>
    <row r="59" spans="1:14" ht="21" customHeight="1">
      <c r="A59" s="718"/>
      <c r="B59" s="730" t="s">
        <v>17</v>
      </c>
      <c r="C59" s="1054">
        <f>SUM('2.mell'!F258)</f>
        <v>63800</v>
      </c>
      <c r="D59" s="720"/>
      <c r="E59" s="734"/>
      <c r="F59" s="732"/>
      <c r="G59" s="732"/>
      <c r="H59" s="732"/>
      <c r="I59" s="732"/>
      <c r="J59" s="732"/>
      <c r="K59" s="732"/>
      <c r="L59" s="732"/>
      <c r="M59" s="733"/>
      <c r="N59" s="722"/>
    </row>
    <row r="60" spans="1:14" ht="21" customHeight="1">
      <c r="A60" s="718"/>
      <c r="B60" s="730" t="s">
        <v>18</v>
      </c>
      <c r="C60" s="1054">
        <f>SUM('2.mell'!F289)</f>
        <v>61733</v>
      </c>
      <c r="D60" s="720"/>
      <c r="E60" s="734"/>
      <c r="F60" s="732"/>
      <c r="G60" s="732"/>
      <c r="H60" s="732"/>
      <c r="I60" s="732"/>
      <c r="J60" s="732"/>
      <c r="K60" s="732"/>
      <c r="L60" s="732"/>
      <c r="M60" s="733"/>
      <c r="N60" s="722"/>
    </row>
    <row r="61" spans="1:14" ht="21" customHeight="1">
      <c r="A61" s="718"/>
      <c r="B61" s="730" t="s">
        <v>1117</v>
      </c>
      <c r="C61" s="1054">
        <f>SUM('6.mell. '!F16)</f>
        <v>0</v>
      </c>
      <c r="D61" s="720"/>
      <c r="E61" s="734"/>
      <c r="F61" s="732"/>
      <c r="G61" s="732"/>
      <c r="H61" s="732"/>
      <c r="I61" s="732"/>
      <c r="J61" s="732"/>
      <c r="K61" s="732"/>
      <c r="L61" s="732"/>
      <c r="M61" s="733"/>
      <c r="N61" s="722"/>
    </row>
    <row r="62" spans="1:14" ht="21" customHeight="1">
      <c r="A62" s="718" t="s">
        <v>984</v>
      </c>
      <c r="B62" s="729" t="s">
        <v>1107</v>
      </c>
      <c r="C62" s="1053">
        <f>SUM(C63:C76)</f>
        <v>84850</v>
      </c>
      <c r="D62" s="720">
        <f>SUM(E62:N62)</f>
        <v>84850</v>
      </c>
      <c r="E62" s="734">
        <v>4250</v>
      </c>
      <c r="F62" s="734">
        <v>64118</v>
      </c>
      <c r="G62" s="734"/>
      <c r="H62" s="734">
        <v>7314</v>
      </c>
      <c r="I62" s="732"/>
      <c r="J62" s="732"/>
      <c r="K62" s="732"/>
      <c r="L62" s="734">
        <v>9168</v>
      </c>
      <c r="M62" s="733"/>
      <c r="N62" s="722"/>
    </row>
    <row r="63" spans="1:14" ht="21" customHeight="1">
      <c r="A63" s="738"/>
      <c r="B63" s="730" t="s">
        <v>19</v>
      </c>
      <c r="C63" s="1054">
        <f>SUM('3c.m.'!F51)</f>
        <v>23348</v>
      </c>
      <c r="D63" s="731"/>
      <c r="E63" s="732"/>
      <c r="F63" s="732"/>
      <c r="G63" s="732"/>
      <c r="H63" s="732"/>
      <c r="I63" s="732"/>
      <c r="J63" s="732"/>
      <c r="K63" s="732"/>
      <c r="L63" s="732"/>
      <c r="M63" s="733"/>
      <c r="N63" s="722"/>
    </row>
    <row r="64" spans="1:14" ht="21" customHeight="1">
      <c r="A64" s="738"/>
      <c r="B64" s="730" t="s">
        <v>1110</v>
      </c>
      <c r="C64" s="1054">
        <f>SUM('3c.m.'!F365)</f>
        <v>537</v>
      </c>
      <c r="D64" s="731"/>
      <c r="E64" s="732"/>
      <c r="F64" s="732"/>
      <c r="G64" s="732"/>
      <c r="H64" s="732"/>
      <c r="I64" s="732"/>
      <c r="J64" s="732"/>
      <c r="K64" s="732"/>
      <c r="L64" s="732"/>
      <c r="M64" s="733"/>
      <c r="N64" s="722"/>
    </row>
    <row r="65" spans="1:14" ht="21" customHeight="1">
      <c r="A65" s="738"/>
      <c r="B65" s="730" t="s">
        <v>20</v>
      </c>
      <c r="C65" s="1054">
        <f>SUM('3c.m.'!F381)</f>
        <v>12015</v>
      </c>
      <c r="D65" s="731"/>
      <c r="E65" s="732"/>
      <c r="F65" s="732"/>
      <c r="G65" s="732"/>
      <c r="H65" s="732"/>
      <c r="I65" s="732"/>
      <c r="J65" s="732"/>
      <c r="K65" s="732"/>
      <c r="L65" s="732"/>
      <c r="M65" s="733"/>
      <c r="N65" s="722"/>
    </row>
    <row r="66" spans="1:14" ht="21" customHeight="1">
      <c r="A66" s="738"/>
      <c r="B66" s="730" t="s">
        <v>21</v>
      </c>
      <c r="C66" s="1054">
        <f>SUM('3c.m.'!F430)</f>
        <v>1538</v>
      </c>
      <c r="D66" s="731"/>
      <c r="E66" s="732"/>
      <c r="F66" s="732"/>
      <c r="G66" s="732"/>
      <c r="H66" s="732"/>
      <c r="I66" s="732"/>
      <c r="J66" s="732"/>
      <c r="K66" s="732"/>
      <c r="L66" s="732"/>
      <c r="M66" s="733"/>
      <c r="N66" s="722"/>
    </row>
    <row r="67" spans="1:14" ht="21" customHeight="1">
      <c r="A67" s="738"/>
      <c r="B67" s="730" t="s">
        <v>434</v>
      </c>
      <c r="C67" s="1054">
        <f>SUM('3c.m.'!F439)</f>
        <v>8114</v>
      </c>
      <c r="D67" s="731"/>
      <c r="E67" s="732"/>
      <c r="F67" s="732"/>
      <c r="G67" s="732"/>
      <c r="H67" s="732"/>
      <c r="I67" s="732"/>
      <c r="J67" s="732"/>
      <c r="K67" s="732"/>
      <c r="L67" s="732"/>
      <c r="M67" s="733"/>
      <c r="N67" s="722"/>
    </row>
    <row r="68" spans="1:14" ht="21" customHeight="1">
      <c r="A68" s="738"/>
      <c r="B68" s="730" t="s">
        <v>22</v>
      </c>
      <c r="C68" s="1054">
        <f>SUM('3c.m.'!F448)</f>
        <v>6000</v>
      </c>
      <c r="D68" s="731"/>
      <c r="E68" s="732"/>
      <c r="F68" s="732"/>
      <c r="G68" s="732"/>
      <c r="H68" s="732"/>
      <c r="I68" s="732"/>
      <c r="J68" s="732"/>
      <c r="K68" s="732"/>
      <c r="L68" s="732"/>
      <c r="M68" s="733"/>
      <c r="N68" s="722"/>
    </row>
    <row r="69" spans="1:14" ht="21" customHeight="1">
      <c r="A69" s="738"/>
      <c r="B69" s="730" t="s">
        <v>23</v>
      </c>
      <c r="C69" s="1054">
        <f>SUM('3c.m.'!F464)</f>
        <v>7500</v>
      </c>
      <c r="D69" s="731"/>
      <c r="E69" s="732"/>
      <c r="F69" s="732"/>
      <c r="G69" s="732"/>
      <c r="H69" s="732"/>
      <c r="I69" s="732"/>
      <c r="J69" s="732"/>
      <c r="K69" s="732"/>
      <c r="L69" s="732"/>
      <c r="M69" s="733"/>
      <c r="N69" s="722"/>
    </row>
    <row r="70" spans="1:14" ht="21" customHeight="1">
      <c r="A70" s="738"/>
      <c r="B70" s="730" t="s">
        <v>24</v>
      </c>
      <c r="C70" s="1054">
        <f>SUM('3c.m.'!F472)</f>
        <v>13028</v>
      </c>
      <c r="D70" s="731"/>
      <c r="E70" s="732"/>
      <c r="F70" s="732"/>
      <c r="G70" s="732"/>
      <c r="H70" s="732"/>
      <c r="I70" s="732"/>
      <c r="J70" s="732"/>
      <c r="K70" s="732"/>
      <c r="L70" s="732"/>
      <c r="M70" s="733"/>
      <c r="N70" s="722"/>
    </row>
    <row r="71" spans="1:14" ht="21" customHeight="1">
      <c r="A71" s="738"/>
      <c r="B71" s="730" t="s">
        <v>25</v>
      </c>
      <c r="C71" s="1054">
        <f>SUM('3c.m.'!F480)</f>
        <v>1700</v>
      </c>
      <c r="D71" s="731"/>
      <c r="E71" s="732"/>
      <c r="F71" s="732"/>
      <c r="G71" s="732"/>
      <c r="H71" s="732"/>
      <c r="I71" s="732"/>
      <c r="J71" s="732"/>
      <c r="K71" s="732"/>
      <c r="L71" s="732"/>
      <c r="M71" s="733"/>
      <c r="N71" s="722"/>
    </row>
    <row r="72" spans="1:14" ht="21" customHeight="1">
      <c r="A72" s="738"/>
      <c r="B72" s="730" t="s">
        <v>26</v>
      </c>
      <c r="C72" s="1054">
        <f>SUM('3c.m.'!F489)</f>
        <v>880</v>
      </c>
      <c r="D72" s="731"/>
      <c r="E72" s="732"/>
      <c r="F72" s="732"/>
      <c r="G72" s="732"/>
      <c r="H72" s="732"/>
      <c r="I72" s="732"/>
      <c r="J72" s="732"/>
      <c r="K72" s="732"/>
      <c r="L72" s="732"/>
      <c r="M72" s="733"/>
      <c r="N72" s="722"/>
    </row>
    <row r="73" spans="1:14" ht="21" customHeight="1">
      <c r="A73" s="738"/>
      <c r="B73" s="730" t="s">
        <v>27</v>
      </c>
      <c r="C73" s="1054">
        <f>SUM('3c.m.'!F513)</f>
        <v>300</v>
      </c>
      <c r="D73" s="731"/>
      <c r="E73" s="732"/>
      <c r="F73" s="732"/>
      <c r="G73" s="732"/>
      <c r="H73" s="732"/>
      <c r="I73" s="732"/>
      <c r="J73" s="732"/>
      <c r="K73" s="732"/>
      <c r="L73" s="732"/>
      <c r="M73" s="733"/>
      <c r="N73" s="722"/>
    </row>
    <row r="74" spans="1:14" ht="21" customHeight="1">
      <c r="A74" s="738"/>
      <c r="B74" s="730" t="s">
        <v>28</v>
      </c>
      <c r="C74" s="1054">
        <f>SUM('3c.m.'!F521)</f>
        <v>4050</v>
      </c>
      <c r="D74" s="731"/>
      <c r="E74" s="732"/>
      <c r="F74" s="732"/>
      <c r="G74" s="732"/>
      <c r="H74" s="732"/>
      <c r="I74" s="732"/>
      <c r="J74" s="732"/>
      <c r="K74" s="732"/>
      <c r="L74" s="732"/>
      <c r="M74" s="733"/>
      <c r="N74" s="722"/>
    </row>
    <row r="75" spans="1:14" ht="21" customHeight="1">
      <c r="A75" s="738"/>
      <c r="B75" s="730" t="s">
        <v>29</v>
      </c>
      <c r="C75" s="1054">
        <f>SUM('3c.m.'!F529)</f>
        <v>2000</v>
      </c>
      <c r="D75" s="731"/>
      <c r="E75" s="732"/>
      <c r="F75" s="732"/>
      <c r="G75" s="732"/>
      <c r="H75" s="732"/>
      <c r="I75" s="732"/>
      <c r="J75" s="732"/>
      <c r="K75" s="732"/>
      <c r="L75" s="732"/>
      <c r="M75" s="733"/>
      <c r="N75" s="722"/>
    </row>
    <row r="76" spans="1:14" ht="21" customHeight="1">
      <c r="A76" s="738"/>
      <c r="B76" s="730" t="s">
        <v>175</v>
      </c>
      <c r="C76" s="1054">
        <f>SUM('3c.m.'!F545)</f>
        <v>3840</v>
      </c>
      <c r="D76" s="731"/>
      <c r="E76" s="732"/>
      <c r="F76" s="732"/>
      <c r="G76" s="732"/>
      <c r="H76" s="732"/>
      <c r="I76" s="732"/>
      <c r="J76" s="732"/>
      <c r="K76" s="732"/>
      <c r="L76" s="732"/>
      <c r="M76" s="733"/>
      <c r="N76" s="722"/>
    </row>
    <row r="77" spans="1:14" ht="21" customHeight="1">
      <c r="A77" s="718" t="s">
        <v>985</v>
      </c>
      <c r="B77" s="729" t="s">
        <v>30</v>
      </c>
      <c r="C77" s="1053">
        <f>SUM(C78:C79)</f>
        <v>2027</v>
      </c>
      <c r="D77" s="720">
        <f>SUM(E77:N78)</f>
        <v>2027</v>
      </c>
      <c r="E77" s="732"/>
      <c r="F77" s="732">
        <v>2027</v>
      </c>
      <c r="G77" s="734"/>
      <c r="H77" s="732"/>
      <c r="I77" s="732"/>
      <c r="J77" s="732"/>
      <c r="K77" s="732"/>
      <c r="L77" s="732"/>
      <c r="M77" s="733"/>
      <c r="N77" s="722"/>
    </row>
    <row r="78" spans="1:14" ht="21" customHeight="1">
      <c r="A78" s="718"/>
      <c r="B78" s="730" t="s">
        <v>31</v>
      </c>
      <c r="C78" s="1054">
        <f>SUM('3c.m.'!F497)</f>
        <v>1000</v>
      </c>
      <c r="D78" s="731"/>
      <c r="E78" s="732"/>
      <c r="F78" s="732"/>
      <c r="G78" s="732"/>
      <c r="H78" s="732"/>
      <c r="I78" s="732"/>
      <c r="J78" s="732"/>
      <c r="K78" s="732"/>
      <c r="L78" s="732"/>
      <c r="M78" s="733"/>
      <c r="N78" s="722"/>
    </row>
    <row r="79" spans="1:14" ht="21" customHeight="1">
      <c r="A79" s="718"/>
      <c r="B79" s="730" t="s">
        <v>32</v>
      </c>
      <c r="C79" s="1054">
        <f>SUM('3c.m.'!F505)</f>
        <v>1027</v>
      </c>
      <c r="D79" s="731"/>
      <c r="E79" s="732"/>
      <c r="F79" s="732"/>
      <c r="G79" s="732"/>
      <c r="H79" s="732"/>
      <c r="I79" s="732"/>
      <c r="J79" s="732"/>
      <c r="K79" s="732"/>
      <c r="L79" s="732"/>
      <c r="M79" s="733"/>
      <c r="N79" s="722"/>
    </row>
    <row r="80" spans="1:14" ht="21" customHeight="1">
      <c r="A80" s="718" t="s">
        <v>986</v>
      </c>
      <c r="B80" s="729" t="s">
        <v>1108</v>
      </c>
      <c r="C80" s="1053">
        <f>SUM(C81:C89)</f>
        <v>166650</v>
      </c>
      <c r="D80" s="720">
        <f>SUM(E80:N80)</f>
        <v>166650</v>
      </c>
      <c r="E80" s="734">
        <v>135900</v>
      </c>
      <c r="F80" s="734">
        <v>27500</v>
      </c>
      <c r="G80" s="734"/>
      <c r="H80" s="732"/>
      <c r="I80" s="732"/>
      <c r="J80" s="732"/>
      <c r="K80" s="732"/>
      <c r="L80" s="734">
        <v>3250</v>
      </c>
      <c r="M80" s="733"/>
      <c r="N80" s="722"/>
    </row>
    <row r="81" spans="1:14" ht="21" customHeight="1">
      <c r="A81" s="738"/>
      <c r="B81" s="730" t="s">
        <v>33</v>
      </c>
      <c r="C81" s="1054">
        <f>SUM('3c.m.'!F725)</f>
        <v>3750</v>
      </c>
      <c r="D81" s="731"/>
      <c r="E81" s="732"/>
      <c r="F81" s="732"/>
      <c r="G81" s="732"/>
      <c r="H81" s="732"/>
      <c r="I81" s="732"/>
      <c r="J81" s="732"/>
      <c r="K81" s="732"/>
      <c r="L81" s="732"/>
      <c r="M81" s="733"/>
      <c r="N81" s="722"/>
    </row>
    <row r="82" spans="1:14" ht="21" customHeight="1">
      <c r="A82" s="738"/>
      <c r="B82" s="730" t="s">
        <v>34</v>
      </c>
      <c r="C82" s="1054">
        <f>SUM('3c.m.'!F733)</f>
        <v>2000</v>
      </c>
      <c r="D82" s="731"/>
      <c r="E82" s="732"/>
      <c r="F82" s="732"/>
      <c r="G82" s="732"/>
      <c r="H82" s="732"/>
      <c r="I82" s="732"/>
      <c r="J82" s="732"/>
      <c r="K82" s="732"/>
      <c r="L82" s="732"/>
      <c r="M82" s="733"/>
      <c r="N82" s="722"/>
    </row>
    <row r="83" spans="1:14" ht="21" customHeight="1">
      <c r="A83" s="738"/>
      <c r="B83" s="730" t="s">
        <v>35</v>
      </c>
      <c r="C83" s="1054">
        <f>SUM('3c.m.'!F741)</f>
        <v>7500</v>
      </c>
      <c r="D83" s="731"/>
      <c r="E83" s="732"/>
      <c r="F83" s="732"/>
      <c r="G83" s="732"/>
      <c r="H83" s="732"/>
      <c r="I83" s="732"/>
      <c r="J83" s="732"/>
      <c r="K83" s="732"/>
      <c r="L83" s="732"/>
      <c r="M83" s="733"/>
      <c r="N83" s="722"/>
    </row>
    <row r="84" spans="1:14" ht="21" customHeight="1">
      <c r="A84" s="738"/>
      <c r="B84" s="730" t="s">
        <v>36</v>
      </c>
      <c r="C84" s="1054">
        <f>SUM('3c.m.'!F749)</f>
        <v>5000</v>
      </c>
      <c r="D84" s="731"/>
      <c r="E84" s="732"/>
      <c r="F84" s="732"/>
      <c r="G84" s="732"/>
      <c r="H84" s="732"/>
      <c r="I84" s="732"/>
      <c r="J84" s="732"/>
      <c r="K84" s="732"/>
      <c r="L84" s="732"/>
      <c r="M84" s="733"/>
      <c r="N84" s="722"/>
    </row>
    <row r="85" spans="1:14" ht="21" customHeight="1">
      <c r="A85" s="738"/>
      <c r="B85" s="730" t="s">
        <v>37</v>
      </c>
      <c r="C85" s="1054">
        <f>SUM('3c.m.'!F758)</f>
        <v>3000</v>
      </c>
      <c r="D85" s="731"/>
      <c r="E85" s="732"/>
      <c r="F85" s="732"/>
      <c r="G85" s="732"/>
      <c r="H85" s="732"/>
      <c r="I85" s="732"/>
      <c r="J85" s="732"/>
      <c r="K85" s="732"/>
      <c r="L85" s="732"/>
      <c r="M85" s="733"/>
      <c r="N85" s="722"/>
    </row>
    <row r="86" spans="1:14" ht="21" customHeight="1">
      <c r="A86" s="738"/>
      <c r="B86" s="730" t="s">
        <v>1111</v>
      </c>
      <c r="C86" s="1054">
        <f>SUM('3c.m.'!F766)</f>
        <v>3000</v>
      </c>
      <c r="D86" s="731"/>
      <c r="E86" s="732"/>
      <c r="F86" s="732"/>
      <c r="G86" s="732"/>
      <c r="H86" s="732"/>
      <c r="I86" s="732"/>
      <c r="J86" s="732"/>
      <c r="K86" s="732"/>
      <c r="L86" s="732"/>
      <c r="M86" s="733"/>
      <c r="N86" s="722"/>
    </row>
    <row r="87" spans="1:14" ht="21" customHeight="1">
      <c r="A87" s="738"/>
      <c r="B87" s="730" t="s">
        <v>38</v>
      </c>
      <c r="C87" s="1054">
        <f>SUM('3c.m.'!F774)</f>
        <v>1500</v>
      </c>
      <c r="D87" s="731"/>
      <c r="E87" s="732"/>
      <c r="F87" s="732"/>
      <c r="G87" s="732"/>
      <c r="H87" s="732"/>
      <c r="I87" s="732"/>
      <c r="J87" s="732"/>
      <c r="K87" s="732"/>
      <c r="L87" s="732"/>
      <c r="M87" s="733"/>
      <c r="N87" s="722"/>
    </row>
    <row r="88" spans="1:14" ht="21" customHeight="1">
      <c r="A88" s="738"/>
      <c r="B88" s="730" t="s">
        <v>39</v>
      </c>
      <c r="C88" s="1054">
        <f>SUM('3d.m.'!F25)</f>
        <v>5000</v>
      </c>
      <c r="D88" s="731"/>
      <c r="E88" s="732"/>
      <c r="F88" s="732"/>
      <c r="G88" s="732"/>
      <c r="H88" s="732"/>
      <c r="I88" s="732"/>
      <c r="J88" s="732"/>
      <c r="K88" s="732"/>
      <c r="L88" s="732"/>
      <c r="M88" s="733"/>
      <c r="N88" s="722"/>
    </row>
    <row r="89" spans="1:14" ht="21" customHeight="1">
      <c r="A89" s="738"/>
      <c r="B89" s="730" t="s">
        <v>40</v>
      </c>
      <c r="C89" s="1054">
        <f>SUM('3d.m.'!F36)</f>
        <v>135900</v>
      </c>
      <c r="D89" s="731"/>
      <c r="E89" s="732"/>
      <c r="F89" s="732"/>
      <c r="G89" s="732"/>
      <c r="H89" s="732"/>
      <c r="I89" s="732"/>
      <c r="J89" s="732"/>
      <c r="K89" s="732"/>
      <c r="L89" s="732"/>
      <c r="M89" s="733"/>
      <c r="N89" s="722"/>
    </row>
    <row r="90" spans="1:14" ht="21" customHeight="1">
      <c r="A90" s="718" t="s">
        <v>988</v>
      </c>
      <c r="B90" s="729" t="s">
        <v>41</v>
      </c>
      <c r="C90" s="1053">
        <f>SUM(C91:C123)</f>
        <v>2333061</v>
      </c>
      <c r="D90" s="720">
        <f>SUM(E90:N91)</f>
        <v>2333061</v>
      </c>
      <c r="E90" s="732"/>
      <c r="F90" s="734">
        <v>190793</v>
      </c>
      <c r="G90" s="734">
        <v>1206817</v>
      </c>
      <c r="H90" s="734"/>
      <c r="I90" s="734">
        <v>4982</v>
      </c>
      <c r="J90" s="732"/>
      <c r="K90" s="732"/>
      <c r="L90" s="734">
        <v>150059</v>
      </c>
      <c r="M90" s="736">
        <v>780410</v>
      </c>
      <c r="N90" s="739"/>
    </row>
    <row r="91" spans="1:14" ht="21" customHeight="1">
      <c r="A91" s="738"/>
      <c r="B91" s="730" t="s">
        <v>42</v>
      </c>
      <c r="C91" s="1054">
        <f>SUM('3c.m.'!F61)</f>
        <v>828358</v>
      </c>
      <c r="D91" s="731"/>
      <c r="E91" s="732"/>
      <c r="F91" s="732"/>
      <c r="G91" s="732"/>
      <c r="H91" s="732"/>
      <c r="I91" s="732"/>
      <c r="J91" s="732"/>
      <c r="K91" s="732"/>
      <c r="L91" s="732"/>
      <c r="M91" s="733"/>
      <c r="N91" s="722"/>
    </row>
    <row r="92" spans="1:14" ht="21" customHeight="1">
      <c r="A92" s="738"/>
      <c r="B92" s="730" t="s">
        <v>43</v>
      </c>
      <c r="C92" s="1054">
        <f>SUM('3c.m.'!F70)</f>
        <v>129504</v>
      </c>
      <c r="D92" s="731"/>
      <c r="E92" s="732"/>
      <c r="F92" s="732"/>
      <c r="G92" s="732"/>
      <c r="H92" s="732"/>
      <c r="I92" s="732"/>
      <c r="J92" s="732"/>
      <c r="K92" s="732"/>
      <c r="L92" s="732"/>
      <c r="M92" s="733"/>
      <c r="N92" s="722"/>
    </row>
    <row r="93" spans="1:14" ht="21" customHeight="1">
      <c r="A93" s="738"/>
      <c r="B93" s="727" t="s">
        <v>1122</v>
      </c>
      <c r="C93" s="1054">
        <f>SUM('3c.m.'!F79)</f>
        <v>32197</v>
      </c>
      <c r="D93" s="731"/>
      <c r="E93" s="732"/>
      <c r="F93" s="732"/>
      <c r="G93" s="732"/>
      <c r="H93" s="732"/>
      <c r="I93" s="732"/>
      <c r="J93" s="732"/>
      <c r="K93" s="732"/>
      <c r="L93" s="732"/>
      <c r="M93" s="733"/>
      <c r="N93" s="722"/>
    </row>
    <row r="94" spans="1:14" ht="21" customHeight="1">
      <c r="A94" s="738"/>
      <c r="B94" s="727" t="s">
        <v>44</v>
      </c>
      <c r="C94" s="1054">
        <f>SUM('3c.m.'!F88)</f>
        <v>20899</v>
      </c>
      <c r="D94" s="731"/>
      <c r="E94" s="732"/>
      <c r="F94" s="732"/>
      <c r="G94" s="732"/>
      <c r="H94" s="732"/>
      <c r="I94" s="732"/>
      <c r="J94" s="732"/>
      <c r="K94" s="732"/>
      <c r="L94" s="732"/>
      <c r="M94" s="733"/>
      <c r="N94" s="722"/>
    </row>
    <row r="95" spans="1:14" ht="21" customHeight="1">
      <c r="A95" s="738"/>
      <c r="B95" s="727" t="s">
        <v>45</v>
      </c>
      <c r="C95" s="1054">
        <f>SUM('3c.m.'!F96)</f>
        <v>25456</v>
      </c>
      <c r="D95" s="731"/>
      <c r="E95" s="732"/>
      <c r="F95" s="732"/>
      <c r="G95" s="732"/>
      <c r="H95" s="732"/>
      <c r="I95" s="732"/>
      <c r="J95" s="732"/>
      <c r="K95" s="732"/>
      <c r="L95" s="732"/>
      <c r="M95" s="733"/>
      <c r="N95" s="722"/>
    </row>
    <row r="96" spans="1:14" ht="21" customHeight="1">
      <c r="A96" s="738"/>
      <c r="B96" s="727" t="s">
        <v>46</v>
      </c>
      <c r="C96" s="1054">
        <f>SUM('3c.m.'!F104)</f>
        <v>20644</v>
      </c>
      <c r="D96" s="731"/>
      <c r="E96" s="732"/>
      <c r="F96" s="732"/>
      <c r="G96" s="732"/>
      <c r="H96" s="732"/>
      <c r="I96" s="732"/>
      <c r="J96" s="732"/>
      <c r="K96" s="732"/>
      <c r="L96" s="732"/>
      <c r="M96" s="733"/>
      <c r="N96" s="722"/>
    </row>
    <row r="97" spans="1:14" ht="21" customHeight="1">
      <c r="A97" s="738"/>
      <c r="B97" s="727" t="s">
        <v>47</v>
      </c>
      <c r="C97" s="1054">
        <f>SUM('3c.m.'!F112)</f>
        <v>7057</v>
      </c>
      <c r="D97" s="731"/>
      <c r="E97" s="732"/>
      <c r="F97" s="732"/>
      <c r="G97" s="732"/>
      <c r="H97" s="732"/>
      <c r="I97" s="732"/>
      <c r="J97" s="732"/>
      <c r="K97" s="732"/>
      <c r="L97" s="732"/>
      <c r="M97" s="733"/>
      <c r="N97" s="722"/>
    </row>
    <row r="98" spans="1:14" ht="21" customHeight="1">
      <c r="A98" s="738"/>
      <c r="B98" s="727" t="s">
        <v>48</v>
      </c>
      <c r="C98" s="1054">
        <f>SUM('3c.m.'!F120)</f>
        <v>10100</v>
      </c>
      <c r="D98" s="731"/>
      <c r="E98" s="732"/>
      <c r="F98" s="732"/>
      <c r="G98" s="732"/>
      <c r="H98" s="732"/>
      <c r="I98" s="732"/>
      <c r="J98" s="732"/>
      <c r="K98" s="732"/>
      <c r="L98" s="732"/>
      <c r="M98" s="733"/>
      <c r="N98" s="722"/>
    </row>
    <row r="99" spans="1:14" ht="21" customHeight="1">
      <c r="A99" s="738"/>
      <c r="B99" s="727" t="s">
        <v>49</v>
      </c>
      <c r="C99" s="1054">
        <f>SUM('3c.m.'!F285)</f>
        <v>601700</v>
      </c>
      <c r="D99" s="731"/>
      <c r="E99" s="732"/>
      <c r="F99" s="732"/>
      <c r="G99" s="732"/>
      <c r="H99" s="732"/>
      <c r="I99" s="732"/>
      <c r="J99" s="732"/>
      <c r="K99" s="732"/>
      <c r="L99" s="732"/>
      <c r="M99" s="733"/>
      <c r="N99" s="722"/>
    </row>
    <row r="100" spans="1:14" ht="21" customHeight="1">
      <c r="A100" s="738"/>
      <c r="B100" s="730" t="s">
        <v>50</v>
      </c>
      <c r="C100" s="1054">
        <f>SUM('4.mell.'!F27)</f>
        <v>176674</v>
      </c>
      <c r="D100" s="731"/>
      <c r="E100" s="732"/>
      <c r="F100" s="732"/>
      <c r="G100" s="732"/>
      <c r="H100" s="732"/>
      <c r="I100" s="732"/>
      <c r="J100" s="732"/>
      <c r="K100" s="732"/>
      <c r="L100" s="732"/>
      <c r="M100" s="733"/>
      <c r="N100" s="722"/>
    </row>
    <row r="101" spans="1:14" ht="21" customHeight="1">
      <c r="A101" s="738"/>
      <c r="B101" s="730" t="s">
        <v>51</v>
      </c>
      <c r="C101" s="1054">
        <f>SUM('4.mell.'!F32)</f>
        <v>82232</v>
      </c>
      <c r="D101" s="731"/>
      <c r="E101" s="732"/>
      <c r="F101" s="732"/>
      <c r="G101" s="732"/>
      <c r="H101" s="732"/>
      <c r="I101" s="732"/>
      <c r="J101" s="732"/>
      <c r="K101" s="732"/>
      <c r="L101" s="732"/>
      <c r="M101" s="733"/>
      <c r="N101" s="722"/>
    </row>
    <row r="102" spans="1:14" ht="21" customHeight="1">
      <c r="A102" s="738"/>
      <c r="B102" s="730" t="s">
        <v>52</v>
      </c>
      <c r="C102" s="1054">
        <f>SUM('4.mell.'!F38)</f>
        <v>166511</v>
      </c>
      <c r="D102" s="731"/>
      <c r="E102" s="732"/>
      <c r="F102" s="732"/>
      <c r="G102" s="732"/>
      <c r="H102" s="732"/>
      <c r="I102" s="732"/>
      <c r="J102" s="732"/>
      <c r="K102" s="732"/>
      <c r="L102" s="732"/>
      <c r="M102" s="733"/>
      <c r="N102" s="722"/>
    </row>
    <row r="103" spans="1:14" ht="21" customHeight="1">
      <c r="A103" s="738"/>
      <c r="B103" s="730" t="s">
        <v>53</v>
      </c>
      <c r="C103" s="1054">
        <f>SUM('4.mell.'!F65)</f>
        <v>35060</v>
      </c>
      <c r="D103" s="731"/>
      <c r="E103" s="732"/>
      <c r="F103" s="732"/>
      <c r="G103" s="732"/>
      <c r="H103" s="732"/>
      <c r="I103" s="732"/>
      <c r="J103" s="732"/>
      <c r="K103" s="732"/>
      <c r="L103" s="732"/>
      <c r="M103" s="733"/>
      <c r="N103" s="722"/>
    </row>
    <row r="104" spans="1:14" ht="21" customHeight="1">
      <c r="A104" s="738" t="s">
        <v>1245</v>
      </c>
      <c r="B104" s="727" t="s">
        <v>1246</v>
      </c>
      <c r="C104" s="1054">
        <f>SUM('4.mell.'!F45)</f>
        <v>2674</v>
      </c>
      <c r="D104" s="731"/>
      <c r="E104" s="732"/>
      <c r="F104" s="732"/>
      <c r="G104" s="732"/>
      <c r="H104" s="732"/>
      <c r="I104" s="732"/>
      <c r="J104" s="732"/>
      <c r="K104" s="732"/>
      <c r="L104" s="732"/>
      <c r="M104" s="733"/>
      <c r="N104" s="722"/>
    </row>
    <row r="105" spans="1:14" ht="21" customHeight="1">
      <c r="A105" s="738"/>
      <c r="B105" s="727" t="s">
        <v>1247</v>
      </c>
      <c r="C105" s="1054">
        <f>SUM('4.mell.'!F48)</f>
        <v>9272</v>
      </c>
      <c r="D105" s="731"/>
      <c r="E105" s="732"/>
      <c r="F105" s="732"/>
      <c r="G105" s="732"/>
      <c r="H105" s="732"/>
      <c r="I105" s="732"/>
      <c r="J105" s="732"/>
      <c r="K105" s="732"/>
      <c r="L105" s="732"/>
      <c r="M105" s="733"/>
      <c r="N105" s="722"/>
    </row>
    <row r="106" spans="1:14" ht="21" customHeight="1">
      <c r="A106" s="738"/>
      <c r="B106" s="727" t="s">
        <v>1248</v>
      </c>
      <c r="C106" s="1054">
        <f>SUM('4.mell.'!F49)</f>
        <v>11121</v>
      </c>
      <c r="D106" s="731"/>
      <c r="E106" s="732"/>
      <c r="F106" s="732"/>
      <c r="G106" s="732"/>
      <c r="H106" s="732"/>
      <c r="I106" s="732"/>
      <c r="J106" s="732"/>
      <c r="K106" s="732"/>
      <c r="L106" s="732"/>
      <c r="M106" s="733"/>
      <c r="N106" s="722"/>
    </row>
    <row r="107" spans="1:14" ht="21" customHeight="1">
      <c r="A107" s="738"/>
      <c r="B107" s="727" t="s">
        <v>1249</v>
      </c>
      <c r="C107" s="1054">
        <f>SUM('4.mell.'!F50)</f>
        <v>18526</v>
      </c>
      <c r="D107" s="731"/>
      <c r="E107" s="732"/>
      <c r="F107" s="732"/>
      <c r="G107" s="732"/>
      <c r="H107" s="732"/>
      <c r="I107" s="732"/>
      <c r="J107" s="732"/>
      <c r="K107" s="732"/>
      <c r="L107" s="732"/>
      <c r="M107" s="733"/>
      <c r="N107" s="722"/>
    </row>
    <row r="108" spans="1:14" ht="21" customHeight="1">
      <c r="A108" s="738"/>
      <c r="B108" s="727" t="s">
        <v>1250</v>
      </c>
      <c r="C108" s="1054">
        <f>SUM('4.mell.'!F51)</f>
        <v>4234</v>
      </c>
      <c r="D108" s="731"/>
      <c r="E108" s="732"/>
      <c r="F108" s="732"/>
      <c r="G108" s="732"/>
      <c r="H108" s="732"/>
      <c r="I108" s="732"/>
      <c r="J108" s="732"/>
      <c r="K108" s="732"/>
      <c r="L108" s="732"/>
      <c r="M108" s="733"/>
      <c r="N108" s="722"/>
    </row>
    <row r="109" spans="1:14" ht="21" customHeight="1">
      <c r="A109" s="738"/>
      <c r="B109" s="727" t="s">
        <v>1251</v>
      </c>
      <c r="C109" s="1054">
        <f>SUM('4.mell.'!F52)</f>
        <v>2224</v>
      </c>
      <c r="D109" s="731"/>
      <c r="E109" s="732"/>
      <c r="F109" s="732"/>
      <c r="G109" s="732"/>
      <c r="H109" s="732"/>
      <c r="I109" s="732"/>
      <c r="J109" s="732"/>
      <c r="K109" s="732"/>
      <c r="L109" s="732"/>
      <c r="M109" s="733"/>
      <c r="N109" s="722"/>
    </row>
    <row r="110" spans="1:14" ht="21" customHeight="1">
      <c r="A110" s="738"/>
      <c r="B110" s="727" t="s">
        <v>1252</v>
      </c>
      <c r="C110" s="1054">
        <f>SUM('4.mell.'!F53)</f>
        <v>2923</v>
      </c>
      <c r="D110" s="731"/>
      <c r="E110" s="732"/>
      <c r="F110" s="732"/>
      <c r="G110" s="732"/>
      <c r="H110" s="732"/>
      <c r="I110" s="732"/>
      <c r="J110" s="732"/>
      <c r="K110" s="732"/>
      <c r="L110" s="732"/>
      <c r="M110" s="733"/>
      <c r="N110" s="722"/>
    </row>
    <row r="111" spans="1:14" ht="21" customHeight="1">
      <c r="A111" s="738"/>
      <c r="B111" s="727" t="s">
        <v>1253</v>
      </c>
      <c r="C111" s="1054">
        <f>SUM('4.mell.'!F54)</f>
        <v>2487</v>
      </c>
      <c r="D111" s="731"/>
      <c r="E111" s="732"/>
      <c r="F111" s="732"/>
      <c r="G111" s="732"/>
      <c r="H111" s="732"/>
      <c r="I111" s="732"/>
      <c r="J111" s="732"/>
      <c r="K111" s="732"/>
      <c r="L111" s="732"/>
      <c r="M111" s="733"/>
      <c r="N111" s="722"/>
    </row>
    <row r="112" spans="1:14" ht="21" customHeight="1">
      <c r="A112" s="738"/>
      <c r="B112" s="727" t="s">
        <v>1254</v>
      </c>
      <c r="C112" s="1054">
        <f>SUM('4.mell.'!F55)</f>
        <v>4120</v>
      </c>
      <c r="D112" s="731"/>
      <c r="E112" s="732"/>
      <c r="F112" s="732"/>
      <c r="G112" s="732"/>
      <c r="H112" s="732"/>
      <c r="I112" s="732"/>
      <c r="J112" s="732"/>
      <c r="K112" s="732"/>
      <c r="L112" s="732"/>
      <c r="M112" s="733"/>
      <c r="N112" s="722"/>
    </row>
    <row r="113" spans="1:14" ht="21" customHeight="1">
      <c r="A113" s="738"/>
      <c r="B113" s="727" t="s">
        <v>1255</v>
      </c>
      <c r="C113" s="1054">
        <f>SUM('4.mell.'!F56)</f>
        <v>2159</v>
      </c>
      <c r="D113" s="731"/>
      <c r="E113" s="732"/>
      <c r="F113" s="732"/>
      <c r="G113" s="732"/>
      <c r="H113" s="732"/>
      <c r="I113" s="732"/>
      <c r="J113" s="732"/>
      <c r="K113" s="732"/>
      <c r="L113" s="732"/>
      <c r="M113" s="733"/>
      <c r="N113" s="722"/>
    </row>
    <row r="114" spans="1:14" ht="21" customHeight="1">
      <c r="A114" s="738"/>
      <c r="B114" s="727" t="s">
        <v>1256</v>
      </c>
      <c r="C114" s="1054">
        <f>SUM('4.mell.'!F58)</f>
        <v>4975</v>
      </c>
      <c r="D114" s="731"/>
      <c r="E114" s="732"/>
      <c r="F114" s="732"/>
      <c r="G114" s="732"/>
      <c r="H114" s="732"/>
      <c r="I114" s="732"/>
      <c r="J114" s="732"/>
      <c r="K114" s="732"/>
      <c r="L114" s="732"/>
      <c r="M114" s="733"/>
      <c r="N114" s="722"/>
    </row>
    <row r="115" spans="1:14" ht="21" customHeight="1">
      <c r="A115" s="738"/>
      <c r="B115" s="727" t="s">
        <v>1257</v>
      </c>
      <c r="C115" s="1054">
        <f>SUM('4.mell.'!F59)</f>
        <v>5018</v>
      </c>
      <c r="D115" s="731"/>
      <c r="E115" s="732"/>
      <c r="F115" s="732"/>
      <c r="G115" s="732"/>
      <c r="H115" s="732"/>
      <c r="I115" s="732"/>
      <c r="J115" s="732"/>
      <c r="K115" s="732"/>
      <c r="L115" s="732"/>
      <c r="M115" s="733"/>
      <c r="N115" s="722"/>
    </row>
    <row r="116" spans="1:14" ht="21" customHeight="1">
      <c r="A116" s="738"/>
      <c r="B116" s="727" t="s">
        <v>1258</v>
      </c>
      <c r="C116" s="1054">
        <f>SUM('4.mell.'!F60)</f>
        <v>14589</v>
      </c>
      <c r="D116" s="731"/>
      <c r="E116" s="732"/>
      <c r="F116" s="732"/>
      <c r="G116" s="732"/>
      <c r="H116" s="732"/>
      <c r="I116" s="732"/>
      <c r="J116" s="732"/>
      <c r="K116" s="732"/>
      <c r="L116" s="732"/>
      <c r="M116" s="733"/>
      <c r="N116" s="722"/>
    </row>
    <row r="117" spans="1:14" ht="21" customHeight="1">
      <c r="A117" s="738"/>
      <c r="B117" s="727" t="s">
        <v>1259</v>
      </c>
      <c r="C117" s="1054">
        <f>SUM('4.mell.'!F61)</f>
        <v>18943</v>
      </c>
      <c r="D117" s="731"/>
      <c r="E117" s="732"/>
      <c r="F117" s="732"/>
      <c r="G117" s="732"/>
      <c r="H117" s="732"/>
      <c r="I117" s="732"/>
      <c r="J117" s="732"/>
      <c r="K117" s="732"/>
      <c r="L117" s="732"/>
      <c r="M117" s="733"/>
      <c r="N117" s="722"/>
    </row>
    <row r="118" spans="1:14" ht="21" customHeight="1">
      <c r="A118" s="738"/>
      <c r="B118" s="727" t="s">
        <v>1260</v>
      </c>
      <c r="C118" s="1054">
        <f>SUM('4.mell.'!F62)</f>
        <v>13826</v>
      </c>
      <c r="D118" s="731"/>
      <c r="E118" s="732"/>
      <c r="F118" s="732"/>
      <c r="G118" s="732"/>
      <c r="H118" s="732"/>
      <c r="I118" s="732"/>
      <c r="J118" s="732"/>
      <c r="K118" s="732"/>
      <c r="L118" s="732"/>
      <c r="M118" s="733"/>
      <c r="N118" s="722"/>
    </row>
    <row r="119" spans="1:14" ht="21" customHeight="1">
      <c r="A119" s="738"/>
      <c r="B119" s="727" t="s">
        <v>1261</v>
      </c>
      <c r="C119" s="1054">
        <f>SUM('4.mell.'!F63)</f>
        <v>10608</v>
      </c>
      <c r="D119" s="731"/>
      <c r="E119" s="732"/>
      <c r="F119" s="732"/>
      <c r="G119" s="732"/>
      <c r="H119" s="732"/>
      <c r="I119" s="732"/>
      <c r="J119" s="732"/>
      <c r="K119" s="732"/>
      <c r="L119" s="732"/>
      <c r="M119" s="733"/>
      <c r="N119" s="722"/>
    </row>
    <row r="120" spans="1:14" ht="21" customHeight="1">
      <c r="A120" s="738" t="s">
        <v>781</v>
      </c>
      <c r="B120" s="727" t="s">
        <v>1262</v>
      </c>
      <c r="C120" s="1054">
        <f>SUM('4.mell.'!F64)</f>
        <v>7556</v>
      </c>
      <c r="D120" s="731"/>
      <c r="E120" s="732"/>
      <c r="F120" s="732"/>
      <c r="G120" s="732"/>
      <c r="H120" s="732"/>
      <c r="I120" s="732"/>
      <c r="J120" s="732"/>
      <c r="K120" s="732"/>
      <c r="L120" s="732"/>
      <c r="M120" s="733"/>
      <c r="N120" s="722"/>
    </row>
    <row r="121" spans="1:14" ht="21" customHeight="1">
      <c r="A121" s="738"/>
      <c r="B121" s="727" t="s">
        <v>1263</v>
      </c>
      <c r="C121" s="1054">
        <f>SUM('4.mell.'!F71)</f>
        <v>15335</v>
      </c>
      <c r="D121" s="731"/>
      <c r="E121" s="732"/>
      <c r="F121" s="732"/>
      <c r="G121" s="732"/>
      <c r="H121" s="732"/>
      <c r="I121" s="732"/>
      <c r="J121" s="732"/>
      <c r="K121" s="732"/>
      <c r="L121" s="732"/>
      <c r="M121" s="733"/>
      <c r="N121" s="722"/>
    </row>
    <row r="122" spans="1:14" ht="21" customHeight="1">
      <c r="A122" s="738"/>
      <c r="B122" s="727" t="s">
        <v>1264</v>
      </c>
      <c r="C122" s="1054">
        <f>SUM('4.mell.'!F72)</f>
        <v>29079</v>
      </c>
      <c r="D122" s="731"/>
      <c r="E122" s="732"/>
      <c r="F122" s="732"/>
      <c r="G122" s="732"/>
      <c r="H122" s="732"/>
      <c r="I122" s="732"/>
      <c r="J122" s="732"/>
      <c r="K122" s="732"/>
      <c r="L122" s="732"/>
      <c r="M122" s="733"/>
      <c r="N122" s="722"/>
    </row>
    <row r="123" spans="1:14" ht="21" customHeight="1">
      <c r="A123" s="738"/>
      <c r="B123" s="730" t="s">
        <v>1118</v>
      </c>
      <c r="C123" s="1054">
        <f>SUM('4.mell.'!F70)</f>
        <v>17000</v>
      </c>
      <c r="D123" s="731"/>
      <c r="E123" s="732"/>
      <c r="F123" s="732"/>
      <c r="G123" s="732"/>
      <c r="H123" s="732"/>
      <c r="I123" s="732"/>
      <c r="J123" s="732"/>
      <c r="K123" s="732"/>
      <c r="L123" s="732"/>
      <c r="M123" s="733"/>
      <c r="N123" s="722"/>
    </row>
    <row r="124" spans="1:14" ht="21" customHeight="1">
      <c r="A124" s="718" t="s">
        <v>990</v>
      </c>
      <c r="B124" s="729" t="s">
        <v>54</v>
      </c>
      <c r="C124" s="1054"/>
      <c r="D124" s="720">
        <f>SUM(E124:M124)</f>
        <v>0</v>
      </c>
      <c r="E124" s="732"/>
      <c r="F124" s="732"/>
      <c r="G124" s="732"/>
      <c r="H124" s="732"/>
      <c r="I124" s="732"/>
      <c r="J124" s="732"/>
      <c r="K124" s="732"/>
      <c r="L124" s="732"/>
      <c r="M124" s="733"/>
      <c r="N124" s="722"/>
    </row>
    <row r="125" spans="1:14" ht="21" customHeight="1">
      <c r="A125" s="718" t="s">
        <v>992</v>
      </c>
      <c r="B125" s="729" t="s">
        <v>55</v>
      </c>
      <c r="C125" s="1054"/>
      <c r="D125" s="720">
        <f>SUM(E125:M125)</f>
        <v>0</v>
      </c>
      <c r="E125" s="732"/>
      <c r="F125" s="732"/>
      <c r="G125" s="732"/>
      <c r="H125" s="732"/>
      <c r="I125" s="732"/>
      <c r="J125" s="732"/>
      <c r="K125" s="732"/>
      <c r="L125" s="732"/>
      <c r="M125" s="733"/>
      <c r="N125" s="722"/>
    </row>
    <row r="126" spans="1:14" ht="21" customHeight="1">
      <c r="A126" s="718" t="s">
        <v>994</v>
      </c>
      <c r="B126" s="729" t="s">
        <v>56</v>
      </c>
      <c r="C126" s="1053">
        <f>SUM(C127:C135)</f>
        <v>75106</v>
      </c>
      <c r="D126" s="720">
        <f>SUM(E126:M126)</f>
        <v>75106</v>
      </c>
      <c r="E126" s="732"/>
      <c r="F126" s="734">
        <v>8357</v>
      </c>
      <c r="G126" s="734">
        <v>60000</v>
      </c>
      <c r="H126" s="734"/>
      <c r="I126" s="732"/>
      <c r="J126" s="732"/>
      <c r="K126" s="732"/>
      <c r="L126" s="734">
        <v>6749</v>
      </c>
      <c r="M126" s="733"/>
      <c r="N126" s="722"/>
    </row>
    <row r="127" spans="1:14" ht="21" customHeight="1">
      <c r="A127" s="718"/>
      <c r="B127" s="730" t="s">
        <v>57</v>
      </c>
      <c r="C127" s="1054">
        <f>SUM('3c.m.'!F137)</f>
        <v>17904</v>
      </c>
      <c r="D127" s="720"/>
      <c r="E127" s="732"/>
      <c r="F127" s="732"/>
      <c r="G127" s="732"/>
      <c r="H127" s="734"/>
      <c r="I127" s="732"/>
      <c r="J127" s="732"/>
      <c r="K127" s="732"/>
      <c r="L127" s="734"/>
      <c r="M127" s="733"/>
      <c r="N127" s="722"/>
    </row>
    <row r="128" spans="1:14" ht="21" customHeight="1">
      <c r="A128" s="718"/>
      <c r="B128" s="730" t="s">
        <v>58</v>
      </c>
      <c r="C128" s="1054">
        <f>SUM('3c.m.'!F145)</f>
        <v>8468</v>
      </c>
      <c r="D128" s="720"/>
      <c r="E128" s="732"/>
      <c r="F128" s="732"/>
      <c r="G128" s="732"/>
      <c r="H128" s="734"/>
      <c r="I128" s="732"/>
      <c r="J128" s="732"/>
      <c r="K128" s="732"/>
      <c r="L128" s="734"/>
      <c r="M128" s="733"/>
      <c r="N128" s="722"/>
    </row>
    <row r="129" spans="1:14" ht="21" customHeight="1">
      <c r="A129" s="718"/>
      <c r="B129" s="730" t="s">
        <v>59</v>
      </c>
      <c r="C129" s="1054">
        <f>SUM('3c.m.'!F169)</f>
        <v>8209</v>
      </c>
      <c r="D129" s="720"/>
      <c r="E129" s="732"/>
      <c r="F129" s="732"/>
      <c r="G129" s="732"/>
      <c r="H129" s="734"/>
      <c r="I129" s="732"/>
      <c r="J129" s="732"/>
      <c r="K129" s="732"/>
      <c r="L129" s="734"/>
      <c r="M129" s="733"/>
      <c r="N129" s="722"/>
    </row>
    <row r="130" spans="1:14" ht="21" customHeight="1">
      <c r="A130" s="718"/>
      <c r="B130" s="730" t="s">
        <v>1120</v>
      </c>
      <c r="C130" s="1054">
        <f>SUM('3c.m.'!F161)</f>
        <v>4281</v>
      </c>
      <c r="D130" s="731"/>
      <c r="E130" s="732"/>
      <c r="F130" s="732"/>
      <c r="G130" s="732"/>
      <c r="H130" s="732"/>
      <c r="I130" s="732"/>
      <c r="J130" s="732"/>
      <c r="K130" s="732"/>
      <c r="L130" s="732"/>
      <c r="M130" s="733"/>
      <c r="N130" s="722"/>
    </row>
    <row r="131" spans="1:14" ht="21" customHeight="1">
      <c r="A131" s="718"/>
      <c r="B131" s="730" t="s">
        <v>60</v>
      </c>
      <c r="C131" s="1054">
        <f>SUM('3c.m.'!F594)</f>
        <v>8454</v>
      </c>
      <c r="D131" s="731"/>
      <c r="E131" s="732"/>
      <c r="F131" s="732"/>
      <c r="G131" s="732"/>
      <c r="H131" s="732"/>
      <c r="I131" s="732"/>
      <c r="J131" s="732"/>
      <c r="K131" s="732"/>
      <c r="L131" s="732"/>
      <c r="M131" s="733"/>
      <c r="N131" s="722"/>
    </row>
    <row r="132" spans="1:14" ht="21" customHeight="1">
      <c r="A132" s="718"/>
      <c r="B132" s="730" t="s">
        <v>61</v>
      </c>
      <c r="C132" s="1054">
        <f>SUM('3c.m.'!F628)</f>
        <v>13068</v>
      </c>
      <c r="D132" s="731"/>
      <c r="E132" s="732"/>
      <c r="F132" s="732"/>
      <c r="G132" s="732"/>
      <c r="H132" s="732"/>
      <c r="I132" s="732"/>
      <c r="J132" s="732"/>
      <c r="K132" s="732"/>
      <c r="L132" s="732"/>
      <c r="M132" s="733"/>
      <c r="N132" s="722"/>
    </row>
    <row r="133" spans="1:14" ht="21" customHeight="1">
      <c r="A133" s="718"/>
      <c r="B133" s="730" t="s">
        <v>62</v>
      </c>
      <c r="C133" s="1054">
        <f>SUM('3c.m.'!F636)</f>
        <v>8722</v>
      </c>
      <c r="D133" s="731"/>
      <c r="E133" s="732"/>
      <c r="F133" s="732"/>
      <c r="G133" s="732"/>
      <c r="H133" s="732"/>
      <c r="I133" s="732"/>
      <c r="J133" s="732"/>
      <c r="K133" s="732"/>
      <c r="L133" s="732"/>
      <c r="M133" s="733"/>
      <c r="N133" s="722"/>
    </row>
    <row r="134" spans="1:14" ht="21" customHeight="1">
      <c r="A134" s="718"/>
      <c r="B134" s="730" t="s">
        <v>168</v>
      </c>
      <c r="C134" s="1054">
        <f>SUM('3c.m.'!F644)</f>
        <v>3000</v>
      </c>
      <c r="D134" s="731"/>
      <c r="E134" s="732"/>
      <c r="F134" s="732"/>
      <c r="G134" s="732"/>
      <c r="H134" s="732"/>
      <c r="I134" s="732"/>
      <c r="J134" s="732"/>
      <c r="K134" s="732"/>
      <c r="L134" s="732"/>
      <c r="M134" s="733"/>
      <c r="N134" s="722"/>
    </row>
    <row r="135" spans="1:14" ht="21" customHeight="1">
      <c r="A135" s="718"/>
      <c r="B135" s="730" t="s">
        <v>1123</v>
      </c>
      <c r="C135" s="1054">
        <f>SUM('3c.m.'!F652)</f>
        <v>3000</v>
      </c>
      <c r="D135" s="731"/>
      <c r="E135" s="732"/>
      <c r="F135" s="732"/>
      <c r="G135" s="732"/>
      <c r="H135" s="732"/>
      <c r="I135" s="732"/>
      <c r="J135" s="732"/>
      <c r="K135" s="732"/>
      <c r="L135" s="732"/>
      <c r="M135" s="733"/>
      <c r="N135" s="722"/>
    </row>
    <row r="136" spans="1:14" ht="21" customHeight="1">
      <c r="A136" s="718" t="s">
        <v>996</v>
      </c>
      <c r="B136" s="729" t="s">
        <v>63</v>
      </c>
      <c r="C136" s="1053">
        <f>SUM(C137:C140)</f>
        <v>41893</v>
      </c>
      <c r="D136" s="720">
        <f>SUM(E136:M136)</f>
        <v>41893</v>
      </c>
      <c r="E136" s="732"/>
      <c r="F136" s="734"/>
      <c r="G136" s="734">
        <v>38625</v>
      </c>
      <c r="H136" s="732"/>
      <c r="I136" s="732"/>
      <c r="J136" s="732"/>
      <c r="K136" s="732"/>
      <c r="L136" s="734">
        <v>3268</v>
      </c>
      <c r="M136" s="733"/>
      <c r="N136" s="722"/>
    </row>
    <row r="137" spans="1:14" ht="21" customHeight="1">
      <c r="A137" s="718"/>
      <c r="B137" s="730" t="s">
        <v>64</v>
      </c>
      <c r="C137" s="1054">
        <f>SUM('3c.m.'!F211)</f>
        <v>4909</v>
      </c>
      <c r="D137" s="731"/>
      <c r="E137" s="732"/>
      <c r="F137" s="732"/>
      <c r="G137" s="732"/>
      <c r="H137" s="732"/>
      <c r="I137" s="732"/>
      <c r="J137" s="732"/>
      <c r="K137" s="732"/>
      <c r="L137" s="732"/>
      <c r="M137" s="733"/>
      <c r="N137" s="722"/>
    </row>
    <row r="138" spans="1:14" ht="21" customHeight="1">
      <c r="A138" s="718"/>
      <c r="B138" s="730" t="s">
        <v>65</v>
      </c>
      <c r="C138" s="1054">
        <f>SUM('3c.m.'!F260)</f>
        <v>3400</v>
      </c>
      <c r="D138" s="731"/>
      <c r="E138" s="732"/>
      <c r="F138" s="732"/>
      <c r="G138" s="732"/>
      <c r="H138" s="732"/>
      <c r="I138" s="732"/>
      <c r="J138" s="732"/>
      <c r="K138" s="732"/>
      <c r="L138" s="732"/>
      <c r="M138" s="733"/>
      <c r="N138" s="722"/>
    </row>
    <row r="139" spans="1:14" ht="21" customHeight="1">
      <c r="A139" s="718"/>
      <c r="B139" s="730" t="s">
        <v>66</v>
      </c>
      <c r="C139" s="1054">
        <f>SUM('3c.m.'!F806)</f>
        <v>3584</v>
      </c>
      <c r="D139" s="731"/>
      <c r="E139" s="732"/>
      <c r="F139" s="732"/>
      <c r="G139" s="732"/>
      <c r="H139" s="732"/>
      <c r="I139" s="732"/>
      <c r="J139" s="732"/>
      <c r="K139" s="732"/>
      <c r="L139" s="732"/>
      <c r="M139" s="733"/>
      <c r="N139" s="722"/>
    </row>
    <row r="140" spans="1:14" ht="21" customHeight="1">
      <c r="A140" s="718"/>
      <c r="B140" s="730" t="s">
        <v>67</v>
      </c>
      <c r="C140" s="1054">
        <f>SUM('5.mell. '!F22)</f>
        <v>30000</v>
      </c>
      <c r="D140" s="731"/>
      <c r="E140" s="732"/>
      <c r="F140" s="732"/>
      <c r="G140" s="732"/>
      <c r="H140" s="732"/>
      <c r="I140" s="732"/>
      <c r="J140" s="732"/>
      <c r="K140" s="732"/>
      <c r="L140" s="732"/>
      <c r="M140" s="733"/>
      <c r="N140" s="722"/>
    </row>
    <row r="141" spans="1:14" ht="21" customHeight="1">
      <c r="A141" s="718" t="s">
        <v>998</v>
      </c>
      <c r="B141" s="729" t="s">
        <v>68</v>
      </c>
      <c r="C141" s="1053">
        <f>SUM(C142:C144)</f>
        <v>18818</v>
      </c>
      <c r="D141" s="720">
        <f>SUM(E141:M141)</f>
        <v>18818</v>
      </c>
      <c r="E141" s="732"/>
      <c r="F141" s="734"/>
      <c r="G141" s="734">
        <v>14500</v>
      </c>
      <c r="H141" s="732"/>
      <c r="I141" s="732"/>
      <c r="J141" s="732"/>
      <c r="K141" s="732"/>
      <c r="L141" s="734">
        <v>4318</v>
      </c>
      <c r="M141" s="733"/>
      <c r="N141" s="722"/>
    </row>
    <row r="142" spans="1:14" ht="21" customHeight="1">
      <c r="A142" s="718"/>
      <c r="B142" s="730" t="s">
        <v>69</v>
      </c>
      <c r="C142" s="1054">
        <f>SUM('3c.m.'!F194)</f>
        <v>12477</v>
      </c>
      <c r="D142" s="731"/>
      <c r="E142" s="732"/>
      <c r="F142" s="732"/>
      <c r="G142" s="732"/>
      <c r="H142" s="732"/>
      <c r="I142" s="732"/>
      <c r="J142" s="732"/>
      <c r="K142" s="732"/>
      <c r="L142" s="732"/>
      <c r="M142" s="733"/>
      <c r="N142" s="722"/>
    </row>
    <row r="143" spans="1:14" ht="21" customHeight="1">
      <c r="A143" s="718"/>
      <c r="B143" s="730" t="s">
        <v>176</v>
      </c>
      <c r="C143" s="1054">
        <f>SUM('3c.m.'!F618)</f>
        <v>4730</v>
      </c>
      <c r="D143" s="731"/>
      <c r="E143" s="732"/>
      <c r="F143" s="732"/>
      <c r="G143" s="732"/>
      <c r="H143" s="732"/>
      <c r="I143" s="732"/>
      <c r="J143" s="732"/>
      <c r="K143" s="732"/>
      <c r="L143" s="732"/>
      <c r="M143" s="733"/>
      <c r="N143" s="722"/>
    </row>
    <row r="144" spans="1:14" ht="21" customHeight="1">
      <c r="A144" s="718"/>
      <c r="B144" s="730" t="s">
        <v>70</v>
      </c>
      <c r="C144" s="1054">
        <f>SUM('3c.m.'!F798)</f>
        <v>1611</v>
      </c>
      <c r="D144" s="731"/>
      <c r="E144" s="732"/>
      <c r="F144" s="732"/>
      <c r="G144" s="732"/>
      <c r="H144" s="732"/>
      <c r="I144" s="732"/>
      <c r="J144" s="732"/>
      <c r="K144" s="732"/>
      <c r="L144" s="732"/>
      <c r="M144" s="733"/>
      <c r="N144" s="722"/>
    </row>
    <row r="145" spans="1:14" ht="21" customHeight="1">
      <c r="A145" s="740"/>
      <c r="B145" s="729"/>
      <c r="C145" s="1054"/>
      <c r="D145" s="731"/>
      <c r="E145" s="732"/>
      <c r="F145" s="732"/>
      <c r="G145" s="732"/>
      <c r="H145" s="732"/>
      <c r="I145" s="732"/>
      <c r="J145" s="732"/>
      <c r="K145" s="732"/>
      <c r="L145" s="732"/>
      <c r="M145" s="733"/>
      <c r="N145" s="722"/>
    </row>
    <row r="146" spans="1:14" ht="21" customHeight="1">
      <c r="A146" s="740"/>
      <c r="B146" s="729" t="s">
        <v>71</v>
      </c>
      <c r="C146" s="1053">
        <f>SUM('3c.m.'!F178)</f>
        <v>115330</v>
      </c>
      <c r="D146" s="720">
        <f>SUM(E146:N146)</f>
        <v>115330</v>
      </c>
      <c r="E146" s="732"/>
      <c r="F146" s="734">
        <v>115330</v>
      </c>
      <c r="G146" s="732"/>
      <c r="H146" s="732"/>
      <c r="I146" s="732"/>
      <c r="J146" s="732"/>
      <c r="K146" s="732"/>
      <c r="L146" s="732"/>
      <c r="M146" s="733"/>
      <c r="N146" s="722"/>
    </row>
    <row r="147" spans="1:14" ht="21" customHeight="1">
      <c r="A147" s="740"/>
      <c r="B147" s="729"/>
      <c r="C147" s="1053"/>
      <c r="D147" s="731"/>
      <c r="E147" s="732"/>
      <c r="F147" s="732"/>
      <c r="G147" s="732"/>
      <c r="H147" s="732"/>
      <c r="I147" s="732"/>
      <c r="J147" s="732"/>
      <c r="K147" s="732"/>
      <c r="L147" s="732"/>
      <c r="M147" s="733"/>
      <c r="N147" s="722"/>
    </row>
    <row r="148" spans="1:14" ht="21" customHeight="1">
      <c r="A148" s="740"/>
      <c r="B148" s="729" t="s">
        <v>72</v>
      </c>
      <c r="C148" s="1053">
        <f>SUM('3c.m.'!F186)</f>
        <v>117942</v>
      </c>
      <c r="D148" s="720">
        <f aca="true" t="shared" si="0" ref="D148:D164">SUM(E148:N148)</f>
        <v>117942</v>
      </c>
      <c r="E148" s="732"/>
      <c r="F148" s="734">
        <v>112500</v>
      </c>
      <c r="G148" s="734"/>
      <c r="H148" s="734">
        <v>800</v>
      </c>
      <c r="I148" s="732"/>
      <c r="J148" s="732">
        <v>700</v>
      </c>
      <c r="K148" s="732"/>
      <c r="L148" s="734">
        <v>3942</v>
      </c>
      <c r="M148" s="733"/>
      <c r="N148" s="722"/>
    </row>
    <row r="149" spans="1:14" ht="21" customHeight="1">
      <c r="A149" s="740"/>
      <c r="B149" s="729" t="s">
        <v>73</v>
      </c>
      <c r="C149" s="1053">
        <f>SUM('3a.m.'!F65)-156220-'12.mell'!C8</f>
        <v>1706221</v>
      </c>
      <c r="D149" s="720">
        <f t="shared" si="0"/>
        <v>1706221</v>
      </c>
      <c r="E149" s="734">
        <v>4883</v>
      </c>
      <c r="F149" s="734">
        <v>1352182</v>
      </c>
      <c r="G149" s="734">
        <v>149742</v>
      </c>
      <c r="H149" s="734">
        <v>9203</v>
      </c>
      <c r="I149" s="732"/>
      <c r="J149" s="732"/>
      <c r="K149" s="732"/>
      <c r="L149" s="734">
        <v>186603</v>
      </c>
      <c r="M149" s="733"/>
      <c r="N149" s="741">
        <v>3608</v>
      </c>
    </row>
    <row r="150" spans="1:14" ht="21" customHeight="1">
      <c r="A150" s="740"/>
      <c r="B150" s="729" t="s">
        <v>74</v>
      </c>
      <c r="C150" s="1053">
        <f>SUM('3c.m.'!F244)</f>
        <v>51016</v>
      </c>
      <c r="D150" s="720">
        <f t="shared" si="0"/>
        <v>51016</v>
      </c>
      <c r="E150" s="732"/>
      <c r="F150" s="734">
        <v>40000</v>
      </c>
      <c r="G150" s="734"/>
      <c r="H150" s="732"/>
      <c r="I150" s="732"/>
      <c r="J150" s="732"/>
      <c r="K150" s="732"/>
      <c r="L150" s="734">
        <v>11016</v>
      </c>
      <c r="M150" s="733"/>
      <c r="N150" s="741"/>
    </row>
    <row r="151" spans="1:14" ht="21" customHeight="1">
      <c r="A151" s="740"/>
      <c r="B151" s="729" t="s">
        <v>75</v>
      </c>
      <c r="C151" s="1053">
        <f>SUM('3c.m.'!F313)</f>
        <v>16978</v>
      </c>
      <c r="D151" s="720">
        <f t="shared" si="0"/>
        <v>16978</v>
      </c>
      <c r="E151" s="732"/>
      <c r="F151" s="734">
        <v>16978</v>
      </c>
      <c r="G151" s="734"/>
      <c r="H151" s="732"/>
      <c r="I151" s="732"/>
      <c r="J151" s="732"/>
      <c r="K151" s="732"/>
      <c r="L151" s="734"/>
      <c r="M151" s="733"/>
      <c r="N151" s="741"/>
    </row>
    <row r="152" spans="1:14" ht="21" customHeight="1">
      <c r="A152" s="740" t="s">
        <v>1119</v>
      </c>
      <c r="B152" s="729" t="s">
        <v>76</v>
      </c>
      <c r="C152" s="1053">
        <f>SUM('3c.m.'!F717)</f>
        <v>22873</v>
      </c>
      <c r="D152" s="720">
        <f t="shared" si="0"/>
        <v>22873</v>
      </c>
      <c r="E152" s="732"/>
      <c r="F152" s="734">
        <v>22000</v>
      </c>
      <c r="G152" s="734"/>
      <c r="H152" s="732"/>
      <c r="I152" s="732"/>
      <c r="J152" s="732"/>
      <c r="K152" s="732"/>
      <c r="L152" s="734">
        <v>873</v>
      </c>
      <c r="M152" s="733"/>
      <c r="N152" s="741"/>
    </row>
    <row r="153" spans="1:14" ht="21" customHeight="1">
      <c r="A153" s="740"/>
      <c r="B153" s="729" t="s">
        <v>77</v>
      </c>
      <c r="C153" s="1053">
        <f>SUM('3d.m.'!F16)</f>
        <v>400092</v>
      </c>
      <c r="D153" s="720">
        <f t="shared" si="0"/>
        <v>400092</v>
      </c>
      <c r="E153" s="732"/>
      <c r="F153" s="734">
        <v>400092</v>
      </c>
      <c r="G153" s="734"/>
      <c r="H153" s="732"/>
      <c r="I153" s="732"/>
      <c r="J153" s="732"/>
      <c r="K153" s="732"/>
      <c r="L153" s="734"/>
      <c r="M153" s="733"/>
      <c r="N153" s="741"/>
    </row>
    <row r="154" spans="1:14" ht="21" customHeight="1">
      <c r="A154" s="740"/>
      <c r="B154" s="729" t="s">
        <v>78</v>
      </c>
      <c r="C154" s="1053">
        <f>SUM('1c.mell '!F80)</f>
        <v>30000</v>
      </c>
      <c r="D154" s="720">
        <f t="shared" si="0"/>
        <v>30000</v>
      </c>
      <c r="E154" s="732"/>
      <c r="F154" s="734">
        <v>30000</v>
      </c>
      <c r="G154" s="734"/>
      <c r="H154" s="732"/>
      <c r="I154" s="732"/>
      <c r="J154" s="732"/>
      <c r="K154" s="732"/>
      <c r="L154" s="734"/>
      <c r="M154" s="733"/>
      <c r="N154" s="741"/>
    </row>
    <row r="155" spans="1:14" ht="21" customHeight="1">
      <c r="A155" s="740"/>
      <c r="B155" s="729" t="s">
        <v>1268</v>
      </c>
      <c r="C155" s="1053">
        <f>SUM('1c.mell '!F82)</f>
        <v>5155</v>
      </c>
      <c r="D155" s="720">
        <f t="shared" si="0"/>
        <v>5155</v>
      </c>
      <c r="E155" s="732"/>
      <c r="F155" s="734">
        <v>5155</v>
      </c>
      <c r="G155" s="734"/>
      <c r="H155" s="732"/>
      <c r="I155" s="732"/>
      <c r="J155" s="732"/>
      <c r="K155" s="732"/>
      <c r="L155" s="734"/>
      <c r="M155" s="733"/>
      <c r="N155" s="741"/>
    </row>
    <row r="156" spans="1:14" ht="21" customHeight="1">
      <c r="A156" s="740"/>
      <c r="B156" s="729" t="s">
        <v>79</v>
      </c>
      <c r="C156" s="1053">
        <f>SUM('1c.mell '!F85)</f>
        <v>197000</v>
      </c>
      <c r="D156" s="720">
        <f t="shared" si="0"/>
        <v>197000</v>
      </c>
      <c r="E156" s="732"/>
      <c r="F156" s="734">
        <v>81829</v>
      </c>
      <c r="G156" s="734">
        <v>115171</v>
      </c>
      <c r="H156" s="732"/>
      <c r="I156" s="732"/>
      <c r="J156" s="732"/>
      <c r="K156" s="732"/>
      <c r="L156" s="732"/>
      <c r="M156" s="733"/>
      <c r="N156" s="741"/>
    </row>
    <row r="157" spans="1:14" ht="21" customHeight="1">
      <c r="A157" s="740"/>
      <c r="B157" s="729" t="s">
        <v>432</v>
      </c>
      <c r="C157" s="1053">
        <f>SUM('1c.mell '!F87)</f>
        <v>21086</v>
      </c>
      <c r="D157" s="720">
        <f t="shared" si="0"/>
        <v>21086</v>
      </c>
      <c r="E157" s="732"/>
      <c r="F157" s="734">
        <v>21086</v>
      </c>
      <c r="G157" s="734"/>
      <c r="H157" s="732"/>
      <c r="I157" s="732"/>
      <c r="J157" s="732"/>
      <c r="K157" s="732"/>
      <c r="L157" s="732"/>
      <c r="M157" s="733"/>
      <c r="N157" s="741"/>
    </row>
    <row r="158" spans="1:14" ht="21" customHeight="1">
      <c r="A158" s="740"/>
      <c r="B158" s="729" t="s">
        <v>80</v>
      </c>
      <c r="C158" s="1053">
        <f>SUM('1c.mell '!F121)</f>
        <v>48000</v>
      </c>
      <c r="D158" s="720">
        <f t="shared" si="0"/>
        <v>48000</v>
      </c>
      <c r="E158" s="732"/>
      <c r="F158" s="734">
        <v>48000</v>
      </c>
      <c r="G158" s="734"/>
      <c r="H158" s="732"/>
      <c r="I158" s="734"/>
      <c r="J158" s="732"/>
      <c r="K158" s="732"/>
      <c r="L158" s="734"/>
      <c r="M158" s="733"/>
      <c r="N158" s="741"/>
    </row>
    <row r="159" spans="1:14" ht="21" customHeight="1">
      <c r="A159" s="740"/>
      <c r="B159" s="729" t="s">
        <v>1112</v>
      </c>
      <c r="C159" s="1053">
        <f>SUM('1c.mell '!F73)</f>
        <v>60303</v>
      </c>
      <c r="D159" s="720">
        <f t="shared" si="0"/>
        <v>60303</v>
      </c>
      <c r="E159" s="732"/>
      <c r="F159" s="734">
        <v>60303</v>
      </c>
      <c r="G159" s="734"/>
      <c r="H159" s="732"/>
      <c r="I159" s="732"/>
      <c r="J159" s="732"/>
      <c r="K159" s="732"/>
      <c r="L159" s="734"/>
      <c r="M159" s="733"/>
      <c r="N159" s="741"/>
    </row>
    <row r="160" spans="1:14" ht="21" customHeight="1">
      <c r="A160" s="740"/>
      <c r="B160" s="729" t="s">
        <v>1113</v>
      </c>
      <c r="C160" s="1053">
        <f>SUM('1c.mell '!F164)</f>
        <v>46252</v>
      </c>
      <c r="D160" s="720">
        <f t="shared" si="0"/>
        <v>46252</v>
      </c>
      <c r="E160" s="732"/>
      <c r="F160" s="734"/>
      <c r="G160" s="734"/>
      <c r="H160" s="732"/>
      <c r="I160" s="732"/>
      <c r="J160" s="732"/>
      <c r="K160" s="732"/>
      <c r="L160" s="734">
        <v>46252</v>
      </c>
      <c r="M160" s="733"/>
      <c r="N160" s="741"/>
    </row>
    <row r="161" spans="1:14" ht="21" customHeight="1">
      <c r="A161" s="740"/>
      <c r="B161" s="729" t="s">
        <v>81</v>
      </c>
      <c r="C161" s="1053">
        <f>SUM('2.mell'!F352)</f>
        <v>1991605</v>
      </c>
      <c r="D161" s="720">
        <f t="shared" si="0"/>
        <v>1991605</v>
      </c>
      <c r="E161" s="734">
        <v>262605</v>
      </c>
      <c r="F161" s="734">
        <v>1395372</v>
      </c>
      <c r="G161" s="734">
        <v>298550</v>
      </c>
      <c r="H161" s="734">
        <v>300</v>
      </c>
      <c r="I161" s="732"/>
      <c r="J161" s="732"/>
      <c r="K161" s="732"/>
      <c r="L161" s="734">
        <v>34778</v>
      </c>
      <c r="M161" s="733"/>
      <c r="N161" s="722"/>
    </row>
    <row r="162" spans="1:14" ht="21" customHeight="1">
      <c r="A162" s="718"/>
      <c r="B162" s="729" t="s">
        <v>82</v>
      </c>
      <c r="C162" s="1053">
        <f>SUM('2.mell'!F415)</f>
        <v>492055</v>
      </c>
      <c r="D162" s="720">
        <f t="shared" si="0"/>
        <v>492055</v>
      </c>
      <c r="E162" s="734">
        <v>155683</v>
      </c>
      <c r="F162" s="734">
        <v>299426</v>
      </c>
      <c r="G162" s="734">
        <v>36139</v>
      </c>
      <c r="H162" s="734"/>
      <c r="I162" s="732"/>
      <c r="J162" s="732"/>
      <c r="K162" s="732"/>
      <c r="L162" s="734">
        <v>807</v>
      </c>
      <c r="M162" s="733"/>
      <c r="N162" s="722"/>
    </row>
    <row r="163" spans="1:14" ht="21" customHeight="1">
      <c r="A163" s="718"/>
      <c r="B163" s="729" t="s">
        <v>83</v>
      </c>
      <c r="C163" s="1053">
        <f>SUM('2.mell'!F446)</f>
        <v>650448</v>
      </c>
      <c r="D163" s="720">
        <f t="shared" si="0"/>
        <v>650448</v>
      </c>
      <c r="E163" s="734">
        <v>200771</v>
      </c>
      <c r="F163" s="734">
        <v>379341</v>
      </c>
      <c r="G163" s="734">
        <v>46485</v>
      </c>
      <c r="H163" s="734">
        <v>8840</v>
      </c>
      <c r="I163" s="732"/>
      <c r="J163" s="732"/>
      <c r="K163" s="732"/>
      <c r="L163" s="734">
        <v>15011</v>
      </c>
      <c r="M163" s="733"/>
      <c r="N163" s="722"/>
    </row>
    <row r="164" spans="1:14" ht="21" customHeight="1">
      <c r="A164" s="718"/>
      <c r="B164" s="729" t="s">
        <v>84</v>
      </c>
      <c r="C164" s="1053">
        <f>SUM('2.mell'!F511)-'12.mell'!C7</f>
        <v>187309</v>
      </c>
      <c r="D164" s="720">
        <f t="shared" si="0"/>
        <v>187309</v>
      </c>
      <c r="E164" s="734">
        <v>23195</v>
      </c>
      <c r="F164" s="734">
        <v>110224</v>
      </c>
      <c r="G164" s="734">
        <v>50000</v>
      </c>
      <c r="H164" s="734">
        <v>200</v>
      </c>
      <c r="I164" s="732"/>
      <c r="J164" s="734"/>
      <c r="K164" s="732"/>
      <c r="L164" s="734">
        <v>3690</v>
      </c>
      <c r="M164" s="733"/>
      <c r="N164" s="722"/>
    </row>
    <row r="165" spans="1:14" ht="21" customHeight="1">
      <c r="A165" s="718"/>
      <c r="B165" s="729"/>
      <c r="C165" s="1054"/>
      <c r="D165" s="731"/>
      <c r="E165" s="732"/>
      <c r="F165" s="732"/>
      <c r="G165" s="732"/>
      <c r="H165" s="732"/>
      <c r="I165" s="732"/>
      <c r="J165" s="732"/>
      <c r="K165" s="732"/>
      <c r="L165" s="732"/>
      <c r="M165" s="733"/>
      <c r="N165" s="722"/>
    </row>
    <row r="166" spans="1:14" ht="21" customHeight="1">
      <c r="A166" s="718"/>
      <c r="B166" s="729"/>
      <c r="C166" s="1054"/>
      <c r="D166" s="731"/>
      <c r="E166" s="732"/>
      <c r="F166" s="732"/>
      <c r="G166" s="732"/>
      <c r="H166" s="732"/>
      <c r="I166" s="732"/>
      <c r="J166" s="732"/>
      <c r="K166" s="732"/>
      <c r="L166" s="732"/>
      <c r="M166" s="733"/>
      <c r="N166" s="722"/>
    </row>
    <row r="167" spans="1:14" ht="21" customHeight="1">
      <c r="A167" s="718"/>
      <c r="B167" s="742" t="s">
        <v>1322</v>
      </c>
      <c r="C167" s="1055">
        <f>SUM(C10+C20+C22+C24+C26+C47+C51+C62+C77+C80+C90+C126+C136+C141+C146+C148+C149+C150+C151+C152+C153+C154+C156+C157+C158+C159+C161+C162+C163+C164+C160+C155)</f>
        <v>15460610</v>
      </c>
      <c r="D167" s="1055">
        <f aca="true" t="shared" si="1" ref="D167:K167">SUM(D10+D20+D22+D24+D26+D47+D51+D62+D77+D80+D90+D126+D136+D141+D146+D148+D149+D150+D151+D152+D153+D154+D156+D157+D158+D159+D161+D162+D163+D164+D160+D155)</f>
        <v>15460610</v>
      </c>
      <c r="E167" s="1055">
        <f t="shared" si="1"/>
        <v>1561458</v>
      </c>
      <c r="F167" s="1055">
        <f t="shared" si="1"/>
        <v>6230193</v>
      </c>
      <c r="G167" s="1055">
        <f t="shared" si="1"/>
        <v>2709942</v>
      </c>
      <c r="H167" s="1055">
        <f t="shared" si="1"/>
        <v>33074</v>
      </c>
      <c r="I167" s="1055">
        <f t="shared" si="1"/>
        <v>531375</v>
      </c>
      <c r="J167" s="1055">
        <f t="shared" si="1"/>
        <v>2900</v>
      </c>
      <c r="K167" s="1055">
        <f t="shared" si="1"/>
        <v>0</v>
      </c>
      <c r="L167" s="1055">
        <f>SUM(L10+L20+L22+L24+L26+L47+L51+L62+L77+L80+L90+L126+L136+L141+L146+L148+L149+L150+L151+L152+L153+L154+L156+L157+L158+L159+L161+L162+L163+L164+L160)</f>
        <v>3223992</v>
      </c>
      <c r="M167" s="734">
        <f>SUM(M164+M163+M162+M161+M159+M158+M156+M154+M153+M152+M151+M150+M149+M148+M146+M141+M136+M126+M90+M80+M77+M62+M51+M47+M26+M24+M22+M20+M10+M160+M157)</f>
        <v>1164068</v>
      </c>
      <c r="N167" s="734">
        <f>SUM(N164+N163+N162+N161+N159+N158+N156+N154+N153+N152+N151+N150+N149+N148+N146+N141+N136+N126+N90+N80+N77+N62+N51+N47+N26+N24+N22+N20+N10+N160+N157)</f>
        <v>3608</v>
      </c>
    </row>
    <row r="168" spans="1:14" ht="21" customHeight="1">
      <c r="A168" s="718"/>
      <c r="B168" s="729"/>
      <c r="C168" s="1054"/>
      <c r="D168" s="731"/>
      <c r="E168" s="732"/>
      <c r="F168" s="732"/>
      <c r="G168" s="732"/>
      <c r="H168" s="732"/>
      <c r="I168" s="732"/>
      <c r="J168" s="732"/>
      <c r="K168" s="732"/>
      <c r="L168" s="732"/>
      <c r="M168" s="733"/>
      <c r="N168" s="722"/>
    </row>
    <row r="171" ht="12">
      <c r="F171" s="928"/>
    </row>
  </sheetData>
  <sheetProtection/>
  <mergeCells count="13">
    <mergeCell ref="M8:M9"/>
    <mergeCell ref="N8:N9"/>
    <mergeCell ref="D8:D9"/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</mergeCells>
  <printOptions/>
  <pageMargins left="0.3937007874015748" right="0.3937007874015748" top="0.3937007874015748" bottom="0.3937007874015748" header="0.5118110236220472" footer="0"/>
  <pageSetup firstPageNumber="57" useFirstPageNumber="1" horizontalDpi="600" verticalDpi="600" orientation="landscape" paperSize="9" scale="56" r:id="rId1"/>
  <headerFooter alignWithMargins="0">
    <oddFooter>&amp;C&amp;P. oldal</oddFooter>
  </headerFooter>
  <rowBreaks count="1" manualBreakCount="1">
    <brk id="126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58">
      <selection activeCell="C7" sqref="C7"/>
    </sheetView>
  </sheetViews>
  <sheetFormatPr defaultColWidth="9.125" defaultRowHeight="12.75"/>
  <cols>
    <col min="1" max="1" width="7.625" style="710" customWidth="1"/>
    <col min="2" max="2" width="49.50390625" style="710" customWidth="1"/>
    <col min="3" max="3" width="13.875" style="710" customWidth="1"/>
    <col min="4" max="5" width="11.125" style="710" customWidth="1"/>
    <col min="6" max="6" width="11.875" style="710" customWidth="1"/>
    <col min="7" max="7" width="12.125" style="710" customWidth="1"/>
    <col min="8" max="8" width="11.50390625" style="710" customWidth="1"/>
    <col min="9" max="9" width="10.50390625" style="710" bestFit="1" customWidth="1"/>
    <col min="10" max="10" width="11.125" style="710" customWidth="1"/>
    <col min="11" max="11" width="11.50390625" style="710" customWidth="1"/>
    <col min="12" max="12" width="10.875" style="710" customWidth="1"/>
    <col min="13" max="16384" width="9.125" style="710" customWidth="1"/>
  </cols>
  <sheetData>
    <row r="1" spans="1:13" ht="12.75">
      <c r="A1" s="1452" t="s">
        <v>85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</row>
    <row r="2" spans="2:12" ht="17.25">
      <c r="B2" s="1453" t="s">
        <v>86</v>
      </c>
      <c r="C2" s="1453"/>
      <c r="D2" s="1453"/>
      <c r="E2" s="1453"/>
      <c r="F2" s="1453"/>
      <c r="G2" s="1453"/>
      <c r="H2" s="1453"/>
      <c r="I2" s="1453"/>
      <c r="J2" s="1453"/>
      <c r="K2" s="1453"/>
      <c r="L2" s="1453"/>
    </row>
    <row r="3" spans="2:12" ht="17.25">
      <c r="B3" s="1454" t="s">
        <v>1104</v>
      </c>
      <c r="C3" s="1454"/>
      <c r="D3" s="1454"/>
      <c r="E3" s="1454"/>
      <c r="F3" s="1454"/>
      <c r="G3" s="1454"/>
      <c r="H3" s="1454"/>
      <c r="I3" s="1454"/>
      <c r="J3" s="1454"/>
      <c r="K3" s="1454"/>
      <c r="L3" s="1454"/>
    </row>
    <row r="4" spans="3:13" ht="9.75" customHeight="1">
      <c r="C4" s="743"/>
      <c r="F4" s="744"/>
      <c r="G4" s="744"/>
      <c r="H4" s="744"/>
      <c r="I4" s="744"/>
      <c r="J4" s="744"/>
      <c r="K4" s="744"/>
      <c r="L4" s="744"/>
      <c r="M4" s="713" t="s">
        <v>895</v>
      </c>
    </row>
    <row r="5" spans="1:13" ht="27" customHeight="1">
      <c r="A5" s="745"/>
      <c r="B5" s="1451" t="s">
        <v>87</v>
      </c>
      <c r="C5" s="1445" t="s">
        <v>1332</v>
      </c>
      <c r="D5" s="1451" t="s">
        <v>88</v>
      </c>
      <c r="E5" s="1445" t="s">
        <v>1034</v>
      </c>
      <c r="F5" s="1445" t="s">
        <v>1040</v>
      </c>
      <c r="G5" s="1451" t="s">
        <v>1036</v>
      </c>
      <c r="H5" s="1451"/>
      <c r="I5" s="1451" t="s">
        <v>1037</v>
      </c>
      <c r="J5" s="1451"/>
      <c r="K5" s="1451" t="s">
        <v>1191</v>
      </c>
      <c r="L5" s="1445" t="s">
        <v>89</v>
      </c>
      <c r="M5" s="1451" t="s">
        <v>90</v>
      </c>
    </row>
    <row r="6" spans="1:13" ht="41.25" customHeight="1">
      <c r="A6" s="747"/>
      <c r="B6" s="1451"/>
      <c r="C6" s="1450"/>
      <c r="D6" s="1451"/>
      <c r="E6" s="1450"/>
      <c r="F6" s="1255"/>
      <c r="G6" s="746" t="s">
        <v>91</v>
      </c>
      <c r="H6" s="746" t="s">
        <v>92</v>
      </c>
      <c r="I6" s="746" t="s">
        <v>93</v>
      </c>
      <c r="J6" s="746" t="s">
        <v>92</v>
      </c>
      <c r="K6" s="1451"/>
      <c r="L6" s="1455"/>
      <c r="M6" s="1451"/>
    </row>
    <row r="7" spans="1:13" ht="18" customHeight="1">
      <c r="A7" s="749">
        <v>2985</v>
      </c>
      <c r="B7" s="750" t="s">
        <v>94</v>
      </c>
      <c r="C7" s="927">
        <v>165343</v>
      </c>
      <c r="D7" s="751">
        <f aca="true" t="shared" si="0" ref="D7:D72">SUM(E7:M7)</f>
        <v>165343</v>
      </c>
      <c r="E7" s="751">
        <v>119351</v>
      </c>
      <c r="F7" s="752"/>
      <c r="G7" s="753">
        <v>21992</v>
      </c>
      <c r="H7" s="753"/>
      <c r="I7" s="753"/>
      <c r="J7" s="753"/>
      <c r="K7" s="753">
        <v>24000</v>
      </c>
      <c r="L7" s="753"/>
      <c r="M7" s="755"/>
    </row>
    <row r="8" spans="1:13" ht="18" customHeight="1">
      <c r="A8" s="756">
        <v>3011</v>
      </c>
      <c r="B8" s="757" t="s">
        <v>571</v>
      </c>
      <c r="C8" s="1089">
        <f>SUM('3a.m.'!F19)</f>
        <v>9971</v>
      </c>
      <c r="D8" s="751">
        <f t="shared" si="0"/>
        <v>9971</v>
      </c>
      <c r="E8" s="751">
        <v>9971</v>
      </c>
      <c r="F8" s="758"/>
      <c r="G8" s="746"/>
      <c r="H8" s="746"/>
      <c r="I8" s="746"/>
      <c r="J8" s="746"/>
      <c r="K8" s="759"/>
      <c r="L8" s="746"/>
      <c r="M8" s="760"/>
    </row>
    <row r="9" spans="1:13" ht="18" customHeight="1">
      <c r="A9" s="761">
        <v>3052</v>
      </c>
      <c r="B9" s="802" t="s">
        <v>452</v>
      </c>
      <c r="C9" s="927">
        <f>SUM('3c.m.'!F17)</f>
        <v>6248</v>
      </c>
      <c r="D9" s="751">
        <f t="shared" si="0"/>
        <v>6248</v>
      </c>
      <c r="E9" s="751">
        <v>5000</v>
      </c>
      <c r="F9" s="751"/>
      <c r="G9" s="763"/>
      <c r="H9" s="763"/>
      <c r="I9" s="763"/>
      <c r="J9" s="763"/>
      <c r="K9" s="1088">
        <v>1248</v>
      </c>
      <c r="L9" s="763"/>
      <c r="M9" s="755"/>
    </row>
    <row r="10" spans="1:13" ht="18" customHeight="1">
      <c r="A10" s="761">
        <v>3053</v>
      </c>
      <c r="B10" s="802" t="s">
        <v>1082</v>
      </c>
      <c r="C10" s="927">
        <f>SUM('3c.m.'!F25)</f>
        <v>3000</v>
      </c>
      <c r="D10" s="751">
        <f t="shared" si="0"/>
        <v>3000</v>
      </c>
      <c r="E10" s="751">
        <v>3000</v>
      </c>
      <c r="F10" s="751"/>
      <c r="G10" s="763"/>
      <c r="H10" s="763"/>
      <c r="I10" s="763"/>
      <c r="J10" s="763"/>
      <c r="K10" s="763"/>
      <c r="L10" s="763"/>
      <c r="M10" s="755"/>
    </row>
    <row r="11" spans="1:13" ht="18" customHeight="1">
      <c r="A11" s="761">
        <v>3141</v>
      </c>
      <c r="B11" s="762" t="s">
        <v>95</v>
      </c>
      <c r="C11" s="927">
        <f>SUM('3c.m.'!F129)</f>
        <v>28700</v>
      </c>
      <c r="D11" s="751">
        <f t="shared" si="0"/>
        <v>28700</v>
      </c>
      <c r="E11" s="751">
        <v>17500</v>
      </c>
      <c r="F11" s="764"/>
      <c r="G11" s="765"/>
      <c r="H11" s="765"/>
      <c r="I11" s="765"/>
      <c r="J11" s="765"/>
      <c r="K11" s="765">
        <v>11200</v>
      </c>
      <c r="L11" s="765"/>
      <c r="M11" s="755"/>
    </row>
    <row r="12" spans="1:13" ht="18" customHeight="1">
      <c r="A12" s="749">
        <v>3144</v>
      </c>
      <c r="B12" s="766" t="s">
        <v>96</v>
      </c>
      <c r="C12" s="927">
        <f>SUM('3c.m.'!F153)</f>
        <v>1500</v>
      </c>
      <c r="D12" s="751">
        <f t="shared" si="0"/>
        <v>1500</v>
      </c>
      <c r="E12" s="751">
        <v>1500</v>
      </c>
      <c r="F12" s="764"/>
      <c r="G12" s="765"/>
      <c r="H12" s="765"/>
      <c r="I12" s="765"/>
      <c r="J12" s="765"/>
      <c r="K12" s="765"/>
      <c r="L12" s="765"/>
      <c r="M12" s="755"/>
    </row>
    <row r="13" spans="1:13" ht="18" customHeight="1">
      <c r="A13" s="761">
        <v>3207</v>
      </c>
      <c r="B13" s="802" t="s">
        <v>1323</v>
      </c>
      <c r="C13" s="927">
        <f>SUM('3c.m.'!F236)</f>
        <v>26500</v>
      </c>
      <c r="D13" s="751">
        <f t="shared" si="0"/>
        <v>26500</v>
      </c>
      <c r="E13" s="751">
        <v>26500</v>
      </c>
      <c r="F13" s="764"/>
      <c r="G13" s="765"/>
      <c r="H13" s="765"/>
      <c r="I13" s="765"/>
      <c r="J13" s="765"/>
      <c r="K13" s="765"/>
      <c r="L13" s="765"/>
      <c r="M13" s="755"/>
    </row>
    <row r="14" spans="1:13" ht="18" customHeight="1">
      <c r="A14" s="761">
        <v>3209</v>
      </c>
      <c r="B14" s="762" t="s">
        <v>97</v>
      </c>
      <c r="C14" s="927">
        <f>SUM('3c.m.'!F252)</f>
        <v>11058</v>
      </c>
      <c r="D14" s="751">
        <f t="shared" si="0"/>
        <v>11058</v>
      </c>
      <c r="E14" s="751">
        <v>10000</v>
      </c>
      <c r="F14" s="764"/>
      <c r="G14" s="765"/>
      <c r="H14" s="765"/>
      <c r="I14" s="765"/>
      <c r="J14" s="765"/>
      <c r="K14" s="765">
        <v>1058</v>
      </c>
      <c r="L14" s="765"/>
      <c r="M14" s="755"/>
    </row>
    <row r="15" spans="1:13" ht="18" customHeight="1">
      <c r="A15" s="761">
        <v>3305</v>
      </c>
      <c r="B15" s="762" t="s">
        <v>685</v>
      </c>
      <c r="C15" s="927">
        <f>SUM('3c.m.'!F339)</f>
        <v>9800</v>
      </c>
      <c r="D15" s="751">
        <f t="shared" si="0"/>
        <v>9800</v>
      </c>
      <c r="E15" s="751">
        <v>9800</v>
      </c>
      <c r="F15" s="764"/>
      <c r="G15" s="765"/>
      <c r="H15" s="765"/>
      <c r="I15" s="765"/>
      <c r="J15" s="765"/>
      <c r="K15" s="765"/>
      <c r="L15" s="765"/>
      <c r="M15" s="755"/>
    </row>
    <row r="16" spans="1:13" ht="18" customHeight="1">
      <c r="A16" s="761">
        <v>3306</v>
      </c>
      <c r="B16" s="762" t="s">
        <v>686</v>
      </c>
      <c r="C16" s="927">
        <f>SUM('3c.m.'!F348)</f>
        <v>1500</v>
      </c>
      <c r="D16" s="751">
        <f t="shared" si="0"/>
        <v>1500</v>
      </c>
      <c r="E16" s="751">
        <v>1500</v>
      </c>
      <c r="F16" s="764"/>
      <c r="G16" s="765"/>
      <c r="H16" s="765"/>
      <c r="I16" s="765"/>
      <c r="J16" s="765"/>
      <c r="K16" s="765"/>
      <c r="L16" s="765"/>
      <c r="M16" s="755"/>
    </row>
    <row r="17" spans="1:13" ht="18" customHeight="1">
      <c r="A17" s="761">
        <v>3307</v>
      </c>
      <c r="B17" s="762" t="s">
        <v>98</v>
      </c>
      <c r="C17" s="927">
        <f>SUM('3c.m.'!F357)</f>
        <v>4000</v>
      </c>
      <c r="D17" s="751">
        <f t="shared" si="0"/>
        <v>4000</v>
      </c>
      <c r="E17" s="751">
        <v>4000</v>
      </c>
      <c r="F17" s="764"/>
      <c r="G17" s="765"/>
      <c r="H17" s="765"/>
      <c r="I17" s="765"/>
      <c r="J17" s="765"/>
      <c r="K17" s="765"/>
      <c r="L17" s="765"/>
      <c r="M17" s="755"/>
    </row>
    <row r="18" spans="1:13" ht="18" customHeight="1">
      <c r="A18" s="761">
        <v>3310</v>
      </c>
      <c r="B18" s="762" t="s">
        <v>839</v>
      </c>
      <c r="C18" s="927">
        <f>SUM('3c.m.'!F373)</f>
        <v>6000</v>
      </c>
      <c r="D18" s="751">
        <f t="shared" si="0"/>
        <v>6000</v>
      </c>
      <c r="E18" s="751">
        <v>6000</v>
      </c>
      <c r="F18" s="764"/>
      <c r="G18" s="765"/>
      <c r="H18" s="765"/>
      <c r="I18" s="765"/>
      <c r="J18" s="765"/>
      <c r="K18" s="765"/>
      <c r="L18" s="765"/>
      <c r="M18" s="755"/>
    </row>
    <row r="19" spans="1:13" ht="18" customHeight="1">
      <c r="A19" s="761">
        <v>3312</v>
      </c>
      <c r="B19" s="802" t="s">
        <v>1076</v>
      </c>
      <c r="C19" s="927">
        <f>SUM('3c.m.'!F389)</f>
        <v>16000</v>
      </c>
      <c r="D19" s="751">
        <f t="shared" si="0"/>
        <v>16000</v>
      </c>
      <c r="E19" s="751">
        <v>16000</v>
      </c>
      <c r="F19" s="764"/>
      <c r="G19" s="765"/>
      <c r="H19" s="765"/>
      <c r="I19" s="765"/>
      <c r="J19" s="765"/>
      <c r="K19" s="765"/>
      <c r="L19" s="765"/>
      <c r="M19" s="755"/>
    </row>
    <row r="20" spans="1:13" ht="18" customHeight="1">
      <c r="A20" s="761">
        <v>3313</v>
      </c>
      <c r="B20" s="832" t="s">
        <v>346</v>
      </c>
      <c r="C20" s="927">
        <f>SUM('3c.m.'!F397)</f>
        <v>8000</v>
      </c>
      <c r="D20" s="751">
        <f t="shared" si="0"/>
        <v>8000</v>
      </c>
      <c r="E20" s="751">
        <v>8000</v>
      </c>
      <c r="F20" s="764"/>
      <c r="G20" s="765"/>
      <c r="H20" s="765"/>
      <c r="I20" s="765"/>
      <c r="J20" s="765"/>
      <c r="K20" s="765"/>
      <c r="L20" s="765"/>
      <c r="M20" s="755"/>
    </row>
    <row r="21" spans="1:13" ht="18" customHeight="1">
      <c r="A21" s="761">
        <v>3315</v>
      </c>
      <c r="B21" s="832" t="s">
        <v>347</v>
      </c>
      <c r="C21" s="927">
        <f>SUM('3c.m.'!F405)</f>
        <v>11200</v>
      </c>
      <c r="D21" s="751">
        <f t="shared" si="0"/>
        <v>11200</v>
      </c>
      <c r="E21" s="751">
        <v>11200</v>
      </c>
      <c r="F21" s="764"/>
      <c r="G21" s="765"/>
      <c r="H21" s="765"/>
      <c r="I21" s="765"/>
      <c r="J21" s="765"/>
      <c r="K21" s="765"/>
      <c r="L21" s="765"/>
      <c r="M21" s="755"/>
    </row>
    <row r="22" spans="1:13" ht="18" customHeight="1">
      <c r="A22" s="761">
        <v>3316</v>
      </c>
      <c r="B22" s="832" t="s">
        <v>348</v>
      </c>
      <c r="C22" s="927">
        <f>SUM('3c.m.'!F413)</f>
        <v>4000</v>
      </c>
      <c r="D22" s="751">
        <f t="shared" si="0"/>
        <v>4000</v>
      </c>
      <c r="E22" s="751">
        <v>4000</v>
      </c>
      <c r="F22" s="764"/>
      <c r="G22" s="765"/>
      <c r="H22" s="765"/>
      <c r="I22" s="765"/>
      <c r="J22" s="765"/>
      <c r="K22" s="765"/>
      <c r="L22" s="765"/>
      <c r="M22" s="755"/>
    </row>
    <row r="23" spans="1:13" ht="18" customHeight="1">
      <c r="A23" s="761">
        <v>3317</v>
      </c>
      <c r="B23" s="831" t="s">
        <v>349</v>
      </c>
      <c r="C23" s="927">
        <f>SUM('3c.m.'!F421)</f>
        <v>109000</v>
      </c>
      <c r="D23" s="751">
        <f t="shared" si="0"/>
        <v>109000</v>
      </c>
      <c r="E23" s="751">
        <v>89000</v>
      </c>
      <c r="F23" s="764"/>
      <c r="G23" s="765"/>
      <c r="H23" s="765"/>
      <c r="I23" s="765"/>
      <c r="J23" s="765"/>
      <c r="K23" s="765">
        <v>20000</v>
      </c>
      <c r="L23" s="765"/>
      <c r="M23" s="755"/>
    </row>
    <row r="24" spans="1:13" ht="18" customHeight="1">
      <c r="A24" s="761">
        <v>3322</v>
      </c>
      <c r="B24" s="762" t="s">
        <v>610</v>
      </c>
      <c r="C24" s="927">
        <f>SUM('3c.m.'!F456)</f>
        <v>9500</v>
      </c>
      <c r="D24" s="751">
        <f t="shared" si="0"/>
        <v>9500</v>
      </c>
      <c r="E24" s="751">
        <v>9500</v>
      </c>
      <c r="F24" s="764"/>
      <c r="G24" s="765"/>
      <c r="H24" s="765"/>
      <c r="I24" s="765"/>
      <c r="J24" s="765"/>
      <c r="K24" s="765"/>
      <c r="L24" s="765"/>
      <c r="M24" s="755"/>
    </row>
    <row r="25" spans="1:13" ht="18" customHeight="1">
      <c r="A25" s="761">
        <v>3350</v>
      </c>
      <c r="B25" s="802" t="s">
        <v>797</v>
      </c>
      <c r="C25" s="927">
        <f>SUM('3c.m.'!F553)</f>
        <v>1000</v>
      </c>
      <c r="D25" s="751">
        <f t="shared" si="0"/>
        <v>1000</v>
      </c>
      <c r="E25" s="751">
        <v>1000</v>
      </c>
      <c r="F25" s="764"/>
      <c r="G25" s="765"/>
      <c r="H25" s="765"/>
      <c r="I25" s="765"/>
      <c r="J25" s="765"/>
      <c r="K25" s="765"/>
      <c r="L25" s="765"/>
      <c r="M25" s="755"/>
    </row>
    <row r="26" spans="1:13" ht="18" customHeight="1">
      <c r="A26" s="761">
        <v>3351</v>
      </c>
      <c r="B26" s="802" t="s">
        <v>453</v>
      </c>
      <c r="C26" s="927">
        <f>SUM('3c.m.'!F561)</f>
        <v>19366</v>
      </c>
      <c r="D26" s="751">
        <f t="shared" si="0"/>
        <v>19366</v>
      </c>
      <c r="E26" s="751">
        <v>19366</v>
      </c>
      <c r="F26" s="764"/>
      <c r="G26" s="765"/>
      <c r="H26" s="765"/>
      <c r="I26" s="765"/>
      <c r="J26" s="765"/>
      <c r="K26" s="765"/>
      <c r="L26" s="765"/>
      <c r="M26" s="755"/>
    </row>
    <row r="27" spans="1:13" ht="18" customHeight="1">
      <c r="A27" s="761">
        <v>3352</v>
      </c>
      <c r="B27" s="802" t="s">
        <v>1214</v>
      </c>
      <c r="C27" s="927">
        <f>SUM('3c.m.'!F570)</f>
        <v>16035</v>
      </c>
      <c r="D27" s="751">
        <f t="shared" si="0"/>
        <v>16035</v>
      </c>
      <c r="E27" s="751">
        <v>8500</v>
      </c>
      <c r="F27" s="764"/>
      <c r="G27" s="765"/>
      <c r="H27" s="765"/>
      <c r="I27" s="765"/>
      <c r="J27" s="765"/>
      <c r="K27" s="765">
        <v>7535</v>
      </c>
      <c r="L27" s="765"/>
      <c r="M27" s="755"/>
    </row>
    <row r="28" spans="1:13" ht="18" customHeight="1">
      <c r="A28" s="761">
        <v>3355</v>
      </c>
      <c r="B28" s="762" t="s">
        <v>99</v>
      </c>
      <c r="C28" s="927">
        <f>SUM('3c.m.'!F578)</f>
        <v>11512</v>
      </c>
      <c r="D28" s="751">
        <f t="shared" si="0"/>
        <v>11512</v>
      </c>
      <c r="E28" s="751">
        <v>9000</v>
      </c>
      <c r="F28" s="764"/>
      <c r="G28" s="765"/>
      <c r="H28" s="765"/>
      <c r="I28" s="765"/>
      <c r="J28" s="765"/>
      <c r="K28" s="765">
        <v>2512</v>
      </c>
      <c r="L28" s="765"/>
      <c r="M28" s="755"/>
    </row>
    <row r="29" spans="1:13" ht="18" customHeight="1">
      <c r="A29" s="761">
        <v>3356</v>
      </c>
      <c r="B29" s="762" t="s">
        <v>100</v>
      </c>
      <c r="C29" s="927">
        <f>SUM('3c.m.'!F586)</f>
        <v>48160</v>
      </c>
      <c r="D29" s="751">
        <f t="shared" si="0"/>
        <v>48160</v>
      </c>
      <c r="E29" s="751">
        <v>25000</v>
      </c>
      <c r="F29" s="764"/>
      <c r="G29" s="765"/>
      <c r="H29" s="765"/>
      <c r="I29" s="765"/>
      <c r="J29" s="765"/>
      <c r="K29" s="765">
        <v>23160</v>
      </c>
      <c r="L29" s="765"/>
      <c r="M29" s="755"/>
    </row>
    <row r="30" spans="1:13" ht="18" customHeight="1">
      <c r="A30" s="761">
        <v>3358</v>
      </c>
      <c r="B30" s="802" t="s">
        <v>187</v>
      </c>
      <c r="C30" s="927">
        <f>SUM('3c.m.'!F602)</f>
        <v>500</v>
      </c>
      <c r="D30" s="751">
        <f t="shared" si="0"/>
        <v>500</v>
      </c>
      <c r="E30" s="751">
        <v>500</v>
      </c>
      <c r="F30" s="764"/>
      <c r="G30" s="765"/>
      <c r="H30" s="765"/>
      <c r="I30" s="765"/>
      <c r="J30" s="765"/>
      <c r="K30" s="765"/>
      <c r="L30" s="765"/>
      <c r="M30" s="755"/>
    </row>
    <row r="31" spans="1:13" ht="18" customHeight="1">
      <c r="A31" s="761">
        <v>3360</v>
      </c>
      <c r="B31" s="802" t="s">
        <v>1087</v>
      </c>
      <c r="C31" s="927">
        <f>SUM('3c.m.'!F610)</f>
        <v>3500</v>
      </c>
      <c r="D31" s="751">
        <f t="shared" si="0"/>
        <v>3500</v>
      </c>
      <c r="E31" s="751">
        <v>3500</v>
      </c>
      <c r="F31" s="764"/>
      <c r="G31" s="765"/>
      <c r="H31" s="765"/>
      <c r="I31" s="765"/>
      <c r="J31" s="765"/>
      <c r="K31" s="765"/>
      <c r="L31" s="765"/>
      <c r="M31" s="755"/>
    </row>
    <row r="32" spans="1:13" ht="18" customHeight="1">
      <c r="A32" s="761">
        <v>3416</v>
      </c>
      <c r="B32" s="802" t="s">
        <v>653</v>
      </c>
      <c r="C32" s="927">
        <f>SUM('3c.m.'!F660)</f>
        <v>20000</v>
      </c>
      <c r="D32" s="751">
        <f t="shared" si="0"/>
        <v>20000</v>
      </c>
      <c r="E32" s="751">
        <v>20000</v>
      </c>
      <c r="F32" s="764"/>
      <c r="G32" s="765"/>
      <c r="H32" s="765"/>
      <c r="I32" s="765"/>
      <c r="J32" s="765"/>
      <c r="K32" s="765"/>
      <c r="L32" s="765"/>
      <c r="M32" s="755"/>
    </row>
    <row r="33" spans="1:13" ht="18" customHeight="1">
      <c r="A33" s="761">
        <v>3421</v>
      </c>
      <c r="B33" s="802" t="s">
        <v>1186</v>
      </c>
      <c r="C33" s="927">
        <f>SUM('3c.m.'!F669)</f>
        <v>3677</v>
      </c>
      <c r="D33" s="751">
        <f t="shared" si="0"/>
        <v>3677</v>
      </c>
      <c r="E33" s="751">
        <v>2000</v>
      </c>
      <c r="F33" s="764"/>
      <c r="G33" s="765"/>
      <c r="H33" s="765"/>
      <c r="I33" s="765"/>
      <c r="J33" s="765"/>
      <c r="K33" s="765">
        <v>1677</v>
      </c>
      <c r="L33" s="765"/>
      <c r="M33" s="755"/>
    </row>
    <row r="34" spans="1:13" ht="18" customHeight="1">
      <c r="A34" s="761">
        <v>3422</v>
      </c>
      <c r="B34" s="762" t="s">
        <v>615</v>
      </c>
      <c r="C34" s="927">
        <f>SUM('3c.m.'!F677)</f>
        <v>39108</v>
      </c>
      <c r="D34" s="751">
        <f t="shared" si="0"/>
        <v>39108</v>
      </c>
      <c r="E34" s="751">
        <v>34726</v>
      </c>
      <c r="F34" s="764"/>
      <c r="G34" s="765"/>
      <c r="H34" s="765"/>
      <c r="I34" s="765"/>
      <c r="J34" s="765"/>
      <c r="K34" s="765">
        <v>4382</v>
      </c>
      <c r="L34" s="765"/>
      <c r="M34" s="755"/>
    </row>
    <row r="35" spans="1:13" ht="18" customHeight="1">
      <c r="A35" s="761">
        <v>3423</v>
      </c>
      <c r="B35" s="762" t="s">
        <v>614</v>
      </c>
      <c r="C35" s="927">
        <f>SUM('3c.m.'!F685)</f>
        <v>23168</v>
      </c>
      <c r="D35" s="751">
        <f t="shared" si="0"/>
        <v>23168</v>
      </c>
      <c r="E35" s="751">
        <v>22000</v>
      </c>
      <c r="F35" s="764"/>
      <c r="G35" s="765"/>
      <c r="H35" s="765"/>
      <c r="I35" s="765"/>
      <c r="J35" s="765"/>
      <c r="K35" s="765">
        <v>1168</v>
      </c>
      <c r="L35" s="765"/>
      <c r="M35" s="755"/>
    </row>
    <row r="36" spans="1:13" ht="18" customHeight="1">
      <c r="A36" s="761">
        <v>3424</v>
      </c>
      <c r="B36" s="767" t="s">
        <v>802</v>
      </c>
      <c r="C36" s="927">
        <f>SUM('3c.m.'!F693)</f>
        <v>14792</v>
      </c>
      <c r="D36" s="751">
        <f t="shared" si="0"/>
        <v>14792</v>
      </c>
      <c r="E36" s="751">
        <v>13854</v>
      </c>
      <c r="F36" s="764"/>
      <c r="G36" s="765"/>
      <c r="H36" s="765"/>
      <c r="I36" s="765"/>
      <c r="J36" s="765"/>
      <c r="K36" s="765">
        <v>938</v>
      </c>
      <c r="L36" s="765"/>
      <c r="M36" s="755"/>
    </row>
    <row r="37" spans="1:13" ht="18" customHeight="1">
      <c r="A37" s="761">
        <v>3425</v>
      </c>
      <c r="B37" s="767" t="s">
        <v>475</v>
      </c>
      <c r="C37" s="927">
        <f>SUM('3c.m.'!F701)</f>
        <v>9386</v>
      </c>
      <c r="D37" s="751">
        <f t="shared" si="0"/>
        <v>9386</v>
      </c>
      <c r="E37" s="751">
        <v>5000</v>
      </c>
      <c r="F37" s="752"/>
      <c r="G37" s="753"/>
      <c r="H37" s="753"/>
      <c r="I37" s="753"/>
      <c r="J37" s="753"/>
      <c r="K37" s="753">
        <v>4386</v>
      </c>
      <c r="L37" s="753"/>
      <c r="M37" s="755"/>
    </row>
    <row r="38" spans="1:13" ht="18" customHeight="1">
      <c r="A38" s="761">
        <v>3426</v>
      </c>
      <c r="B38" s="762" t="s">
        <v>882</v>
      </c>
      <c r="C38" s="927">
        <f>SUM('3c.m.'!F709)</f>
        <v>70432</v>
      </c>
      <c r="D38" s="751">
        <f t="shared" si="0"/>
        <v>70432</v>
      </c>
      <c r="E38" s="751">
        <v>62940</v>
      </c>
      <c r="F38" s="752"/>
      <c r="G38" s="753"/>
      <c r="H38" s="753"/>
      <c r="I38" s="753"/>
      <c r="J38" s="753"/>
      <c r="K38" s="753">
        <v>7492</v>
      </c>
      <c r="L38" s="753"/>
      <c r="M38" s="755"/>
    </row>
    <row r="39" spans="1:13" ht="18" customHeight="1">
      <c r="A39" s="761">
        <v>3436</v>
      </c>
      <c r="B39" s="1126" t="s">
        <v>1212</v>
      </c>
      <c r="C39" s="927">
        <f>SUM('3c.m.'!F782)</f>
        <v>5800</v>
      </c>
      <c r="D39" s="751">
        <f t="shared" si="0"/>
        <v>5800</v>
      </c>
      <c r="E39" s="751"/>
      <c r="F39" s="752"/>
      <c r="G39" s="753"/>
      <c r="H39" s="753"/>
      <c r="I39" s="753">
        <v>5800</v>
      </c>
      <c r="J39" s="753"/>
      <c r="K39" s="753"/>
      <c r="L39" s="753"/>
      <c r="M39" s="755"/>
    </row>
    <row r="40" spans="1:13" ht="18" customHeight="1">
      <c r="A40" s="761">
        <v>3437</v>
      </c>
      <c r="B40" s="1126" t="s">
        <v>1221</v>
      </c>
      <c r="C40" s="927">
        <f>SUM('3c.m.'!F790)</f>
        <v>8130</v>
      </c>
      <c r="D40" s="751">
        <f t="shared" si="0"/>
        <v>8130</v>
      </c>
      <c r="E40" s="751">
        <v>3004</v>
      </c>
      <c r="F40" s="752"/>
      <c r="G40" s="753"/>
      <c r="H40" s="753">
        <v>18</v>
      </c>
      <c r="I40" s="753"/>
      <c r="J40" s="753"/>
      <c r="K40" s="753">
        <v>5108</v>
      </c>
      <c r="L40" s="753"/>
      <c r="M40" s="755"/>
    </row>
    <row r="41" spans="1:13" ht="18" customHeight="1">
      <c r="A41" s="761">
        <v>3921</v>
      </c>
      <c r="B41" s="767" t="s">
        <v>101</v>
      </c>
      <c r="C41" s="927">
        <f>SUM('3d.m.'!F12)</f>
        <v>6000</v>
      </c>
      <c r="D41" s="751">
        <f t="shared" si="0"/>
        <v>6000</v>
      </c>
      <c r="E41" s="751">
        <v>6000</v>
      </c>
      <c r="F41" s="752"/>
      <c r="G41" s="753"/>
      <c r="H41" s="753"/>
      <c r="I41" s="753"/>
      <c r="J41" s="753"/>
      <c r="K41" s="753"/>
      <c r="L41" s="753"/>
      <c r="M41" s="755"/>
    </row>
    <row r="42" spans="1:13" ht="18" customHeight="1">
      <c r="A42" s="761">
        <v>3922</v>
      </c>
      <c r="B42" s="767" t="s">
        <v>102</v>
      </c>
      <c r="C42" s="927">
        <f>SUM('3d.m.'!F13)</f>
        <v>5000</v>
      </c>
      <c r="D42" s="751">
        <f t="shared" si="0"/>
        <v>5000</v>
      </c>
      <c r="E42" s="751">
        <v>5000</v>
      </c>
      <c r="F42" s="752"/>
      <c r="G42" s="753"/>
      <c r="H42" s="753"/>
      <c r="I42" s="753"/>
      <c r="J42" s="753"/>
      <c r="K42" s="753"/>
      <c r="L42" s="753"/>
      <c r="M42" s="755"/>
    </row>
    <row r="43" spans="1:13" ht="18" customHeight="1">
      <c r="A43" s="761">
        <v>3923</v>
      </c>
      <c r="B43" s="813" t="s">
        <v>1192</v>
      </c>
      <c r="C43" s="927">
        <f>SUM('3d.m.'!F14)</f>
        <v>2000</v>
      </c>
      <c r="D43" s="751">
        <f t="shared" si="0"/>
        <v>2000</v>
      </c>
      <c r="E43" s="751">
        <v>2000</v>
      </c>
      <c r="F43" s="752"/>
      <c r="G43" s="753"/>
      <c r="H43" s="753"/>
      <c r="I43" s="753"/>
      <c r="J43" s="753"/>
      <c r="K43" s="753"/>
      <c r="L43" s="753"/>
      <c r="M43" s="755"/>
    </row>
    <row r="44" spans="1:13" ht="18" customHeight="1">
      <c r="A44" s="761">
        <v>3924</v>
      </c>
      <c r="B44" s="813" t="s">
        <v>1239</v>
      </c>
      <c r="C44" s="927">
        <f>SUM('3d.m.'!F15)</f>
        <v>3000</v>
      </c>
      <c r="D44" s="751">
        <f t="shared" si="0"/>
        <v>3000</v>
      </c>
      <c r="E44" s="751">
        <v>3000</v>
      </c>
      <c r="F44" s="752"/>
      <c r="G44" s="753"/>
      <c r="H44" s="753"/>
      <c r="I44" s="753"/>
      <c r="J44" s="753"/>
      <c r="K44" s="753"/>
      <c r="L44" s="753"/>
      <c r="M44" s="755"/>
    </row>
    <row r="45" spans="1:13" ht="18" customHeight="1">
      <c r="A45" s="761">
        <v>3932</v>
      </c>
      <c r="B45" s="813" t="s">
        <v>669</v>
      </c>
      <c r="C45" s="927">
        <f>SUM('3d.m.'!F26)</f>
        <v>12500</v>
      </c>
      <c r="D45" s="751">
        <f t="shared" si="0"/>
        <v>12500</v>
      </c>
      <c r="E45" s="751">
        <v>12500</v>
      </c>
      <c r="F45" s="752"/>
      <c r="G45" s="753"/>
      <c r="H45" s="753"/>
      <c r="I45" s="753"/>
      <c r="J45" s="753"/>
      <c r="K45" s="753"/>
      <c r="L45" s="753"/>
      <c r="M45" s="755"/>
    </row>
    <row r="46" spans="1:13" ht="18" customHeight="1">
      <c r="A46" s="761">
        <v>3941</v>
      </c>
      <c r="B46" s="767" t="s">
        <v>103</v>
      </c>
      <c r="C46" s="927">
        <f>SUM('3d.m.'!F29)</f>
        <v>263800</v>
      </c>
      <c r="D46" s="751">
        <f t="shared" si="0"/>
        <v>263800</v>
      </c>
      <c r="E46" s="751">
        <v>258800</v>
      </c>
      <c r="F46" s="752"/>
      <c r="G46" s="753"/>
      <c r="H46" s="753"/>
      <c r="I46" s="753"/>
      <c r="J46" s="753"/>
      <c r="K46" s="753">
        <v>5000</v>
      </c>
      <c r="L46" s="753"/>
      <c r="M46" s="755"/>
    </row>
    <row r="47" spans="1:13" ht="18" customHeight="1">
      <c r="A47" s="761">
        <v>3942</v>
      </c>
      <c r="B47" s="767" t="s">
        <v>104</v>
      </c>
      <c r="C47" s="927">
        <v>137000</v>
      </c>
      <c r="D47" s="751">
        <f t="shared" si="0"/>
        <v>137000</v>
      </c>
      <c r="E47" s="751">
        <v>137000</v>
      </c>
      <c r="F47" s="752"/>
      <c r="G47" s="753"/>
      <c r="H47" s="753"/>
      <c r="I47" s="753"/>
      <c r="J47" s="753"/>
      <c r="K47" s="753"/>
      <c r="L47" s="753"/>
      <c r="M47" s="755"/>
    </row>
    <row r="48" spans="1:13" ht="18" customHeight="1">
      <c r="A48" s="749">
        <v>3929</v>
      </c>
      <c r="B48" s="750" t="s">
        <v>789</v>
      </c>
      <c r="C48" s="927">
        <f>SUM('3d.m.'!F22)</f>
        <v>20000</v>
      </c>
      <c r="D48" s="751">
        <f t="shared" si="0"/>
        <v>20000</v>
      </c>
      <c r="E48" s="751">
        <v>10000</v>
      </c>
      <c r="F48" s="752"/>
      <c r="G48" s="753"/>
      <c r="H48" s="753"/>
      <c r="I48" s="753"/>
      <c r="J48" s="753"/>
      <c r="K48" s="753">
        <v>10000</v>
      </c>
      <c r="L48" s="753"/>
      <c r="M48" s="755"/>
    </row>
    <row r="49" spans="1:13" ht="18" customHeight="1">
      <c r="A49" s="749">
        <v>3943</v>
      </c>
      <c r="B49" s="753" t="s">
        <v>185</v>
      </c>
      <c r="C49" s="927">
        <f>SUM('3d.m.'!F30)</f>
        <v>2000</v>
      </c>
      <c r="D49" s="751">
        <f t="shared" si="0"/>
        <v>2000</v>
      </c>
      <c r="E49" s="751">
        <v>2000</v>
      </c>
      <c r="F49" s="752"/>
      <c r="G49" s="753"/>
      <c r="H49" s="753"/>
      <c r="I49" s="753"/>
      <c r="J49" s="753"/>
      <c r="K49" s="753"/>
      <c r="L49" s="753"/>
      <c r="M49" s="755"/>
    </row>
    <row r="50" spans="1:13" ht="18" customHeight="1">
      <c r="A50" s="749">
        <v>3962</v>
      </c>
      <c r="B50" s="750" t="s">
        <v>105</v>
      </c>
      <c r="C50" s="927">
        <f>SUM('3d.m.'!F37)</f>
        <v>50000</v>
      </c>
      <c r="D50" s="751">
        <f t="shared" si="0"/>
        <v>50000</v>
      </c>
      <c r="E50" s="751">
        <v>50000</v>
      </c>
      <c r="F50" s="752"/>
      <c r="G50" s="753"/>
      <c r="H50" s="753"/>
      <c r="I50" s="753"/>
      <c r="J50" s="753"/>
      <c r="K50" s="753"/>
      <c r="L50" s="753"/>
      <c r="M50" s="755"/>
    </row>
    <row r="51" spans="1:13" ht="18" customHeight="1">
      <c r="A51" s="749">
        <v>4132</v>
      </c>
      <c r="B51" s="750" t="s">
        <v>106</v>
      </c>
      <c r="C51" s="927">
        <f>SUM('4.mell.'!E37)</f>
        <v>46175</v>
      </c>
      <c r="D51" s="751">
        <f t="shared" si="0"/>
        <v>46175</v>
      </c>
      <c r="E51" s="751">
        <v>30000</v>
      </c>
      <c r="F51" s="752"/>
      <c r="G51" s="753"/>
      <c r="H51" s="753"/>
      <c r="I51" s="753"/>
      <c r="J51" s="753"/>
      <c r="K51" s="753">
        <v>16175</v>
      </c>
      <c r="L51" s="753"/>
      <c r="M51" s="755"/>
    </row>
    <row r="52" spans="1:13" ht="18" customHeight="1">
      <c r="A52" s="749">
        <v>3928</v>
      </c>
      <c r="B52" s="750" t="s">
        <v>627</v>
      </c>
      <c r="C52" s="927">
        <f>SUM('3d.m.'!F17)</f>
        <v>300800</v>
      </c>
      <c r="D52" s="751">
        <f t="shared" si="0"/>
        <v>300800</v>
      </c>
      <c r="E52" s="751">
        <v>170000</v>
      </c>
      <c r="F52" s="752"/>
      <c r="G52" s="753"/>
      <c r="H52" s="753"/>
      <c r="I52" s="753"/>
      <c r="J52" s="753"/>
      <c r="K52" s="753">
        <v>130800</v>
      </c>
      <c r="L52" s="753"/>
      <c r="M52" s="754"/>
    </row>
    <row r="53" spans="1:13" ht="18" customHeight="1">
      <c r="A53" s="749">
        <v>3972</v>
      </c>
      <c r="B53" s="753" t="s">
        <v>186</v>
      </c>
      <c r="C53" s="927">
        <f>SUM('3d.m.'!F38)</f>
        <v>18500</v>
      </c>
      <c r="D53" s="751">
        <f t="shared" si="0"/>
        <v>18500</v>
      </c>
      <c r="E53" s="751">
        <v>18500</v>
      </c>
      <c r="F53" s="752"/>
      <c r="G53" s="753"/>
      <c r="H53" s="753"/>
      <c r="I53" s="753"/>
      <c r="J53" s="753"/>
      <c r="K53" s="753"/>
      <c r="L53" s="753"/>
      <c r="M53" s="754"/>
    </row>
    <row r="54" spans="1:13" ht="18" customHeight="1">
      <c r="A54" s="749">
        <v>3988</v>
      </c>
      <c r="B54" s="810" t="s">
        <v>547</v>
      </c>
      <c r="C54" s="927">
        <f>SUM('3d.m.'!F43)</f>
        <v>800</v>
      </c>
      <c r="D54" s="751">
        <f t="shared" si="0"/>
        <v>800</v>
      </c>
      <c r="E54" s="751">
        <v>800</v>
      </c>
      <c r="F54" s="752"/>
      <c r="G54" s="753"/>
      <c r="H54" s="753"/>
      <c r="I54" s="753"/>
      <c r="J54" s="753"/>
      <c r="K54" s="753"/>
      <c r="L54" s="753"/>
      <c r="M54" s="754"/>
    </row>
    <row r="55" spans="1:13" ht="18" customHeight="1">
      <c r="A55" s="749">
        <v>3989</v>
      </c>
      <c r="B55" s="810" t="s">
        <v>878</v>
      </c>
      <c r="C55" s="927">
        <f>SUM('3d.m.'!F44)</f>
        <v>6000</v>
      </c>
      <c r="D55" s="751">
        <f t="shared" si="0"/>
        <v>6000</v>
      </c>
      <c r="E55" s="751">
        <v>6000</v>
      </c>
      <c r="F55" s="752"/>
      <c r="G55" s="753"/>
      <c r="H55" s="753"/>
      <c r="I55" s="753"/>
      <c r="J55" s="753"/>
      <c r="K55" s="753"/>
      <c r="L55" s="753"/>
      <c r="M55" s="754"/>
    </row>
    <row r="56" spans="1:13" ht="18" customHeight="1">
      <c r="A56" s="749">
        <v>3990</v>
      </c>
      <c r="B56" s="811" t="s">
        <v>817</v>
      </c>
      <c r="C56" s="927">
        <f>SUM('3d.m.'!F45)</f>
        <v>1000</v>
      </c>
      <c r="D56" s="751">
        <f t="shared" si="0"/>
        <v>1000</v>
      </c>
      <c r="E56" s="751">
        <v>1000</v>
      </c>
      <c r="F56" s="752"/>
      <c r="G56" s="753"/>
      <c r="H56" s="753"/>
      <c r="I56" s="753"/>
      <c r="J56" s="753"/>
      <c r="K56" s="753"/>
      <c r="L56" s="753"/>
      <c r="M56" s="754"/>
    </row>
    <row r="57" spans="1:13" ht="18" customHeight="1">
      <c r="A57" s="749">
        <v>3991</v>
      </c>
      <c r="B57" s="811" t="s">
        <v>870</v>
      </c>
      <c r="C57" s="927">
        <f>SUM('3d.m.'!F46)</f>
        <v>4820</v>
      </c>
      <c r="D57" s="751">
        <f t="shared" si="0"/>
        <v>4820</v>
      </c>
      <c r="E57" s="751">
        <v>4820</v>
      </c>
      <c r="F57" s="752"/>
      <c r="G57" s="753"/>
      <c r="H57" s="753"/>
      <c r="I57" s="753"/>
      <c r="J57" s="753"/>
      <c r="K57" s="753"/>
      <c r="L57" s="753"/>
      <c r="M57" s="754"/>
    </row>
    <row r="58" spans="1:13" ht="18" customHeight="1">
      <c r="A58" s="812">
        <v>3992</v>
      </c>
      <c r="B58" s="811" t="s">
        <v>818</v>
      </c>
      <c r="C58" s="927">
        <f>SUM('3d.m.'!F47)</f>
        <v>1400</v>
      </c>
      <c r="D58" s="751">
        <f t="shared" si="0"/>
        <v>1400</v>
      </c>
      <c r="E58" s="751">
        <v>1400</v>
      </c>
      <c r="F58" s="752"/>
      <c r="G58" s="753"/>
      <c r="H58" s="753"/>
      <c r="I58" s="753"/>
      <c r="J58" s="753"/>
      <c r="K58" s="753"/>
      <c r="L58" s="753"/>
      <c r="M58" s="754"/>
    </row>
    <row r="59" spans="1:13" ht="18" customHeight="1">
      <c r="A59" s="749">
        <v>3993</v>
      </c>
      <c r="B59" s="811" t="s">
        <v>819</v>
      </c>
      <c r="C59" s="927">
        <f>SUM('3d.m.'!F48)</f>
        <v>900</v>
      </c>
      <c r="D59" s="751">
        <f t="shared" si="0"/>
        <v>900</v>
      </c>
      <c r="E59" s="751">
        <v>900</v>
      </c>
      <c r="F59" s="752"/>
      <c r="G59" s="753"/>
      <c r="H59" s="753"/>
      <c r="I59" s="753"/>
      <c r="J59" s="753"/>
      <c r="K59" s="753"/>
      <c r="L59" s="753"/>
      <c r="M59" s="754"/>
    </row>
    <row r="60" spans="1:13" ht="18" customHeight="1">
      <c r="A60" s="749">
        <v>3994</v>
      </c>
      <c r="B60" s="811" t="s">
        <v>556</v>
      </c>
      <c r="C60" s="927">
        <f>SUM('3d.m.'!F49)</f>
        <v>900</v>
      </c>
      <c r="D60" s="751">
        <f t="shared" si="0"/>
        <v>900</v>
      </c>
      <c r="E60" s="751">
        <v>900</v>
      </c>
      <c r="F60" s="752"/>
      <c r="G60" s="753"/>
      <c r="H60" s="753"/>
      <c r="I60" s="753"/>
      <c r="J60" s="753"/>
      <c r="K60" s="753"/>
      <c r="L60" s="753"/>
      <c r="M60" s="754"/>
    </row>
    <row r="61" spans="1:13" ht="18" customHeight="1">
      <c r="A61" s="749">
        <v>3995</v>
      </c>
      <c r="B61" s="811" t="s">
        <v>557</v>
      </c>
      <c r="C61" s="927">
        <f>SUM('3d.m.'!F50)</f>
        <v>900</v>
      </c>
      <c r="D61" s="751">
        <f t="shared" si="0"/>
        <v>900</v>
      </c>
      <c r="E61" s="751">
        <v>900</v>
      </c>
      <c r="F61" s="752"/>
      <c r="G61" s="753"/>
      <c r="H61" s="753"/>
      <c r="I61" s="753"/>
      <c r="J61" s="753"/>
      <c r="K61" s="753"/>
      <c r="L61" s="753"/>
      <c r="M61" s="754"/>
    </row>
    <row r="62" spans="1:13" ht="18" customHeight="1">
      <c r="A62" s="749">
        <v>3997</v>
      </c>
      <c r="B62" s="811" t="s">
        <v>558</v>
      </c>
      <c r="C62" s="927">
        <f>SUM('3d.m.'!F51)</f>
        <v>900</v>
      </c>
      <c r="D62" s="751">
        <f t="shared" si="0"/>
        <v>900</v>
      </c>
      <c r="E62" s="751">
        <v>900</v>
      </c>
      <c r="F62" s="752"/>
      <c r="G62" s="753"/>
      <c r="H62" s="753"/>
      <c r="I62" s="753"/>
      <c r="J62" s="753"/>
      <c r="K62" s="753"/>
      <c r="L62" s="753"/>
      <c r="M62" s="754"/>
    </row>
    <row r="63" spans="1:13" ht="18" customHeight="1">
      <c r="A63" s="749">
        <v>3998</v>
      </c>
      <c r="B63" s="811" t="s">
        <v>559</v>
      </c>
      <c r="C63" s="927">
        <f>SUM('3d.m.'!F52)</f>
        <v>900</v>
      </c>
      <c r="D63" s="751">
        <f t="shared" si="0"/>
        <v>900</v>
      </c>
      <c r="E63" s="751">
        <v>900</v>
      </c>
      <c r="F63" s="752"/>
      <c r="G63" s="753"/>
      <c r="H63" s="753"/>
      <c r="I63" s="753"/>
      <c r="J63" s="753"/>
      <c r="K63" s="753"/>
      <c r="L63" s="753"/>
      <c r="M63" s="754"/>
    </row>
    <row r="64" spans="1:13" ht="18" customHeight="1">
      <c r="A64" s="749">
        <v>3999</v>
      </c>
      <c r="B64" s="811" t="s">
        <v>560</v>
      </c>
      <c r="C64" s="927">
        <f>SUM('3d.m.'!F53)</f>
        <v>1000</v>
      </c>
      <c r="D64" s="751">
        <f t="shared" si="0"/>
        <v>1000</v>
      </c>
      <c r="E64" s="751">
        <v>1000</v>
      </c>
      <c r="F64" s="752"/>
      <c r="G64" s="753"/>
      <c r="H64" s="753"/>
      <c r="I64" s="753"/>
      <c r="J64" s="753"/>
      <c r="K64" s="753"/>
      <c r="L64" s="753"/>
      <c r="M64" s="754"/>
    </row>
    <row r="65" spans="1:13" ht="18" customHeight="1">
      <c r="A65" s="749">
        <v>5023</v>
      </c>
      <c r="B65" s="1235" t="s">
        <v>1320</v>
      </c>
      <c r="C65" s="927">
        <v>33664</v>
      </c>
      <c r="D65" s="751">
        <f t="shared" si="0"/>
        <v>33664</v>
      </c>
      <c r="E65" s="751">
        <v>33664</v>
      </c>
      <c r="F65" s="752"/>
      <c r="G65" s="753"/>
      <c r="H65" s="753"/>
      <c r="I65" s="753"/>
      <c r="J65" s="753"/>
      <c r="K65" s="753"/>
      <c r="L65" s="753"/>
      <c r="M65" s="754"/>
    </row>
    <row r="66" spans="1:13" ht="18" customHeight="1">
      <c r="A66" s="749">
        <v>6126</v>
      </c>
      <c r="B66" s="1235" t="s">
        <v>1320</v>
      </c>
      <c r="C66" s="927">
        <v>197586</v>
      </c>
      <c r="D66" s="751">
        <f t="shared" si="0"/>
        <v>197586</v>
      </c>
      <c r="E66" s="751">
        <v>197586</v>
      </c>
      <c r="F66" s="752"/>
      <c r="G66" s="753"/>
      <c r="H66" s="753"/>
      <c r="I66" s="753"/>
      <c r="J66" s="753"/>
      <c r="K66" s="753"/>
      <c r="L66" s="753"/>
      <c r="M66" s="754"/>
    </row>
    <row r="67" spans="1:13" ht="18" customHeight="1">
      <c r="A67" s="749">
        <v>5031</v>
      </c>
      <c r="B67" s="753" t="s">
        <v>178</v>
      </c>
      <c r="C67" s="927">
        <f>SUM('5.mell. '!F18)</f>
        <v>1000</v>
      </c>
      <c r="D67" s="751">
        <f t="shared" si="0"/>
        <v>1000</v>
      </c>
      <c r="E67" s="751">
        <v>1000</v>
      </c>
      <c r="F67" s="752"/>
      <c r="G67" s="753"/>
      <c r="H67" s="753"/>
      <c r="I67" s="753"/>
      <c r="J67" s="753"/>
      <c r="K67" s="753"/>
      <c r="L67" s="753"/>
      <c r="M67" s="754"/>
    </row>
    <row r="68" spans="1:13" ht="18" customHeight="1">
      <c r="A68" s="749">
        <v>5032</v>
      </c>
      <c r="B68" s="753" t="s">
        <v>1266</v>
      </c>
      <c r="C68" s="927">
        <f>SUM('5.mell. '!F21)</f>
        <v>4623</v>
      </c>
      <c r="D68" s="751">
        <f t="shared" si="0"/>
        <v>4623</v>
      </c>
      <c r="E68" s="751">
        <v>1274</v>
      </c>
      <c r="F68" s="752"/>
      <c r="G68" s="753"/>
      <c r="H68" s="753"/>
      <c r="I68" s="753"/>
      <c r="J68" s="753">
        <v>3349</v>
      </c>
      <c r="K68" s="753"/>
      <c r="L68" s="753"/>
      <c r="M68" s="754"/>
    </row>
    <row r="69" spans="1:13" ht="18" customHeight="1">
      <c r="A69" s="749">
        <v>5037</v>
      </c>
      <c r="B69" s="753" t="s">
        <v>1189</v>
      </c>
      <c r="C69" s="927">
        <f>SUM('5.mell. '!F25)</f>
        <v>698</v>
      </c>
      <c r="D69" s="751">
        <f t="shared" si="0"/>
        <v>698</v>
      </c>
      <c r="E69" s="751"/>
      <c r="F69" s="752"/>
      <c r="G69" s="753"/>
      <c r="H69" s="753"/>
      <c r="I69" s="753"/>
      <c r="J69" s="753"/>
      <c r="K69" s="753">
        <v>698</v>
      </c>
      <c r="L69" s="753"/>
      <c r="M69" s="754"/>
    </row>
    <row r="70" spans="1:13" ht="18" customHeight="1">
      <c r="A70" s="749">
        <v>5040</v>
      </c>
      <c r="B70" s="926" t="s">
        <v>1091</v>
      </c>
      <c r="C70" s="927">
        <f>SUM('5.mell. '!F34)</f>
        <v>10522</v>
      </c>
      <c r="D70" s="751">
        <f t="shared" si="0"/>
        <v>10522</v>
      </c>
      <c r="E70" s="751">
        <v>10522</v>
      </c>
      <c r="F70" s="752"/>
      <c r="G70" s="753"/>
      <c r="H70" s="753"/>
      <c r="I70" s="753"/>
      <c r="J70" s="753"/>
      <c r="K70" s="753"/>
      <c r="L70" s="753"/>
      <c r="M70" s="754"/>
    </row>
    <row r="71" spans="1:13" ht="18" customHeight="1">
      <c r="A71" s="749">
        <v>5041</v>
      </c>
      <c r="B71" s="926" t="s">
        <v>1190</v>
      </c>
      <c r="C71" s="927">
        <f>SUM('5.mell. '!F35)</f>
        <v>2000</v>
      </c>
      <c r="D71" s="751">
        <f t="shared" si="0"/>
        <v>2000</v>
      </c>
      <c r="E71" s="751"/>
      <c r="F71" s="752"/>
      <c r="G71" s="753"/>
      <c r="H71" s="753"/>
      <c r="I71" s="753"/>
      <c r="J71" s="753"/>
      <c r="K71" s="753">
        <v>2000</v>
      </c>
      <c r="L71" s="753"/>
      <c r="M71" s="754"/>
    </row>
    <row r="72" spans="1:13" ht="18" customHeight="1">
      <c r="A72" s="749">
        <v>5062</v>
      </c>
      <c r="B72" s="926" t="s">
        <v>1267</v>
      </c>
      <c r="C72" s="927">
        <f>SUM('5.mell. '!F40)</f>
        <v>6864</v>
      </c>
      <c r="D72" s="751">
        <f t="shared" si="0"/>
        <v>6864</v>
      </c>
      <c r="E72" s="751">
        <v>4968</v>
      </c>
      <c r="F72" s="752"/>
      <c r="G72" s="753"/>
      <c r="H72" s="753">
        <v>1896</v>
      </c>
      <c r="I72" s="753"/>
      <c r="J72" s="753"/>
      <c r="K72" s="753"/>
      <c r="L72" s="753"/>
      <c r="M72" s="754"/>
    </row>
    <row r="73" spans="1:13" ht="21" customHeight="1">
      <c r="A73" s="722"/>
      <c r="B73" s="768" t="s">
        <v>625</v>
      </c>
      <c r="C73" s="739">
        <f aca="true" t="shared" si="1" ref="C73:M73">SUM(C7:C72)</f>
        <v>1869138</v>
      </c>
      <c r="D73" s="739">
        <f t="shared" si="1"/>
        <v>1869138</v>
      </c>
      <c r="E73" s="739">
        <f t="shared" si="1"/>
        <v>1555546</v>
      </c>
      <c r="F73" s="739">
        <f t="shared" si="1"/>
        <v>0</v>
      </c>
      <c r="G73" s="739">
        <f t="shared" si="1"/>
        <v>21992</v>
      </c>
      <c r="H73" s="739">
        <f t="shared" si="1"/>
        <v>1914</v>
      </c>
      <c r="I73" s="739">
        <f t="shared" si="1"/>
        <v>5800</v>
      </c>
      <c r="J73" s="739">
        <f t="shared" si="1"/>
        <v>3349</v>
      </c>
      <c r="K73" s="1116">
        <f t="shared" si="1"/>
        <v>280537</v>
      </c>
      <c r="L73" s="739">
        <f t="shared" si="1"/>
        <v>0</v>
      </c>
      <c r="M73" s="739">
        <f t="shared" si="1"/>
        <v>0</v>
      </c>
    </row>
  </sheetData>
  <sheetProtection/>
  <mergeCells count="13">
    <mergeCell ref="L5:L6"/>
    <mergeCell ref="M5:M6"/>
    <mergeCell ref="D5:D6"/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</mergeCells>
  <printOptions/>
  <pageMargins left="1.1811023622047245" right="0.7874015748031497" top="0.5905511811023623" bottom="0.1968503937007874" header="0.5118110236220472" footer="0"/>
  <pageSetup firstPageNumber="61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56" t="s">
        <v>108</v>
      </c>
      <c r="C3" s="1456"/>
      <c r="D3" s="1456"/>
      <c r="E3" s="1456"/>
      <c r="F3" s="1456"/>
      <c r="G3" s="1456"/>
    </row>
    <row r="4" spans="2:7" ht="17.25">
      <c r="B4" s="1457" t="s">
        <v>109</v>
      </c>
      <c r="C4" s="1457"/>
      <c r="D4" s="1457"/>
      <c r="E4" s="1457"/>
      <c r="F4" s="1457"/>
      <c r="G4" s="803"/>
    </row>
    <row r="5" spans="2:6" ht="17.25">
      <c r="B5" s="1458" t="s">
        <v>1104</v>
      </c>
      <c r="C5" s="1458"/>
      <c r="D5" s="1458"/>
      <c r="E5" s="1458"/>
      <c r="F5" s="1458"/>
    </row>
    <row r="6" spans="2:6" ht="17.25">
      <c r="B6" s="769"/>
      <c r="C6" s="769"/>
      <c r="D6" s="769"/>
      <c r="E6" s="769"/>
      <c r="F6" s="769"/>
    </row>
    <row r="7" ht="12.75">
      <c r="G7" s="770" t="s">
        <v>895</v>
      </c>
    </row>
    <row r="8" spans="2:7" ht="132.75" customHeight="1">
      <c r="B8" s="771" t="s">
        <v>110</v>
      </c>
      <c r="C8" s="746" t="s">
        <v>1332</v>
      </c>
      <c r="D8" s="805" t="s">
        <v>88</v>
      </c>
      <c r="E8" s="771" t="s">
        <v>111</v>
      </c>
      <c r="F8" s="771" t="s">
        <v>112</v>
      </c>
      <c r="G8" s="746" t="s">
        <v>113</v>
      </c>
    </row>
    <row r="9" spans="2:7" ht="13.5">
      <c r="B9" s="771" t="s">
        <v>781</v>
      </c>
      <c r="C9" s="748"/>
      <c r="D9" s="804"/>
      <c r="E9" s="771"/>
      <c r="F9" s="771"/>
      <c r="G9" s="746"/>
    </row>
    <row r="10" spans="2:7" ht="23.25" customHeight="1">
      <c r="B10" s="925" t="s">
        <v>1155</v>
      </c>
      <c r="C10" s="1090">
        <v>156220</v>
      </c>
      <c r="D10" s="773">
        <f>SUM(E10:G10)</f>
        <v>156220</v>
      </c>
      <c r="E10" s="772"/>
      <c r="F10" s="772"/>
      <c r="G10" s="758">
        <v>156220</v>
      </c>
    </row>
    <row r="11" spans="2:7" ht="18" customHeight="1">
      <c r="B11" s="772"/>
      <c r="C11" s="772"/>
      <c r="D11" s="772"/>
      <c r="E11" s="772"/>
      <c r="F11" s="772"/>
      <c r="G11" s="772"/>
    </row>
    <row r="12" spans="2:7" ht="23.25" customHeight="1">
      <c r="B12" s="774" t="s">
        <v>625</v>
      </c>
      <c r="C12" s="775">
        <f>SUM(C10:C11)</f>
        <v>156220</v>
      </c>
      <c r="D12" s="775">
        <f>SUM(D10:D11)</f>
        <v>156220</v>
      </c>
      <c r="E12" s="774"/>
      <c r="F12" s="774"/>
      <c r="G12" s="775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M40" sqref="M40"/>
    </sheetView>
  </sheetViews>
  <sheetFormatPr defaultColWidth="9.125" defaultRowHeight="12.75"/>
  <cols>
    <col min="1" max="1" width="9.125" style="776" customWidth="1"/>
    <col min="2" max="2" width="22.125" style="776" customWidth="1"/>
    <col min="3" max="3" width="9.875" style="776" customWidth="1"/>
    <col min="4" max="4" width="10.00390625" style="776" customWidth="1"/>
    <col min="5" max="8" width="8.875" style="776" customWidth="1"/>
    <col min="9" max="9" width="9.875" style="776" customWidth="1"/>
    <col min="10" max="11" width="10.00390625" style="776" customWidth="1"/>
    <col min="12" max="12" width="10.125" style="776" customWidth="1"/>
    <col min="13" max="13" width="10.875" style="776" customWidth="1"/>
    <col min="14" max="14" width="9.875" style="776" customWidth="1"/>
    <col min="15" max="15" width="10.125" style="776" customWidth="1"/>
    <col min="16" max="16384" width="9.125" style="776" customWidth="1"/>
  </cols>
  <sheetData>
    <row r="1" spans="1:15" ht="12">
      <c r="A1" s="1481" t="s">
        <v>114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</row>
    <row r="2" spans="1:15" ht="12">
      <c r="A2" s="1483" t="s">
        <v>1125</v>
      </c>
      <c r="B2" s="1482"/>
      <c r="C2" s="1482"/>
      <c r="D2" s="1482"/>
      <c r="E2" s="1482"/>
      <c r="F2" s="1482"/>
      <c r="G2" s="1482"/>
      <c r="H2" s="1482"/>
      <c r="I2" s="1482"/>
      <c r="J2" s="1482"/>
      <c r="K2" s="1482"/>
      <c r="L2" s="1482"/>
      <c r="M2" s="1482"/>
      <c r="N2" s="1482"/>
      <c r="O2" s="1482"/>
    </row>
    <row r="3" spans="1:15" ht="12.75" thickBot="1">
      <c r="A3" s="777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8" t="s">
        <v>663</v>
      </c>
    </row>
    <row r="4" spans="1:15" ht="15" customHeight="1" thickBot="1">
      <c r="A4" s="1484" t="s">
        <v>639</v>
      </c>
      <c r="B4" s="1485"/>
      <c r="C4" s="779" t="s">
        <v>115</v>
      </c>
      <c r="D4" s="779" t="s">
        <v>116</v>
      </c>
      <c r="E4" s="779" t="s">
        <v>117</v>
      </c>
      <c r="F4" s="779" t="s">
        <v>118</v>
      </c>
      <c r="G4" s="779" t="s">
        <v>119</v>
      </c>
      <c r="H4" s="779" t="s">
        <v>120</v>
      </c>
      <c r="I4" s="779" t="s">
        <v>121</v>
      </c>
      <c r="J4" s="779" t="s">
        <v>122</v>
      </c>
      <c r="K4" s="779" t="s">
        <v>123</v>
      </c>
      <c r="L4" s="779" t="s">
        <v>124</v>
      </c>
      <c r="M4" s="779" t="s">
        <v>125</v>
      </c>
      <c r="N4" s="779" t="s">
        <v>126</v>
      </c>
      <c r="O4" s="779" t="s">
        <v>658</v>
      </c>
    </row>
    <row r="5" spans="1:15" ht="15" customHeight="1" thickBot="1">
      <c r="A5" s="780" t="s">
        <v>657</v>
      </c>
      <c r="B5" s="781"/>
      <c r="C5" s="782"/>
      <c r="D5" s="782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4"/>
    </row>
    <row r="6" spans="1:15" ht="15" customHeight="1">
      <c r="A6" s="1486" t="s">
        <v>127</v>
      </c>
      <c r="B6" s="1487"/>
      <c r="C6" s="1472">
        <v>124596</v>
      </c>
      <c r="D6" s="1472">
        <v>124596</v>
      </c>
      <c r="E6" s="1472">
        <v>124596</v>
      </c>
      <c r="F6" s="1472">
        <v>124596</v>
      </c>
      <c r="G6" s="1472">
        <v>124596</v>
      </c>
      <c r="H6" s="1472">
        <v>142512</v>
      </c>
      <c r="I6" s="1472">
        <v>124596</v>
      </c>
      <c r="J6" s="1472">
        <v>191106</v>
      </c>
      <c r="K6" s="1472">
        <v>132748</v>
      </c>
      <c r="L6" s="1472">
        <v>153390</v>
      </c>
      <c r="M6" s="1472">
        <v>124596</v>
      </c>
      <c r="N6" s="1472">
        <v>124596</v>
      </c>
      <c r="O6" s="1477">
        <f>SUM(C6:N7)</f>
        <v>1616524</v>
      </c>
    </row>
    <row r="7" spans="1:15" ht="13.5" customHeight="1">
      <c r="A7" s="1479"/>
      <c r="B7" s="1480"/>
      <c r="C7" s="1471"/>
      <c r="D7" s="1471"/>
      <c r="E7" s="1471"/>
      <c r="F7" s="1471"/>
      <c r="G7" s="1471"/>
      <c r="H7" s="1471"/>
      <c r="I7" s="1471"/>
      <c r="J7" s="1471"/>
      <c r="K7" s="1471"/>
      <c r="L7" s="1471"/>
      <c r="M7" s="1471"/>
      <c r="N7" s="1471"/>
      <c r="O7" s="1464"/>
    </row>
    <row r="8" spans="1:15" ht="12" customHeight="1">
      <c r="A8" s="1476" t="s">
        <v>128</v>
      </c>
      <c r="B8" s="1478"/>
      <c r="C8" s="1461">
        <v>330000</v>
      </c>
      <c r="D8" s="1461">
        <v>330000</v>
      </c>
      <c r="E8" s="1461">
        <v>1263150</v>
      </c>
      <c r="F8" s="1461">
        <v>1216500</v>
      </c>
      <c r="G8" s="1461">
        <v>625400</v>
      </c>
      <c r="H8" s="1461">
        <v>250000</v>
      </c>
      <c r="I8" s="1461">
        <v>250000</v>
      </c>
      <c r="J8" s="1461">
        <v>255000</v>
      </c>
      <c r="K8" s="1461">
        <v>1195600</v>
      </c>
      <c r="L8" s="1461">
        <v>1272247</v>
      </c>
      <c r="M8" s="1461">
        <v>308990</v>
      </c>
      <c r="N8" s="1461">
        <v>602561</v>
      </c>
      <c r="O8" s="1459">
        <f>SUM(C8:N8)</f>
        <v>7899448</v>
      </c>
    </row>
    <row r="9" spans="1:15" ht="15.75" customHeight="1">
      <c r="A9" s="1479"/>
      <c r="B9" s="1480"/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64"/>
    </row>
    <row r="10" spans="1:15" ht="17.25" customHeight="1">
      <c r="A10" s="1476" t="s">
        <v>129</v>
      </c>
      <c r="B10" s="1466"/>
      <c r="C10" s="1461">
        <v>199710</v>
      </c>
      <c r="D10" s="1461">
        <v>199710</v>
      </c>
      <c r="E10" s="1461">
        <v>199710</v>
      </c>
      <c r="F10" s="1461">
        <v>199710</v>
      </c>
      <c r="G10" s="1461">
        <v>199710</v>
      </c>
      <c r="H10" s="1461">
        <v>208410</v>
      </c>
      <c r="I10" s="1461">
        <v>199710</v>
      </c>
      <c r="J10" s="1461">
        <v>199710</v>
      </c>
      <c r="K10" s="1461">
        <v>190254</v>
      </c>
      <c r="L10" s="1461">
        <v>821033</v>
      </c>
      <c r="M10" s="1461">
        <v>233823</v>
      </c>
      <c r="N10" s="1461">
        <v>222956</v>
      </c>
      <c r="O10" s="1459">
        <f>SUM(C10:N10)</f>
        <v>3074446</v>
      </c>
    </row>
    <row r="11" spans="1:15" ht="22.5" customHeight="1">
      <c r="A11" s="1469"/>
      <c r="B11" s="1470"/>
      <c r="C11" s="1471"/>
      <c r="D11" s="1471"/>
      <c r="E11" s="1471"/>
      <c r="F11" s="1471"/>
      <c r="G11" s="1471"/>
      <c r="H11" s="1471"/>
      <c r="I11" s="1471"/>
      <c r="J11" s="1471"/>
      <c r="K11" s="1471"/>
      <c r="L11" s="1471"/>
      <c r="M11" s="1471"/>
      <c r="N11" s="1471"/>
      <c r="O11" s="1464"/>
    </row>
    <row r="12" spans="1:15" ht="20.25" customHeight="1">
      <c r="A12" s="1476" t="s">
        <v>130</v>
      </c>
      <c r="B12" s="1466"/>
      <c r="C12" s="1461"/>
      <c r="D12" s="1461"/>
      <c r="E12" s="1461">
        <v>11820</v>
      </c>
      <c r="F12" s="1461">
        <v>24876</v>
      </c>
      <c r="G12" s="1461"/>
      <c r="H12" s="1461"/>
      <c r="I12" s="1461"/>
      <c r="J12" s="1461"/>
      <c r="K12" s="1461"/>
      <c r="L12" s="1461">
        <v>4982</v>
      </c>
      <c r="M12" s="1461"/>
      <c r="N12" s="1461">
        <v>491611</v>
      </c>
      <c r="O12" s="1459">
        <f>SUM(C12:N12)</f>
        <v>533289</v>
      </c>
    </row>
    <row r="13" spans="1:15" ht="15" customHeight="1">
      <c r="A13" s="1469"/>
      <c r="B13" s="1470"/>
      <c r="C13" s="1471"/>
      <c r="D13" s="1471"/>
      <c r="E13" s="1471"/>
      <c r="F13" s="1471"/>
      <c r="G13" s="1471"/>
      <c r="H13" s="1471"/>
      <c r="I13" s="1471"/>
      <c r="J13" s="1471"/>
      <c r="K13" s="1471"/>
      <c r="L13" s="1471"/>
      <c r="M13" s="1471"/>
      <c r="N13" s="1471"/>
      <c r="O13" s="1464"/>
    </row>
    <row r="14" spans="1:15" ht="14.25" customHeight="1">
      <c r="A14" s="1465" t="s">
        <v>131</v>
      </c>
      <c r="B14" s="1466"/>
      <c r="C14" s="1461">
        <v>50000</v>
      </c>
      <c r="D14" s="1461">
        <v>50000</v>
      </c>
      <c r="E14" s="1461">
        <v>55000</v>
      </c>
      <c r="F14" s="1461">
        <v>100000</v>
      </c>
      <c r="G14" s="1461">
        <v>100000</v>
      </c>
      <c r="H14" s="1461">
        <v>50000</v>
      </c>
      <c r="I14" s="1461">
        <v>50000</v>
      </c>
      <c r="J14" s="1461">
        <v>172911</v>
      </c>
      <c r="K14" s="1461">
        <v>424410</v>
      </c>
      <c r="L14" s="1461">
        <v>64887</v>
      </c>
      <c r="M14" s="1461"/>
      <c r="N14" s="1461">
        <v>51000</v>
      </c>
      <c r="O14" s="1459">
        <f>SUM(C14:N14)</f>
        <v>1168208</v>
      </c>
    </row>
    <row r="15" spans="1:15" ht="14.25" customHeight="1">
      <c r="A15" s="1469"/>
      <c r="B15" s="1470"/>
      <c r="C15" s="1471"/>
      <c r="D15" s="1471"/>
      <c r="E15" s="1471"/>
      <c r="F15" s="1471"/>
      <c r="G15" s="1471"/>
      <c r="H15" s="1471"/>
      <c r="I15" s="1471"/>
      <c r="J15" s="1471"/>
      <c r="K15" s="1471"/>
      <c r="L15" s="1471"/>
      <c r="M15" s="1471"/>
      <c r="N15" s="1471"/>
      <c r="O15" s="1464"/>
    </row>
    <row r="16" spans="1:15" ht="12" customHeight="1">
      <c r="A16" s="1465" t="s">
        <v>132</v>
      </c>
      <c r="B16" s="1466"/>
      <c r="C16" s="1461">
        <v>2625</v>
      </c>
      <c r="D16" s="1461">
        <v>2625</v>
      </c>
      <c r="E16" s="1461">
        <v>2625</v>
      </c>
      <c r="F16" s="1461">
        <v>2625</v>
      </c>
      <c r="G16" s="1461">
        <v>2625</v>
      </c>
      <c r="H16" s="1461">
        <v>2625</v>
      </c>
      <c r="I16" s="1461">
        <v>2625</v>
      </c>
      <c r="J16" s="1461">
        <v>2625</v>
      </c>
      <c r="K16" s="1461">
        <v>3783</v>
      </c>
      <c r="L16" s="1461">
        <v>2625</v>
      </c>
      <c r="M16" s="1461">
        <v>2625</v>
      </c>
      <c r="N16" s="1461">
        <v>2625</v>
      </c>
      <c r="O16" s="1459">
        <f>SUM(C16:N16)</f>
        <v>32658</v>
      </c>
    </row>
    <row r="17" spans="1:15" ht="17.25" customHeight="1">
      <c r="A17" s="1469"/>
      <c r="B17" s="1470"/>
      <c r="C17" s="1471"/>
      <c r="D17" s="1471"/>
      <c r="E17" s="1471"/>
      <c r="F17" s="1471"/>
      <c r="G17" s="1471"/>
      <c r="H17" s="1471"/>
      <c r="I17" s="1471"/>
      <c r="J17" s="1471"/>
      <c r="K17" s="1471"/>
      <c r="L17" s="1471"/>
      <c r="M17" s="1471"/>
      <c r="N17" s="1471"/>
      <c r="O17" s="1464"/>
    </row>
    <row r="18" spans="1:15" ht="14.25" customHeight="1">
      <c r="A18" s="1465" t="s">
        <v>133</v>
      </c>
      <c r="B18" s="1466"/>
      <c r="C18" s="1461"/>
      <c r="D18" s="1461"/>
      <c r="E18" s="1461"/>
      <c r="F18" s="1461"/>
      <c r="G18" s="1461"/>
      <c r="H18" s="1461">
        <v>3531464</v>
      </c>
      <c r="I18" s="1461"/>
      <c r="J18" s="1461"/>
      <c r="K18" s="1461"/>
      <c r="L18" s="1461"/>
      <c r="M18" s="1461"/>
      <c r="N18" s="1461"/>
      <c r="O18" s="1459">
        <f>SUM(C18:N18)</f>
        <v>3531464</v>
      </c>
    </row>
    <row r="19" spans="1:15" ht="14.25" customHeight="1">
      <c r="A19" s="1469"/>
      <c r="B19" s="1470"/>
      <c r="C19" s="1471"/>
      <c r="D19" s="1471"/>
      <c r="E19" s="1471"/>
      <c r="F19" s="1471"/>
      <c r="G19" s="1471"/>
      <c r="H19" s="1471"/>
      <c r="I19" s="1471"/>
      <c r="J19" s="1471"/>
      <c r="K19" s="1471"/>
      <c r="L19" s="1471"/>
      <c r="M19" s="1471"/>
      <c r="N19" s="1471"/>
      <c r="O19" s="1464"/>
    </row>
    <row r="20" spans="1:15" ht="18" customHeight="1" thickBot="1">
      <c r="A20" s="785" t="s">
        <v>134</v>
      </c>
      <c r="B20" s="786"/>
      <c r="C20" s="787">
        <f aca="true" t="shared" si="0" ref="C20:O20">SUM(C6:C19)</f>
        <v>706931</v>
      </c>
      <c r="D20" s="787">
        <f t="shared" si="0"/>
        <v>706931</v>
      </c>
      <c r="E20" s="787">
        <f t="shared" si="0"/>
        <v>1656901</v>
      </c>
      <c r="F20" s="787">
        <f t="shared" si="0"/>
        <v>1668307</v>
      </c>
      <c r="G20" s="787">
        <f t="shared" si="0"/>
        <v>1052331</v>
      </c>
      <c r="H20" s="787">
        <f t="shared" si="0"/>
        <v>4185011</v>
      </c>
      <c r="I20" s="787">
        <f t="shared" si="0"/>
        <v>626931</v>
      </c>
      <c r="J20" s="787">
        <f t="shared" si="0"/>
        <v>821352</v>
      </c>
      <c r="K20" s="787">
        <f t="shared" si="0"/>
        <v>1946795</v>
      </c>
      <c r="L20" s="787">
        <f t="shared" si="0"/>
        <v>2319164</v>
      </c>
      <c r="M20" s="787">
        <f t="shared" si="0"/>
        <v>670034</v>
      </c>
      <c r="N20" s="787">
        <f t="shared" si="0"/>
        <v>1495349</v>
      </c>
      <c r="O20" s="788">
        <f t="shared" si="0"/>
        <v>17856037</v>
      </c>
    </row>
    <row r="21" spans="1:15" ht="15" customHeight="1" thickBot="1">
      <c r="A21" s="789" t="s">
        <v>806</v>
      </c>
      <c r="B21" s="782"/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1"/>
    </row>
    <row r="22" spans="1:15" ht="12" customHeight="1">
      <c r="A22" s="1474" t="s">
        <v>135</v>
      </c>
      <c r="B22" s="1475"/>
      <c r="C22" s="1472">
        <v>495687</v>
      </c>
      <c r="D22" s="1472">
        <v>257792</v>
      </c>
      <c r="E22" s="1472">
        <v>257792</v>
      </c>
      <c r="F22" s="1472">
        <v>257792</v>
      </c>
      <c r="G22" s="1472">
        <v>237894</v>
      </c>
      <c r="H22" s="1472">
        <v>289376</v>
      </c>
      <c r="I22" s="1472">
        <v>237894</v>
      </c>
      <c r="J22" s="1472">
        <v>475789</v>
      </c>
      <c r="K22" s="1472">
        <v>237894</v>
      </c>
      <c r="L22" s="1472">
        <v>274633</v>
      </c>
      <c r="M22" s="1472">
        <v>267663</v>
      </c>
      <c r="N22" s="1472">
        <v>253350</v>
      </c>
      <c r="O22" s="1459">
        <f>SUM(C22:N22)</f>
        <v>3543556</v>
      </c>
    </row>
    <row r="23" spans="1:15" ht="12.75" customHeight="1">
      <c r="A23" s="1469"/>
      <c r="B23" s="1470"/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64"/>
    </row>
    <row r="24" spans="1:15" ht="15" customHeight="1">
      <c r="A24" s="1465" t="s">
        <v>136</v>
      </c>
      <c r="B24" s="1466"/>
      <c r="C24" s="1461">
        <v>146772</v>
      </c>
      <c r="D24" s="1461">
        <v>78065</v>
      </c>
      <c r="E24" s="1461">
        <v>78065</v>
      </c>
      <c r="F24" s="1461">
        <v>78067</v>
      </c>
      <c r="G24" s="1461">
        <v>68706</v>
      </c>
      <c r="H24" s="1461">
        <v>81950</v>
      </c>
      <c r="I24" s="1461">
        <v>68706</v>
      </c>
      <c r="J24" s="1461">
        <v>137413</v>
      </c>
      <c r="K24" s="1461">
        <v>68706</v>
      </c>
      <c r="L24" s="1461">
        <v>80429</v>
      </c>
      <c r="M24" s="1461">
        <v>80197</v>
      </c>
      <c r="N24" s="1461">
        <v>73145</v>
      </c>
      <c r="O24" s="1459">
        <f>SUM(C24:N24)</f>
        <v>1040221</v>
      </c>
    </row>
    <row r="25" spans="1:15" ht="14.25" customHeight="1">
      <c r="A25" s="1469"/>
      <c r="B25" s="1470"/>
      <c r="C25" s="1463"/>
      <c r="D25" s="1463"/>
      <c r="E25" s="1463"/>
      <c r="F25" s="1463"/>
      <c r="G25" s="1463"/>
      <c r="H25" s="1463"/>
      <c r="I25" s="1463"/>
      <c r="J25" s="1463"/>
      <c r="K25" s="1463"/>
      <c r="L25" s="1463"/>
      <c r="M25" s="1463"/>
      <c r="N25" s="1463"/>
      <c r="O25" s="1464"/>
    </row>
    <row r="26" spans="1:15" ht="12" customHeight="1">
      <c r="A26" s="1465" t="s">
        <v>137</v>
      </c>
      <c r="B26" s="1466"/>
      <c r="C26" s="1461">
        <v>458392</v>
      </c>
      <c r="D26" s="1461">
        <v>458392</v>
      </c>
      <c r="E26" s="1461">
        <v>458392</v>
      </c>
      <c r="F26" s="1461">
        <v>458392</v>
      </c>
      <c r="G26" s="1461">
        <v>458392</v>
      </c>
      <c r="H26" s="1461">
        <v>458392</v>
      </c>
      <c r="I26" s="1461">
        <v>458392</v>
      </c>
      <c r="J26" s="1461">
        <v>458392</v>
      </c>
      <c r="K26" s="1461">
        <v>458392</v>
      </c>
      <c r="L26" s="1461">
        <v>581909</v>
      </c>
      <c r="M26" s="1461">
        <v>512182</v>
      </c>
      <c r="N26" s="1461">
        <v>485289</v>
      </c>
      <c r="O26" s="1459">
        <f>SUM(C26:N26)</f>
        <v>5704908</v>
      </c>
    </row>
    <row r="27" spans="1:15" ht="15" customHeight="1">
      <c r="A27" s="1469"/>
      <c r="B27" s="1470"/>
      <c r="C27" s="1463"/>
      <c r="D27" s="1463"/>
      <c r="E27" s="1463"/>
      <c r="F27" s="1463"/>
      <c r="G27" s="1463"/>
      <c r="H27" s="1463"/>
      <c r="I27" s="1463"/>
      <c r="J27" s="1463"/>
      <c r="K27" s="1463"/>
      <c r="L27" s="1463"/>
      <c r="M27" s="1463"/>
      <c r="N27" s="1463"/>
      <c r="O27" s="1464"/>
    </row>
    <row r="28" spans="1:15" ht="12" customHeight="1">
      <c r="A28" s="1465" t="s">
        <v>138</v>
      </c>
      <c r="B28" s="1466"/>
      <c r="C28" s="1461">
        <v>20336</v>
      </c>
      <c r="D28" s="1461">
        <v>20336</v>
      </c>
      <c r="E28" s="1461">
        <v>20336</v>
      </c>
      <c r="F28" s="1461">
        <v>20336</v>
      </c>
      <c r="G28" s="1461">
        <v>20336</v>
      </c>
      <c r="H28" s="1461">
        <v>25730</v>
      </c>
      <c r="I28" s="1461">
        <v>20336</v>
      </c>
      <c r="J28" s="1461">
        <v>20336</v>
      </c>
      <c r="K28" s="1461">
        <v>20336</v>
      </c>
      <c r="L28" s="1461">
        <v>25774</v>
      </c>
      <c r="M28" s="1461">
        <v>31347</v>
      </c>
      <c r="N28" s="1461">
        <v>21503</v>
      </c>
      <c r="O28" s="1459">
        <f>SUM(C28:N28)</f>
        <v>267042</v>
      </c>
    </row>
    <row r="29" spans="1:15" ht="15.75" customHeight="1">
      <c r="A29" s="1469"/>
      <c r="B29" s="1470"/>
      <c r="C29" s="1463"/>
      <c r="D29" s="1463"/>
      <c r="E29" s="1463"/>
      <c r="F29" s="1463"/>
      <c r="G29" s="1463"/>
      <c r="H29" s="1463"/>
      <c r="I29" s="1463"/>
      <c r="J29" s="1463"/>
      <c r="K29" s="1463"/>
      <c r="L29" s="1463"/>
      <c r="M29" s="1463"/>
      <c r="N29" s="1463"/>
      <c r="O29" s="1464"/>
    </row>
    <row r="30" spans="1:15" ht="12" customHeight="1">
      <c r="A30" s="1465" t="s">
        <v>139</v>
      </c>
      <c r="B30" s="1466"/>
      <c r="C30" s="1461">
        <v>111943</v>
      </c>
      <c r="D30" s="1461">
        <v>111943</v>
      </c>
      <c r="E30" s="1461">
        <v>111943</v>
      </c>
      <c r="F30" s="1461">
        <v>111943</v>
      </c>
      <c r="G30" s="1461">
        <v>112941</v>
      </c>
      <c r="H30" s="1461">
        <v>76283</v>
      </c>
      <c r="I30" s="1461">
        <v>85000</v>
      </c>
      <c r="J30" s="1461">
        <v>85000</v>
      </c>
      <c r="K30" s="1461">
        <v>85000</v>
      </c>
      <c r="L30" s="1461">
        <v>97480</v>
      </c>
      <c r="M30" s="1461">
        <v>49059</v>
      </c>
      <c r="N30" s="1461">
        <v>604850</v>
      </c>
      <c r="O30" s="1459">
        <f>SUM(C30:N31)</f>
        <v>1643385</v>
      </c>
    </row>
    <row r="31" spans="1:15" ht="12" customHeight="1">
      <c r="A31" s="1469"/>
      <c r="B31" s="1470"/>
      <c r="C31" s="1471"/>
      <c r="D31" s="1471"/>
      <c r="E31" s="1471"/>
      <c r="F31" s="1471"/>
      <c r="G31" s="1471"/>
      <c r="H31" s="1471"/>
      <c r="I31" s="1471"/>
      <c r="J31" s="1471"/>
      <c r="K31" s="1471"/>
      <c r="L31" s="1471"/>
      <c r="M31" s="1471"/>
      <c r="N31" s="1471"/>
      <c r="O31" s="1464"/>
    </row>
    <row r="32" spans="1:15" ht="12" customHeight="1">
      <c r="A32" s="1465" t="s">
        <v>140</v>
      </c>
      <c r="B32" s="1466"/>
      <c r="C32" s="1461"/>
      <c r="D32" s="1461">
        <v>95732</v>
      </c>
      <c r="E32" s="1461">
        <v>1000</v>
      </c>
      <c r="F32" s="1461">
        <v>5261</v>
      </c>
      <c r="G32" s="1461">
        <v>50000</v>
      </c>
      <c r="H32" s="1461">
        <v>127000</v>
      </c>
      <c r="I32" s="1461">
        <v>10000</v>
      </c>
      <c r="J32" s="1461">
        <v>35000</v>
      </c>
      <c r="K32" s="1461">
        <v>340179</v>
      </c>
      <c r="L32" s="1461">
        <v>5261</v>
      </c>
      <c r="M32" s="1461">
        <v>106564</v>
      </c>
      <c r="N32" s="1461">
        <v>225743</v>
      </c>
      <c r="O32" s="1459">
        <f>SUM(D32:N33)</f>
        <v>1001740</v>
      </c>
    </row>
    <row r="33" spans="1:15" ht="14.25" customHeight="1">
      <c r="A33" s="1469"/>
      <c r="B33" s="1470"/>
      <c r="C33" s="1463"/>
      <c r="D33" s="1463"/>
      <c r="E33" s="1463"/>
      <c r="F33" s="1463"/>
      <c r="G33" s="1463"/>
      <c r="H33" s="1463"/>
      <c r="I33" s="1463"/>
      <c r="J33" s="1463"/>
      <c r="K33" s="1463"/>
      <c r="L33" s="1463"/>
      <c r="M33" s="1463"/>
      <c r="N33" s="1463"/>
      <c r="O33" s="1464"/>
    </row>
    <row r="34" spans="1:15" ht="15" customHeight="1">
      <c r="A34" s="1465" t="s">
        <v>141</v>
      </c>
      <c r="B34" s="1466"/>
      <c r="C34" s="1461">
        <v>100000</v>
      </c>
      <c r="D34" s="1461">
        <v>100000</v>
      </c>
      <c r="E34" s="1461">
        <v>112500</v>
      </c>
      <c r="F34" s="1461">
        <v>150000</v>
      </c>
      <c r="G34" s="1461">
        <v>150000</v>
      </c>
      <c r="H34" s="1461">
        <v>150000</v>
      </c>
      <c r="I34" s="1461">
        <v>100000</v>
      </c>
      <c r="J34" s="1461">
        <v>250000</v>
      </c>
      <c r="K34" s="1461">
        <v>268003</v>
      </c>
      <c r="L34" s="1461">
        <v>397302</v>
      </c>
      <c r="M34" s="1461">
        <v>513770</v>
      </c>
      <c r="N34" s="1461">
        <v>937000</v>
      </c>
      <c r="O34" s="1459">
        <f>SUM(C34:N34)</f>
        <v>3228575</v>
      </c>
    </row>
    <row r="35" spans="1:15" ht="15" customHeight="1">
      <c r="A35" s="1469"/>
      <c r="B35" s="1470"/>
      <c r="C35" s="1463"/>
      <c r="D35" s="1463"/>
      <c r="E35" s="1463"/>
      <c r="F35" s="1463"/>
      <c r="G35" s="1463"/>
      <c r="H35" s="1463"/>
      <c r="I35" s="1463"/>
      <c r="J35" s="1463"/>
      <c r="K35" s="1463"/>
      <c r="L35" s="1463"/>
      <c r="M35" s="1463"/>
      <c r="N35" s="1463"/>
      <c r="O35" s="1464"/>
    </row>
    <row r="36" spans="1:15" ht="15" customHeight="1">
      <c r="A36" s="1465" t="s">
        <v>142</v>
      </c>
      <c r="B36" s="1466"/>
      <c r="C36" s="1461"/>
      <c r="D36" s="1461"/>
      <c r="E36" s="1461">
        <v>40000</v>
      </c>
      <c r="F36" s="1461">
        <v>100000</v>
      </c>
      <c r="G36" s="1461">
        <v>200000</v>
      </c>
      <c r="H36" s="1461">
        <v>250000</v>
      </c>
      <c r="I36" s="1461">
        <v>100000</v>
      </c>
      <c r="J36" s="1461">
        <v>100000</v>
      </c>
      <c r="K36" s="1461">
        <v>50000</v>
      </c>
      <c r="L36" s="1461">
        <v>150000</v>
      </c>
      <c r="M36" s="1461">
        <v>171165</v>
      </c>
      <c r="N36" s="1461">
        <v>171193</v>
      </c>
      <c r="O36" s="1459">
        <f>SUM(C36:N36)</f>
        <v>1332358</v>
      </c>
    </row>
    <row r="37" spans="1:15" ht="15" customHeight="1">
      <c r="A37" s="1469"/>
      <c r="B37" s="1470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4"/>
    </row>
    <row r="38" spans="1:15" ht="14.25" customHeight="1">
      <c r="A38" s="1465" t="s">
        <v>448</v>
      </c>
      <c r="B38" s="1466"/>
      <c r="C38" s="1461">
        <v>46252</v>
      </c>
      <c r="D38" s="1461"/>
      <c r="E38" s="1461">
        <v>12000</v>
      </c>
      <c r="F38" s="1461"/>
      <c r="G38" s="1461"/>
      <c r="H38" s="1461">
        <v>12000</v>
      </c>
      <c r="I38" s="1461"/>
      <c r="J38" s="1461"/>
      <c r="K38" s="1461">
        <v>12000</v>
      </c>
      <c r="L38" s="1461"/>
      <c r="M38" s="1461"/>
      <c r="N38" s="1461">
        <v>12000</v>
      </c>
      <c r="O38" s="1459">
        <f>SUM(C38:N38)</f>
        <v>94252</v>
      </c>
    </row>
    <row r="39" spans="1:15" ht="22.5" customHeight="1" thickBot="1">
      <c r="A39" s="1467"/>
      <c r="B39" s="1468"/>
      <c r="C39" s="1462"/>
      <c r="D39" s="1462"/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0"/>
    </row>
    <row r="40" spans="1:15" ht="18" customHeight="1" thickBot="1">
      <c r="A40" s="792" t="s">
        <v>143</v>
      </c>
      <c r="B40" s="793"/>
      <c r="C40" s="787">
        <f aca="true" t="shared" si="1" ref="C40:O40">SUM(C22:C39)</f>
        <v>1379382</v>
      </c>
      <c r="D40" s="787">
        <f t="shared" si="1"/>
        <v>1122260</v>
      </c>
      <c r="E40" s="787">
        <f t="shared" si="1"/>
        <v>1092028</v>
      </c>
      <c r="F40" s="787">
        <f t="shared" si="1"/>
        <v>1181791</v>
      </c>
      <c r="G40" s="787">
        <f t="shared" si="1"/>
        <v>1298269</v>
      </c>
      <c r="H40" s="787">
        <f t="shared" si="1"/>
        <v>1470731</v>
      </c>
      <c r="I40" s="787">
        <f t="shared" si="1"/>
        <v>1080328</v>
      </c>
      <c r="J40" s="787">
        <f t="shared" si="1"/>
        <v>1561930</v>
      </c>
      <c r="K40" s="787">
        <f t="shared" si="1"/>
        <v>1540510</v>
      </c>
      <c r="L40" s="787">
        <f t="shared" si="1"/>
        <v>1612788</v>
      </c>
      <c r="M40" s="787">
        <f t="shared" si="1"/>
        <v>1731947</v>
      </c>
      <c r="N40" s="787">
        <f t="shared" si="1"/>
        <v>2784073</v>
      </c>
      <c r="O40" s="788">
        <f t="shared" si="1"/>
        <v>17856037</v>
      </c>
    </row>
    <row r="41" spans="1:15" ht="12">
      <c r="A41" s="794"/>
      <c r="B41" s="794"/>
      <c r="C41" s="794"/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</row>
  </sheetData>
  <sheetProtection/>
  <mergeCells count="227">
    <mergeCell ref="G6:G7"/>
    <mergeCell ref="H6:H7"/>
    <mergeCell ref="M6:M7"/>
    <mergeCell ref="N6:N7"/>
    <mergeCell ref="K6:K7"/>
    <mergeCell ref="L6:L7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I12:I13"/>
    <mergeCell ref="J12:J13"/>
    <mergeCell ref="I10:I11"/>
    <mergeCell ref="J10:J11"/>
    <mergeCell ref="K10:K11"/>
    <mergeCell ref="L10:L11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K14:K15"/>
    <mergeCell ref="L14:L15"/>
    <mergeCell ref="M14:M15"/>
    <mergeCell ref="N14:N15"/>
    <mergeCell ref="K12:K13"/>
    <mergeCell ref="L12:L13"/>
    <mergeCell ref="M12:M13"/>
    <mergeCell ref="N12:N13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I26:I27"/>
    <mergeCell ref="J26:J27"/>
    <mergeCell ref="I24:I25"/>
    <mergeCell ref="J24:J25"/>
    <mergeCell ref="K24:K25"/>
    <mergeCell ref="L24:L25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K28:K29"/>
    <mergeCell ref="L28:L29"/>
    <mergeCell ref="M28:M29"/>
    <mergeCell ref="N28:N29"/>
    <mergeCell ref="K26:K27"/>
    <mergeCell ref="L26:L27"/>
    <mergeCell ref="M26:M27"/>
    <mergeCell ref="N26:N27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K34:K35"/>
    <mergeCell ref="L34:L35"/>
    <mergeCell ref="G36:G37"/>
    <mergeCell ref="H36:H37"/>
    <mergeCell ref="I36:I37"/>
    <mergeCell ref="J36:J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Zeros="0" zoomScalePageLayoutView="0" workbookViewId="0" topLeftCell="A248">
      <selection activeCell="F136" sqref="F136"/>
    </sheetView>
  </sheetViews>
  <sheetFormatPr defaultColWidth="9.125" defaultRowHeight="12.75"/>
  <cols>
    <col min="1" max="1" width="8.50390625" style="156" customWidth="1"/>
    <col min="2" max="2" width="72.125" style="112" customWidth="1"/>
    <col min="3" max="6" width="12.125" style="112" customWidth="1"/>
    <col min="7" max="7" width="8.50390625" style="112" customWidth="1"/>
    <col min="8" max="9" width="9.125" style="112" customWidth="1"/>
    <col min="10" max="10" width="10.125" style="112" bestFit="1" customWidth="1"/>
    <col min="11" max="16384" width="9.125" style="112" customWidth="1"/>
  </cols>
  <sheetData>
    <row r="1" spans="1:7" ht="12">
      <c r="A1" s="1247" t="s">
        <v>662</v>
      </c>
      <c r="B1" s="1247"/>
      <c r="C1" s="1248"/>
      <c r="D1" s="1248"/>
      <c r="E1" s="1248"/>
      <c r="F1" s="1248"/>
      <c r="G1" s="1249"/>
    </row>
    <row r="2" spans="1:7" ht="12">
      <c r="A2" s="1247" t="s">
        <v>1064</v>
      </c>
      <c r="B2" s="1247"/>
      <c r="C2" s="1248"/>
      <c r="D2" s="1248"/>
      <c r="E2" s="1248"/>
      <c r="F2" s="1248"/>
      <c r="G2" s="1249"/>
    </row>
    <row r="3" spans="1:2" ht="12">
      <c r="A3" s="110"/>
      <c r="B3" s="111"/>
    </row>
    <row r="4" spans="1:7" ht="11.25" customHeight="1">
      <c r="A4" s="110"/>
      <c r="B4" s="110"/>
      <c r="C4" s="113"/>
      <c r="D4" s="113"/>
      <c r="E4" s="113"/>
      <c r="F4" s="113"/>
      <c r="G4" s="879" t="s">
        <v>663</v>
      </c>
    </row>
    <row r="5" spans="1:7" s="114" customFormat="1" ht="19.5" customHeight="1">
      <c r="A5" s="1254" t="s">
        <v>671</v>
      </c>
      <c r="B5" s="1252" t="s">
        <v>657</v>
      </c>
      <c r="C5" s="1243" t="s">
        <v>1178</v>
      </c>
      <c r="D5" s="1243" t="s">
        <v>1216</v>
      </c>
      <c r="E5" s="1243" t="s">
        <v>1304</v>
      </c>
      <c r="F5" s="1243" t="s">
        <v>1310</v>
      </c>
      <c r="G5" s="1250" t="s">
        <v>1309</v>
      </c>
    </row>
    <row r="6" spans="1:7" s="114" customFormat="1" ht="17.25" customHeight="1">
      <c r="A6" s="1253"/>
      <c r="B6" s="1253"/>
      <c r="C6" s="1255"/>
      <c r="D6" s="1255"/>
      <c r="E6" s="1255"/>
      <c r="F6" s="1255"/>
      <c r="G6" s="1251"/>
    </row>
    <row r="7" spans="1:7" s="114" customFormat="1" ht="11.25" customHeight="1">
      <c r="A7" s="115" t="s">
        <v>640</v>
      </c>
      <c r="B7" s="116" t="s">
        <v>641</v>
      </c>
      <c r="C7" s="228" t="s">
        <v>642</v>
      </c>
      <c r="D7" s="228" t="s">
        <v>643</v>
      </c>
      <c r="E7" s="228" t="s">
        <v>644</v>
      </c>
      <c r="F7" s="228" t="s">
        <v>479</v>
      </c>
      <c r="G7" s="116" t="s">
        <v>896</v>
      </c>
    </row>
    <row r="8" spans="1:7" s="119" customFormat="1" ht="16.5" customHeight="1">
      <c r="A8" s="117"/>
      <c r="B8" s="255" t="s">
        <v>859</v>
      </c>
      <c r="C8" s="246"/>
      <c r="D8" s="246"/>
      <c r="E8" s="246"/>
      <c r="F8" s="246"/>
      <c r="G8" s="198"/>
    </row>
    <row r="9" spans="1:7" ht="12" customHeight="1">
      <c r="A9" s="120"/>
      <c r="B9" s="121"/>
      <c r="C9" s="197"/>
      <c r="D9" s="197"/>
      <c r="E9" s="197"/>
      <c r="F9" s="197"/>
      <c r="G9" s="121"/>
    </row>
    <row r="10" spans="1:7" ht="12" customHeight="1">
      <c r="A10" s="124">
        <v>1010</v>
      </c>
      <c r="B10" s="134" t="s">
        <v>693</v>
      </c>
      <c r="C10" s="935">
        <f>SUM(C11:C16)</f>
        <v>1453009</v>
      </c>
      <c r="D10" s="935">
        <f>SUM(D11:D16)</f>
        <v>1500728</v>
      </c>
      <c r="E10" s="935">
        <f>SUM(E11:E16)</f>
        <v>1540635</v>
      </c>
      <c r="F10" s="935">
        <f>SUM(F11:F16)</f>
        <v>1561458</v>
      </c>
      <c r="G10" s="308">
        <f>SUM(F10/E10)</f>
        <v>1.0135158554751775</v>
      </c>
    </row>
    <row r="11" spans="1:7" ht="12" customHeight="1">
      <c r="A11" s="120">
        <v>1011</v>
      </c>
      <c r="B11" s="121" t="s">
        <v>694</v>
      </c>
      <c r="C11" s="936">
        <v>3207</v>
      </c>
      <c r="D11" s="1127">
        <v>3207</v>
      </c>
      <c r="E11" s="1127">
        <v>3207</v>
      </c>
      <c r="F11" s="1127">
        <v>3207</v>
      </c>
      <c r="G11" s="1176">
        <f aca="true" t="shared" si="0" ref="G11:G73">SUM(F11/E11)</f>
        <v>1</v>
      </c>
    </row>
    <row r="12" spans="1:7" ht="12" customHeight="1">
      <c r="A12" s="120">
        <v>1012</v>
      </c>
      <c r="B12" s="121" t="s">
        <v>695</v>
      </c>
      <c r="C12" s="937">
        <v>769507</v>
      </c>
      <c r="D12" s="1128">
        <v>769507</v>
      </c>
      <c r="E12" s="1128">
        <v>768111</v>
      </c>
      <c r="F12" s="1128">
        <v>768111</v>
      </c>
      <c r="G12" s="1176">
        <f t="shared" si="0"/>
        <v>1</v>
      </c>
    </row>
    <row r="13" spans="1:8" ht="12" customHeight="1">
      <c r="A13" s="120">
        <v>1013</v>
      </c>
      <c r="B13" s="121" t="s">
        <v>740</v>
      </c>
      <c r="C13" s="937">
        <v>522241</v>
      </c>
      <c r="D13" s="1128">
        <v>557361</v>
      </c>
      <c r="E13" s="1128">
        <v>588067</v>
      </c>
      <c r="F13" s="1128">
        <v>603890</v>
      </c>
      <c r="G13" s="1176">
        <f t="shared" si="0"/>
        <v>1.0269067980349178</v>
      </c>
      <c r="H13" s="320"/>
    </row>
    <row r="14" spans="1:8" ht="12" customHeight="1">
      <c r="A14" s="120">
        <v>1014</v>
      </c>
      <c r="B14" s="121" t="s">
        <v>696</v>
      </c>
      <c r="C14" s="936">
        <v>158054</v>
      </c>
      <c r="D14" s="1127">
        <v>158054</v>
      </c>
      <c r="E14" s="1127">
        <v>158054</v>
      </c>
      <c r="F14" s="1127">
        <v>158054</v>
      </c>
      <c r="G14" s="1176">
        <f t="shared" si="0"/>
        <v>1</v>
      </c>
      <c r="H14" s="320"/>
    </row>
    <row r="15" spans="1:9" ht="12" customHeight="1">
      <c r="A15" s="120">
        <v>1015</v>
      </c>
      <c r="B15" s="121" t="s">
        <v>169</v>
      </c>
      <c r="C15" s="936"/>
      <c r="D15" s="1127">
        <v>12599</v>
      </c>
      <c r="E15" s="1127">
        <v>23196</v>
      </c>
      <c r="F15" s="1127">
        <v>28196</v>
      </c>
      <c r="G15" s="1176">
        <f t="shared" si="0"/>
        <v>1.2155544059320573</v>
      </c>
      <c r="H15" s="895"/>
      <c r="I15" s="306"/>
    </row>
    <row r="16" spans="1:8" ht="12" customHeight="1">
      <c r="A16" s="120">
        <v>1016</v>
      </c>
      <c r="B16" s="121" t="s">
        <v>170</v>
      </c>
      <c r="C16" s="936"/>
      <c r="D16" s="936"/>
      <c r="E16" s="936"/>
      <c r="F16" s="936"/>
      <c r="G16" s="1176"/>
      <c r="H16" s="320"/>
    </row>
    <row r="17" spans="1:8" ht="12" customHeight="1">
      <c r="A17" s="124">
        <v>1020</v>
      </c>
      <c r="B17" s="134" t="s">
        <v>697</v>
      </c>
      <c r="C17" s="936"/>
      <c r="D17" s="936"/>
      <c r="E17" s="936"/>
      <c r="F17" s="936"/>
      <c r="G17" s="1176"/>
      <c r="H17" s="320"/>
    </row>
    <row r="18" spans="1:8" ht="12" customHeight="1" thickBot="1">
      <c r="A18" s="151">
        <v>1030</v>
      </c>
      <c r="B18" s="200" t="s">
        <v>698</v>
      </c>
      <c r="C18" s="938"/>
      <c r="D18" s="938"/>
      <c r="E18" s="938">
        <v>8543</v>
      </c>
      <c r="F18" s="938">
        <v>14614</v>
      </c>
      <c r="G18" s="1178">
        <f t="shared" si="0"/>
        <v>1.7106402902961488</v>
      </c>
      <c r="H18" s="320"/>
    </row>
    <row r="19" spans="1:8" ht="16.5" customHeight="1" thickBot="1">
      <c r="A19" s="148"/>
      <c r="B19" s="247" t="s">
        <v>699</v>
      </c>
      <c r="C19" s="939">
        <f>SUM(C10+C18+C17)</f>
        <v>1453009</v>
      </c>
      <c r="D19" s="939">
        <f>SUM(D10+D18+D17)</f>
        <v>1500728</v>
      </c>
      <c r="E19" s="939">
        <f>SUM(E10+E18+E17)</f>
        <v>1549178</v>
      </c>
      <c r="F19" s="939">
        <f>SUM(F10+F18+F17)</f>
        <v>1576072</v>
      </c>
      <c r="G19" s="1179">
        <f t="shared" si="0"/>
        <v>1.017360174234336</v>
      </c>
      <c r="H19" s="320"/>
    </row>
    <row r="20" spans="1:7" ht="12" customHeight="1">
      <c r="A20" s="143"/>
      <c r="B20" s="159"/>
      <c r="C20" s="940"/>
      <c r="D20" s="940"/>
      <c r="E20" s="940"/>
      <c r="F20" s="940"/>
      <c r="G20" s="1177"/>
    </row>
    <row r="21" spans="1:7" ht="12" customHeight="1">
      <c r="A21" s="122">
        <v>1040</v>
      </c>
      <c r="B21" s="123" t="s">
        <v>700</v>
      </c>
      <c r="C21" s="941">
        <f>SUM(C22:C23)</f>
        <v>3310000</v>
      </c>
      <c r="D21" s="941">
        <f>SUM(D22:D23)</f>
        <v>3310000</v>
      </c>
      <c r="E21" s="941">
        <f>SUM(E22:E23)</f>
        <v>3310000</v>
      </c>
      <c r="F21" s="941">
        <f>SUM(F22:F23)</f>
        <v>3310000</v>
      </c>
      <c r="G21" s="308">
        <f t="shared" si="0"/>
        <v>1</v>
      </c>
    </row>
    <row r="22" spans="1:8" ht="12" customHeight="1">
      <c r="A22" s="131">
        <v>1041</v>
      </c>
      <c r="B22" s="129" t="s">
        <v>464</v>
      </c>
      <c r="C22" s="942">
        <v>2850000</v>
      </c>
      <c r="D22" s="942">
        <v>2850000</v>
      </c>
      <c r="E22" s="942">
        <v>2850000</v>
      </c>
      <c r="F22" s="942">
        <v>2850000</v>
      </c>
      <c r="G22" s="1176">
        <f t="shared" si="0"/>
        <v>1</v>
      </c>
      <c r="H22" s="156"/>
    </row>
    <row r="23" spans="1:7" ht="12" customHeight="1">
      <c r="A23" s="131">
        <v>1042</v>
      </c>
      <c r="B23" s="129" t="s">
        <v>465</v>
      </c>
      <c r="C23" s="942">
        <v>460000</v>
      </c>
      <c r="D23" s="942">
        <v>460000</v>
      </c>
      <c r="E23" s="942">
        <v>460000</v>
      </c>
      <c r="F23" s="942">
        <v>460000</v>
      </c>
      <c r="G23" s="1176">
        <f t="shared" si="0"/>
        <v>1</v>
      </c>
    </row>
    <row r="24" spans="1:7" ht="12" customHeight="1">
      <c r="A24" s="126">
        <v>1050</v>
      </c>
      <c r="B24" s="125" t="s">
        <v>701</v>
      </c>
      <c r="C24" s="941">
        <f>SUM(C25:C27)</f>
        <v>4197124</v>
      </c>
      <c r="D24" s="941">
        <f>SUM(D25:D27)</f>
        <v>4248704</v>
      </c>
      <c r="E24" s="941">
        <f>SUM(E25:E27)</f>
        <v>4256015</v>
      </c>
      <c r="F24" s="941">
        <f>SUM(F25:F27)</f>
        <v>4256015</v>
      </c>
      <c r="G24" s="308">
        <f t="shared" si="0"/>
        <v>1</v>
      </c>
    </row>
    <row r="25" spans="1:7" ht="12.75" customHeight="1">
      <c r="A25" s="132">
        <v>1051</v>
      </c>
      <c r="B25" s="121" t="s">
        <v>664</v>
      </c>
      <c r="C25" s="942">
        <v>3932124</v>
      </c>
      <c r="D25" s="942">
        <v>3983704</v>
      </c>
      <c r="E25" s="942">
        <v>3983704</v>
      </c>
      <c r="F25" s="942">
        <v>3983704</v>
      </c>
      <c r="G25" s="1176">
        <f t="shared" si="0"/>
        <v>1</v>
      </c>
    </row>
    <row r="26" spans="1:7" ht="12.75" customHeight="1">
      <c r="A26" s="132">
        <v>1052</v>
      </c>
      <c r="B26" s="133" t="s">
        <v>741</v>
      </c>
      <c r="C26" s="942">
        <v>180000</v>
      </c>
      <c r="D26" s="942">
        <v>180000</v>
      </c>
      <c r="E26" s="942">
        <v>180000</v>
      </c>
      <c r="F26" s="942">
        <v>180000</v>
      </c>
      <c r="G26" s="1176">
        <f t="shared" si="0"/>
        <v>1</v>
      </c>
    </row>
    <row r="27" spans="1:7" ht="12.75" customHeight="1">
      <c r="A27" s="132">
        <v>1053</v>
      </c>
      <c r="B27" s="128" t="s">
        <v>659</v>
      </c>
      <c r="C27" s="942">
        <v>85000</v>
      </c>
      <c r="D27" s="942">
        <v>85000</v>
      </c>
      <c r="E27" s="942">
        <v>92311</v>
      </c>
      <c r="F27" s="942">
        <v>92311</v>
      </c>
      <c r="G27" s="1176">
        <f t="shared" si="0"/>
        <v>1</v>
      </c>
    </row>
    <row r="28" spans="1:7" ht="12" customHeight="1">
      <c r="A28" s="126">
        <v>1070</v>
      </c>
      <c r="B28" s="125" t="s">
        <v>666</v>
      </c>
      <c r="C28" s="941">
        <f>SUM(C29:C37)</f>
        <v>354116</v>
      </c>
      <c r="D28" s="941">
        <f>SUM(D29:D37)</f>
        <v>354116</v>
      </c>
      <c r="E28" s="941">
        <f>SUM(E29:E37)</f>
        <v>305186</v>
      </c>
      <c r="F28" s="941">
        <f>SUM(F29:F37)</f>
        <v>316433</v>
      </c>
      <c r="G28" s="308">
        <f t="shared" si="0"/>
        <v>1.0368529355868226</v>
      </c>
    </row>
    <row r="29" spans="1:7" ht="12" customHeight="1">
      <c r="A29" s="132">
        <v>1071</v>
      </c>
      <c r="B29" s="129" t="s">
        <v>702</v>
      </c>
      <c r="C29" s="942">
        <v>4000</v>
      </c>
      <c r="D29" s="942">
        <v>4000</v>
      </c>
      <c r="E29" s="942">
        <v>9000</v>
      </c>
      <c r="F29" s="942">
        <v>9000</v>
      </c>
      <c r="G29" s="1176">
        <f t="shared" si="0"/>
        <v>1</v>
      </c>
    </row>
    <row r="30" spans="1:7" ht="12" customHeight="1">
      <c r="A30" s="132">
        <v>1073</v>
      </c>
      <c r="B30" s="121" t="s">
        <v>703</v>
      </c>
      <c r="C30" s="942"/>
      <c r="D30" s="942"/>
      <c r="E30" s="942">
        <v>670</v>
      </c>
      <c r="F30" s="942">
        <v>670</v>
      </c>
      <c r="G30" s="1176">
        <f t="shared" si="0"/>
        <v>1</v>
      </c>
    </row>
    <row r="31" spans="1:7" ht="12" customHeight="1">
      <c r="A31" s="132">
        <v>1074</v>
      </c>
      <c r="B31" s="121" t="s">
        <v>704</v>
      </c>
      <c r="C31" s="942">
        <v>2200</v>
      </c>
      <c r="D31" s="942">
        <v>2200</v>
      </c>
      <c r="E31" s="942">
        <v>2200</v>
      </c>
      <c r="F31" s="942">
        <v>2200</v>
      </c>
      <c r="G31" s="1176">
        <f t="shared" si="0"/>
        <v>1</v>
      </c>
    </row>
    <row r="32" spans="1:7" ht="12" customHeight="1">
      <c r="A32" s="132">
        <v>1075</v>
      </c>
      <c r="B32" s="128" t="s">
        <v>482</v>
      </c>
      <c r="C32" s="942">
        <v>20000</v>
      </c>
      <c r="D32" s="942">
        <v>20000</v>
      </c>
      <c r="E32" s="942">
        <v>20000</v>
      </c>
      <c r="F32" s="942">
        <v>20000</v>
      </c>
      <c r="G32" s="1176">
        <f t="shared" si="0"/>
        <v>1</v>
      </c>
    </row>
    <row r="33" spans="1:7" ht="12" customHeight="1">
      <c r="A33" s="132">
        <v>1076</v>
      </c>
      <c r="B33" s="128" t="s">
        <v>450</v>
      </c>
      <c r="C33" s="942">
        <v>10316</v>
      </c>
      <c r="D33" s="942">
        <v>10316</v>
      </c>
      <c r="E33" s="942">
        <v>10316</v>
      </c>
      <c r="F33" s="942">
        <v>10316</v>
      </c>
      <c r="G33" s="1176">
        <f t="shared" si="0"/>
        <v>1</v>
      </c>
    </row>
    <row r="34" spans="1:7" ht="12" customHeight="1">
      <c r="A34" s="132">
        <v>1077</v>
      </c>
      <c r="B34" s="133" t="s">
        <v>705</v>
      </c>
      <c r="C34" s="942">
        <v>240000</v>
      </c>
      <c r="D34" s="942">
        <v>240000</v>
      </c>
      <c r="E34" s="942">
        <v>200000</v>
      </c>
      <c r="F34" s="942">
        <v>200000</v>
      </c>
      <c r="G34" s="1176">
        <f t="shared" si="0"/>
        <v>1</v>
      </c>
    </row>
    <row r="35" spans="1:7" ht="12" customHeight="1">
      <c r="A35" s="132">
        <v>1078</v>
      </c>
      <c r="B35" s="129" t="s">
        <v>706</v>
      </c>
      <c r="C35" s="942">
        <v>2600</v>
      </c>
      <c r="D35" s="942">
        <v>2600</v>
      </c>
      <c r="E35" s="942">
        <v>3000</v>
      </c>
      <c r="F35" s="942">
        <v>3000</v>
      </c>
      <c r="G35" s="1176">
        <f t="shared" si="0"/>
        <v>1</v>
      </c>
    </row>
    <row r="36" spans="1:7" ht="12" customHeight="1">
      <c r="A36" s="132">
        <v>1079</v>
      </c>
      <c r="B36" s="129" t="s">
        <v>707</v>
      </c>
      <c r="C36" s="942">
        <v>25000</v>
      </c>
      <c r="D36" s="942">
        <v>25000</v>
      </c>
      <c r="E36" s="942">
        <v>10000</v>
      </c>
      <c r="F36" s="942">
        <v>21247</v>
      </c>
      <c r="G36" s="1176">
        <f t="shared" si="0"/>
        <v>2.1247</v>
      </c>
    </row>
    <row r="37" spans="1:7" ht="13.5" customHeight="1" thickBot="1">
      <c r="A37" s="147">
        <v>1082</v>
      </c>
      <c r="B37" s="307" t="s">
        <v>648</v>
      </c>
      <c r="C37" s="943">
        <v>50000</v>
      </c>
      <c r="D37" s="943">
        <v>50000</v>
      </c>
      <c r="E37" s="943">
        <v>50000</v>
      </c>
      <c r="F37" s="943">
        <v>50000</v>
      </c>
      <c r="G37" s="1178">
        <f t="shared" si="0"/>
        <v>1</v>
      </c>
    </row>
    <row r="38" spans="1:7" ht="17.25" customHeight="1" thickBot="1">
      <c r="A38" s="149"/>
      <c r="B38" s="918" t="s">
        <v>708</v>
      </c>
      <c r="C38" s="944">
        <f>SUM(C21+C24+C28)</f>
        <v>7861240</v>
      </c>
      <c r="D38" s="944">
        <f>SUM(D21+D24+D28)</f>
        <v>7912820</v>
      </c>
      <c r="E38" s="944">
        <f>SUM(E21+E24+E28)</f>
        <v>7871201</v>
      </c>
      <c r="F38" s="944">
        <f>SUM(F21+F24+F28)</f>
        <v>7882448</v>
      </c>
      <c r="G38" s="1188">
        <f t="shared" si="0"/>
        <v>1.0014288797859436</v>
      </c>
    </row>
    <row r="39" spans="1:7" ht="12" customHeight="1">
      <c r="A39" s="132"/>
      <c r="B39" s="224"/>
      <c r="C39" s="940"/>
      <c r="D39" s="940"/>
      <c r="E39" s="940"/>
      <c r="F39" s="940"/>
      <c r="G39" s="1177"/>
    </row>
    <row r="40" spans="1:7" ht="12" customHeight="1">
      <c r="A40" s="126">
        <v>1090</v>
      </c>
      <c r="B40" s="248" t="s">
        <v>709</v>
      </c>
      <c r="C40" s="941">
        <f>SUM(C41:C48)</f>
        <v>1226600</v>
      </c>
      <c r="D40" s="941">
        <f>SUM(D41:D48)</f>
        <v>1226600</v>
      </c>
      <c r="E40" s="941">
        <f>SUM(E41:E48)</f>
        <v>1300030</v>
      </c>
      <c r="F40" s="941">
        <f>SUM(F41:F48)</f>
        <v>1300030</v>
      </c>
      <c r="G40" s="308">
        <f t="shared" si="0"/>
        <v>1</v>
      </c>
    </row>
    <row r="41" spans="1:7" ht="12" customHeight="1">
      <c r="A41" s="132">
        <v>1091</v>
      </c>
      <c r="B41" s="207" t="s">
        <v>163</v>
      </c>
      <c r="C41" s="942">
        <v>100000</v>
      </c>
      <c r="D41" s="942">
        <v>100000</v>
      </c>
      <c r="E41" s="942">
        <v>108613</v>
      </c>
      <c r="F41" s="942">
        <v>108613</v>
      </c>
      <c r="G41" s="1176">
        <f t="shared" si="0"/>
        <v>1</v>
      </c>
    </row>
    <row r="42" spans="1:7" ht="12" customHeight="1">
      <c r="A42" s="132">
        <v>1092</v>
      </c>
      <c r="B42" s="129" t="s">
        <v>649</v>
      </c>
      <c r="C42" s="942">
        <v>480000</v>
      </c>
      <c r="D42" s="942">
        <v>480000</v>
      </c>
      <c r="E42" s="942">
        <v>540000</v>
      </c>
      <c r="F42" s="942">
        <v>540000</v>
      </c>
      <c r="G42" s="1176">
        <f t="shared" si="0"/>
        <v>1</v>
      </c>
    </row>
    <row r="43" spans="1:7" ht="12" customHeight="1">
      <c r="A43" s="132">
        <v>1093</v>
      </c>
      <c r="B43" s="129" t="s">
        <v>164</v>
      </c>
      <c r="C43" s="942">
        <v>6600</v>
      </c>
      <c r="D43" s="942">
        <v>6600</v>
      </c>
      <c r="E43" s="942">
        <v>6600</v>
      </c>
      <c r="F43" s="942">
        <v>6600</v>
      </c>
      <c r="G43" s="1176">
        <f t="shared" si="0"/>
        <v>1</v>
      </c>
    </row>
    <row r="44" spans="1:7" ht="12" customHeight="1">
      <c r="A44" s="132">
        <v>1094</v>
      </c>
      <c r="B44" s="129" t="s">
        <v>165</v>
      </c>
      <c r="C44" s="942">
        <v>15000</v>
      </c>
      <c r="D44" s="942">
        <v>15000</v>
      </c>
      <c r="E44" s="942">
        <v>15000</v>
      </c>
      <c r="F44" s="942">
        <v>15000</v>
      </c>
      <c r="G44" s="1176">
        <f t="shared" si="0"/>
        <v>1</v>
      </c>
    </row>
    <row r="45" spans="1:7" ht="12" customHeight="1">
      <c r="A45" s="132">
        <v>1095</v>
      </c>
      <c r="B45" s="133" t="s">
        <v>837</v>
      </c>
      <c r="C45" s="942">
        <v>300000</v>
      </c>
      <c r="D45" s="942">
        <v>300000</v>
      </c>
      <c r="E45" s="942">
        <v>300000</v>
      </c>
      <c r="F45" s="942">
        <v>300000</v>
      </c>
      <c r="G45" s="1176">
        <f t="shared" si="0"/>
        <v>1</v>
      </c>
    </row>
    <row r="46" spans="1:7" ht="12" customHeight="1">
      <c r="A46" s="132">
        <v>1096</v>
      </c>
      <c r="B46" s="133" t="s">
        <v>814</v>
      </c>
      <c r="C46" s="942">
        <v>315000</v>
      </c>
      <c r="D46" s="942">
        <v>315000</v>
      </c>
      <c r="E46" s="942">
        <v>315000</v>
      </c>
      <c r="F46" s="942">
        <v>315000</v>
      </c>
      <c r="G46" s="1176">
        <f t="shared" si="0"/>
        <v>1</v>
      </c>
    </row>
    <row r="47" spans="1:7" ht="12" customHeight="1">
      <c r="A47" s="132">
        <v>1097</v>
      </c>
      <c r="B47" s="133" t="s">
        <v>166</v>
      </c>
      <c r="C47" s="942">
        <v>5000</v>
      </c>
      <c r="D47" s="942">
        <v>5000</v>
      </c>
      <c r="E47" s="942">
        <v>5000</v>
      </c>
      <c r="F47" s="942">
        <v>5000</v>
      </c>
      <c r="G47" s="1176">
        <f t="shared" si="0"/>
        <v>1</v>
      </c>
    </row>
    <row r="48" spans="1:7" ht="12" customHeight="1">
      <c r="A48" s="132">
        <v>1098</v>
      </c>
      <c r="B48" s="133" t="s">
        <v>171</v>
      </c>
      <c r="C48" s="942">
        <v>5000</v>
      </c>
      <c r="D48" s="942">
        <v>5000</v>
      </c>
      <c r="E48" s="942">
        <v>9817</v>
      </c>
      <c r="F48" s="942">
        <v>9817</v>
      </c>
      <c r="G48" s="1176">
        <f t="shared" si="0"/>
        <v>1</v>
      </c>
    </row>
    <row r="49" spans="1:7" ht="12" customHeight="1">
      <c r="A49" s="126">
        <v>1100</v>
      </c>
      <c r="B49" s="248" t="s">
        <v>710</v>
      </c>
      <c r="C49" s="941">
        <f>SUM(C50:C52)</f>
        <v>225000</v>
      </c>
      <c r="D49" s="941">
        <f>SUM(D50:D52)</f>
        <v>225000</v>
      </c>
      <c r="E49" s="941">
        <f>SUM(E50:E52)</f>
        <v>225000</v>
      </c>
      <c r="F49" s="941">
        <f>SUM(F50:F52)</f>
        <v>225000</v>
      </c>
      <c r="G49" s="308">
        <f t="shared" si="0"/>
        <v>1</v>
      </c>
    </row>
    <row r="50" spans="1:7" ht="12" customHeight="1">
      <c r="A50" s="132">
        <v>1101</v>
      </c>
      <c r="B50" s="133" t="s">
        <v>167</v>
      </c>
      <c r="C50" s="942">
        <v>20000</v>
      </c>
      <c r="D50" s="942">
        <v>20000</v>
      </c>
      <c r="E50" s="942">
        <v>20000</v>
      </c>
      <c r="F50" s="942">
        <v>20000</v>
      </c>
      <c r="G50" s="1176">
        <f t="shared" si="0"/>
        <v>1</v>
      </c>
    </row>
    <row r="51" spans="1:7" ht="12" customHeight="1">
      <c r="A51" s="132">
        <v>1102</v>
      </c>
      <c r="B51" s="129" t="s">
        <v>711</v>
      </c>
      <c r="C51" s="942">
        <v>130000</v>
      </c>
      <c r="D51" s="942">
        <v>130000</v>
      </c>
      <c r="E51" s="942">
        <v>130000</v>
      </c>
      <c r="F51" s="942">
        <v>130000</v>
      </c>
      <c r="G51" s="1176">
        <f t="shared" si="0"/>
        <v>1</v>
      </c>
    </row>
    <row r="52" spans="1:7" ht="12" customHeight="1">
      <c r="A52" s="132">
        <v>1103</v>
      </c>
      <c r="B52" s="129" t="s">
        <v>712</v>
      </c>
      <c r="C52" s="942">
        <v>75000</v>
      </c>
      <c r="D52" s="942">
        <v>75000</v>
      </c>
      <c r="E52" s="942">
        <v>75000</v>
      </c>
      <c r="F52" s="942">
        <v>75000</v>
      </c>
      <c r="G52" s="1176">
        <f t="shared" si="0"/>
        <v>1</v>
      </c>
    </row>
    <row r="53" spans="1:7" ht="12" customHeight="1">
      <c r="A53" s="617">
        <v>1105</v>
      </c>
      <c r="B53" s="616" t="s">
        <v>866</v>
      </c>
      <c r="C53" s="941">
        <v>20000</v>
      </c>
      <c r="D53" s="941"/>
      <c r="E53" s="941"/>
      <c r="F53" s="941"/>
      <c r="G53" s="308"/>
    </row>
    <row r="54" spans="1:7" ht="12" customHeight="1">
      <c r="A54" s="126">
        <v>1110</v>
      </c>
      <c r="B54" s="134" t="s">
        <v>713</v>
      </c>
      <c r="C54" s="942"/>
      <c r="D54" s="942"/>
      <c r="E54" s="942"/>
      <c r="F54" s="942"/>
      <c r="G54" s="308"/>
    </row>
    <row r="55" spans="1:7" ht="12" customHeight="1">
      <c r="A55" s="126">
        <v>1120</v>
      </c>
      <c r="B55" s="134" t="s">
        <v>714</v>
      </c>
      <c r="C55" s="941">
        <f>SUM(C56:C58)</f>
        <v>401382</v>
      </c>
      <c r="D55" s="941">
        <f>SUM(D56:D58)</f>
        <v>401382</v>
      </c>
      <c r="E55" s="941">
        <f>SUM(E56:E58)</f>
        <v>414342</v>
      </c>
      <c r="F55" s="941">
        <f>SUM(F56:F58)</f>
        <v>414342</v>
      </c>
      <c r="G55" s="308">
        <f t="shared" si="0"/>
        <v>1</v>
      </c>
    </row>
    <row r="56" spans="1:7" ht="12" customHeight="1">
      <c r="A56" s="132">
        <v>1121</v>
      </c>
      <c r="B56" s="121" t="s">
        <v>810</v>
      </c>
      <c r="C56" s="942">
        <v>53082</v>
      </c>
      <c r="D56" s="942">
        <v>53082</v>
      </c>
      <c r="E56" s="942">
        <v>53082</v>
      </c>
      <c r="F56" s="942">
        <v>53082</v>
      </c>
      <c r="G56" s="1176">
        <f t="shared" si="0"/>
        <v>1</v>
      </c>
    </row>
    <row r="57" spans="1:7" ht="12" customHeight="1">
      <c r="A57" s="132">
        <v>1122</v>
      </c>
      <c r="B57" s="121" t="s">
        <v>822</v>
      </c>
      <c r="C57" s="942">
        <v>198450</v>
      </c>
      <c r="D57" s="942">
        <v>198450</v>
      </c>
      <c r="E57" s="942">
        <v>198450</v>
      </c>
      <c r="F57" s="942">
        <v>198450</v>
      </c>
      <c r="G57" s="1176">
        <f t="shared" si="0"/>
        <v>1</v>
      </c>
    </row>
    <row r="58" spans="1:7" ht="12" customHeight="1">
      <c r="A58" s="132">
        <v>1123</v>
      </c>
      <c r="B58" s="128" t="s">
        <v>827</v>
      </c>
      <c r="C58" s="942">
        <v>149850</v>
      </c>
      <c r="D58" s="942">
        <v>149850</v>
      </c>
      <c r="E58" s="942">
        <v>162810</v>
      </c>
      <c r="F58" s="942">
        <v>162810</v>
      </c>
      <c r="G58" s="1176">
        <f t="shared" si="0"/>
        <v>1</v>
      </c>
    </row>
    <row r="59" spans="1:7" ht="12" customHeight="1">
      <c r="A59" s="126">
        <v>1130</v>
      </c>
      <c r="B59" s="125" t="s">
        <v>715</v>
      </c>
      <c r="C59" s="941"/>
      <c r="D59" s="941"/>
      <c r="E59" s="941"/>
      <c r="F59" s="941"/>
      <c r="G59" s="308"/>
    </row>
    <row r="60" spans="1:7" ht="12" customHeight="1">
      <c r="A60" s="126">
        <v>1140</v>
      </c>
      <c r="B60" s="127" t="s">
        <v>716</v>
      </c>
      <c r="C60" s="941">
        <f>SUM(C61)</f>
        <v>40000</v>
      </c>
      <c r="D60" s="941">
        <f>SUM(D61)</f>
        <v>40000</v>
      </c>
      <c r="E60" s="941">
        <f>SUM(E61)</f>
        <v>10000</v>
      </c>
      <c r="F60" s="941">
        <f>SUM(F61)</f>
        <v>10000</v>
      </c>
      <c r="G60" s="308">
        <f t="shared" si="0"/>
        <v>1</v>
      </c>
    </row>
    <row r="61" spans="1:7" ht="12" customHeight="1">
      <c r="A61" s="132">
        <v>1141</v>
      </c>
      <c r="B61" s="129" t="s">
        <v>550</v>
      </c>
      <c r="C61" s="942">
        <v>40000</v>
      </c>
      <c r="D61" s="942">
        <v>40000</v>
      </c>
      <c r="E61" s="942">
        <v>10000</v>
      </c>
      <c r="F61" s="942">
        <v>10000</v>
      </c>
      <c r="G61" s="1176">
        <f t="shared" si="0"/>
        <v>1</v>
      </c>
    </row>
    <row r="62" spans="1:7" ht="12" customHeight="1">
      <c r="A62" s="143">
        <v>1145</v>
      </c>
      <c r="B62" s="1101" t="s">
        <v>1194</v>
      </c>
      <c r="C62" s="1085"/>
      <c r="D62" s="1102">
        <v>24000</v>
      </c>
      <c r="E62" s="1102">
        <v>24000</v>
      </c>
      <c r="F62" s="1102">
        <v>24000</v>
      </c>
      <c r="G62" s="308">
        <f t="shared" si="0"/>
        <v>1</v>
      </c>
    </row>
    <row r="63" spans="1:7" ht="12" customHeight="1" thickBot="1">
      <c r="A63" s="151">
        <v>1150</v>
      </c>
      <c r="B63" s="200" t="s">
        <v>717</v>
      </c>
      <c r="C63" s="945">
        <v>19000</v>
      </c>
      <c r="D63" s="945">
        <v>15000</v>
      </c>
      <c r="E63" s="945">
        <v>28562</v>
      </c>
      <c r="F63" s="945">
        <v>626642</v>
      </c>
      <c r="G63" s="1181">
        <f t="shared" si="0"/>
        <v>21.93971010433443</v>
      </c>
    </row>
    <row r="64" spans="1:7" ht="18.75" customHeight="1" thickBot="1">
      <c r="A64" s="149"/>
      <c r="B64" s="257" t="s">
        <v>864</v>
      </c>
      <c r="C64" s="944">
        <f>SUM(C60+C63+C59+C55+C54+C49+C40+C53)</f>
        <v>1931982</v>
      </c>
      <c r="D64" s="944">
        <f>SUM(D60+D63+D59+D55+D54+D49+D40+D53+D62)</f>
        <v>1931982</v>
      </c>
      <c r="E64" s="944">
        <f>SUM(E60+E63+E59+E55+E54+E49+E40+E53+E62)</f>
        <v>2001934</v>
      </c>
      <c r="F64" s="944">
        <f>SUM(F60+F63+F59+F55+F54+F49+F40+F53+F62)</f>
        <v>2600014</v>
      </c>
      <c r="G64" s="1180">
        <f t="shared" si="0"/>
        <v>1.2987511076788745</v>
      </c>
    </row>
    <row r="65" spans="1:7" ht="12" customHeight="1">
      <c r="A65" s="144"/>
      <c r="B65" s="249"/>
      <c r="C65" s="940"/>
      <c r="D65" s="940"/>
      <c r="E65" s="940"/>
      <c r="F65" s="940"/>
      <c r="G65" s="1177"/>
    </row>
    <row r="66" spans="1:7" ht="15" customHeight="1" thickBot="1">
      <c r="A66" s="136">
        <v>1160</v>
      </c>
      <c r="B66" s="155" t="s">
        <v>718</v>
      </c>
      <c r="C66" s="946"/>
      <c r="D66" s="946">
        <v>8700</v>
      </c>
      <c r="E66" s="946">
        <v>10113</v>
      </c>
      <c r="F66" s="946">
        <v>9313</v>
      </c>
      <c r="G66" s="1178">
        <f t="shared" si="0"/>
        <v>0.920893898941956</v>
      </c>
    </row>
    <row r="67" spans="1:7" ht="18" customHeight="1" thickBot="1">
      <c r="A67" s="149"/>
      <c r="B67" s="247" t="s">
        <v>719</v>
      </c>
      <c r="C67" s="947"/>
      <c r="D67" s="947">
        <f>SUM(D66)</f>
        <v>8700</v>
      </c>
      <c r="E67" s="947">
        <f>SUM(E66)</f>
        <v>10113</v>
      </c>
      <c r="F67" s="947">
        <f>SUM(F66)</f>
        <v>9313</v>
      </c>
      <c r="G67" s="1179">
        <f t="shared" si="0"/>
        <v>0.920893898941956</v>
      </c>
    </row>
    <row r="68" spans="1:7" ht="12" customHeight="1" thickBot="1">
      <c r="A68" s="149"/>
      <c r="B68" s="190"/>
      <c r="C68" s="948"/>
      <c r="D68" s="948"/>
      <c r="E68" s="948"/>
      <c r="F68" s="948"/>
      <c r="G68" s="1179"/>
    </row>
    <row r="69" spans="1:7" ht="18.75" customHeight="1" thickBot="1">
      <c r="A69" s="149"/>
      <c r="B69" s="250" t="s">
        <v>510</v>
      </c>
      <c r="C69" s="949">
        <f>SUM(C64+C38+C19+C67)</f>
        <v>11246231</v>
      </c>
      <c r="D69" s="949">
        <f>SUM(D64+D38+D19+D67)</f>
        <v>11354230</v>
      </c>
      <c r="E69" s="949">
        <f>SUM(E64+E38+E19+E67)</f>
        <v>11432426</v>
      </c>
      <c r="F69" s="949">
        <f>SUM(F64+F38+F19+F67)</f>
        <v>12067847</v>
      </c>
      <c r="G69" s="1179">
        <f t="shared" si="0"/>
        <v>1.055580591555983</v>
      </c>
    </row>
    <row r="70" spans="1:7" ht="12" customHeight="1">
      <c r="A70" s="132"/>
      <c r="B70" s="227"/>
      <c r="C70" s="940"/>
      <c r="D70" s="940"/>
      <c r="E70" s="940"/>
      <c r="F70" s="940"/>
      <c r="G70" s="1177"/>
    </row>
    <row r="71" spans="1:7" ht="12" customHeight="1">
      <c r="A71" s="124">
        <v>1165</v>
      </c>
      <c r="B71" s="134" t="s">
        <v>720</v>
      </c>
      <c r="C71" s="941"/>
      <c r="D71" s="941"/>
      <c r="E71" s="941"/>
      <c r="F71" s="941">
        <v>6878</v>
      </c>
      <c r="G71" s="308"/>
    </row>
    <row r="72" spans="1:7" ht="12" customHeight="1">
      <c r="A72" s="124">
        <v>1170</v>
      </c>
      <c r="B72" s="123" t="s">
        <v>721</v>
      </c>
      <c r="C72" s="941">
        <f>SUM(C73:C73)</f>
        <v>50000</v>
      </c>
      <c r="D72" s="941">
        <f>SUM(D73:D74)</f>
        <v>259036</v>
      </c>
      <c r="E72" s="941">
        <f>SUM(E73:E74)</f>
        <v>22962</v>
      </c>
      <c r="F72" s="941">
        <f>SUM(F73:F74)</f>
        <v>22962</v>
      </c>
      <c r="G72" s="308">
        <f t="shared" si="0"/>
        <v>1</v>
      </c>
    </row>
    <row r="73" spans="1:7" ht="12" customHeight="1">
      <c r="A73" s="131">
        <v>1174</v>
      </c>
      <c r="B73" s="207" t="s">
        <v>533</v>
      </c>
      <c r="C73" s="942">
        <v>50000</v>
      </c>
      <c r="D73" s="942">
        <v>50000</v>
      </c>
      <c r="E73" s="942">
        <v>22962</v>
      </c>
      <c r="F73" s="942">
        <v>22962</v>
      </c>
      <c r="G73" s="1176">
        <f t="shared" si="0"/>
        <v>1</v>
      </c>
    </row>
    <row r="74" spans="1:7" ht="12" customHeight="1">
      <c r="A74" s="131">
        <v>1175</v>
      </c>
      <c r="B74" s="1118" t="s">
        <v>1210</v>
      </c>
      <c r="C74" s="942"/>
      <c r="D74" s="942">
        <v>209036</v>
      </c>
      <c r="E74" s="942"/>
      <c r="F74" s="942"/>
      <c r="G74" s="308"/>
    </row>
    <row r="75" spans="1:7" ht="12" customHeight="1">
      <c r="A75" s="124">
        <v>1180</v>
      </c>
      <c r="B75" s="140" t="s">
        <v>722</v>
      </c>
      <c r="C75" s="941">
        <f>SUM(C76:C77)</f>
        <v>481070</v>
      </c>
      <c r="D75" s="941">
        <f>SUM(D76:D77)</f>
        <v>481070</v>
      </c>
      <c r="E75" s="941">
        <f>SUM(E76:E77)</f>
        <v>503431</v>
      </c>
      <c r="F75" s="941">
        <f>SUM(F76:F77)</f>
        <v>503431</v>
      </c>
      <c r="G75" s="308">
        <f aca="true" t="shared" si="1" ref="G75:G137">SUM(F75/E75)</f>
        <v>1</v>
      </c>
    </row>
    <row r="76" spans="1:7" ht="12" customHeight="1">
      <c r="A76" s="131">
        <v>1181</v>
      </c>
      <c r="B76" s="129" t="s">
        <v>783</v>
      </c>
      <c r="C76" s="942">
        <v>469250</v>
      </c>
      <c r="D76" s="942">
        <v>469250</v>
      </c>
      <c r="E76" s="942">
        <v>491611</v>
      </c>
      <c r="F76" s="942">
        <v>491611</v>
      </c>
      <c r="G76" s="1176">
        <f t="shared" si="1"/>
        <v>1</v>
      </c>
    </row>
    <row r="77" spans="1:7" ht="12" customHeight="1">
      <c r="A77" s="131">
        <v>1183</v>
      </c>
      <c r="B77" s="207" t="s">
        <v>1061</v>
      </c>
      <c r="C77" s="942">
        <v>11820</v>
      </c>
      <c r="D77" s="942">
        <v>11820</v>
      </c>
      <c r="E77" s="942">
        <v>11820</v>
      </c>
      <c r="F77" s="942">
        <v>11820</v>
      </c>
      <c r="G77" s="1176">
        <f t="shared" si="1"/>
        <v>1</v>
      </c>
    </row>
    <row r="78" spans="1:7" ht="12" customHeight="1" thickBot="1">
      <c r="A78" s="148">
        <v>1185</v>
      </c>
      <c r="B78" s="309" t="s">
        <v>876</v>
      </c>
      <c r="C78" s="950"/>
      <c r="D78" s="950"/>
      <c r="E78" s="950">
        <v>1914</v>
      </c>
      <c r="F78" s="950">
        <v>18</v>
      </c>
      <c r="G78" s="1181">
        <f t="shared" si="1"/>
        <v>0.009404388714733543</v>
      </c>
    </row>
    <row r="79" spans="1:7" ht="15" customHeight="1" thickBot="1">
      <c r="A79" s="139"/>
      <c r="B79" s="190" t="s">
        <v>723</v>
      </c>
      <c r="C79" s="950">
        <f>SUM(C72+C75+C71+C78)</f>
        <v>531070</v>
      </c>
      <c r="D79" s="950">
        <f>SUM(D72+D75+D71+D78)</f>
        <v>740106</v>
      </c>
      <c r="E79" s="950">
        <f>SUM(E72+E75+E71+E78)</f>
        <v>528307</v>
      </c>
      <c r="F79" s="950">
        <f>SUM(F72+F75+F71+F78)</f>
        <v>533289</v>
      </c>
      <c r="G79" s="1179">
        <f t="shared" si="1"/>
        <v>1.009430123015595</v>
      </c>
    </row>
    <row r="80" spans="1:7" ht="12" customHeight="1">
      <c r="A80" s="126"/>
      <c r="B80" s="133"/>
      <c r="C80" s="940"/>
      <c r="D80" s="940"/>
      <c r="E80" s="940"/>
      <c r="F80" s="940"/>
      <c r="G80" s="1177"/>
    </row>
    <row r="81" spans="1:7" ht="12" customHeight="1">
      <c r="A81" s="124">
        <v>1190</v>
      </c>
      <c r="B81" s="127" t="s">
        <v>724</v>
      </c>
      <c r="C81" s="941">
        <f>SUM(C82+C84+C85)</f>
        <v>1255000</v>
      </c>
      <c r="D81" s="941">
        <f>SUM(D82+D84+D85)</f>
        <v>1255000</v>
      </c>
      <c r="E81" s="941">
        <f>SUM(E82+E84+E85)</f>
        <v>1372221</v>
      </c>
      <c r="F81" s="941">
        <f>SUM(F82+F84+F85)</f>
        <v>1167108</v>
      </c>
      <c r="G81" s="308">
        <f t="shared" si="1"/>
        <v>0.8505248061354549</v>
      </c>
    </row>
    <row r="82" spans="1:7" ht="12" customHeight="1">
      <c r="A82" s="131">
        <v>1191</v>
      </c>
      <c r="B82" s="121" t="s">
        <v>725</v>
      </c>
      <c r="C82" s="942">
        <f>SUM(C83:C83)</f>
        <v>705000</v>
      </c>
      <c r="D82" s="942">
        <f>SUM(D83:D83)</f>
        <v>705000</v>
      </c>
      <c r="E82" s="942">
        <f>SUM(E83:E83)</f>
        <v>705000</v>
      </c>
      <c r="F82" s="942">
        <f>SUM(F83:F83)</f>
        <v>499887</v>
      </c>
      <c r="G82" s="1176">
        <f t="shared" si="1"/>
        <v>0.7090595744680851</v>
      </c>
    </row>
    <row r="83" spans="1:7" ht="12" customHeight="1">
      <c r="A83" s="131">
        <v>1193</v>
      </c>
      <c r="B83" s="129" t="s">
        <v>726</v>
      </c>
      <c r="C83" s="951">
        <v>705000</v>
      </c>
      <c r="D83" s="951">
        <v>705000</v>
      </c>
      <c r="E83" s="951">
        <v>705000</v>
      </c>
      <c r="F83" s="951">
        <v>499887</v>
      </c>
      <c r="G83" s="1182">
        <f t="shared" si="1"/>
        <v>0.7090595744680851</v>
      </c>
    </row>
    <row r="84" spans="1:7" ht="12" customHeight="1">
      <c r="A84" s="131">
        <v>1194</v>
      </c>
      <c r="B84" s="121" t="s">
        <v>665</v>
      </c>
      <c r="C84" s="942">
        <v>150000</v>
      </c>
      <c r="D84" s="942">
        <v>150000</v>
      </c>
      <c r="E84" s="942">
        <v>267221</v>
      </c>
      <c r="F84" s="942">
        <v>267221</v>
      </c>
      <c r="G84" s="1176">
        <f t="shared" si="1"/>
        <v>1</v>
      </c>
    </row>
    <row r="85" spans="1:7" ht="12" customHeight="1">
      <c r="A85" s="131">
        <v>1195</v>
      </c>
      <c r="B85" s="121" t="s">
        <v>788</v>
      </c>
      <c r="C85" s="942">
        <v>400000</v>
      </c>
      <c r="D85" s="942">
        <v>400000</v>
      </c>
      <c r="E85" s="942">
        <v>400000</v>
      </c>
      <c r="F85" s="942">
        <v>400000</v>
      </c>
      <c r="G85" s="1176">
        <f t="shared" si="1"/>
        <v>1</v>
      </c>
    </row>
    <row r="86" spans="1:7" ht="12" customHeight="1" thickBot="1">
      <c r="A86" s="148">
        <v>1196</v>
      </c>
      <c r="B86" s="934" t="s">
        <v>1152</v>
      </c>
      <c r="C86" s="950">
        <v>1000</v>
      </c>
      <c r="D86" s="950">
        <v>1000</v>
      </c>
      <c r="E86" s="950">
        <v>1100</v>
      </c>
      <c r="F86" s="950">
        <v>1100</v>
      </c>
      <c r="G86" s="1181">
        <f t="shared" si="1"/>
        <v>1</v>
      </c>
    </row>
    <row r="87" spans="1:7" ht="15.75" customHeight="1" thickBot="1">
      <c r="A87" s="139"/>
      <c r="B87" s="257" t="s">
        <v>727</v>
      </c>
      <c r="C87" s="947">
        <f>SUM(C81+C86)</f>
        <v>1256000</v>
      </c>
      <c r="D87" s="947">
        <f>SUM(D81+D86)</f>
        <v>1256000</v>
      </c>
      <c r="E87" s="947">
        <f>SUM(E81+E86)</f>
        <v>1373321</v>
      </c>
      <c r="F87" s="947">
        <f>SUM(F81+F86)</f>
        <v>1168208</v>
      </c>
      <c r="G87" s="1179">
        <f t="shared" si="1"/>
        <v>0.8506445324873063</v>
      </c>
    </row>
    <row r="88" spans="1:7" ht="12" customHeight="1">
      <c r="A88" s="124">
        <v>1200</v>
      </c>
      <c r="B88" s="134" t="s">
        <v>728</v>
      </c>
      <c r="C88" s="941">
        <f>SUM(C89:C91)</f>
        <v>29658</v>
      </c>
      <c r="D88" s="941">
        <f>SUM(D89:D91)</f>
        <v>29658</v>
      </c>
      <c r="E88" s="941">
        <f>SUM(E89:E91)</f>
        <v>29658</v>
      </c>
      <c r="F88" s="941">
        <f>SUM(F89:F91)</f>
        <v>20000</v>
      </c>
      <c r="G88" s="1177">
        <f t="shared" si="1"/>
        <v>0.6743543057522422</v>
      </c>
    </row>
    <row r="89" spans="1:7" ht="12" customHeight="1">
      <c r="A89" s="131">
        <v>1201</v>
      </c>
      <c r="B89" s="121" t="s">
        <v>832</v>
      </c>
      <c r="C89" s="942"/>
      <c r="D89" s="942"/>
      <c r="E89" s="942"/>
      <c r="F89" s="942"/>
      <c r="G89" s="308"/>
    </row>
    <row r="90" spans="1:7" ht="12" customHeight="1">
      <c r="A90" s="131">
        <v>1202</v>
      </c>
      <c r="B90" s="121" t="s">
        <v>833</v>
      </c>
      <c r="C90" s="942">
        <v>20000</v>
      </c>
      <c r="D90" s="942">
        <v>20000</v>
      </c>
      <c r="E90" s="942">
        <v>20000</v>
      </c>
      <c r="F90" s="942">
        <v>20000</v>
      </c>
      <c r="G90" s="1176">
        <f t="shared" si="1"/>
        <v>1</v>
      </c>
    </row>
    <row r="91" spans="1:7" ht="12" customHeight="1">
      <c r="A91" s="131">
        <v>1203</v>
      </c>
      <c r="B91" s="128" t="s">
        <v>508</v>
      </c>
      <c r="C91" s="942">
        <v>9658</v>
      </c>
      <c r="D91" s="942">
        <v>9658</v>
      </c>
      <c r="E91" s="942">
        <v>9658</v>
      </c>
      <c r="F91" s="942"/>
      <c r="G91" s="1176">
        <f t="shared" si="1"/>
        <v>0</v>
      </c>
    </row>
    <row r="92" spans="1:7" ht="12" customHeight="1">
      <c r="A92" s="124">
        <v>1210</v>
      </c>
      <c r="B92" s="134" t="s">
        <v>729</v>
      </c>
      <c r="C92" s="941"/>
      <c r="D92" s="941"/>
      <c r="E92" s="941">
        <v>3349</v>
      </c>
      <c r="F92" s="941">
        <v>3349</v>
      </c>
      <c r="G92" s="308">
        <f t="shared" si="1"/>
        <v>1</v>
      </c>
    </row>
    <row r="93" spans="1:7" ht="12" customHeight="1" thickBot="1">
      <c r="A93" s="611">
        <v>1211</v>
      </c>
      <c r="B93" s="612" t="s">
        <v>907</v>
      </c>
      <c r="C93" s="950"/>
      <c r="D93" s="950"/>
      <c r="E93" s="950">
        <v>3859</v>
      </c>
      <c r="F93" s="950">
        <v>3859</v>
      </c>
      <c r="G93" s="1181">
        <f t="shared" si="1"/>
        <v>1</v>
      </c>
    </row>
    <row r="94" spans="1:7" ht="15.75" customHeight="1" thickBot="1">
      <c r="A94" s="139"/>
      <c r="B94" s="190" t="s">
        <v>730</v>
      </c>
      <c r="C94" s="947">
        <f>SUM(C88+C92+C93)</f>
        <v>29658</v>
      </c>
      <c r="D94" s="947">
        <f>SUM(D88+D92+D93)</f>
        <v>29658</v>
      </c>
      <c r="E94" s="947">
        <f>SUM(E88+E92+E93)</f>
        <v>36866</v>
      </c>
      <c r="F94" s="947">
        <f>SUM(F88+F92+F93)</f>
        <v>27208</v>
      </c>
      <c r="G94" s="1179">
        <f t="shared" si="1"/>
        <v>0.7380241957359084</v>
      </c>
    </row>
    <row r="95" spans="1:7" ht="12" customHeight="1" thickBot="1">
      <c r="A95" s="139"/>
      <c r="B95" s="159"/>
      <c r="C95" s="948"/>
      <c r="D95" s="948"/>
      <c r="E95" s="948"/>
      <c r="F95" s="948"/>
      <c r="G95" s="1179"/>
    </row>
    <row r="96" spans="1:7" ht="24" customHeight="1" thickBot="1">
      <c r="A96" s="139"/>
      <c r="B96" s="253" t="s">
        <v>511</v>
      </c>
      <c r="C96" s="952">
        <f>SUM(C79+C87+C94)</f>
        <v>1816728</v>
      </c>
      <c r="D96" s="952">
        <f>SUM(D79+D87+D94)</f>
        <v>2025764</v>
      </c>
      <c r="E96" s="952">
        <f>SUM(E79+E87+E94)</f>
        <v>1938494</v>
      </c>
      <c r="F96" s="952">
        <f>SUM(F79+F87+F94)</f>
        <v>1728705</v>
      </c>
      <c r="G96" s="1180">
        <f t="shared" si="1"/>
        <v>0.8917773281733139</v>
      </c>
    </row>
    <row r="97" spans="1:7" ht="12.75" customHeight="1">
      <c r="A97" s="146"/>
      <c r="B97" s="251"/>
      <c r="C97" s="940"/>
      <c r="D97" s="940"/>
      <c r="E97" s="940"/>
      <c r="F97" s="940"/>
      <c r="G97" s="1177"/>
    </row>
    <row r="98" spans="1:7" ht="12" customHeight="1" thickBot="1">
      <c r="A98" s="136">
        <v>1215</v>
      </c>
      <c r="B98" s="150" t="s">
        <v>731</v>
      </c>
      <c r="C98" s="946"/>
      <c r="D98" s="946">
        <v>1742456</v>
      </c>
      <c r="E98" s="946">
        <v>1742456</v>
      </c>
      <c r="F98" s="946">
        <v>1742456</v>
      </c>
      <c r="G98" s="1178">
        <f t="shared" si="1"/>
        <v>1</v>
      </c>
    </row>
    <row r="99" spans="1:7" ht="21.75" customHeight="1" thickBot="1">
      <c r="A99" s="139"/>
      <c r="B99" s="247" t="s">
        <v>483</v>
      </c>
      <c r="C99" s="947"/>
      <c r="D99" s="947">
        <f>SUM(D98)</f>
        <v>1742456</v>
      </c>
      <c r="E99" s="947">
        <f>SUM(E98)</f>
        <v>1742456</v>
      </c>
      <c r="F99" s="947">
        <f>SUM(F98)</f>
        <v>1742456</v>
      </c>
      <c r="G99" s="1179">
        <f t="shared" si="1"/>
        <v>1</v>
      </c>
    </row>
    <row r="100" spans="1:7" ht="12" customHeight="1">
      <c r="A100" s="146"/>
      <c r="B100" s="199"/>
      <c r="C100" s="940"/>
      <c r="D100" s="940"/>
      <c r="E100" s="940"/>
      <c r="F100" s="940"/>
      <c r="G100" s="1177"/>
    </row>
    <row r="101" spans="1:7" ht="12" customHeight="1">
      <c r="A101" s="131">
        <v>1220</v>
      </c>
      <c r="B101" s="133" t="s">
        <v>732</v>
      </c>
      <c r="C101" s="942"/>
      <c r="D101" s="942"/>
      <c r="E101" s="942"/>
      <c r="F101" s="942"/>
      <c r="G101" s="308"/>
    </row>
    <row r="102" spans="1:7" ht="12" customHeight="1" thickBot="1">
      <c r="A102" s="131">
        <v>1221</v>
      </c>
      <c r="B102" s="150" t="s">
        <v>731</v>
      </c>
      <c r="C102" s="946">
        <v>600000</v>
      </c>
      <c r="D102" s="946">
        <v>1541348</v>
      </c>
      <c r="E102" s="946">
        <v>1541348</v>
      </c>
      <c r="F102" s="946">
        <v>1541348</v>
      </c>
      <c r="G102" s="1178">
        <f t="shared" si="1"/>
        <v>1</v>
      </c>
    </row>
    <row r="103" spans="1:7" ht="18" customHeight="1" thickBot="1">
      <c r="A103" s="139"/>
      <c r="B103" s="189" t="s">
        <v>734</v>
      </c>
      <c r="C103" s="950">
        <f>SUM(C101:C102)</f>
        <v>600000</v>
      </c>
      <c r="D103" s="950">
        <f>SUM(D101:D102)</f>
        <v>1541348</v>
      </c>
      <c r="E103" s="950">
        <f>SUM(E101:E102)</f>
        <v>1541348</v>
      </c>
      <c r="F103" s="950">
        <f>SUM(F101:F102)</f>
        <v>1541348</v>
      </c>
      <c r="G103" s="1223">
        <f t="shared" si="1"/>
        <v>1</v>
      </c>
    </row>
    <row r="104" spans="1:7" ht="12" customHeight="1" thickBot="1">
      <c r="A104" s="139"/>
      <c r="B104" s="159"/>
      <c r="C104" s="948"/>
      <c r="D104" s="948"/>
      <c r="E104" s="948"/>
      <c r="F104" s="948"/>
      <c r="G104" s="1179"/>
    </row>
    <row r="105" spans="1:7" ht="16.5" customHeight="1" thickBot="1">
      <c r="A105" s="139"/>
      <c r="B105" s="252" t="s">
        <v>860</v>
      </c>
      <c r="C105" s="952">
        <f>SUM(C103+C96+C69+C99)</f>
        <v>13662959</v>
      </c>
      <c r="D105" s="952">
        <f>SUM(D103+D96+D69+D99)</f>
        <v>16663798</v>
      </c>
      <c r="E105" s="952">
        <f>SUM(E103+E96+E69+E99)</f>
        <v>16654724</v>
      </c>
      <c r="F105" s="952">
        <f>SUM(F103+F96+F69+F99)</f>
        <v>17080356</v>
      </c>
      <c r="G105" s="1180">
        <f t="shared" si="1"/>
        <v>1.0255562325740133</v>
      </c>
    </row>
    <row r="106" spans="1:7" ht="12" customHeight="1">
      <c r="A106" s="146"/>
      <c r="B106" s="159"/>
      <c r="C106" s="953"/>
      <c r="D106" s="953"/>
      <c r="E106" s="953"/>
      <c r="F106" s="953"/>
      <c r="G106" s="1177"/>
    </row>
    <row r="107" spans="1:7" ht="15.75" customHeight="1">
      <c r="A107" s="124"/>
      <c r="B107" s="256" t="s">
        <v>811</v>
      </c>
      <c r="C107" s="954"/>
      <c r="D107" s="954"/>
      <c r="E107" s="954"/>
      <c r="F107" s="954"/>
      <c r="G107" s="308"/>
    </row>
    <row r="108" spans="1:7" ht="12" customHeight="1">
      <c r="A108" s="124"/>
      <c r="B108" s="254"/>
      <c r="C108" s="955"/>
      <c r="D108" s="955"/>
      <c r="E108" s="955"/>
      <c r="F108" s="955"/>
      <c r="G108" s="308"/>
    </row>
    <row r="109" spans="1:7" ht="12" customHeight="1">
      <c r="A109" s="131">
        <v>1230</v>
      </c>
      <c r="B109" s="129" t="s">
        <v>697</v>
      </c>
      <c r="C109" s="954"/>
      <c r="D109" s="954"/>
      <c r="E109" s="954"/>
      <c r="F109" s="954"/>
      <c r="G109" s="308"/>
    </row>
    <row r="110" spans="1:7" ht="12" customHeight="1" thickBot="1">
      <c r="A110" s="136">
        <v>1231</v>
      </c>
      <c r="B110" s="137" t="s">
        <v>735</v>
      </c>
      <c r="C110" s="938"/>
      <c r="D110" s="938"/>
      <c r="E110" s="938">
        <v>7513</v>
      </c>
      <c r="F110" s="938">
        <v>9203</v>
      </c>
      <c r="G110" s="1178">
        <f t="shared" si="1"/>
        <v>1.2249434313855982</v>
      </c>
    </row>
    <row r="111" spans="1:7" ht="12" customHeight="1" thickBot="1">
      <c r="A111" s="139"/>
      <c r="B111" s="138" t="s">
        <v>691</v>
      </c>
      <c r="C111" s="939"/>
      <c r="D111" s="939"/>
      <c r="E111" s="939">
        <f>SUM(E110)</f>
        <v>7513</v>
      </c>
      <c r="F111" s="939">
        <f>SUM(F110)</f>
        <v>9203</v>
      </c>
      <c r="G111" s="1179">
        <f t="shared" si="1"/>
        <v>1.2249434313855982</v>
      </c>
    </row>
    <row r="112" spans="1:7" ht="12" customHeight="1">
      <c r="A112" s="126">
        <v>1240</v>
      </c>
      <c r="B112" s="248" t="s">
        <v>709</v>
      </c>
      <c r="C112" s="956">
        <f>C113+C114</f>
        <v>8000</v>
      </c>
      <c r="D112" s="956">
        <f>D113+D114</f>
        <v>8000</v>
      </c>
      <c r="E112" s="956">
        <f>E113+E114</f>
        <v>8186</v>
      </c>
      <c r="F112" s="956">
        <f>F113+F114</f>
        <v>8186</v>
      </c>
      <c r="G112" s="1177">
        <f t="shared" si="1"/>
        <v>1</v>
      </c>
    </row>
    <row r="113" spans="1:7" ht="12" customHeight="1">
      <c r="A113" s="131">
        <v>1241</v>
      </c>
      <c r="B113" s="129" t="s">
        <v>548</v>
      </c>
      <c r="C113" s="936">
        <v>8000</v>
      </c>
      <c r="D113" s="936">
        <v>8000</v>
      </c>
      <c r="E113" s="936">
        <v>8000</v>
      </c>
      <c r="F113" s="936">
        <v>8000</v>
      </c>
      <c r="G113" s="1176">
        <f t="shared" si="1"/>
        <v>1</v>
      </c>
    </row>
    <row r="114" spans="1:7" ht="12" customHeight="1">
      <c r="A114" s="131">
        <v>1242</v>
      </c>
      <c r="B114" s="129" t="s">
        <v>549</v>
      </c>
      <c r="C114" s="936"/>
      <c r="D114" s="936"/>
      <c r="E114" s="936">
        <v>186</v>
      </c>
      <c r="F114" s="936">
        <v>186</v>
      </c>
      <c r="G114" s="1176">
        <f t="shared" si="1"/>
        <v>1</v>
      </c>
    </row>
    <row r="115" spans="1:7" ht="12" customHeight="1">
      <c r="A115" s="131">
        <v>1250</v>
      </c>
      <c r="B115" s="207" t="s">
        <v>710</v>
      </c>
      <c r="C115" s="936">
        <v>17000</v>
      </c>
      <c r="D115" s="936">
        <v>17000</v>
      </c>
      <c r="E115" s="936">
        <v>17000</v>
      </c>
      <c r="F115" s="936">
        <v>17000</v>
      </c>
      <c r="G115" s="1176">
        <f t="shared" si="1"/>
        <v>1</v>
      </c>
    </row>
    <row r="116" spans="1:7" ht="12" customHeight="1">
      <c r="A116" s="131">
        <v>1255</v>
      </c>
      <c r="B116" s="129" t="s">
        <v>713</v>
      </c>
      <c r="C116" s="936"/>
      <c r="D116" s="936"/>
      <c r="E116" s="936"/>
      <c r="F116" s="936"/>
      <c r="G116" s="1176"/>
    </row>
    <row r="117" spans="1:7" ht="12" customHeight="1">
      <c r="A117" s="131">
        <v>1260</v>
      </c>
      <c r="B117" s="129" t="s">
        <v>714</v>
      </c>
      <c r="C117" s="936">
        <v>6750</v>
      </c>
      <c r="D117" s="936">
        <v>6750</v>
      </c>
      <c r="E117" s="936">
        <v>6750</v>
      </c>
      <c r="F117" s="936">
        <v>6750</v>
      </c>
      <c r="G117" s="1176">
        <f t="shared" si="1"/>
        <v>1</v>
      </c>
    </row>
    <row r="118" spans="1:7" ht="12" customHeight="1">
      <c r="A118" s="131">
        <v>1261</v>
      </c>
      <c r="B118" s="133" t="s">
        <v>715</v>
      </c>
      <c r="C118" s="936"/>
      <c r="D118" s="936"/>
      <c r="E118" s="936"/>
      <c r="F118" s="936"/>
      <c r="G118" s="1176"/>
    </row>
    <row r="119" spans="1:7" ht="12" customHeight="1">
      <c r="A119" s="131">
        <v>1262</v>
      </c>
      <c r="B119" s="128" t="s">
        <v>716</v>
      </c>
      <c r="C119" s="936">
        <v>100</v>
      </c>
      <c r="D119" s="936">
        <v>100</v>
      </c>
      <c r="E119" s="936">
        <v>5</v>
      </c>
      <c r="F119" s="936">
        <v>5</v>
      </c>
      <c r="G119" s="1176">
        <f t="shared" si="1"/>
        <v>1</v>
      </c>
    </row>
    <row r="120" spans="1:7" ht="12" customHeight="1" thickBot="1">
      <c r="A120" s="136">
        <v>1270</v>
      </c>
      <c r="B120" s="137" t="s">
        <v>717</v>
      </c>
      <c r="C120" s="938">
        <v>500</v>
      </c>
      <c r="D120" s="938">
        <v>500</v>
      </c>
      <c r="E120" s="938">
        <v>500</v>
      </c>
      <c r="F120" s="938">
        <v>500</v>
      </c>
      <c r="G120" s="1178">
        <f t="shared" si="1"/>
        <v>1</v>
      </c>
    </row>
    <row r="121" spans="1:7" ht="16.5" customHeight="1" thickBot="1">
      <c r="A121" s="148"/>
      <c r="B121" s="190" t="s">
        <v>864</v>
      </c>
      <c r="C121" s="957">
        <f>SUM(C112+C115+C117+C119+C116+C120)</f>
        <v>32350</v>
      </c>
      <c r="D121" s="957">
        <f>SUM(D112+D115+D117+D119+D116+D120)</f>
        <v>32350</v>
      </c>
      <c r="E121" s="957">
        <f>SUM(E112+E115+E117+E119+E116+E120)</f>
        <v>32441</v>
      </c>
      <c r="F121" s="957">
        <f>SUM(F112+F115+F117+F119+F116+F120)</f>
        <v>32441</v>
      </c>
      <c r="G121" s="1179">
        <f t="shared" si="1"/>
        <v>1</v>
      </c>
    </row>
    <row r="122" spans="1:7" ht="12" customHeight="1">
      <c r="A122" s="146"/>
      <c r="B122" s="127"/>
      <c r="C122" s="953"/>
      <c r="D122" s="953"/>
      <c r="E122" s="953"/>
      <c r="F122" s="953"/>
      <c r="G122" s="1177"/>
    </row>
    <row r="123" spans="1:7" ht="12" customHeight="1" thickBot="1">
      <c r="A123" s="147">
        <v>1280</v>
      </c>
      <c r="B123" s="155" t="s">
        <v>718</v>
      </c>
      <c r="C123" s="958"/>
      <c r="D123" s="958"/>
      <c r="E123" s="958"/>
      <c r="F123" s="958"/>
      <c r="G123" s="1181"/>
    </row>
    <row r="124" spans="1:7" ht="15.75" customHeight="1" thickBot="1">
      <c r="A124" s="139"/>
      <c r="B124" s="247" t="s">
        <v>719</v>
      </c>
      <c r="C124" s="959"/>
      <c r="D124" s="959"/>
      <c r="E124" s="959"/>
      <c r="F124" s="959"/>
      <c r="G124" s="1179"/>
    </row>
    <row r="125" spans="1:7" ht="15.75" customHeight="1" thickBot="1">
      <c r="A125" s="139"/>
      <c r="B125" s="227"/>
      <c r="C125" s="959"/>
      <c r="D125" s="959"/>
      <c r="E125" s="959"/>
      <c r="F125" s="959"/>
      <c r="G125" s="1179"/>
    </row>
    <row r="126" spans="1:7" ht="15.75" customHeight="1" thickBot="1">
      <c r="A126" s="139"/>
      <c r="B126" s="250" t="s">
        <v>510</v>
      </c>
      <c r="C126" s="960">
        <f>SUM(C121+C124+C111)</f>
        <v>32350</v>
      </c>
      <c r="D126" s="960">
        <f>SUM(D121+D124+D111)</f>
        <v>32350</v>
      </c>
      <c r="E126" s="960">
        <f>SUM(E121+E124+E111)</f>
        <v>39954</v>
      </c>
      <c r="F126" s="960">
        <f>SUM(F121+F124+F111)</f>
        <v>41644</v>
      </c>
      <c r="G126" s="1179">
        <f t="shared" si="1"/>
        <v>1.042298643439956</v>
      </c>
    </row>
    <row r="127" spans="1:7" ht="13.5" customHeight="1">
      <c r="A127" s="126"/>
      <c r="B127" s="227"/>
      <c r="C127" s="953"/>
      <c r="D127" s="953"/>
      <c r="E127" s="953"/>
      <c r="F127" s="953"/>
      <c r="G127" s="1177"/>
    </row>
    <row r="128" spans="1:7" ht="12" customHeight="1">
      <c r="A128" s="131">
        <v>1285</v>
      </c>
      <c r="B128" s="129" t="s">
        <v>720</v>
      </c>
      <c r="C128" s="954"/>
      <c r="D128" s="954"/>
      <c r="E128" s="954"/>
      <c r="F128" s="954"/>
      <c r="G128" s="308"/>
    </row>
    <row r="129" spans="1:7" ht="12" customHeight="1" thickBot="1">
      <c r="A129" s="131">
        <v>1286</v>
      </c>
      <c r="B129" s="129" t="s">
        <v>736</v>
      </c>
      <c r="C129" s="961"/>
      <c r="D129" s="961"/>
      <c r="E129" s="961"/>
      <c r="F129" s="961"/>
      <c r="G129" s="1181"/>
    </row>
    <row r="130" spans="1:7" ht="16.5" customHeight="1" thickBot="1">
      <c r="A130" s="139"/>
      <c r="B130" s="190" t="s">
        <v>723</v>
      </c>
      <c r="C130" s="959"/>
      <c r="D130" s="959"/>
      <c r="E130" s="959"/>
      <c r="F130" s="959"/>
      <c r="G130" s="1179"/>
    </row>
    <row r="131" spans="1:7" ht="12.75" customHeight="1">
      <c r="A131" s="146"/>
      <c r="B131" s="249"/>
      <c r="C131" s="953"/>
      <c r="D131" s="953"/>
      <c r="E131" s="953"/>
      <c r="F131" s="953"/>
      <c r="G131" s="1177"/>
    </row>
    <row r="132" spans="1:7" ht="12.75" customHeight="1" thickBot="1">
      <c r="A132" s="136">
        <v>1290</v>
      </c>
      <c r="B132" s="137" t="s">
        <v>737</v>
      </c>
      <c r="C132" s="958"/>
      <c r="D132" s="958"/>
      <c r="E132" s="958"/>
      <c r="F132" s="958"/>
      <c r="G132" s="1181"/>
    </row>
    <row r="133" spans="1:7" ht="16.5" customHeight="1" thickBot="1">
      <c r="A133" s="148"/>
      <c r="B133" s="247" t="s">
        <v>727</v>
      </c>
      <c r="C133" s="962"/>
      <c r="D133" s="962"/>
      <c r="E133" s="962"/>
      <c r="F133" s="962"/>
      <c r="G133" s="1179"/>
    </row>
    <row r="134" spans="1:7" ht="9" customHeight="1">
      <c r="A134" s="146"/>
      <c r="B134" s="249"/>
      <c r="C134" s="963"/>
      <c r="D134" s="963"/>
      <c r="E134" s="963"/>
      <c r="F134" s="963"/>
      <c r="G134" s="1177"/>
    </row>
    <row r="135" spans="1:7" ht="12.75" customHeight="1">
      <c r="A135" s="124"/>
      <c r="B135" s="134" t="s">
        <v>728</v>
      </c>
      <c r="C135" s="954"/>
      <c r="D135" s="954"/>
      <c r="E135" s="954"/>
      <c r="F135" s="954"/>
      <c r="G135" s="308"/>
    </row>
    <row r="136" spans="1:7" ht="13.5" customHeight="1" thickBot="1">
      <c r="A136" s="917">
        <v>1291</v>
      </c>
      <c r="B136" s="128" t="s">
        <v>508</v>
      </c>
      <c r="C136" s="964">
        <v>1842</v>
      </c>
      <c r="D136" s="964">
        <v>1842</v>
      </c>
      <c r="E136" s="964">
        <v>1842</v>
      </c>
      <c r="F136" s="964">
        <v>5450</v>
      </c>
      <c r="G136" s="1178">
        <f t="shared" si="1"/>
        <v>2.958740499457112</v>
      </c>
    </row>
    <row r="137" spans="1:7" ht="16.5" customHeight="1" thickBot="1">
      <c r="A137" s="139"/>
      <c r="B137" s="190" t="s">
        <v>730</v>
      </c>
      <c r="C137" s="965">
        <f>SUM(C136)</f>
        <v>1842</v>
      </c>
      <c r="D137" s="965">
        <f>SUM(D136)</f>
        <v>1842</v>
      </c>
      <c r="E137" s="965">
        <f>SUM(E136)</f>
        <v>1842</v>
      </c>
      <c r="F137" s="965">
        <f>SUM(F136)</f>
        <v>5450</v>
      </c>
      <c r="G137" s="1179">
        <f t="shared" si="1"/>
        <v>2.958740499457112</v>
      </c>
    </row>
    <row r="138" spans="1:7" ht="12.75" customHeight="1">
      <c r="A138" s="146"/>
      <c r="B138" s="249"/>
      <c r="C138" s="966"/>
      <c r="D138" s="966"/>
      <c r="E138" s="966"/>
      <c r="F138" s="966"/>
      <c r="G138" s="1177"/>
    </row>
    <row r="139" spans="1:7" ht="12.75" customHeight="1">
      <c r="A139" s="131">
        <v>1292</v>
      </c>
      <c r="B139" s="129" t="s">
        <v>731</v>
      </c>
      <c r="C139" s="936"/>
      <c r="D139" s="936">
        <v>122605</v>
      </c>
      <c r="E139" s="936">
        <v>122605</v>
      </c>
      <c r="F139" s="936">
        <v>122605</v>
      </c>
      <c r="G139" s="1176">
        <f>SUM(F139/E139)</f>
        <v>1</v>
      </c>
    </row>
    <row r="140" spans="1:7" ht="12.75" customHeight="1" thickBot="1">
      <c r="A140" s="147">
        <v>1293</v>
      </c>
      <c r="B140" s="135" t="s">
        <v>688</v>
      </c>
      <c r="C140" s="967">
        <v>1521084</v>
      </c>
      <c r="D140" s="967">
        <v>1507428</v>
      </c>
      <c r="E140" s="967">
        <v>1538417</v>
      </c>
      <c r="F140" s="967">
        <v>1547807</v>
      </c>
      <c r="G140" s="1178">
        <f>SUM(F140/E140)</f>
        <v>1.0061036767014404</v>
      </c>
    </row>
    <row r="141" spans="1:7" ht="17.25" customHeight="1" thickBot="1">
      <c r="A141" s="139"/>
      <c r="B141" s="190" t="s">
        <v>483</v>
      </c>
      <c r="C141" s="965">
        <f>SUM(C139:C140)</f>
        <v>1521084</v>
      </c>
      <c r="D141" s="965">
        <f>SUM(D139:D140)</f>
        <v>1630033</v>
      </c>
      <c r="E141" s="965">
        <f>SUM(E139:E140)</f>
        <v>1661022</v>
      </c>
      <c r="F141" s="965">
        <f>SUM(F139:F140)</f>
        <v>1670412</v>
      </c>
      <c r="G141" s="1179">
        <f>SUM(F141/E141)</f>
        <v>1.0056531460751272</v>
      </c>
    </row>
    <row r="142" spans="1:7" ht="12" customHeight="1">
      <c r="A142" s="146"/>
      <c r="B142" s="213"/>
      <c r="C142" s="966"/>
      <c r="D142" s="966"/>
      <c r="E142" s="966"/>
      <c r="F142" s="966"/>
      <c r="G142" s="1177"/>
    </row>
    <row r="143" spans="1:7" ht="12" customHeight="1">
      <c r="A143" s="131">
        <v>1294</v>
      </c>
      <c r="B143" s="129" t="s">
        <v>733</v>
      </c>
      <c r="C143" s="936"/>
      <c r="D143" s="936">
        <v>40845</v>
      </c>
      <c r="E143" s="936">
        <v>40845</v>
      </c>
      <c r="F143" s="936">
        <v>40845</v>
      </c>
      <c r="G143" s="1176">
        <f>SUM(F143/E143)</f>
        <v>1</v>
      </c>
    </row>
    <row r="144" spans="1:7" ht="12.75" customHeight="1" thickBot="1">
      <c r="A144" s="136">
        <v>1295</v>
      </c>
      <c r="B144" s="137" t="s">
        <v>688</v>
      </c>
      <c r="C144" s="938">
        <v>128300</v>
      </c>
      <c r="D144" s="938">
        <v>128300</v>
      </c>
      <c r="E144" s="938">
        <v>99300</v>
      </c>
      <c r="F144" s="938">
        <v>114061</v>
      </c>
      <c r="G144" s="1178">
        <f>SUM(F144/E144)</f>
        <v>1.1486505538771399</v>
      </c>
    </row>
    <row r="145" spans="1:7" ht="17.25" customHeight="1" thickBot="1">
      <c r="A145" s="139"/>
      <c r="B145" s="257" t="s">
        <v>734</v>
      </c>
      <c r="C145" s="965">
        <f>SUM(C143:C144)</f>
        <v>128300</v>
      </c>
      <c r="D145" s="965">
        <f>SUM(D143:D144)</f>
        <v>169145</v>
      </c>
      <c r="E145" s="965">
        <f>SUM(E143:E144)</f>
        <v>140145</v>
      </c>
      <c r="F145" s="965">
        <f>SUM(F143:F144)</f>
        <v>154906</v>
      </c>
      <c r="G145" s="1179">
        <f>SUM(F145/E145)</f>
        <v>1.1053266259945056</v>
      </c>
    </row>
    <row r="146" spans="1:7" ht="12" customHeight="1" thickBot="1">
      <c r="A146" s="139"/>
      <c r="B146" s="130"/>
      <c r="C146" s="968"/>
      <c r="D146" s="968"/>
      <c r="E146" s="968"/>
      <c r="F146" s="968"/>
      <c r="G146" s="1179"/>
    </row>
    <row r="147" spans="1:7" ht="18" customHeight="1" thickBot="1">
      <c r="A147" s="139"/>
      <c r="B147" s="252" t="s">
        <v>861</v>
      </c>
      <c r="C147" s="957">
        <f>SUM(C145+C141+C126+C133+C137)</f>
        <v>1683576</v>
      </c>
      <c r="D147" s="957">
        <f>SUM(D145+D141+D126+D133+D137)</f>
        <v>1833370</v>
      </c>
      <c r="E147" s="957">
        <f>SUM(E145+E141+E126+E133+E137)</f>
        <v>1842963</v>
      </c>
      <c r="F147" s="957">
        <f>SUM(F145+F141+F126+F133+F137)</f>
        <v>1872412</v>
      </c>
      <c r="G147" s="1180">
        <f>SUM(F147/E147)</f>
        <v>1.0159791596467211</v>
      </c>
    </row>
    <row r="148" spans="1:7" s="114" customFormat="1" ht="11.25">
      <c r="A148" s="144"/>
      <c r="B148" s="145"/>
      <c r="C148" s="969"/>
      <c r="D148" s="969"/>
      <c r="E148" s="969"/>
      <c r="F148" s="969"/>
      <c r="G148" s="1177"/>
    </row>
    <row r="149" spans="1:8" s="114" customFormat="1" ht="13.5">
      <c r="A149" s="132"/>
      <c r="B149" s="231" t="s">
        <v>820</v>
      </c>
      <c r="C149" s="970"/>
      <c r="D149" s="970"/>
      <c r="E149" s="970"/>
      <c r="F149" s="970"/>
      <c r="G149" s="308"/>
      <c r="H149" s="321"/>
    </row>
    <row r="150" spans="1:7" s="114" customFormat="1" ht="13.5">
      <c r="A150" s="132"/>
      <c r="B150" s="231"/>
      <c r="C150" s="970"/>
      <c r="D150" s="970"/>
      <c r="E150" s="970"/>
      <c r="F150" s="970"/>
      <c r="G150" s="308"/>
    </row>
    <row r="151" spans="1:7" s="114" customFormat="1" ht="11.25">
      <c r="A151" s="131">
        <v>1301</v>
      </c>
      <c r="B151" s="129" t="s">
        <v>697</v>
      </c>
      <c r="C151" s="971"/>
      <c r="D151" s="971"/>
      <c r="E151" s="971"/>
      <c r="F151" s="971"/>
      <c r="G151" s="308"/>
    </row>
    <row r="152" spans="1:7" s="114" customFormat="1" ht="12" thickBot="1">
      <c r="A152" s="136">
        <v>1302</v>
      </c>
      <c r="B152" s="137" t="s">
        <v>698</v>
      </c>
      <c r="C152" s="972"/>
      <c r="D152" s="972"/>
      <c r="E152" s="972"/>
      <c r="F152" s="972"/>
      <c r="G152" s="1181"/>
    </row>
    <row r="153" spans="1:7" s="114" customFormat="1" ht="12" thickBot="1">
      <c r="A153" s="139"/>
      <c r="B153" s="138" t="s">
        <v>691</v>
      </c>
      <c r="C153" s="965"/>
      <c r="D153" s="965"/>
      <c r="E153" s="965"/>
      <c r="F153" s="965"/>
      <c r="G153" s="1179"/>
    </row>
    <row r="154" spans="1:7" s="114" customFormat="1" ht="11.25">
      <c r="A154" s="126"/>
      <c r="B154" s="125"/>
      <c r="C154" s="969"/>
      <c r="D154" s="969"/>
      <c r="E154" s="969"/>
      <c r="F154" s="969"/>
      <c r="G154" s="1177"/>
    </row>
    <row r="155" spans="1:7" s="114" customFormat="1" ht="12.75">
      <c r="A155" s="124"/>
      <c r="B155" s="856" t="s">
        <v>666</v>
      </c>
      <c r="C155" s="941"/>
      <c r="D155" s="941"/>
      <c r="E155" s="941"/>
      <c r="F155" s="941"/>
      <c r="G155" s="308"/>
    </row>
    <row r="156" spans="1:7" s="114" customFormat="1" ht="12" thickBot="1">
      <c r="A156" s="136">
        <v>1305</v>
      </c>
      <c r="B156" s="855" t="s">
        <v>332</v>
      </c>
      <c r="C156" s="973">
        <v>17000</v>
      </c>
      <c r="D156" s="973">
        <v>17000</v>
      </c>
      <c r="E156" s="973">
        <v>17000</v>
      </c>
      <c r="F156" s="973">
        <v>17000</v>
      </c>
      <c r="G156" s="1178">
        <f>SUM(F156/E156)</f>
        <v>1</v>
      </c>
    </row>
    <row r="157" spans="1:7" s="114" customFormat="1" ht="14.25" thickBot="1">
      <c r="A157" s="147"/>
      <c r="B157" s="857" t="s">
        <v>708</v>
      </c>
      <c r="C157" s="974">
        <f>SUM(C156)</f>
        <v>17000</v>
      </c>
      <c r="D157" s="974">
        <f>SUM(D156)</f>
        <v>17000</v>
      </c>
      <c r="E157" s="974">
        <f>SUM(E156)</f>
        <v>17000</v>
      </c>
      <c r="F157" s="974">
        <f>SUM(F156)</f>
        <v>17000</v>
      </c>
      <c r="G157" s="1179">
        <f>SUM(F157/E157)</f>
        <v>1</v>
      </c>
    </row>
    <row r="158" spans="1:7" s="114" customFormat="1" ht="11.25">
      <c r="A158" s="126"/>
      <c r="B158" s="125"/>
      <c r="C158" s="969"/>
      <c r="D158" s="969"/>
      <c r="E158" s="969"/>
      <c r="F158" s="969"/>
      <c r="G158" s="1177"/>
    </row>
    <row r="159" spans="1:7" s="114" customFormat="1" ht="11.25">
      <c r="A159" s="124">
        <v>1310</v>
      </c>
      <c r="B159" s="248" t="s">
        <v>709</v>
      </c>
      <c r="C159" s="941"/>
      <c r="D159" s="941"/>
      <c r="E159" s="941">
        <f>SUM(E160:E161)</f>
        <v>90</v>
      </c>
      <c r="F159" s="941">
        <f>SUM(F160:F161)</f>
        <v>90</v>
      </c>
      <c r="G159" s="308">
        <f>SUM(F159/E159)</f>
        <v>1</v>
      </c>
    </row>
    <row r="160" spans="1:7" s="114" customFormat="1" ht="12">
      <c r="A160" s="131">
        <v>1311</v>
      </c>
      <c r="B160" s="129" t="s">
        <v>548</v>
      </c>
      <c r="C160" s="975"/>
      <c r="D160" s="975"/>
      <c r="E160" s="975">
        <v>90</v>
      </c>
      <c r="F160" s="975">
        <v>90</v>
      </c>
      <c r="G160" s="1182">
        <f>SUM(F160/E160)</f>
        <v>1</v>
      </c>
    </row>
    <row r="161" spans="1:7" s="114" customFormat="1" ht="12">
      <c r="A161" s="131">
        <v>1312</v>
      </c>
      <c r="B161" s="129" t="s">
        <v>549</v>
      </c>
      <c r="C161" s="971"/>
      <c r="D161" s="971"/>
      <c r="E161" s="975"/>
      <c r="F161" s="975"/>
      <c r="G161" s="308"/>
    </row>
    <row r="162" spans="1:7" s="114" customFormat="1" ht="11.25">
      <c r="A162" s="131">
        <v>1320</v>
      </c>
      <c r="B162" s="207" t="s">
        <v>710</v>
      </c>
      <c r="C162" s="971"/>
      <c r="D162" s="971"/>
      <c r="E162" s="971">
        <v>193</v>
      </c>
      <c r="F162" s="971">
        <v>193</v>
      </c>
      <c r="G162" s="1176">
        <f>SUM(F162/E162)</f>
        <v>1</v>
      </c>
    </row>
    <row r="163" spans="1:7" s="114" customFormat="1" ht="11.25">
      <c r="A163" s="131">
        <v>1321</v>
      </c>
      <c r="B163" s="129" t="s">
        <v>713</v>
      </c>
      <c r="C163" s="971"/>
      <c r="D163" s="971"/>
      <c r="E163" s="971"/>
      <c r="F163" s="971"/>
      <c r="G163" s="308"/>
    </row>
    <row r="164" spans="1:7" s="114" customFormat="1" ht="11.25">
      <c r="A164" s="131">
        <v>1322</v>
      </c>
      <c r="B164" s="129" t="s">
        <v>714</v>
      </c>
      <c r="C164" s="971"/>
      <c r="D164" s="971"/>
      <c r="E164" s="971">
        <v>76</v>
      </c>
      <c r="F164" s="971">
        <v>76</v>
      </c>
      <c r="G164" s="1176">
        <f>SUM(F164/E164)</f>
        <v>1</v>
      </c>
    </row>
    <row r="165" spans="1:7" s="114" customFormat="1" ht="11.25">
      <c r="A165" s="131">
        <v>1323</v>
      </c>
      <c r="B165" s="133" t="s">
        <v>715</v>
      </c>
      <c r="C165" s="971"/>
      <c r="D165" s="971"/>
      <c r="E165" s="971"/>
      <c r="F165" s="971"/>
      <c r="G165" s="308"/>
    </row>
    <row r="166" spans="1:7" s="114" customFormat="1" ht="11.25">
      <c r="A166" s="131">
        <v>1324</v>
      </c>
      <c r="B166" s="128" t="s">
        <v>716</v>
      </c>
      <c r="C166" s="971"/>
      <c r="D166" s="971"/>
      <c r="E166" s="971">
        <v>4</v>
      </c>
      <c r="F166" s="971">
        <v>4</v>
      </c>
      <c r="G166" s="1176">
        <f>SUM(F166/E166)</f>
        <v>1</v>
      </c>
    </row>
    <row r="167" spans="1:7" s="114" customFormat="1" ht="12" thickBot="1">
      <c r="A167" s="136">
        <v>1325</v>
      </c>
      <c r="B167" s="137" t="s">
        <v>717</v>
      </c>
      <c r="C167" s="976"/>
      <c r="D167" s="976"/>
      <c r="E167" s="976">
        <v>69</v>
      </c>
      <c r="F167" s="976">
        <v>69</v>
      </c>
      <c r="G167" s="1178">
        <f>SUM(F167/E167)</f>
        <v>1</v>
      </c>
    </row>
    <row r="168" spans="1:7" s="114" customFormat="1" ht="14.25" thickBot="1">
      <c r="A168" s="148"/>
      <c r="B168" s="190" t="s">
        <v>864</v>
      </c>
      <c r="C168" s="965"/>
      <c r="D168" s="965"/>
      <c r="E168" s="965">
        <f>SUM(E162:E167)+E159</f>
        <v>432</v>
      </c>
      <c r="F168" s="965">
        <f>SUM(F162:F167)+F159</f>
        <v>432</v>
      </c>
      <c r="G168" s="1179">
        <f>SUM(F168/E168)</f>
        <v>1</v>
      </c>
    </row>
    <row r="169" spans="1:7" s="114" customFormat="1" ht="11.25">
      <c r="A169" s="146"/>
      <c r="B169" s="127"/>
      <c r="C169" s="953"/>
      <c r="D169" s="953"/>
      <c r="E169" s="953"/>
      <c r="F169" s="953"/>
      <c r="G169" s="1177"/>
    </row>
    <row r="170" spans="1:7" s="114" customFormat="1" ht="12" thickBot="1">
      <c r="A170" s="147">
        <v>1330</v>
      </c>
      <c r="B170" s="155" t="s">
        <v>718</v>
      </c>
      <c r="C170" s="958"/>
      <c r="D170" s="958"/>
      <c r="E170" s="958"/>
      <c r="F170" s="958"/>
      <c r="G170" s="1181"/>
    </row>
    <row r="171" spans="1:7" s="114" customFormat="1" ht="14.25" thickBot="1">
      <c r="A171" s="139"/>
      <c r="B171" s="247" t="s">
        <v>719</v>
      </c>
      <c r="C171" s="959"/>
      <c r="D171" s="959"/>
      <c r="E171" s="959"/>
      <c r="F171" s="959"/>
      <c r="G171" s="1179"/>
    </row>
    <row r="172" spans="1:7" s="114" customFormat="1" ht="14.25" thickBot="1">
      <c r="A172" s="139"/>
      <c r="B172" s="227"/>
      <c r="C172" s="977"/>
      <c r="D172" s="977"/>
      <c r="E172" s="977"/>
      <c r="F172" s="977"/>
      <c r="G172" s="1179"/>
    </row>
    <row r="173" spans="1:7" s="114" customFormat="1" ht="15.75" thickBot="1">
      <c r="A173" s="139"/>
      <c r="B173" s="250" t="s">
        <v>510</v>
      </c>
      <c r="C173" s="960">
        <f>SUM(C157+C168)</f>
        <v>17000</v>
      </c>
      <c r="D173" s="960">
        <f>SUM(D157+D168)</f>
        <v>17000</v>
      </c>
      <c r="E173" s="960">
        <f>SUM(E157+E168)</f>
        <v>17432</v>
      </c>
      <c r="F173" s="960">
        <f>SUM(F157+F168)</f>
        <v>17432</v>
      </c>
      <c r="G173" s="1179">
        <f>SUM(F173/E173)</f>
        <v>1</v>
      </c>
    </row>
    <row r="174" spans="1:7" s="114" customFormat="1" ht="13.5">
      <c r="A174" s="126"/>
      <c r="B174" s="227"/>
      <c r="C174" s="953"/>
      <c r="D174" s="953"/>
      <c r="E174" s="953"/>
      <c r="F174" s="953"/>
      <c r="G174" s="1177"/>
    </row>
    <row r="175" spans="1:7" s="114" customFormat="1" ht="11.25">
      <c r="A175" s="131">
        <v>1335</v>
      </c>
      <c r="B175" s="129" t="s">
        <v>720</v>
      </c>
      <c r="C175" s="954"/>
      <c r="D175" s="954"/>
      <c r="E175" s="954"/>
      <c r="F175" s="954"/>
      <c r="G175" s="308"/>
    </row>
    <row r="176" spans="1:7" s="114" customFormat="1" ht="12" thickBot="1">
      <c r="A176" s="131">
        <v>1336</v>
      </c>
      <c r="B176" s="129" t="s">
        <v>736</v>
      </c>
      <c r="C176" s="961"/>
      <c r="D176" s="961"/>
      <c r="E176" s="961"/>
      <c r="F176" s="961"/>
      <c r="G176" s="1181"/>
    </row>
    <row r="177" spans="1:7" s="114" customFormat="1" ht="14.25" thickBot="1">
      <c r="A177" s="139"/>
      <c r="B177" s="190" t="s">
        <v>723</v>
      </c>
      <c r="C177" s="959"/>
      <c r="D177" s="959"/>
      <c r="E177" s="959"/>
      <c r="F177" s="959"/>
      <c r="G177" s="1179"/>
    </row>
    <row r="178" spans="1:7" s="114" customFormat="1" ht="12" thickBot="1">
      <c r="A178" s="136">
        <v>1340</v>
      </c>
      <c r="B178" s="137" t="s">
        <v>737</v>
      </c>
      <c r="C178" s="977"/>
      <c r="D178" s="977"/>
      <c r="E178" s="977"/>
      <c r="F178" s="977"/>
      <c r="G178" s="1179"/>
    </row>
    <row r="179" spans="1:7" s="114" customFormat="1" ht="14.25" thickBot="1">
      <c r="A179" s="148"/>
      <c r="B179" s="247" t="s">
        <v>727</v>
      </c>
      <c r="C179" s="978"/>
      <c r="D179" s="978"/>
      <c r="E179" s="978"/>
      <c r="F179" s="978"/>
      <c r="G179" s="1179"/>
    </row>
    <row r="180" spans="1:7" s="114" customFormat="1" ht="11.25">
      <c r="A180" s="132">
        <v>1345</v>
      </c>
      <c r="B180" s="133" t="s">
        <v>729</v>
      </c>
      <c r="C180" s="953"/>
      <c r="D180" s="953"/>
      <c r="E180" s="953"/>
      <c r="F180" s="953"/>
      <c r="G180" s="1177"/>
    </row>
    <row r="181" spans="1:7" s="114" customFormat="1" ht="14.25" thickBot="1">
      <c r="A181" s="148"/>
      <c r="B181" s="247" t="s">
        <v>730</v>
      </c>
      <c r="C181" s="977"/>
      <c r="D181" s="977"/>
      <c r="E181" s="977"/>
      <c r="F181" s="977"/>
      <c r="G181" s="1181"/>
    </row>
    <row r="182" spans="1:7" s="114" customFormat="1" ht="13.5">
      <c r="A182" s="146"/>
      <c r="B182" s="249"/>
      <c r="C182" s="966"/>
      <c r="D182" s="966"/>
      <c r="E182" s="966"/>
      <c r="F182" s="966"/>
      <c r="G182" s="1177"/>
    </row>
    <row r="183" spans="1:7" s="114" customFormat="1" ht="11.25">
      <c r="A183" s="131">
        <v>1350</v>
      </c>
      <c r="B183" s="129" t="s">
        <v>731</v>
      </c>
      <c r="C183" s="936"/>
      <c r="D183" s="936">
        <v>52190</v>
      </c>
      <c r="E183" s="936">
        <v>52190</v>
      </c>
      <c r="F183" s="936">
        <v>52190</v>
      </c>
      <c r="G183" s="1176">
        <f>SUM(F183/E183)</f>
        <v>1</v>
      </c>
    </row>
    <row r="184" spans="1:7" s="114" customFormat="1" ht="12" thickBot="1">
      <c r="A184" s="147">
        <v>1351</v>
      </c>
      <c r="B184" s="135" t="s">
        <v>688</v>
      </c>
      <c r="C184" s="967">
        <v>509927</v>
      </c>
      <c r="D184" s="967">
        <v>510601</v>
      </c>
      <c r="E184" s="967">
        <v>504615</v>
      </c>
      <c r="F184" s="967">
        <v>504877</v>
      </c>
      <c r="G184" s="1178">
        <f>SUM(F184/E184)</f>
        <v>1.0005192077128107</v>
      </c>
    </row>
    <row r="185" spans="1:7" s="114" customFormat="1" ht="14.25" thickBot="1">
      <c r="A185" s="139"/>
      <c r="B185" s="190" t="s">
        <v>483</v>
      </c>
      <c r="C185" s="965">
        <f>SUM(C183:C184)</f>
        <v>509927</v>
      </c>
      <c r="D185" s="965">
        <f>SUM(D183:D184)</f>
        <v>562791</v>
      </c>
      <c r="E185" s="965">
        <f>SUM(E183:E184)</f>
        <v>556805</v>
      </c>
      <c r="F185" s="965">
        <f>SUM(F183:F184)</f>
        <v>557067</v>
      </c>
      <c r="G185" s="1179">
        <f>SUM(F185/E185)</f>
        <v>1.0004705417516007</v>
      </c>
    </row>
    <row r="186" spans="1:7" s="114" customFormat="1" ht="11.25">
      <c r="A186" s="146"/>
      <c r="B186" s="213"/>
      <c r="C186" s="966"/>
      <c r="D186" s="966"/>
      <c r="E186" s="966"/>
      <c r="F186" s="966"/>
      <c r="G186" s="1177"/>
    </row>
    <row r="187" spans="1:7" s="114" customFormat="1" ht="12">
      <c r="A187" s="131">
        <v>1355</v>
      </c>
      <c r="B187" s="236" t="s">
        <v>733</v>
      </c>
      <c r="C187" s="936"/>
      <c r="D187" s="936"/>
      <c r="E187" s="936"/>
      <c r="F187" s="936"/>
      <c r="G187" s="308"/>
    </row>
    <row r="188" spans="1:7" s="114" customFormat="1" ht="12" thickBot="1">
      <c r="A188" s="136">
        <v>1356</v>
      </c>
      <c r="B188" s="137" t="s">
        <v>688</v>
      </c>
      <c r="C188" s="938">
        <v>16700</v>
      </c>
      <c r="D188" s="938">
        <v>16700</v>
      </c>
      <c r="E188" s="938">
        <v>18900</v>
      </c>
      <c r="F188" s="938">
        <v>18900</v>
      </c>
      <c r="G188" s="1178">
        <f>SUM(F188/E188)</f>
        <v>1</v>
      </c>
    </row>
    <row r="189" spans="1:7" s="114" customFormat="1" ht="14.25" thickBot="1">
      <c r="A189" s="139"/>
      <c r="B189" s="257" t="s">
        <v>734</v>
      </c>
      <c r="C189" s="965">
        <f>SUM(C187:C188)</f>
        <v>16700</v>
      </c>
      <c r="D189" s="965">
        <f>SUM(D187:D188)</f>
        <v>16700</v>
      </c>
      <c r="E189" s="965">
        <f>SUM(E187:E188)</f>
        <v>18900</v>
      </c>
      <c r="F189" s="965">
        <f>SUM(F187:F188)</f>
        <v>18900</v>
      </c>
      <c r="G189" s="1179">
        <f>SUM(F189/E189)</f>
        <v>1</v>
      </c>
    </row>
    <row r="190" spans="1:7" s="114" customFormat="1" ht="12" thickBot="1">
      <c r="A190" s="139"/>
      <c r="B190" s="130"/>
      <c r="C190" s="968"/>
      <c r="D190" s="968"/>
      <c r="E190" s="968"/>
      <c r="F190" s="968"/>
      <c r="G190" s="1179"/>
    </row>
    <row r="191" spans="1:7" s="114" customFormat="1" ht="15.75" thickBot="1">
      <c r="A191" s="139"/>
      <c r="B191" s="252" t="s">
        <v>512</v>
      </c>
      <c r="C191" s="979">
        <f>SUM(C189+C185+C173+C179)</f>
        <v>543627</v>
      </c>
      <c r="D191" s="979">
        <f>SUM(D189+D185+D173+D179)</f>
        <v>596491</v>
      </c>
      <c r="E191" s="979">
        <f>SUM(E189+E185+E173+E179)</f>
        <v>593137</v>
      </c>
      <c r="F191" s="979">
        <f>SUM(F189+F185+F173+F179)</f>
        <v>593399</v>
      </c>
      <c r="G191" s="1180">
        <f>SUM(F191/E191)</f>
        <v>1.000441719198094</v>
      </c>
    </row>
    <row r="192" spans="1:7" s="114" customFormat="1" ht="12" customHeight="1">
      <c r="A192" s="146"/>
      <c r="B192" s="258"/>
      <c r="C192" s="970"/>
      <c r="D192" s="970"/>
      <c r="E192" s="970"/>
      <c r="F192" s="970"/>
      <c r="G192" s="1177"/>
    </row>
    <row r="193" spans="1:7" s="114" customFormat="1" ht="15" customHeight="1">
      <c r="A193" s="124"/>
      <c r="B193" s="255" t="s">
        <v>488</v>
      </c>
      <c r="C193" s="935"/>
      <c r="D193" s="935"/>
      <c r="E193" s="935"/>
      <c r="F193" s="935"/>
      <c r="G193" s="308"/>
    </row>
    <row r="194" spans="1:7" s="114" customFormat="1" ht="12.75" customHeight="1">
      <c r="A194" s="124"/>
      <c r="B194" s="259"/>
      <c r="C194" s="935"/>
      <c r="D194" s="935"/>
      <c r="E194" s="935"/>
      <c r="F194" s="935"/>
      <c r="G194" s="308"/>
    </row>
    <row r="195" spans="1:7" s="114" customFormat="1" ht="11.25">
      <c r="A195" s="131">
        <v>1400</v>
      </c>
      <c r="B195" s="129" t="s">
        <v>697</v>
      </c>
      <c r="C195" s="954"/>
      <c r="D195" s="954"/>
      <c r="E195" s="954"/>
      <c r="F195" s="954"/>
      <c r="G195" s="308"/>
    </row>
    <row r="196" spans="1:7" s="114" customFormat="1" ht="12" thickBot="1">
      <c r="A196" s="136">
        <v>1401</v>
      </c>
      <c r="B196" s="137" t="s">
        <v>698</v>
      </c>
      <c r="C196" s="946">
        <f>SUM('2.mell'!C514)</f>
        <v>10000</v>
      </c>
      <c r="D196" s="946">
        <f>SUM('2.mell'!D514)</f>
        <v>12340</v>
      </c>
      <c r="E196" s="946">
        <f>SUM('2.mell'!E514)</f>
        <v>31039</v>
      </c>
      <c r="F196" s="946">
        <f>SUM('2.mell'!F514)</f>
        <v>31249</v>
      </c>
      <c r="G196" s="1178">
        <f aca="true" t="shared" si="2" ref="G196:G202">SUM(F196/E196)</f>
        <v>1.0067656818840813</v>
      </c>
    </row>
    <row r="197" spans="1:7" s="114" customFormat="1" ht="12" thickBot="1">
      <c r="A197" s="139"/>
      <c r="B197" s="138" t="s">
        <v>691</v>
      </c>
      <c r="C197" s="939">
        <f>SUM(C196)</f>
        <v>10000</v>
      </c>
      <c r="D197" s="939">
        <f>SUM(D196)</f>
        <v>12340</v>
      </c>
      <c r="E197" s="939">
        <f>SUM(E196)</f>
        <v>31039</v>
      </c>
      <c r="F197" s="939">
        <f>SUM(F196)</f>
        <v>31249</v>
      </c>
      <c r="G197" s="1179">
        <f t="shared" si="2"/>
        <v>1.0067656818840813</v>
      </c>
    </row>
    <row r="198" spans="1:7" s="114" customFormat="1" ht="11.25">
      <c r="A198" s="126">
        <v>1410</v>
      </c>
      <c r="B198" s="248" t="s">
        <v>709</v>
      </c>
      <c r="C198" s="956">
        <f>SUM(C199:C200)</f>
        <v>100265</v>
      </c>
      <c r="D198" s="956">
        <f>SUM(D199:D200)</f>
        <v>100265</v>
      </c>
      <c r="E198" s="956">
        <f>SUM(E199:E200)</f>
        <v>100415</v>
      </c>
      <c r="F198" s="956">
        <f>SUM(F199:F200)</f>
        <v>100690</v>
      </c>
      <c r="G198" s="1177">
        <f t="shared" si="2"/>
        <v>1.0027386346661356</v>
      </c>
    </row>
    <row r="199" spans="1:7" s="114" customFormat="1" ht="11.25">
      <c r="A199" s="131">
        <v>1411</v>
      </c>
      <c r="B199" s="129" t="s">
        <v>548</v>
      </c>
      <c r="C199" s="936">
        <f>SUM('2.mell'!C517)</f>
        <v>40315</v>
      </c>
      <c r="D199" s="936">
        <f>SUM('2.mell'!D517)</f>
        <v>40315</v>
      </c>
      <c r="E199" s="936">
        <f>SUM('2.mell'!E517)</f>
        <v>40465</v>
      </c>
      <c r="F199" s="936">
        <f>SUM('2.mell'!F517)</f>
        <v>40740</v>
      </c>
      <c r="G199" s="1176">
        <f t="shared" si="2"/>
        <v>1.00679599654022</v>
      </c>
    </row>
    <row r="200" spans="1:7" s="114" customFormat="1" ht="11.25">
      <c r="A200" s="131">
        <v>1412</v>
      </c>
      <c r="B200" s="129" t="s">
        <v>549</v>
      </c>
      <c r="C200" s="936">
        <f>SUM('2.mell'!C518)</f>
        <v>59950</v>
      </c>
      <c r="D200" s="936">
        <f>SUM('2.mell'!D518)</f>
        <v>59950</v>
      </c>
      <c r="E200" s="936">
        <f>SUM('2.mell'!E518)</f>
        <v>59950</v>
      </c>
      <c r="F200" s="936">
        <f>SUM('2.mell'!F518)</f>
        <v>59950</v>
      </c>
      <c r="G200" s="1176">
        <f t="shared" si="2"/>
        <v>1</v>
      </c>
    </row>
    <row r="201" spans="1:7" s="114" customFormat="1" ht="11.25">
      <c r="A201" s="131">
        <v>1420</v>
      </c>
      <c r="B201" s="207" t="s">
        <v>710</v>
      </c>
      <c r="C201" s="936">
        <f>SUM('2.mell'!C519)</f>
        <v>32059</v>
      </c>
      <c r="D201" s="936">
        <f>SUM('2.mell'!D519)</f>
        <v>32059</v>
      </c>
      <c r="E201" s="936">
        <f>SUM('2.mell'!E519)</f>
        <v>33423</v>
      </c>
      <c r="F201" s="936">
        <f>SUM('2.mell'!F519)</f>
        <v>33181</v>
      </c>
      <c r="G201" s="1176">
        <f t="shared" si="2"/>
        <v>0.9927594770068515</v>
      </c>
    </row>
    <row r="202" spans="1:7" s="114" customFormat="1" ht="11.25">
      <c r="A202" s="131">
        <v>1421</v>
      </c>
      <c r="B202" s="129" t="s">
        <v>713</v>
      </c>
      <c r="C202" s="936">
        <f>SUM('2.mell'!C520)</f>
        <v>206162</v>
      </c>
      <c r="D202" s="936">
        <f>SUM('2.mell'!D520)</f>
        <v>206162</v>
      </c>
      <c r="E202" s="936">
        <f>SUM('2.mell'!E520)</f>
        <v>206162</v>
      </c>
      <c r="F202" s="936">
        <f>SUM('2.mell'!F520)</f>
        <v>206162</v>
      </c>
      <c r="G202" s="1176">
        <f t="shared" si="2"/>
        <v>1</v>
      </c>
    </row>
    <row r="203" spans="1:7" s="114" customFormat="1" ht="11.25">
      <c r="A203" s="131">
        <v>1422</v>
      </c>
      <c r="B203" s="129" t="s">
        <v>714</v>
      </c>
      <c r="C203" s="936">
        <f>SUM('2.mell'!C521)</f>
        <v>85488</v>
      </c>
      <c r="D203" s="936">
        <f>SUM('2.mell'!D521)</f>
        <v>85488</v>
      </c>
      <c r="E203" s="936">
        <f>SUM('2.mell'!E521)</f>
        <v>84362</v>
      </c>
      <c r="F203" s="936">
        <f>SUM('2.mell'!F521)</f>
        <v>84372</v>
      </c>
      <c r="G203" s="1176">
        <f aca="true" t="shared" si="3" ref="G203:G266">SUM(F203/E203)</f>
        <v>1.0001185367819634</v>
      </c>
    </row>
    <row r="204" spans="1:7" s="114" customFormat="1" ht="11.25">
      <c r="A204" s="131">
        <v>1423</v>
      </c>
      <c r="B204" s="133" t="s">
        <v>715</v>
      </c>
      <c r="C204" s="936">
        <f>SUM('2.mell'!C522)</f>
        <v>0</v>
      </c>
      <c r="D204" s="936">
        <f>SUM('2.mell'!D522)</f>
        <v>0</v>
      </c>
      <c r="E204" s="936">
        <f>SUM('2.mell'!E522)</f>
        <v>0</v>
      </c>
      <c r="F204" s="936">
        <f>SUM('2.mell'!F522)</f>
        <v>0</v>
      </c>
      <c r="G204" s="1176"/>
    </row>
    <row r="205" spans="1:7" s="114" customFormat="1" ht="11.25">
      <c r="A205" s="131">
        <v>1424</v>
      </c>
      <c r="B205" s="128" t="s">
        <v>716</v>
      </c>
      <c r="C205" s="936"/>
      <c r="D205" s="936"/>
      <c r="E205" s="936"/>
      <c r="F205" s="936"/>
      <c r="G205" s="1176"/>
    </row>
    <row r="206" spans="1:7" s="114" customFormat="1" ht="12" thickBot="1">
      <c r="A206" s="136">
        <v>1425</v>
      </c>
      <c r="B206" s="137" t="s">
        <v>717</v>
      </c>
      <c r="C206" s="936">
        <f>SUM('2.mell'!C524)</f>
        <v>7200</v>
      </c>
      <c r="D206" s="936">
        <f>SUM('2.mell'!D524)</f>
        <v>7200</v>
      </c>
      <c r="E206" s="936">
        <f>SUM('2.mell'!E524)</f>
        <v>7841</v>
      </c>
      <c r="F206" s="936">
        <f>SUM('2.mell'!F524)</f>
        <v>7841</v>
      </c>
      <c r="G206" s="1178">
        <f t="shared" si="3"/>
        <v>1</v>
      </c>
    </row>
    <row r="207" spans="1:7" s="114" customFormat="1" ht="14.25" thickBot="1">
      <c r="A207" s="148"/>
      <c r="B207" s="190" t="s">
        <v>864</v>
      </c>
      <c r="C207" s="965">
        <f>SUM(C198+C201+C203+C202+C206)</f>
        <v>431174</v>
      </c>
      <c r="D207" s="965">
        <f>SUM(D198+D201+D203+D202+D206)</f>
        <v>431174</v>
      </c>
      <c r="E207" s="965">
        <f>SUM(E198+E201+E203+E202+E206)</f>
        <v>432203</v>
      </c>
      <c r="F207" s="965">
        <f>SUM(F198+F201+F203+F202+F206)</f>
        <v>432246</v>
      </c>
      <c r="G207" s="1179">
        <f t="shared" si="3"/>
        <v>1.0000994902858147</v>
      </c>
    </row>
    <row r="208" spans="1:7" s="114" customFormat="1" ht="11.25">
      <c r="A208" s="146"/>
      <c r="B208" s="127"/>
      <c r="C208" s="953"/>
      <c r="D208" s="953"/>
      <c r="E208" s="953"/>
      <c r="F208" s="953"/>
      <c r="G208" s="1177"/>
    </row>
    <row r="209" spans="1:7" s="114" customFormat="1" ht="12" thickBot="1">
      <c r="A209" s="147">
        <v>1430</v>
      </c>
      <c r="B209" s="155" t="s">
        <v>718</v>
      </c>
      <c r="C209" s="958"/>
      <c r="D209" s="958"/>
      <c r="E209" s="958"/>
      <c r="F209" s="958"/>
      <c r="G209" s="1181"/>
    </row>
    <row r="210" spans="1:7" s="114" customFormat="1" ht="14.25" thickBot="1">
      <c r="A210" s="139"/>
      <c r="B210" s="247" t="s">
        <v>719</v>
      </c>
      <c r="C210" s="959"/>
      <c r="D210" s="959"/>
      <c r="E210" s="959"/>
      <c r="F210" s="959"/>
      <c r="G210" s="1179"/>
    </row>
    <row r="211" spans="1:7" s="114" customFormat="1" ht="14.25" thickBot="1">
      <c r="A211" s="139"/>
      <c r="B211" s="227"/>
      <c r="C211" s="959"/>
      <c r="D211" s="959"/>
      <c r="E211" s="959"/>
      <c r="F211" s="959"/>
      <c r="G211" s="1179"/>
    </row>
    <row r="212" spans="1:7" s="114" customFormat="1" ht="15.75" thickBot="1">
      <c r="A212" s="139"/>
      <c r="B212" s="250" t="s">
        <v>510</v>
      </c>
      <c r="C212" s="960">
        <f>SUM(C207+C210+C197)</f>
        <v>441174</v>
      </c>
      <c r="D212" s="960">
        <f>SUM(D207+D210+D197)</f>
        <v>443514</v>
      </c>
      <c r="E212" s="960">
        <f>SUM(E207+E210+E197)</f>
        <v>463242</v>
      </c>
      <c r="F212" s="960">
        <f>SUM(F207+F210+F197)</f>
        <v>463495</v>
      </c>
      <c r="G212" s="1179">
        <f t="shared" si="3"/>
        <v>1.0005461508239755</v>
      </c>
    </row>
    <row r="213" spans="1:7" s="114" customFormat="1" ht="13.5">
      <c r="A213" s="126"/>
      <c r="B213" s="227"/>
      <c r="C213" s="953"/>
      <c r="D213" s="953"/>
      <c r="E213" s="953"/>
      <c r="F213" s="953"/>
      <c r="G213" s="1177"/>
    </row>
    <row r="214" spans="1:7" s="114" customFormat="1" ht="11.25">
      <c r="A214" s="131">
        <v>1435</v>
      </c>
      <c r="B214" s="129" t="s">
        <v>720</v>
      </c>
      <c r="C214" s="954"/>
      <c r="D214" s="954"/>
      <c r="E214" s="954"/>
      <c r="F214" s="954"/>
      <c r="G214" s="308"/>
    </row>
    <row r="215" spans="1:7" s="114" customFormat="1" ht="12" thickBot="1">
      <c r="A215" s="131">
        <v>1436</v>
      </c>
      <c r="B215" s="129" t="s">
        <v>736</v>
      </c>
      <c r="C215" s="961"/>
      <c r="D215" s="961"/>
      <c r="E215" s="961"/>
      <c r="F215" s="961"/>
      <c r="G215" s="1181"/>
    </row>
    <row r="216" spans="1:7" s="114" customFormat="1" ht="14.25" thickBot="1">
      <c r="A216" s="139"/>
      <c r="B216" s="190" t="s">
        <v>723</v>
      </c>
      <c r="C216" s="959"/>
      <c r="D216" s="959"/>
      <c r="E216" s="959"/>
      <c r="F216" s="959"/>
      <c r="G216" s="1179"/>
    </row>
    <row r="217" spans="1:7" s="114" customFormat="1" ht="13.5">
      <c r="A217" s="146"/>
      <c r="B217" s="249"/>
      <c r="C217" s="953"/>
      <c r="D217" s="953"/>
      <c r="E217" s="953"/>
      <c r="F217" s="953"/>
      <c r="G217" s="1177"/>
    </row>
    <row r="218" spans="1:7" s="114" customFormat="1" ht="12" thickBot="1">
      <c r="A218" s="136">
        <v>1440</v>
      </c>
      <c r="B218" s="137" t="s">
        <v>737</v>
      </c>
      <c r="C218" s="958"/>
      <c r="D218" s="958"/>
      <c r="E218" s="958"/>
      <c r="F218" s="958"/>
      <c r="G218" s="1181"/>
    </row>
    <row r="219" spans="1:7" s="114" customFormat="1" ht="14.25" thickBot="1">
      <c r="A219" s="148"/>
      <c r="B219" s="247" t="s">
        <v>727</v>
      </c>
      <c r="C219" s="959"/>
      <c r="D219" s="959"/>
      <c r="E219" s="959"/>
      <c r="F219" s="959"/>
      <c r="G219" s="1179"/>
    </row>
    <row r="220" spans="1:7" s="114" customFormat="1" ht="13.5">
      <c r="A220" s="146"/>
      <c r="B220" s="249"/>
      <c r="C220" s="953"/>
      <c r="D220" s="953"/>
      <c r="E220" s="953"/>
      <c r="F220" s="953"/>
      <c r="G220" s="1177"/>
    </row>
    <row r="221" spans="1:7" s="114" customFormat="1" ht="12" thickBot="1">
      <c r="A221" s="229">
        <v>1445</v>
      </c>
      <c r="B221" s="141" t="s">
        <v>729</v>
      </c>
      <c r="C221" s="961"/>
      <c r="D221" s="961"/>
      <c r="E221" s="961"/>
      <c r="F221" s="961"/>
      <c r="G221" s="1181"/>
    </row>
    <row r="222" spans="1:7" s="114" customFormat="1" ht="14.25" thickBot="1">
      <c r="A222" s="139"/>
      <c r="B222" s="190" t="s">
        <v>730</v>
      </c>
      <c r="C222" s="959"/>
      <c r="D222" s="959"/>
      <c r="E222" s="959"/>
      <c r="F222" s="959"/>
      <c r="G222" s="1179"/>
    </row>
    <row r="223" spans="1:7" s="114" customFormat="1" ht="13.5">
      <c r="A223" s="146"/>
      <c r="B223" s="249"/>
      <c r="C223" s="966"/>
      <c r="D223" s="966"/>
      <c r="E223" s="966"/>
      <c r="F223" s="966"/>
      <c r="G223" s="1177"/>
    </row>
    <row r="224" spans="1:7" s="114" customFormat="1" ht="11.25">
      <c r="A224" s="131">
        <v>1450</v>
      </c>
      <c r="B224" s="129" t="s">
        <v>731</v>
      </c>
      <c r="C224" s="936"/>
      <c r="D224" s="936">
        <f>SUM('2.mell'!D528)</f>
        <v>32020</v>
      </c>
      <c r="E224" s="936">
        <f>SUM('2.mell'!E528)</f>
        <v>32020</v>
      </c>
      <c r="F224" s="936">
        <f>SUM('2.mell'!F528)</f>
        <v>32020</v>
      </c>
      <c r="G224" s="1176">
        <f t="shared" si="3"/>
        <v>1</v>
      </c>
    </row>
    <row r="225" spans="1:7" s="114" customFormat="1" ht="12" thickBot="1">
      <c r="A225" s="147">
        <v>1451</v>
      </c>
      <c r="B225" s="135" t="s">
        <v>688</v>
      </c>
      <c r="C225" s="967">
        <f>SUM('2.mell'!C529+'2.mell'!C530)</f>
        <v>3850748</v>
      </c>
      <c r="D225" s="967">
        <f>SUM('2.mell'!D529+'2.mell'!D530)</f>
        <v>3927631</v>
      </c>
      <c r="E225" s="967">
        <f>SUM('2.mell'!E529+'2.mell'!E530)</f>
        <v>3977270</v>
      </c>
      <c r="F225" s="967">
        <f>SUM('2.mell'!F529+'2.mell'!F530)</f>
        <v>3982635</v>
      </c>
      <c r="G225" s="1178">
        <f t="shared" si="3"/>
        <v>1.0013489152106847</v>
      </c>
    </row>
    <row r="226" spans="1:7" s="114" customFormat="1" ht="14.25" thickBot="1">
      <c r="A226" s="139"/>
      <c r="B226" s="190" t="s">
        <v>483</v>
      </c>
      <c r="C226" s="965">
        <f>SUM(C224:C225)</f>
        <v>3850748</v>
      </c>
      <c r="D226" s="965">
        <f>SUM(D224:D225)</f>
        <v>3959651</v>
      </c>
      <c r="E226" s="965">
        <f>SUM(E224:E225)</f>
        <v>4009290</v>
      </c>
      <c r="F226" s="965">
        <f>SUM(F224:F225)</f>
        <v>4014655</v>
      </c>
      <c r="G226" s="1179">
        <f t="shared" si="3"/>
        <v>1.0013381421648222</v>
      </c>
    </row>
    <row r="227" spans="1:7" s="153" customFormat="1" ht="13.5" customHeight="1">
      <c r="A227" s="146"/>
      <c r="B227" s="213"/>
      <c r="C227" s="966"/>
      <c r="D227" s="966"/>
      <c r="E227" s="966"/>
      <c r="F227" s="966"/>
      <c r="G227" s="1177"/>
    </row>
    <row r="228" spans="1:7" s="153" customFormat="1" ht="12.75">
      <c r="A228" s="131">
        <v>1455</v>
      </c>
      <c r="B228" s="236" t="s">
        <v>733</v>
      </c>
      <c r="C228" s="936"/>
      <c r="D228" s="936"/>
      <c r="E228" s="936"/>
      <c r="F228" s="936"/>
      <c r="G228" s="308"/>
    </row>
    <row r="229" spans="1:7" s="153" customFormat="1" ht="13.5" thickBot="1">
      <c r="A229" s="136">
        <v>1456</v>
      </c>
      <c r="B229" s="137" t="s">
        <v>688</v>
      </c>
      <c r="C229" s="938"/>
      <c r="D229" s="938"/>
      <c r="E229" s="938"/>
      <c r="F229" s="938"/>
      <c r="G229" s="1181"/>
    </row>
    <row r="230" spans="1:7" s="114" customFormat="1" ht="14.25" thickBot="1">
      <c r="A230" s="139"/>
      <c r="B230" s="257" t="s">
        <v>734</v>
      </c>
      <c r="C230" s="965"/>
      <c r="D230" s="965"/>
      <c r="E230" s="965"/>
      <c r="F230" s="965"/>
      <c r="G230" s="1179"/>
    </row>
    <row r="231" spans="1:7" s="114" customFormat="1" ht="12" thickBot="1">
      <c r="A231" s="139"/>
      <c r="B231" s="130"/>
      <c r="C231" s="968"/>
      <c r="D231" s="968"/>
      <c r="E231" s="968"/>
      <c r="F231" s="968"/>
      <c r="G231" s="1179"/>
    </row>
    <row r="232" spans="1:7" s="114" customFormat="1" ht="15.75" thickBot="1">
      <c r="A232" s="139"/>
      <c r="B232" s="252" t="s">
        <v>489</v>
      </c>
      <c r="C232" s="979">
        <f>SUM(C230+C226+C212)</f>
        <v>4291922</v>
      </c>
      <c r="D232" s="979">
        <f>SUM(D230+D226+D212)</f>
        <v>4403165</v>
      </c>
      <c r="E232" s="979">
        <f>SUM(E230+E226+E212)</f>
        <v>4472532</v>
      </c>
      <c r="F232" s="979">
        <f>SUM(F230+F226+F212)</f>
        <v>4478150</v>
      </c>
      <c r="G232" s="1180">
        <f t="shared" si="3"/>
        <v>1.0012561117505698</v>
      </c>
    </row>
    <row r="233" spans="1:7" s="153" customFormat="1" ht="12.75">
      <c r="A233" s="152"/>
      <c r="B233" s="179"/>
      <c r="C233" s="980"/>
      <c r="D233" s="980"/>
      <c r="E233" s="980"/>
      <c r="F233" s="980"/>
      <c r="G233" s="1177"/>
    </row>
    <row r="234" spans="1:7" s="153" customFormat="1" ht="17.25" customHeight="1">
      <c r="A234" s="154"/>
      <c r="B234" s="255" t="s">
        <v>862</v>
      </c>
      <c r="C234" s="981"/>
      <c r="D234" s="981"/>
      <c r="E234" s="981"/>
      <c r="F234" s="981"/>
      <c r="G234" s="308"/>
    </row>
    <row r="235" spans="1:7" s="153" customFormat="1" ht="12.75">
      <c r="A235" s="154"/>
      <c r="B235" s="118"/>
      <c r="C235" s="981"/>
      <c r="D235" s="981"/>
      <c r="E235" s="981"/>
      <c r="F235" s="981"/>
      <c r="G235" s="308"/>
    </row>
    <row r="236" spans="1:7" s="153" customFormat="1" ht="12.75">
      <c r="A236" s="131">
        <v>1500</v>
      </c>
      <c r="B236" s="129" t="s">
        <v>693</v>
      </c>
      <c r="C236" s="937">
        <f>SUM(C10)</f>
        <v>1453009</v>
      </c>
      <c r="D236" s="937">
        <f>SUM(D10)</f>
        <v>1500728</v>
      </c>
      <c r="E236" s="937">
        <f>SUM(E10)</f>
        <v>1540635</v>
      </c>
      <c r="F236" s="937">
        <f>SUM(F10)</f>
        <v>1561458</v>
      </c>
      <c r="G236" s="1176">
        <f t="shared" si="3"/>
        <v>1.0135158554751775</v>
      </c>
    </row>
    <row r="237" spans="1:7" s="153" customFormat="1" ht="12.75">
      <c r="A237" s="131">
        <v>1501</v>
      </c>
      <c r="B237" s="129" t="s">
        <v>697</v>
      </c>
      <c r="C237" s="937">
        <f>SUM(C17)</f>
        <v>0</v>
      </c>
      <c r="D237" s="937">
        <f>SUM(D17)</f>
        <v>0</v>
      </c>
      <c r="E237" s="937">
        <f>SUM(E17)</f>
        <v>0</v>
      </c>
      <c r="F237" s="937">
        <f>SUM(F17)</f>
        <v>0</v>
      </c>
      <c r="G237" s="308"/>
    </row>
    <row r="238" spans="1:7" s="153" customFormat="1" ht="13.5" thickBot="1">
      <c r="A238" s="136">
        <v>1502</v>
      </c>
      <c r="B238" s="137" t="s">
        <v>698</v>
      </c>
      <c r="C238" s="937">
        <f>SUM(C196+C18+C110+C152)</f>
        <v>10000</v>
      </c>
      <c r="D238" s="937">
        <f>SUM(D196+D18+D110+D152)</f>
        <v>12340</v>
      </c>
      <c r="E238" s="937">
        <f>SUM(E196+E18+E110+E152)</f>
        <v>47095</v>
      </c>
      <c r="F238" s="937">
        <f>SUM(F196+F18+F110+F152)</f>
        <v>55066</v>
      </c>
      <c r="G238" s="1178">
        <f t="shared" si="3"/>
        <v>1.1692536362671198</v>
      </c>
    </row>
    <row r="239" spans="1:7" s="153" customFormat="1" ht="13.5" thickBot="1">
      <c r="A239" s="139"/>
      <c r="B239" s="142" t="s">
        <v>699</v>
      </c>
      <c r="C239" s="982">
        <f>SUM(C236:C238)</f>
        <v>1463009</v>
      </c>
      <c r="D239" s="982">
        <f>SUM(D236:D238)</f>
        <v>1513068</v>
      </c>
      <c r="E239" s="982">
        <f>SUM(E236:E238)</f>
        <v>1587730</v>
      </c>
      <c r="F239" s="982">
        <f>SUM(F236:F238)</f>
        <v>1616524</v>
      </c>
      <c r="G239" s="1179">
        <f t="shared" si="3"/>
        <v>1.0181353252757082</v>
      </c>
    </row>
    <row r="240" spans="1:7" s="153" customFormat="1" ht="12.75">
      <c r="A240" s="132">
        <v>1510</v>
      </c>
      <c r="B240" s="133" t="s">
        <v>700</v>
      </c>
      <c r="C240" s="983">
        <f>SUM(C21)</f>
        <v>3310000</v>
      </c>
      <c r="D240" s="983">
        <f>SUM(D21)</f>
        <v>3310000</v>
      </c>
      <c r="E240" s="983">
        <f>SUM(E21)</f>
        <v>3310000</v>
      </c>
      <c r="F240" s="983">
        <f>SUM(F21)</f>
        <v>3310000</v>
      </c>
      <c r="G240" s="1184">
        <f t="shared" si="3"/>
        <v>1</v>
      </c>
    </row>
    <row r="241" spans="1:7" s="153" customFormat="1" ht="12.75">
      <c r="A241" s="131">
        <v>1511</v>
      </c>
      <c r="B241" s="133" t="s">
        <v>701</v>
      </c>
      <c r="C241" s="937">
        <f>SUM(C24)</f>
        <v>4197124</v>
      </c>
      <c r="D241" s="937">
        <f>SUM(D24)</f>
        <v>4248704</v>
      </c>
      <c r="E241" s="937">
        <f>SUM(E24)</f>
        <v>4256015</v>
      </c>
      <c r="F241" s="937">
        <f>SUM(F24)</f>
        <v>4256015</v>
      </c>
      <c r="G241" s="1176">
        <f t="shared" si="3"/>
        <v>1</v>
      </c>
    </row>
    <row r="242" spans="1:7" s="153" customFormat="1" ht="13.5" thickBot="1">
      <c r="A242" s="136">
        <v>1514</v>
      </c>
      <c r="B242" s="137" t="s">
        <v>666</v>
      </c>
      <c r="C242" s="984">
        <f>SUM(C28+C157)</f>
        <v>371116</v>
      </c>
      <c r="D242" s="984">
        <f>SUM(D28+D157)</f>
        <v>371116</v>
      </c>
      <c r="E242" s="984">
        <f>SUM(E28+E157)</f>
        <v>322186</v>
      </c>
      <c r="F242" s="984">
        <f>SUM(F28+F157)</f>
        <v>333433</v>
      </c>
      <c r="G242" s="1178">
        <f t="shared" si="3"/>
        <v>1.0349084069450565</v>
      </c>
    </row>
    <row r="243" spans="1:7" s="153" customFormat="1" ht="13.5" thickBot="1">
      <c r="A243" s="139"/>
      <c r="B243" s="260" t="s">
        <v>708</v>
      </c>
      <c r="C243" s="982">
        <f>SUM(C240:C242)</f>
        <v>7878240</v>
      </c>
      <c r="D243" s="982">
        <f>SUM(D240:D242)</f>
        <v>7929820</v>
      </c>
      <c r="E243" s="982">
        <f>SUM(E240:E242)</f>
        <v>7888201</v>
      </c>
      <c r="F243" s="982">
        <f>SUM(F240:F242)</f>
        <v>7899448</v>
      </c>
      <c r="G243" s="1179">
        <f t="shared" si="3"/>
        <v>1.001425800382115</v>
      </c>
    </row>
    <row r="244" spans="1:7" s="153" customFormat="1" ht="12.75">
      <c r="A244" s="132">
        <v>1520</v>
      </c>
      <c r="B244" s="224" t="s">
        <v>709</v>
      </c>
      <c r="C244" s="983">
        <f>SUM(C40+C112+C159+C198)</f>
        <v>1334865</v>
      </c>
      <c r="D244" s="983">
        <f>SUM(D40+D112+D159+D198)</f>
        <v>1334865</v>
      </c>
      <c r="E244" s="983">
        <f>SUM(E40+E112+E159+E198)</f>
        <v>1408721</v>
      </c>
      <c r="F244" s="983">
        <f>SUM(F40+F112+F159+F198)</f>
        <v>1408996</v>
      </c>
      <c r="G244" s="1184">
        <f t="shared" si="3"/>
        <v>1.0001952125367621</v>
      </c>
    </row>
    <row r="245" spans="1:7" s="153" customFormat="1" ht="12.75">
      <c r="A245" s="131">
        <v>1521</v>
      </c>
      <c r="B245" s="207" t="s">
        <v>710</v>
      </c>
      <c r="C245" s="937">
        <f>SUM(C49+C115+C162+C201)</f>
        <v>274059</v>
      </c>
      <c r="D245" s="937">
        <f>SUM(D49+D115+D162+D201)</f>
        <v>274059</v>
      </c>
      <c r="E245" s="937">
        <f>SUM(E49+E115+E162+E201)</f>
        <v>275616</v>
      </c>
      <c r="F245" s="937">
        <f>SUM(F49+F115+F162+F201)</f>
        <v>275374</v>
      </c>
      <c r="G245" s="1176">
        <f t="shared" si="3"/>
        <v>0.9991219667943806</v>
      </c>
    </row>
    <row r="246" spans="1:7" s="153" customFormat="1" ht="12.75">
      <c r="A246" s="618">
        <v>1522</v>
      </c>
      <c r="B246" s="615" t="s">
        <v>866</v>
      </c>
      <c r="C246" s="937">
        <f>SUM(C53)</f>
        <v>20000</v>
      </c>
      <c r="D246" s="937">
        <f>SUM(D53)</f>
        <v>0</v>
      </c>
      <c r="E246" s="937">
        <f>SUM(E53)</f>
        <v>0</v>
      </c>
      <c r="F246" s="937">
        <f>SUM(F53)</f>
        <v>0</v>
      </c>
      <c r="G246" s="1176"/>
    </row>
    <row r="247" spans="1:7" s="153" customFormat="1" ht="12.75">
      <c r="A247" s="131">
        <v>1523</v>
      </c>
      <c r="B247" s="129" t="s">
        <v>713</v>
      </c>
      <c r="C247" s="937">
        <f>SUM(C116+C163+C202+C54)</f>
        <v>206162</v>
      </c>
      <c r="D247" s="937">
        <f>SUM(D116+D163+D202+D54)</f>
        <v>206162</v>
      </c>
      <c r="E247" s="937">
        <f>SUM(E116+E163+E202+E54)</f>
        <v>206162</v>
      </c>
      <c r="F247" s="937">
        <f>SUM(F116+F163+F202+F54)</f>
        <v>206162</v>
      </c>
      <c r="G247" s="1176">
        <f t="shared" si="3"/>
        <v>1</v>
      </c>
    </row>
    <row r="248" spans="1:7" s="153" customFormat="1" ht="12.75">
      <c r="A248" s="131">
        <v>1524</v>
      </c>
      <c r="B248" s="129" t="s">
        <v>714</v>
      </c>
      <c r="C248" s="937">
        <f>SUM(C55+C117+C164+C203)</f>
        <v>493620</v>
      </c>
      <c r="D248" s="937">
        <f>SUM(D55+D117+D164+D203)</f>
        <v>493620</v>
      </c>
      <c r="E248" s="937">
        <f>SUM(E55+E117+E164+E203)</f>
        <v>505530</v>
      </c>
      <c r="F248" s="937">
        <f>SUM(F55+F117+F164+F203)</f>
        <v>505540</v>
      </c>
      <c r="G248" s="1176">
        <f t="shared" si="3"/>
        <v>1.00001978121971</v>
      </c>
    </row>
    <row r="249" spans="1:7" s="153" customFormat="1" ht="12.75">
      <c r="A249" s="131">
        <v>1525</v>
      </c>
      <c r="B249" s="133" t="s">
        <v>715</v>
      </c>
      <c r="C249" s="937">
        <f aca="true" t="shared" si="4" ref="C249:E250">SUM(C59+C118+C165+C204)</f>
        <v>0</v>
      </c>
      <c r="D249" s="937">
        <f t="shared" si="4"/>
        <v>0</v>
      </c>
      <c r="E249" s="937">
        <f t="shared" si="4"/>
        <v>0</v>
      </c>
      <c r="F249" s="937">
        <f>SUM(F59+F118+F165+F204)</f>
        <v>0</v>
      </c>
      <c r="G249" s="1176"/>
    </row>
    <row r="250" spans="1:7" s="153" customFormat="1" ht="12.75">
      <c r="A250" s="131">
        <v>1526</v>
      </c>
      <c r="B250" s="128" t="s">
        <v>716</v>
      </c>
      <c r="C250" s="937">
        <f t="shared" si="4"/>
        <v>40100</v>
      </c>
      <c r="D250" s="937">
        <f t="shared" si="4"/>
        <v>40100</v>
      </c>
      <c r="E250" s="937">
        <f t="shared" si="4"/>
        <v>10009</v>
      </c>
      <c r="F250" s="937">
        <f>SUM(F60+F119+F166+F205)</f>
        <v>10009</v>
      </c>
      <c r="G250" s="1176">
        <f t="shared" si="3"/>
        <v>1</v>
      </c>
    </row>
    <row r="251" spans="1:7" s="153" customFormat="1" ht="12.75">
      <c r="A251" s="229">
        <v>1527</v>
      </c>
      <c r="B251" s="141" t="s">
        <v>1194</v>
      </c>
      <c r="C251" s="990"/>
      <c r="D251" s="990">
        <f>SUM(D62)</f>
        <v>24000</v>
      </c>
      <c r="E251" s="990">
        <f>SUM(E62)</f>
        <v>24000</v>
      </c>
      <c r="F251" s="990">
        <f>SUM(F62)</f>
        <v>24000</v>
      </c>
      <c r="G251" s="1176">
        <f t="shared" si="3"/>
        <v>1</v>
      </c>
    </row>
    <row r="252" spans="1:7" s="153" customFormat="1" ht="13.5" thickBot="1">
      <c r="A252" s="136">
        <v>1528</v>
      </c>
      <c r="B252" s="137" t="s">
        <v>717</v>
      </c>
      <c r="C252" s="984">
        <f>SUM(C63+C120+C167+C206)</f>
        <v>26700</v>
      </c>
      <c r="D252" s="984">
        <f>SUM(D63+D120+D167+D206)</f>
        <v>22700</v>
      </c>
      <c r="E252" s="984">
        <f>SUM(E63+E120+E167+E206)</f>
        <v>36972</v>
      </c>
      <c r="F252" s="984">
        <f>SUM(F63+F120+F167+F206)</f>
        <v>635052</v>
      </c>
      <c r="G252" s="1178">
        <f t="shared" si="3"/>
        <v>17.176566049983773</v>
      </c>
    </row>
    <row r="253" spans="1:7" s="153" customFormat="1" ht="13.5" thickBot="1">
      <c r="A253" s="139"/>
      <c r="B253" s="142" t="s">
        <v>864</v>
      </c>
      <c r="C253" s="982">
        <f>SUM(C244:C252)</f>
        <v>2395506</v>
      </c>
      <c r="D253" s="982">
        <f>SUM(D244:D252)</f>
        <v>2395506</v>
      </c>
      <c r="E253" s="982">
        <f>SUM(E244:E252)</f>
        <v>2467010</v>
      </c>
      <c r="F253" s="982">
        <f>SUM(F244:F252)</f>
        <v>3065133</v>
      </c>
      <c r="G253" s="1179">
        <f t="shared" si="3"/>
        <v>1.2424485510800525</v>
      </c>
    </row>
    <row r="254" spans="1:7" s="153" customFormat="1" ht="13.5" thickBot="1">
      <c r="A254" s="149">
        <v>1530</v>
      </c>
      <c r="B254" s="265" t="s">
        <v>718</v>
      </c>
      <c r="C254" s="985">
        <f>SUM(C66)</f>
        <v>0</v>
      </c>
      <c r="D254" s="985">
        <f>SUM(D66)</f>
        <v>8700</v>
      </c>
      <c r="E254" s="985">
        <f>SUM(E66)</f>
        <v>10113</v>
      </c>
      <c r="F254" s="985">
        <f>SUM(F66)</f>
        <v>9313</v>
      </c>
      <c r="G254" s="1185">
        <f t="shared" si="3"/>
        <v>0.920893898941956</v>
      </c>
    </row>
    <row r="255" spans="1:7" s="153" customFormat="1" ht="13.5" thickBot="1">
      <c r="A255" s="280"/>
      <c r="B255" s="263" t="s">
        <v>719</v>
      </c>
      <c r="C255" s="986">
        <f>SUM(C254)</f>
        <v>0</v>
      </c>
      <c r="D255" s="986">
        <f>SUM(D254)</f>
        <v>8700</v>
      </c>
      <c r="E255" s="986">
        <f>SUM(E254)</f>
        <v>10113</v>
      </c>
      <c r="F255" s="986">
        <f>SUM(F254)</f>
        <v>9313</v>
      </c>
      <c r="G255" s="1186">
        <f t="shared" si="3"/>
        <v>0.920893898941956</v>
      </c>
    </row>
    <row r="256" spans="1:7" s="153" customFormat="1" ht="16.5" thickBot="1" thickTop="1">
      <c r="A256" s="281"/>
      <c r="B256" s="262" t="s">
        <v>510</v>
      </c>
      <c r="C256" s="987">
        <f>SUM(C239+C243+C253+C255)</f>
        <v>11736755</v>
      </c>
      <c r="D256" s="987">
        <f>SUM(D239+D243+D253+D255)</f>
        <v>11847094</v>
      </c>
      <c r="E256" s="987">
        <f>SUM(E239+E243+E253+E255)</f>
        <v>11953054</v>
      </c>
      <c r="F256" s="987">
        <f>SUM(F239+F243+F253+F255)</f>
        <v>12590418</v>
      </c>
      <c r="G256" s="1187">
        <f t="shared" si="3"/>
        <v>1.0533222722828828</v>
      </c>
    </row>
    <row r="257" spans="1:7" s="153" customFormat="1" ht="13.5" thickTop="1">
      <c r="A257" s="132">
        <v>1540</v>
      </c>
      <c r="B257" s="133" t="s">
        <v>720</v>
      </c>
      <c r="C257" s="983">
        <f aca="true" t="shared" si="5" ref="C257:E258">SUM(C71)</f>
        <v>0</v>
      </c>
      <c r="D257" s="983">
        <f t="shared" si="5"/>
        <v>0</v>
      </c>
      <c r="E257" s="983">
        <f t="shared" si="5"/>
        <v>0</v>
      </c>
      <c r="F257" s="983">
        <f>SUM(F71)</f>
        <v>6878</v>
      </c>
      <c r="G257" s="1177"/>
    </row>
    <row r="258" spans="1:7" s="153" customFormat="1" ht="12.75">
      <c r="A258" s="131">
        <v>1541</v>
      </c>
      <c r="B258" s="129" t="s">
        <v>721</v>
      </c>
      <c r="C258" s="937">
        <f t="shared" si="5"/>
        <v>50000</v>
      </c>
      <c r="D258" s="937">
        <f t="shared" si="5"/>
        <v>259036</v>
      </c>
      <c r="E258" s="937">
        <f t="shared" si="5"/>
        <v>22962</v>
      </c>
      <c r="F258" s="937">
        <f>SUM(F72)</f>
        <v>22962</v>
      </c>
      <c r="G258" s="1176">
        <f t="shared" si="3"/>
        <v>1</v>
      </c>
    </row>
    <row r="259" spans="1:7" s="153" customFormat="1" ht="12.75">
      <c r="A259" s="131">
        <v>1542</v>
      </c>
      <c r="B259" s="129" t="s">
        <v>1185</v>
      </c>
      <c r="C259" s="937">
        <f>SUM(C75)</f>
        <v>481070</v>
      </c>
      <c r="D259" s="937">
        <f>SUM(D75)</f>
        <v>481070</v>
      </c>
      <c r="E259" s="937">
        <f>SUM(E75)</f>
        <v>503431</v>
      </c>
      <c r="F259" s="937">
        <f>SUM(F75)</f>
        <v>503431</v>
      </c>
      <c r="G259" s="1176">
        <f t="shared" si="3"/>
        <v>1</v>
      </c>
    </row>
    <row r="260" spans="1:7" s="153" customFormat="1" ht="13.5" thickBot="1">
      <c r="A260" s="136">
        <v>1543</v>
      </c>
      <c r="B260" s="137" t="s">
        <v>1184</v>
      </c>
      <c r="C260" s="984">
        <f>SUM(C78)</f>
        <v>0</v>
      </c>
      <c r="D260" s="984">
        <f>SUM(D78)</f>
        <v>0</v>
      </c>
      <c r="E260" s="984">
        <f>SUM(E78)</f>
        <v>1914</v>
      </c>
      <c r="F260" s="984">
        <f>SUM(F78)</f>
        <v>18</v>
      </c>
      <c r="G260" s="1178">
        <f t="shared" si="3"/>
        <v>0.009404388714733543</v>
      </c>
    </row>
    <row r="261" spans="1:7" s="153" customFormat="1" ht="13.5" thickBot="1">
      <c r="A261" s="148"/>
      <c r="B261" s="806" t="s">
        <v>723</v>
      </c>
      <c r="C261" s="988">
        <f>SUM(C257:C260)</f>
        <v>531070</v>
      </c>
      <c r="D261" s="988">
        <f>SUM(D257:D260)</f>
        <v>740106</v>
      </c>
      <c r="E261" s="988">
        <f>SUM(E257:E260)</f>
        <v>528307</v>
      </c>
      <c r="F261" s="988">
        <f>SUM(F257:F260)</f>
        <v>533289</v>
      </c>
      <c r="G261" s="1179">
        <f t="shared" si="3"/>
        <v>1.009430123015595</v>
      </c>
    </row>
    <row r="262" spans="1:7" s="153" customFormat="1" ht="12.75">
      <c r="A262" s="132">
        <v>1550</v>
      </c>
      <c r="B262" s="133" t="s">
        <v>724</v>
      </c>
      <c r="C262" s="983">
        <f>SUM(C81)</f>
        <v>1255000</v>
      </c>
      <c r="D262" s="983">
        <f>SUM(D81)</f>
        <v>1255000</v>
      </c>
      <c r="E262" s="983">
        <f>SUM(E81)</f>
        <v>1372221</v>
      </c>
      <c r="F262" s="983">
        <f>SUM(F81)</f>
        <v>1167108</v>
      </c>
      <c r="G262" s="1184">
        <f t="shared" si="3"/>
        <v>0.8505248061354549</v>
      </c>
    </row>
    <row r="263" spans="1:7" s="153" customFormat="1" ht="12.75">
      <c r="A263" s="131">
        <v>1551</v>
      </c>
      <c r="B263" s="129" t="s">
        <v>737</v>
      </c>
      <c r="C263" s="937">
        <f>SUM(C218+C178+C132)</f>
        <v>0</v>
      </c>
      <c r="D263" s="937">
        <f>SUM(D218+D178+D132)</f>
        <v>0</v>
      </c>
      <c r="E263" s="937">
        <f>SUM(E218+E178+E132)</f>
        <v>0</v>
      </c>
      <c r="F263" s="937">
        <f>SUM(F218+F178+F132)</f>
        <v>0</v>
      </c>
      <c r="G263" s="1176"/>
    </row>
    <row r="264" spans="1:7" s="153" customFormat="1" ht="13.5" thickBot="1">
      <c r="A264" s="147">
        <v>1552</v>
      </c>
      <c r="B264" s="155" t="s">
        <v>1153</v>
      </c>
      <c r="C264" s="989">
        <f>SUM(C86)</f>
        <v>1000</v>
      </c>
      <c r="D264" s="989">
        <f>SUM(D86)</f>
        <v>1000</v>
      </c>
      <c r="E264" s="989">
        <f>SUM(E86)</f>
        <v>1100</v>
      </c>
      <c r="F264" s="989">
        <f>SUM(F86)</f>
        <v>1100</v>
      </c>
      <c r="G264" s="1178">
        <f t="shared" si="3"/>
        <v>1</v>
      </c>
    </row>
    <row r="265" spans="1:7" s="153" customFormat="1" ht="13.5" thickBot="1">
      <c r="A265" s="139"/>
      <c r="B265" s="142" t="s">
        <v>727</v>
      </c>
      <c r="C265" s="982">
        <f>SUM(C262:C264)</f>
        <v>1256000</v>
      </c>
      <c r="D265" s="982">
        <f>SUM(D262:D264)</f>
        <v>1256000</v>
      </c>
      <c r="E265" s="982">
        <f>SUM(E262:E264)</f>
        <v>1373321</v>
      </c>
      <c r="F265" s="982">
        <f>SUM(F262:F264)</f>
        <v>1168208</v>
      </c>
      <c r="G265" s="1179">
        <f t="shared" si="3"/>
        <v>0.8506445324873063</v>
      </c>
    </row>
    <row r="266" spans="1:7" s="153" customFormat="1" ht="12.75">
      <c r="A266" s="132">
        <v>1560</v>
      </c>
      <c r="B266" s="145" t="s">
        <v>728</v>
      </c>
      <c r="C266" s="983">
        <f>SUM(C88+C136)</f>
        <v>31500</v>
      </c>
      <c r="D266" s="983">
        <f>SUM(D88+D136)</f>
        <v>31500</v>
      </c>
      <c r="E266" s="983">
        <f>SUM(E88+E136)</f>
        <v>31500</v>
      </c>
      <c r="F266" s="983">
        <f>SUM(F88+F136)</f>
        <v>25450</v>
      </c>
      <c r="G266" s="1184">
        <f t="shared" si="3"/>
        <v>0.807936507936508</v>
      </c>
    </row>
    <row r="267" spans="1:7" s="153" customFormat="1" ht="12.75">
      <c r="A267" s="229">
        <v>1561</v>
      </c>
      <c r="B267" s="135" t="s">
        <v>729</v>
      </c>
      <c r="C267" s="990">
        <f>SUM(C92)</f>
        <v>0</v>
      </c>
      <c r="D267" s="990">
        <f>SUM(D92)</f>
        <v>0</v>
      </c>
      <c r="E267" s="990">
        <f>SUM(E92)</f>
        <v>3349</v>
      </c>
      <c r="F267" s="990">
        <f>SUM(F92)</f>
        <v>3349</v>
      </c>
      <c r="G267" s="1176">
        <f aca="true" t="shared" si="6" ref="G267:G278">SUM(F267/E267)</f>
        <v>1</v>
      </c>
    </row>
    <row r="268" spans="1:7" s="153" customFormat="1" ht="13.5" thickBot="1">
      <c r="A268" s="613">
        <v>1562</v>
      </c>
      <c r="B268" s="614" t="s">
        <v>907</v>
      </c>
      <c r="C268" s="984">
        <f>C93</f>
        <v>0</v>
      </c>
      <c r="D268" s="984">
        <f>D93</f>
        <v>0</v>
      </c>
      <c r="E268" s="984">
        <f>E93</f>
        <v>3859</v>
      </c>
      <c r="F268" s="984">
        <f>F93</f>
        <v>3859</v>
      </c>
      <c r="G268" s="1178">
        <f t="shared" si="6"/>
        <v>1</v>
      </c>
    </row>
    <row r="269" spans="1:7" s="153" customFormat="1" ht="13.5" thickBot="1">
      <c r="A269" s="282"/>
      <c r="B269" s="261" t="s">
        <v>730</v>
      </c>
      <c r="C269" s="987">
        <f>SUM(C266:C268)</f>
        <v>31500</v>
      </c>
      <c r="D269" s="987">
        <f>SUM(D266:D268)</f>
        <v>31500</v>
      </c>
      <c r="E269" s="987">
        <f>SUM(E266:E268)</f>
        <v>38708</v>
      </c>
      <c r="F269" s="987">
        <f>SUM(F266:F268)</f>
        <v>32658</v>
      </c>
      <c r="G269" s="1186">
        <f t="shared" si="6"/>
        <v>0.8437015604009507</v>
      </c>
    </row>
    <row r="270" spans="1:7" s="153" customFormat="1" ht="16.5" thickBot="1" thickTop="1">
      <c r="A270" s="281"/>
      <c r="B270" s="264" t="s">
        <v>511</v>
      </c>
      <c r="C270" s="991">
        <f>SUM(C261+C265+C269)</f>
        <v>1818570</v>
      </c>
      <c r="D270" s="991">
        <f>SUM(D261+D265+D269)</f>
        <v>2027606</v>
      </c>
      <c r="E270" s="991">
        <f>SUM(E261+E265+E269)</f>
        <v>1940336</v>
      </c>
      <c r="F270" s="991">
        <f>SUM(F261+F265+F269)</f>
        <v>1734155</v>
      </c>
      <c r="G270" s="1187">
        <f t="shared" si="6"/>
        <v>0.8937395378944678</v>
      </c>
    </row>
    <row r="271" spans="1:7" s="153" customFormat="1" ht="13.5" thickTop="1">
      <c r="A271" s="132">
        <v>1570</v>
      </c>
      <c r="B271" s="133" t="s">
        <v>731</v>
      </c>
      <c r="C271" s="983">
        <f>SUM(C183+C139+C98+C224)</f>
        <v>0</v>
      </c>
      <c r="D271" s="983">
        <f>SUM(D183+D139+D98+D224)</f>
        <v>1949271</v>
      </c>
      <c r="E271" s="983">
        <f>SUM(E183+E139+E98+E224)</f>
        <v>1949271</v>
      </c>
      <c r="F271" s="983">
        <f>SUM(F183+F139+F98+F224)</f>
        <v>1949271</v>
      </c>
      <c r="G271" s="1183">
        <f t="shared" si="6"/>
        <v>1</v>
      </c>
    </row>
    <row r="272" spans="1:7" s="153" customFormat="1" ht="13.5" thickBot="1">
      <c r="A272" s="136">
        <v>1571</v>
      </c>
      <c r="B272" s="137" t="s">
        <v>688</v>
      </c>
      <c r="C272" s="984">
        <f>SUM(C225+C184+C140)</f>
        <v>5881759</v>
      </c>
      <c r="D272" s="984">
        <f>SUM(D225+D184+D140)</f>
        <v>5945660</v>
      </c>
      <c r="E272" s="984">
        <f>SUM(E225+E184+E140)</f>
        <v>6020302</v>
      </c>
      <c r="F272" s="984">
        <f>SUM(F225+F184+F140)</f>
        <v>6035319</v>
      </c>
      <c r="G272" s="1178">
        <f t="shared" si="6"/>
        <v>1.0024943931384174</v>
      </c>
    </row>
    <row r="273" spans="1:7" s="153" customFormat="1" ht="14.25" thickBot="1">
      <c r="A273" s="139"/>
      <c r="B273" s="279" t="s">
        <v>503</v>
      </c>
      <c r="C273" s="982">
        <f>SUM(C271:C272)</f>
        <v>5881759</v>
      </c>
      <c r="D273" s="982">
        <f>SUM(D271:D272)</f>
        <v>7894931</v>
      </c>
      <c r="E273" s="982">
        <f>SUM(E271:E272)</f>
        <v>7969573</v>
      </c>
      <c r="F273" s="982">
        <f>SUM(F271:F272)</f>
        <v>7984590</v>
      </c>
      <c r="G273" s="1179">
        <f t="shared" si="6"/>
        <v>1.0018842916678221</v>
      </c>
    </row>
    <row r="274" spans="1:7" s="153" customFormat="1" ht="12.75">
      <c r="A274" s="132">
        <v>1580</v>
      </c>
      <c r="B274" s="133" t="s">
        <v>732</v>
      </c>
      <c r="C274" s="983">
        <f>SUM(C101)</f>
        <v>0</v>
      </c>
      <c r="D274" s="983">
        <f>SUM(D101)</f>
        <v>0</v>
      </c>
      <c r="E274" s="983">
        <f>SUM(E101)</f>
        <v>0</v>
      </c>
      <c r="F274" s="983">
        <f>SUM(F101)</f>
        <v>0</v>
      </c>
      <c r="G274" s="1177"/>
    </row>
    <row r="275" spans="1:7" s="153" customFormat="1" ht="12" customHeight="1">
      <c r="A275" s="131">
        <v>1581</v>
      </c>
      <c r="B275" s="129" t="s">
        <v>731</v>
      </c>
      <c r="C275" s="937">
        <f>SUM(C102+C143+C187)</f>
        <v>600000</v>
      </c>
      <c r="D275" s="937">
        <f>SUM(D102+D143+D187)</f>
        <v>1582193</v>
      </c>
      <c r="E275" s="937">
        <f>SUM(E102+E143+E187)</f>
        <v>1582193</v>
      </c>
      <c r="F275" s="937">
        <f>SUM(F102+F143+F187)</f>
        <v>1582193</v>
      </c>
      <c r="G275" s="1176">
        <f t="shared" si="6"/>
        <v>1</v>
      </c>
    </row>
    <row r="276" spans="1:7" s="153" customFormat="1" ht="13.5" thickBot="1">
      <c r="A276" s="136">
        <v>1582</v>
      </c>
      <c r="B276" s="137" t="s">
        <v>688</v>
      </c>
      <c r="C276" s="984">
        <f>SUM(C229+C188+C144)</f>
        <v>145000</v>
      </c>
      <c r="D276" s="984">
        <f>SUM(D229+D188+D144)</f>
        <v>145000</v>
      </c>
      <c r="E276" s="984">
        <f>SUM(E229+E188+E144)</f>
        <v>118200</v>
      </c>
      <c r="F276" s="984">
        <f>SUM(F229+F188+F144)</f>
        <v>132961</v>
      </c>
      <c r="G276" s="1178">
        <f t="shared" si="6"/>
        <v>1.1248815566835872</v>
      </c>
    </row>
    <row r="277" spans="1:7" s="153" customFormat="1" ht="13.5" thickBot="1">
      <c r="A277" s="139"/>
      <c r="B277" s="188" t="s">
        <v>734</v>
      </c>
      <c r="C277" s="982">
        <f>SUM(C274:C276)</f>
        <v>745000</v>
      </c>
      <c r="D277" s="982">
        <f>SUM(D274:D276)</f>
        <v>1727193</v>
      </c>
      <c r="E277" s="982">
        <f>SUM(E274:E276)</f>
        <v>1700393</v>
      </c>
      <c r="F277" s="982">
        <f>SUM(F274:F276)</f>
        <v>1715154</v>
      </c>
      <c r="G277" s="1179">
        <f t="shared" si="6"/>
        <v>1.0086809343487064</v>
      </c>
    </row>
    <row r="278" spans="1:10" s="153" customFormat="1" ht="18.75" customHeight="1" thickBot="1">
      <c r="A278" s="139"/>
      <c r="B278" s="196" t="s">
        <v>500</v>
      </c>
      <c r="C278" s="992">
        <f>SUM(C256+C270+C274+C275+C271)</f>
        <v>14155325</v>
      </c>
      <c r="D278" s="992">
        <f>SUM(D256+D270+D274+D275+D271)</f>
        <v>17406164</v>
      </c>
      <c r="E278" s="992">
        <f>SUM(E256+E270+E274+E275+E271)</f>
        <v>17424854</v>
      </c>
      <c r="F278" s="992">
        <f>SUM(F256+F270+F274+F275+F271)</f>
        <v>17856037</v>
      </c>
      <c r="G278" s="1180">
        <f t="shared" si="6"/>
        <v>1.0247452862445792</v>
      </c>
      <c r="H278" s="317"/>
      <c r="J278" s="609"/>
    </row>
    <row r="279" ht="11.25">
      <c r="J279" s="156"/>
    </row>
  </sheetData>
  <sheetProtection/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26" max="255" man="1"/>
    <brk id="1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C7" sqref="C7:C8"/>
    </sheetView>
  </sheetViews>
  <sheetFormatPr defaultColWidth="9.125" defaultRowHeight="12.75"/>
  <cols>
    <col min="1" max="1" width="9.125" style="795" customWidth="1"/>
    <col min="2" max="2" width="31.875" style="795" customWidth="1"/>
    <col min="3" max="3" width="13.875" style="795" customWidth="1"/>
    <col min="4" max="4" width="12.875" style="795" customWidth="1"/>
    <col min="5" max="5" width="13.125" style="795" customWidth="1"/>
    <col min="6" max="6" width="13.875" style="795" customWidth="1"/>
    <col min="7" max="16384" width="9.125" style="795" customWidth="1"/>
  </cols>
  <sheetData>
    <row r="2" spans="2:6" ht="12.75">
      <c r="B2" s="1502" t="s">
        <v>144</v>
      </c>
      <c r="C2" s="1299"/>
      <c r="D2" s="1299"/>
      <c r="E2" s="1299"/>
      <c r="F2" s="1299"/>
    </row>
    <row r="3" spans="2:6" ht="12">
      <c r="B3" s="1503" t="s">
        <v>145</v>
      </c>
      <c r="C3" s="1504"/>
      <c r="D3" s="1504"/>
      <c r="E3" s="1504"/>
      <c r="F3" s="1504"/>
    </row>
    <row r="4" spans="2:6" ht="12">
      <c r="B4" s="1504"/>
      <c r="C4" s="1504"/>
      <c r="D4" s="1504"/>
      <c r="E4" s="1504"/>
      <c r="F4" s="1504"/>
    </row>
    <row r="5" spans="2:6" ht="12">
      <c r="B5" s="796"/>
      <c r="C5" s="796"/>
      <c r="D5" s="796"/>
      <c r="E5" s="796"/>
      <c r="F5" s="796"/>
    </row>
    <row r="6" ht="12.75">
      <c r="F6" s="797" t="s">
        <v>895</v>
      </c>
    </row>
    <row r="7" spans="2:6" ht="12.75" customHeight="1">
      <c r="B7" s="1505" t="s">
        <v>146</v>
      </c>
      <c r="C7" s="1506" t="s">
        <v>1126</v>
      </c>
      <c r="D7" s="1506" t="s">
        <v>147</v>
      </c>
      <c r="E7" s="1506" t="s">
        <v>174</v>
      </c>
      <c r="F7" s="1506" t="s">
        <v>1164</v>
      </c>
    </row>
    <row r="8" spans="2:6" ht="30.75" customHeight="1">
      <c r="B8" s="1505"/>
      <c r="C8" s="1506"/>
      <c r="D8" s="1506"/>
      <c r="E8" s="1506"/>
      <c r="F8" s="1506"/>
    </row>
    <row r="9" spans="2:6" ht="12.75" customHeight="1">
      <c r="B9" s="1495" t="s">
        <v>1150</v>
      </c>
      <c r="C9" s="1494">
        <v>7327124</v>
      </c>
      <c r="D9" s="1494">
        <v>7327124</v>
      </c>
      <c r="E9" s="1494">
        <v>7327124</v>
      </c>
      <c r="F9" s="1494">
        <v>7327124</v>
      </c>
    </row>
    <row r="10" spans="2:6" ht="12.75" customHeight="1">
      <c r="B10" s="1495"/>
      <c r="C10" s="1494"/>
      <c r="D10" s="1494"/>
      <c r="E10" s="1494"/>
      <c r="F10" s="1494"/>
    </row>
    <row r="11" spans="2:6" ht="27" customHeight="1">
      <c r="B11" s="1495"/>
      <c r="C11" s="1494"/>
      <c r="D11" s="1494"/>
      <c r="E11" s="1494"/>
      <c r="F11" s="1494"/>
    </row>
    <row r="12" spans="2:6" ht="12">
      <c r="B12" s="1495" t="s">
        <v>148</v>
      </c>
      <c r="C12" s="1494">
        <v>620000</v>
      </c>
      <c r="D12" s="1494">
        <v>620000</v>
      </c>
      <c r="E12" s="1494">
        <v>620000</v>
      </c>
      <c r="F12" s="1494">
        <v>620000</v>
      </c>
    </row>
    <row r="13" spans="2:6" ht="12">
      <c r="B13" s="1495"/>
      <c r="C13" s="1494"/>
      <c r="D13" s="1494"/>
      <c r="E13" s="1494"/>
      <c r="F13" s="1494"/>
    </row>
    <row r="14" spans="2:6" ht="60" customHeight="1">
      <c r="B14" s="1495"/>
      <c r="C14" s="1494"/>
      <c r="D14" s="1494"/>
      <c r="E14" s="1494"/>
      <c r="F14" s="1494"/>
    </row>
    <row r="15" spans="2:6" ht="12.75" customHeight="1">
      <c r="B15" s="1495" t="s">
        <v>149</v>
      </c>
      <c r="C15" s="1499">
        <v>20000</v>
      </c>
      <c r="D15" s="1496" t="s">
        <v>150</v>
      </c>
      <c r="E15" s="1496" t="s">
        <v>150</v>
      </c>
      <c r="F15" s="1496" t="s">
        <v>150</v>
      </c>
    </row>
    <row r="16" spans="2:6" ht="12.75" customHeight="1">
      <c r="B16" s="1495"/>
      <c r="C16" s="1500"/>
      <c r="D16" s="1497"/>
      <c r="E16" s="1497"/>
      <c r="F16" s="1497"/>
    </row>
    <row r="17" spans="2:6" ht="27" customHeight="1">
      <c r="B17" s="1495"/>
      <c r="C17" s="1501"/>
      <c r="D17" s="1498"/>
      <c r="E17" s="1498"/>
      <c r="F17" s="1498"/>
    </row>
    <row r="18" spans="2:6" ht="12.75" customHeight="1">
      <c r="B18" s="1495" t="s">
        <v>1154</v>
      </c>
      <c r="C18" s="1494">
        <v>1256000</v>
      </c>
      <c r="D18" s="1494">
        <v>1255000</v>
      </c>
      <c r="E18" s="1494">
        <v>1255000</v>
      </c>
      <c r="F18" s="1494">
        <v>1255000</v>
      </c>
    </row>
    <row r="19" spans="2:6" ht="15.75" customHeight="1">
      <c r="B19" s="1495"/>
      <c r="C19" s="1494"/>
      <c r="D19" s="1494"/>
      <c r="E19" s="1494"/>
      <c r="F19" s="1494"/>
    </row>
    <row r="20" spans="2:6" ht="43.5" customHeight="1">
      <c r="B20" s="1495"/>
      <c r="C20" s="1494"/>
      <c r="D20" s="1494"/>
      <c r="E20" s="1494"/>
      <c r="F20" s="1494"/>
    </row>
    <row r="21" spans="2:6" ht="12.75" customHeight="1">
      <c r="B21" s="1495" t="s">
        <v>151</v>
      </c>
      <c r="C21" s="1494">
        <v>350116</v>
      </c>
      <c r="D21" s="1494">
        <v>350116</v>
      </c>
      <c r="E21" s="1494">
        <v>350116</v>
      </c>
      <c r="F21" s="1494">
        <v>350116</v>
      </c>
    </row>
    <row r="22" spans="2:6" ht="12.75" customHeight="1">
      <c r="B22" s="1495"/>
      <c r="C22" s="1494"/>
      <c r="D22" s="1494"/>
      <c r="E22" s="1494"/>
      <c r="F22" s="1494"/>
    </row>
    <row r="23" spans="2:6" ht="27" customHeight="1">
      <c r="B23" s="1495"/>
      <c r="C23" s="1494"/>
      <c r="D23" s="1494"/>
      <c r="E23" s="1494"/>
      <c r="F23" s="1494"/>
    </row>
    <row r="24" spans="2:6" ht="12.75" customHeight="1">
      <c r="B24" s="1495" t="s">
        <v>1151</v>
      </c>
      <c r="C24" s="1496" t="s">
        <v>150</v>
      </c>
      <c r="D24" s="1496" t="s">
        <v>150</v>
      </c>
      <c r="E24" s="1496" t="s">
        <v>150</v>
      </c>
      <c r="F24" s="1496" t="s">
        <v>150</v>
      </c>
    </row>
    <row r="25" spans="2:6" ht="12.75" customHeight="1">
      <c r="B25" s="1495"/>
      <c r="C25" s="1497"/>
      <c r="D25" s="1497"/>
      <c r="E25" s="1497"/>
      <c r="F25" s="1497"/>
    </row>
    <row r="26" spans="2:6" ht="27" customHeight="1">
      <c r="B26" s="1495"/>
      <c r="C26" s="1498"/>
      <c r="D26" s="1498"/>
      <c r="E26" s="1498"/>
      <c r="F26" s="1498"/>
    </row>
    <row r="27" spans="2:6" ht="12.75" customHeight="1">
      <c r="B27" s="1491" t="s">
        <v>658</v>
      </c>
      <c r="C27" s="1488">
        <f>SUM(C9:C26)</f>
        <v>9573240</v>
      </c>
      <c r="D27" s="1488">
        <f>SUM(D9:D26)</f>
        <v>9552240</v>
      </c>
      <c r="E27" s="1488">
        <f>SUM(E9:E26)</f>
        <v>9552240</v>
      </c>
      <c r="F27" s="1488">
        <f>SUM(F9:F26)</f>
        <v>9552240</v>
      </c>
    </row>
    <row r="28" spans="2:6" ht="12.75" customHeight="1">
      <c r="B28" s="1491"/>
      <c r="C28" s="1488"/>
      <c r="D28" s="1488"/>
      <c r="E28" s="1488"/>
      <c r="F28" s="1488"/>
    </row>
    <row r="29" spans="2:6" ht="27.75" customHeight="1" thickBot="1">
      <c r="B29" s="1492"/>
      <c r="C29" s="1489"/>
      <c r="D29" s="1489"/>
      <c r="E29" s="1489"/>
      <c r="F29" s="1489"/>
    </row>
    <row r="30" spans="2:6" ht="21" customHeight="1" thickTop="1">
      <c r="B30" s="1490" t="s">
        <v>152</v>
      </c>
      <c r="C30" s="1493">
        <v>52487</v>
      </c>
      <c r="D30" s="1493">
        <v>51971</v>
      </c>
      <c r="E30" s="1493">
        <v>51467</v>
      </c>
      <c r="F30" s="1493">
        <v>50962</v>
      </c>
    </row>
    <row r="31" spans="1:6" ht="18.75" customHeight="1">
      <c r="A31" s="798"/>
      <c r="B31" s="1491"/>
      <c r="C31" s="1488"/>
      <c r="D31" s="1488"/>
      <c r="E31" s="1488"/>
      <c r="F31" s="1488"/>
    </row>
    <row r="32" spans="2:6" ht="18.75" customHeight="1" thickBot="1">
      <c r="B32" s="1492"/>
      <c r="C32" s="1489"/>
      <c r="D32" s="1489"/>
      <c r="E32" s="1489"/>
      <c r="F32" s="1489"/>
    </row>
    <row r="33" ht="12.7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</mergeCells>
  <printOptions/>
  <pageMargins left="0.5905511811023623" right="0.7874015748031497" top="0.984251968503937" bottom="0.984251968503937" header="0.5118110236220472" footer="0.5118110236220472"/>
  <pageSetup firstPageNumber="65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34"/>
  <sheetViews>
    <sheetView zoomScalePageLayoutView="0" workbookViewId="0" topLeftCell="A420">
      <selection activeCell="F19" sqref="F19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8.875" style="0" bestFit="1" customWidth="1"/>
  </cols>
  <sheetData>
    <row r="1" spans="1:6" ht="12">
      <c r="A1" s="1540" t="s">
        <v>326</v>
      </c>
      <c r="B1" s="1540"/>
      <c r="C1" s="1540"/>
      <c r="D1" s="1540"/>
      <c r="E1" s="1540"/>
      <c r="F1" s="1540"/>
    </row>
    <row r="2" spans="1:6" ht="12">
      <c r="A2" s="1540" t="s">
        <v>327</v>
      </c>
      <c r="B2" s="1540"/>
      <c r="C2" s="1540"/>
      <c r="D2" s="1540"/>
      <c r="E2" s="1540"/>
      <c r="F2" s="1540"/>
    </row>
    <row r="4" ht="12">
      <c r="F4" s="816" t="s">
        <v>895</v>
      </c>
    </row>
    <row r="5" spans="1:7" ht="13.5">
      <c r="A5" s="1511" t="s">
        <v>191</v>
      </c>
      <c r="B5" s="1512" t="s">
        <v>192</v>
      </c>
      <c r="C5" s="1512"/>
      <c r="D5" s="1512"/>
      <c r="E5" s="1512"/>
      <c r="F5" s="1515">
        <f>SUM(F8:F19)</f>
        <v>2484229</v>
      </c>
      <c r="G5" s="814"/>
    </row>
    <row r="6" spans="1:7" ht="13.5">
      <c r="A6" s="1511"/>
      <c r="B6" s="1512"/>
      <c r="C6" s="1512"/>
      <c r="D6" s="1512"/>
      <c r="E6" s="1512"/>
      <c r="F6" s="1516"/>
      <c r="G6" s="814"/>
    </row>
    <row r="7" spans="1:7" ht="13.5">
      <c r="A7" s="1511"/>
      <c r="B7" s="1512"/>
      <c r="C7" s="1512"/>
      <c r="D7" s="1512"/>
      <c r="E7" s="1512"/>
      <c r="F7" s="1517"/>
      <c r="G7" s="814"/>
    </row>
    <row r="8" spans="1:7" ht="13.5">
      <c r="A8" s="1536">
        <v>3200</v>
      </c>
      <c r="B8" s="1536"/>
      <c r="C8" s="1537" t="s">
        <v>573</v>
      </c>
      <c r="D8" s="1538"/>
      <c r="E8" s="1539"/>
      <c r="F8" s="815">
        <f>SUM('3c.m.'!F178)</f>
        <v>115330</v>
      </c>
      <c r="G8" s="814"/>
    </row>
    <row r="9" spans="1:7" ht="13.5">
      <c r="A9" s="1536">
        <v>3201</v>
      </c>
      <c r="B9" s="1536"/>
      <c r="C9" s="1537" t="s">
        <v>874</v>
      </c>
      <c r="D9" s="1538"/>
      <c r="E9" s="1539"/>
      <c r="F9" s="815">
        <f>SUM('3c.m.'!F186)</f>
        <v>117942</v>
      </c>
      <c r="G9" s="814"/>
    </row>
    <row r="10" spans="1:7" ht="13.5">
      <c r="A10" s="1507">
        <v>3208</v>
      </c>
      <c r="B10" s="1507"/>
      <c r="C10" s="1508" t="s">
        <v>672</v>
      </c>
      <c r="D10" s="1509"/>
      <c r="E10" s="1510"/>
      <c r="F10" s="815">
        <f>SUM('3c.m.'!F244)</f>
        <v>51016</v>
      </c>
      <c r="G10" s="814"/>
    </row>
    <row r="11" spans="1:7" ht="13.5">
      <c r="A11" s="1507">
        <v>3209</v>
      </c>
      <c r="B11" s="1507"/>
      <c r="C11" s="1508" t="s">
        <v>523</v>
      </c>
      <c r="D11" s="1509"/>
      <c r="E11" s="1510"/>
      <c r="F11" s="815">
        <f>SUM('3c.m.'!F252)</f>
        <v>11058</v>
      </c>
      <c r="G11" s="814"/>
    </row>
    <row r="12" spans="1:7" ht="13.5">
      <c r="A12" s="1507">
        <v>3223</v>
      </c>
      <c r="B12" s="1507"/>
      <c r="C12" s="1508" t="s">
        <v>529</v>
      </c>
      <c r="D12" s="1509"/>
      <c r="E12" s="1510"/>
      <c r="F12" s="815">
        <f>SUM('3c.m.'!F313)</f>
        <v>16978</v>
      </c>
      <c r="G12" s="814"/>
    </row>
    <row r="13" spans="1:7" ht="13.5">
      <c r="A13" s="1507">
        <v>3000</v>
      </c>
      <c r="B13" s="1507"/>
      <c r="C13" s="1508" t="s">
        <v>305</v>
      </c>
      <c r="D13" s="1509"/>
      <c r="E13" s="1510"/>
      <c r="F13" s="815">
        <f>SUM('3a.m.'!F65)</f>
        <v>1872412</v>
      </c>
      <c r="G13" s="814"/>
    </row>
    <row r="14" spans="1:7" ht="13.5">
      <c r="A14" s="1507">
        <v>1801</v>
      </c>
      <c r="B14" s="1507"/>
      <c r="C14" s="1508" t="s">
        <v>317</v>
      </c>
      <c r="D14" s="1509"/>
      <c r="E14" s="1510"/>
      <c r="F14" s="815">
        <f>SUM('1c.mell '!F80)</f>
        <v>30000</v>
      </c>
      <c r="G14" s="814"/>
    </row>
    <row r="15" spans="1:7" ht="13.5">
      <c r="A15" s="1507">
        <v>1802</v>
      </c>
      <c r="B15" s="1507"/>
      <c r="C15" s="1508" t="s">
        <v>1285</v>
      </c>
      <c r="D15" s="1509"/>
      <c r="E15" s="1510"/>
      <c r="F15" s="815">
        <v>5155</v>
      </c>
      <c r="G15" s="814"/>
    </row>
    <row r="16" spans="1:7" ht="13.5">
      <c r="A16" s="1507">
        <v>1806</v>
      </c>
      <c r="B16" s="1507"/>
      <c r="C16" s="1508" t="s">
        <v>435</v>
      </c>
      <c r="D16" s="1509"/>
      <c r="E16" s="1510"/>
      <c r="F16" s="815">
        <f>SUM('1c.mell '!F87)</f>
        <v>21086</v>
      </c>
      <c r="G16" s="814"/>
    </row>
    <row r="17" spans="1:7" ht="13.5">
      <c r="A17" s="1507">
        <v>1804</v>
      </c>
      <c r="B17" s="1507"/>
      <c r="C17" s="1508" t="s">
        <v>318</v>
      </c>
      <c r="D17" s="1509"/>
      <c r="E17" s="1510"/>
      <c r="F17" s="815">
        <f>SUM('1c.mell '!F85)</f>
        <v>197000</v>
      </c>
      <c r="G17" s="814"/>
    </row>
    <row r="18" spans="1:7" ht="13.5">
      <c r="A18" s="1507">
        <v>1803</v>
      </c>
      <c r="B18" s="1507"/>
      <c r="C18" s="1508" t="s">
        <v>1319</v>
      </c>
      <c r="D18" s="1509"/>
      <c r="E18" s="1510"/>
      <c r="F18" s="815"/>
      <c r="G18" s="814"/>
    </row>
    <row r="19" spans="1:7" ht="13.5">
      <c r="A19" s="1507">
        <v>1843</v>
      </c>
      <c r="B19" s="1507"/>
      <c r="C19" s="1508" t="s">
        <v>1197</v>
      </c>
      <c r="D19" s="1509"/>
      <c r="E19" s="1510"/>
      <c r="F19" s="815">
        <f>SUM('1c.mell '!F112)</f>
        <v>46252</v>
      </c>
      <c r="G19" s="814"/>
    </row>
    <row r="20" spans="1:7" ht="13.5">
      <c r="A20" s="1511" t="s">
        <v>193</v>
      </c>
      <c r="B20" s="1512" t="s">
        <v>194</v>
      </c>
      <c r="C20" s="1512"/>
      <c r="D20" s="1512"/>
      <c r="E20" s="1512"/>
      <c r="F20" s="1515">
        <f>SUM(F23:F73)</f>
        <v>5719278</v>
      </c>
      <c r="G20" s="814"/>
    </row>
    <row r="21" spans="1:7" ht="13.5">
      <c r="A21" s="1511"/>
      <c r="B21" s="1512"/>
      <c r="C21" s="1512"/>
      <c r="D21" s="1512"/>
      <c r="E21" s="1512"/>
      <c r="F21" s="1516"/>
      <c r="G21" s="814"/>
    </row>
    <row r="22" spans="1:7" ht="13.5">
      <c r="A22" s="1524"/>
      <c r="B22" s="1512"/>
      <c r="C22" s="1512"/>
      <c r="D22" s="1512"/>
      <c r="E22" s="1512"/>
      <c r="F22" s="1517"/>
      <c r="G22" s="814"/>
    </row>
    <row r="23" spans="1:7" ht="13.5">
      <c r="A23" s="1507">
        <v>3111</v>
      </c>
      <c r="B23" s="1507"/>
      <c r="C23" s="1508" t="s">
        <v>634</v>
      </c>
      <c r="D23" s="1509"/>
      <c r="E23" s="1510"/>
      <c r="F23" s="817">
        <f>SUM('3c.m.'!F61)</f>
        <v>828358</v>
      </c>
      <c r="G23" s="814"/>
    </row>
    <row r="24" spans="1:7" ht="13.5">
      <c r="A24" s="1507">
        <v>3114</v>
      </c>
      <c r="B24" s="1507"/>
      <c r="C24" s="1508" t="s">
        <v>581</v>
      </c>
      <c r="D24" s="1509"/>
      <c r="E24" s="1510"/>
      <c r="F24" s="817">
        <f>SUM('3c.m.'!F70)</f>
        <v>129504</v>
      </c>
      <c r="G24" s="814"/>
    </row>
    <row r="25" spans="1:7" ht="13.5">
      <c r="A25" s="1507">
        <v>3121</v>
      </c>
      <c r="B25" s="1507"/>
      <c r="C25" s="1508" t="s">
        <v>667</v>
      </c>
      <c r="D25" s="1509"/>
      <c r="E25" s="1510"/>
      <c r="F25" s="817">
        <f>SUM('3c.m.'!F88)</f>
        <v>20899</v>
      </c>
      <c r="G25" s="814"/>
    </row>
    <row r="26" spans="1:7" ht="13.5">
      <c r="A26" s="1507">
        <v>3122</v>
      </c>
      <c r="B26" s="1507"/>
      <c r="C26" s="1508" t="s">
        <v>660</v>
      </c>
      <c r="D26" s="1509"/>
      <c r="E26" s="1510"/>
      <c r="F26" s="817">
        <f>SUM('3c.m.'!F96)</f>
        <v>25456</v>
      </c>
      <c r="G26" s="814"/>
    </row>
    <row r="27" spans="1:7" ht="13.5">
      <c r="A27" s="1507">
        <v>3123</v>
      </c>
      <c r="B27" s="1507"/>
      <c r="C27" s="1508" t="s">
        <v>580</v>
      </c>
      <c r="D27" s="1509"/>
      <c r="E27" s="1510"/>
      <c r="F27" s="815">
        <f>SUM('3c.m.'!F104)</f>
        <v>20644</v>
      </c>
      <c r="G27" s="814"/>
    </row>
    <row r="28" spans="1:7" ht="13.5">
      <c r="A28" s="1507">
        <v>3124</v>
      </c>
      <c r="B28" s="1507"/>
      <c r="C28" s="1508" t="s">
        <v>583</v>
      </c>
      <c r="D28" s="1509"/>
      <c r="E28" s="1510"/>
      <c r="F28" s="815">
        <f>SUM('3c.m.'!F112)</f>
        <v>7057</v>
      </c>
      <c r="G28" s="814"/>
    </row>
    <row r="29" spans="1:7" ht="13.5">
      <c r="A29" s="1507">
        <v>3125</v>
      </c>
      <c r="B29" s="1507"/>
      <c r="C29" s="1508" t="s">
        <v>469</v>
      </c>
      <c r="D29" s="1509"/>
      <c r="E29" s="1510"/>
      <c r="F29" s="815">
        <f>SUM('3c.m.'!F120)</f>
        <v>10100</v>
      </c>
      <c r="G29" s="814"/>
    </row>
    <row r="30" spans="1:6" ht="13.5">
      <c r="A30" s="1507">
        <v>3211</v>
      </c>
      <c r="B30" s="1507"/>
      <c r="C30" s="1508" t="s">
        <v>457</v>
      </c>
      <c r="D30" s="1509"/>
      <c r="E30" s="1510"/>
      <c r="F30" s="818">
        <f>SUM('3c.m.'!E269)</f>
        <v>272860</v>
      </c>
    </row>
    <row r="31" spans="1:6" ht="13.5">
      <c r="A31" s="1507">
        <v>3213</v>
      </c>
      <c r="B31" s="1507"/>
      <c r="C31" s="1508" t="s">
        <v>863</v>
      </c>
      <c r="D31" s="1509"/>
      <c r="E31" s="1510"/>
      <c r="F31" s="819">
        <f>SUM('3c.m.'!F285)</f>
        <v>601700</v>
      </c>
    </row>
    <row r="32" spans="1:6" ht="13.5">
      <c r="A32" s="1507">
        <v>3911</v>
      </c>
      <c r="B32" s="1507"/>
      <c r="C32" s="1508" t="s">
        <v>286</v>
      </c>
      <c r="D32" s="1509"/>
      <c r="E32" s="1510"/>
      <c r="F32" s="819">
        <f>SUM('3d.m.'!F9)</f>
        <v>15000</v>
      </c>
    </row>
    <row r="33" spans="1:6" ht="13.5">
      <c r="A33" s="1507">
        <v>3925</v>
      </c>
      <c r="B33" s="1507"/>
      <c r="C33" s="1508" t="s">
        <v>289</v>
      </c>
      <c r="D33" s="1509"/>
      <c r="E33" s="1510"/>
      <c r="F33" s="819">
        <f>SUM('3d.m.'!F16)</f>
        <v>400092</v>
      </c>
    </row>
    <row r="34" spans="1:6" ht="13.5">
      <c r="A34" s="1507">
        <v>4114</v>
      </c>
      <c r="B34" s="1507"/>
      <c r="C34" s="1508" t="s">
        <v>661</v>
      </c>
      <c r="D34" s="1509"/>
      <c r="E34" s="1510"/>
      <c r="F34" s="819">
        <f>SUM('4.mell.'!F20)</f>
        <v>1000000</v>
      </c>
    </row>
    <row r="35" spans="1:6" ht="13.5">
      <c r="A35" s="1507">
        <v>4115</v>
      </c>
      <c r="B35" s="1507"/>
      <c r="C35" s="1508" t="s">
        <v>1187</v>
      </c>
      <c r="D35" s="1509"/>
      <c r="E35" s="1510"/>
      <c r="F35" s="819">
        <f>SUM('4.mell.'!F21)</f>
        <v>800000</v>
      </c>
    </row>
    <row r="36" spans="1:6" ht="13.5">
      <c r="A36" s="1507">
        <v>4118</v>
      </c>
      <c r="B36" s="1507"/>
      <c r="C36" s="1508" t="s">
        <v>1196</v>
      </c>
      <c r="D36" s="1509"/>
      <c r="E36" s="1510"/>
      <c r="F36" s="819">
        <f>SUM('4.mell.'!F22)</f>
        <v>15701</v>
      </c>
    </row>
    <row r="37" spans="1:6" ht="13.5">
      <c r="A37" s="1507">
        <v>4119</v>
      </c>
      <c r="B37" s="1507"/>
      <c r="C37" s="1508" t="s">
        <v>299</v>
      </c>
      <c r="D37" s="1509"/>
      <c r="E37" s="1510"/>
      <c r="F37" s="819">
        <f>SUM('4.mell.'!F23)</f>
        <v>340452</v>
      </c>
    </row>
    <row r="38" spans="1:6" ht="13.5">
      <c r="A38" s="1507">
        <v>4121</v>
      </c>
      <c r="B38" s="1507"/>
      <c r="C38" s="1508" t="s">
        <v>362</v>
      </c>
      <c r="D38" s="1509"/>
      <c r="E38" s="1510"/>
      <c r="F38" s="819">
        <f>SUM('4.mell.'!F24)</f>
        <v>41685</v>
      </c>
    </row>
    <row r="39" spans="1:6" ht="13.5">
      <c r="A39" s="1507">
        <v>4015</v>
      </c>
      <c r="B39" s="1507"/>
      <c r="C39" s="1508" t="s">
        <v>1135</v>
      </c>
      <c r="D39" s="1509"/>
      <c r="E39" s="1510"/>
      <c r="F39" s="819">
        <f>SUM('4.mell.'!F15)</f>
        <v>1500</v>
      </c>
    </row>
    <row r="40" spans="1:6" ht="13.5">
      <c r="A40" s="1507">
        <v>4122</v>
      </c>
      <c r="B40" s="1507"/>
      <c r="C40" s="1508" t="s">
        <v>361</v>
      </c>
      <c r="D40" s="1509"/>
      <c r="E40" s="1510"/>
      <c r="F40" s="819">
        <f>SUM('4.mell.'!F27)</f>
        <v>176674</v>
      </c>
    </row>
    <row r="41" spans="1:6" ht="13.5">
      <c r="A41" s="1507">
        <v>4124</v>
      </c>
      <c r="B41" s="1507"/>
      <c r="C41" s="1508" t="s">
        <v>357</v>
      </c>
      <c r="D41" s="1509"/>
      <c r="E41" s="1510"/>
      <c r="F41" s="819">
        <f>SUM('4.mell.'!F28)</f>
        <v>135000</v>
      </c>
    </row>
    <row r="42" spans="1:6" ht="13.5">
      <c r="A42" s="1507">
        <v>3115</v>
      </c>
      <c r="B42" s="1507"/>
      <c r="C42" s="1508" t="s">
        <v>1094</v>
      </c>
      <c r="D42" s="1509"/>
      <c r="E42" s="1510"/>
      <c r="F42" s="819">
        <f>SUM('3c.m.'!F79)</f>
        <v>32197</v>
      </c>
    </row>
    <row r="43" spans="1:6" ht="13.5">
      <c r="A43" s="1507">
        <v>4131</v>
      </c>
      <c r="B43" s="1507"/>
      <c r="C43" s="1508" t="s">
        <v>790</v>
      </c>
      <c r="D43" s="1509"/>
      <c r="E43" s="1510"/>
      <c r="F43" s="819">
        <f>SUM('4.mell.'!F32)</f>
        <v>82232</v>
      </c>
    </row>
    <row r="44" spans="1:6" ht="13.5">
      <c r="A44" s="1507">
        <v>4133</v>
      </c>
      <c r="B44" s="1507"/>
      <c r="C44" s="1508" t="s">
        <v>791</v>
      </c>
      <c r="D44" s="1509"/>
      <c r="E44" s="1510"/>
      <c r="F44" s="819">
        <f>SUM('4.mell.'!F38)</f>
        <v>166511</v>
      </c>
    </row>
    <row r="45" spans="1:6" ht="13.5">
      <c r="A45" s="1507">
        <v>4135</v>
      </c>
      <c r="B45" s="1507"/>
      <c r="C45" s="1508" t="s">
        <v>792</v>
      </c>
      <c r="D45" s="1509"/>
      <c r="E45" s="1510"/>
      <c r="F45" s="819">
        <f>SUM('4.mell.'!F39)</f>
        <v>94400</v>
      </c>
    </row>
    <row r="46" spans="1:6" ht="13.5">
      <c r="A46" s="1507">
        <v>4141</v>
      </c>
      <c r="B46" s="1507"/>
      <c r="C46" s="1508" t="s">
        <v>1062</v>
      </c>
      <c r="D46" s="1509"/>
      <c r="E46" s="1510"/>
      <c r="F46" s="819">
        <f>SUM('4.mell.'!F42)</f>
        <v>30000</v>
      </c>
    </row>
    <row r="47" spans="1:6" ht="13.5">
      <c r="A47" s="1507">
        <v>4136</v>
      </c>
      <c r="B47" s="1507"/>
      <c r="C47" s="1508" t="s">
        <v>1156</v>
      </c>
      <c r="D47" s="1509"/>
      <c r="E47" s="1510"/>
      <c r="F47" s="819">
        <f>SUM('4.mell.'!F40)</f>
        <v>62000</v>
      </c>
    </row>
    <row r="48" spans="1:6" ht="13.5">
      <c r="A48" s="1507">
        <v>4137</v>
      </c>
      <c r="B48" s="1507"/>
      <c r="C48" s="1140" t="s">
        <v>1240</v>
      </c>
      <c r="D48" s="1141"/>
      <c r="E48" s="1142"/>
      <c r="F48" s="819">
        <f>SUM('4.mell.'!F41)</f>
        <v>4000</v>
      </c>
    </row>
    <row r="49" spans="1:6" ht="13.5">
      <c r="A49" s="1507">
        <v>4211</v>
      </c>
      <c r="B49" s="1507"/>
      <c r="C49" s="727" t="s">
        <v>1269</v>
      </c>
      <c r="D49" s="1141"/>
      <c r="E49" s="1142"/>
      <c r="F49" s="819">
        <f>SUM('4.mell.'!F45)</f>
        <v>2674</v>
      </c>
    </row>
    <row r="50" spans="1:6" ht="13.5">
      <c r="A50" s="1507">
        <v>4217</v>
      </c>
      <c r="B50" s="1507"/>
      <c r="C50" s="727" t="s">
        <v>477</v>
      </c>
      <c r="D50" s="1141"/>
      <c r="E50" s="1142"/>
      <c r="F50" s="819">
        <f>SUM('4.mell.'!F48)</f>
        <v>9272</v>
      </c>
    </row>
    <row r="51" spans="1:6" ht="13.5">
      <c r="A51" s="1507">
        <v>4219</v>
      </c>
      <c r="B51" s="1507"/>
      <c r="C51" s="727" t="s">
        <v>1270</v>
      </c>
      <c r="D51" s="1141"/>
      <c r="E51" s="1142"/>
      <c r="F51" s="819">
        <f>SUM('4.mell.'!F49)</f>
        <v>11121</v>
      </c>
    </row>
    <row r="52" spans="1:6" ht="13.5">
      <c r="A52" s="1507">
        <v>4221</v>
      </c>
      <c r="B52" s="1507"/>
      <c r="C52" s="727" t="s">
        <v>1271</v>
      </c>
      <c r="D52" s="1141"/>
      <c r="E52" s="1142"/>
      <c r="F52" s="819">
        <f>SUM('4.mell.'!F50)</f>
        <v>18526</v>
      </c>
    </row>
    <row r="53" spans="1:6" ht="13.5">
      <c r="A53" s="1507">
        <v>4223</v>
      </c>
      <c r="B53" s="1507"/>
      <c r="C53" s="727" t="s">
        <v>1272</v>
      </c>
      <c r="D53" s="1141"/>
      <c r="E53" s="1142"/>
      <c r="F53" s="819">
        <f>SUM('4.mell.'!F51)</f>
        <v>4234</v>
      </c>
    </row>
    <row r="54" spans="1:6" ht="13.5">
      <c r="A54" s="1507">
        <v>4225</v>
      </c>
      <c r="B54" s="1507"/>
      <c r="C54" s="727" t="s">
        <v>1273</v>
      </c>
      <c r="D54" s="1141"/>
      <c r="E54" s="1142"/>
      <c r="F54" s="819">
        <f>SUM('4.mell.'!F52)</f>
        <v>2224</v>
      </c>
    </row>
    <row r="55" spans="1:6" ht="13.5">
      <c r="A55" s="1507">
        <v>4227</v>
      </c>
      <c r="B55" s="1507"/>
      <c r="C55" s="727" t="s">
        <v>1274</v>
      </c>
      <c r="D55" s="1141"/>
      <c r="E55" s="1142"/>
      <c r="F55" s="819">
        <f>SUM('4.mell.'!F53)</f>
        <v>2923</v>
      </c>
    </row>
    <row r="56" spans="1:6" ht="13.5">
      <c r="A56" s="1507">
        <v>4231</v>
      </c>
      <c r="B56" s="1507"/>
      <c r="C56" s="727" t="s">
        <v>1275</v>
      </c>
      <c r="D56" s="1141"/>
      <c r="E56" s="1142"/>
      <c r="F56" s="819">
        <f>SUM('4.mell.'!F54)</f>
        <v>2487</v>
      </c>
    </row>
    <row r="57" spans="1:6" ht="13.5">
      <c r="A57" s="1507">
        <v>4235</v>
      </c>
      <c r="B57" s="1507"/>
      <c r="C57" s="727" t="s">
        <v>1276</v>
      </c>
      <c r="D57" s="1141"/>
      <c r="E57" s="1142"/>
      <c r="F57" s="819">
        <f>SUM('4.mell.'!F55)</f>
        <v>4120</v>
      </c>
    </row>
    <row r="58" spans="1:6" ht="13.5">
      <c r="A58" s="1507">
        <v>4237</v>
      </c>
      <c r="B58" s="1507"/>
      <c r="C58" s="727" t="s">
        <v>1277</v>
      </c>
      <c r="D58" s="1141"/>
      <c r="E58" s="1142"/>
      <c r="F58" s="819">
        <f>SUM('4.mell.'!F56)</f>
        <v>2159</v>
      </c>
    </row>
    <row r="59" spans="1:6" ht="13.5">
      <c r="A59" s="1507">
        <v>4241</v>
      </c>
      <c r="B59" s="1507"/>
      <c r="C59" s="727" t="s">
        <v>1278</v>
      </c>
      <c r="D59" s="1141"/>
      <c r="E59" s="1142"/>
      <c r="F59" s="819">
        <f>SUM('4.mell.'!F58)</f>
        <v>4975</v>
      </c>
    </row>
    <row r="60" spans="1:6" ht="13.5">
      <c r="A60" s="1507">
        <v>4243</v>
      </c>
      <c r="B60" s="1507"/>
      <c r="C60" s="727" t="s">
        <v>1279</v>
      </c>
      <c r="D60" s="1141"/>
      <c r="E60" s="1142"/>
      <c r="F60" s="819">
        <f>SUM('4.mell.'!F59)</f>
        <v>5018</v>
      </c>
    </row>
    <row r="61" spans="1:6" ht="13.5">
      <c r="A61" s="1507">
        <v>4251</v>
      </c>
      <c r="B61" s="1507"/>
      <c r="C61" s="727" t="s">
        <v>1280</v>
      </c>
      <c r="D61" s="1141"/>
      <c r="E61" s="1142"/>
      <c r="F61" s="819">
        <f>SUM('4.mell.'!F60)</f>
        <v>14589</v>
      </c>
    </row>
    <row r="62" spans="1:6" ht="13.5">
      <c r="A62" s="1507">
        <v>4253</v>
      </c>
      <c r="B62" s="1507"/>
      <c r="C62" s="727" t="s">
        <v>1281</v>
      </c>
      <c r="D62" s="1141"/>
      <c r="E62" s="1142"/>
      <c r="F62" s="819">
        <f>SUM('4.mell.'!F61)</f>
        <v>18943</v>
      </c>
    </row>
    <row r="63" spans="1:6" ht="13.5">
      <c r="A63" s="1507">
        <v>4255</v>
      </c>
      <c r="B63" s="1507"/>
      <c r="C63" s="727" t="s">
        <v>1282</v>
      </c>
      <c r="D63" s="1141"/>
      <c r="E63" s="1142"/>
      <c r="F63" s="819">
        <f>SUM('4.mell.'!F62)</f>
        <v>13826</v>
      </c>
    </row>
    <row r="64" spans="1:6" ht="13.5">
      <c r="A64" s="1507">
        <v>4257</v>
      </c>
      <c r="B64" s="1507"/>
      <c r="C64" s="727" t="s">
        <v>478</v>
      </c>
      <c r="D64" s="1141"/>
      <c r="E64" s="1142"/>
      <c r="F64" s="819">
        <f>SUM('4.mell.'!F63)</f>
        <v>10608</v>
      </c>
    </row>
    <row r="65" spans="1:6" ht="13.5">
      <c r="A65" s="1507">
        <v>4261</v>
      </c>
      <c r="B65" s="1507"/>
      <c r="C65" s="727" t="s">
        <v>1283</v>
      </c>
      <c r="D65" s="1141"/>
      <c r="E65" s="1142"/>
      <c r="F65" s="819">
        <f>SUM('4.mell.'!F64)</f>
        <v>7556</v>
      </c>
    </row>
    <row r="66" spans="1:6" ht="13.5">
      <c r="A66" s="1507">
        <v>4321</v>
      </c>
      <c r="B66" s="1507"/>
      <c r="C66" s="727" t="s">
        <v>1284</v>
      </c>
      <c r="D66" s="1141"/>
      <c r="E66" s="1142"/>
      <c r="F66" s="819">
        <f>SUM('4.mell.'!F71)</f>
        <v>15335</v>
      </c>
    </row>
    <row r="67" spans="1:6" ht="13.5">
      <c r="A67" s="1507">
        <v>4322</v>
      </c>
      <c r="B67" s="1507"/>
      <c r="C67" s="727" t="s">
        <v>1242</v>
      </c>
      <c r="D67" s="1141"/>
      <c r="E67" s="1142"/>
      <c r="F67" s="819">
        <f>SUM('4.mell.'!F72)</f>
        <v>29079</v>
      </c>
    </row>
    <row r="68" spans="1:6" ht="13.5">
      <c r="A68" s="1507">
        <v>4265</v>
      </c>
      <c r="B68" s="1507"/>
      <c r="C68" s="1508" t="s">
        <v>466</v>
      </c>
      <c r="D68" s="1509"/>
      <c r="E68" s="1510"/>
      <c r="F68" s="819">
        <f>SUM('4.mell.'!F65)</f>
        <v>35060</v>
      </c>
    </row>
    <row r="69" spans="1:6" ht="13.5">
      <c r="A69" s="1507">
        <v>4310</v>
      </c>
      <c r="B69" s="1507"/>
      <c r="C69" s="1508" t="s">
        <v>904</v>
      </c>
      <c r="D69" s="1509"/>
      <c r="E69" s="1510"/>
      <c r="F69" s="819">
        <f>SUM('4.mell.'!F70)</f>
        <v>17000</v>
      </c>
    </row>
    <row r="70" spans="1:6" ht="13.5">
      <c r="A70" s="1507">
        <v>5021</v>
      </c>
      <c r="B70" s="1507"/>
      <c r="C70" s="1508" t="s">
        <v>351</v>
      </c>
      <c r="D70" s="1509"/>
      <c r="E70" s="1510"/>
      <c r="F70" s="819">
        <f>SUM('5.mell. '!F14)</f>
        <v>31560</v>
      </c>
    </row>
    <row r="71" spans="1:6" ht="13.5">
      <c r="A71" s="1536">
        <v>5023</v>
      </c>
      <c r="B71" s="1536"/>
      <c r="C71" s="1537" t="s">
        <v>1208</v>
      </c>
      <c r="D71" s="1538"/>
      <c r="E71" s="1539"/>
      <c r="F71" s="819">
        <f>SUM('5.mell. '!F15)</f>
        <v>33664</v>
      </c>
    </row>
    <row r="72" spans="1:6" ht="13.5">
      <c r="A72" s="1507">
        <v>1851</v>
      </c>
      <c r="B72" s="1507"/>
      <c r="C72" s="1508" t="s">
        <v>319</v>
      </c>
      <c r="D72" s="1509"/>
      <c r="E72" s="1510"/>
      <c r="F72" s="819">
        <f>SUM('1c.mell '!F121)</f>
        <v>48000</v>
      </c>
    </row>
    <row r="73" spans="1:6" ht="13.5">
      <c r="A73" s="1507">
        <v>1790</v>
      </c>
      <c r="B73" s="1507"/>
      <c r="C73" s="1508" t="s">
        <v>527</v>
      </c>
      <c r="D73" s="1509"/>
      <c r="E73" s="1510"/>
      <c r="F73" s="819">
        <f>SUM('1c.mell '!F73)</f>
        <v>60303</v>
      </c>
    </row>
    <row r="74" spans="1:6" ht="12">
      <c r="A74" s="1511" t="s">
        <v>401</v>
      </c>
      <c r="B74" s="1512" t="s">
        <v>402</v>
      </c>
      <c r="C74" s="1512"/>
      <c r="D74" s="1512"/>
      <c r="E74" s="1512"/>
      <c r="F74" s="1515">
        <f>SUM(F77:F78)</f>
        <v>68312</v>
      </c>
    </row>
    <row r="75" spans="1:6" ht="12">
      <c r="A75" s="1511"/>
      <c r="B75" s="1512"/>
      <c r="C75" s="1512"/>
      <c r="D75" s="1512"/>
      <c r="E75" s="1512"/>
      <c r="F75" s="1516"/>
    </row>
    <row r="76" spans="1:6" ht="12">
      <c r="A76" s="1511"/>
      <c r="B76" s="1512"/>
      <c r="C76" s="1512"/>
      <c r="D76" s="1512"/>
      <c r="E76" s="1512"/>
      <c r="F76" s="1517"/>
    </row>
    <row r="77" spans="1:7" ht="13.5" customHeight="1">
      <c r="A77" s="1507">
        <v>2985</v>
      </c>
      <c r="B77" s="1507"/>
      <c r="C77" s="1508" t="s">
        <v>1012</v>
      </c>
      <c r="D77" s="1509"/>
      <c r="E77" s="1510"/>
      <c r="F77" s="819">
        <v>62512</v>
      </c>
      <c r="G77" s="61"/>
    </row>
    <row r="78" spans="1:7" ht="13.5" customHeight="1">
      <c r="A78" s="1507">
        <v>3436</v>
      </c>
      <c r="B78" s="1507"/>
      <c r="C78" s="1508" t="s">
        <v>1212</v>
      </c>
      <c r="D78" s="1509"/>
      <c r="E78" s="1510"/>
      <c r="F78" s="819">
        <f>SUM('3c.m.'!F782)</f>
        <v>5800</v>
      </c>
      <c r="G78" s="61"/>
    </row>
    <row r="79" spans="1:6" ht="13.5" customHeight="1">
      <c r="A79" s="1511" t="s">
        <v>1158</v>
      </c>
      <c r="B79" s="1512" t="s">
        <v>1159</v>
      </c>
      <c r="C79" s="1512"/>
      <c r="D79" s="1512"/>
      <c r="E79" s="1512"/>
      <c r="F79" s="1515">
        <f>SUM(F82)</f>
        <v>593399</v>
      </c>
    </row>
    <row r="80" spans="1:6" ht="13.5" customHeight="1">
      <c r="A80" s="1511"/>
      <c r="B80" s="1512"/>
      <c r="C80" s="1512"/>
      <c r="D80" s="1512"/>
      <c r="E80" s="1512"/>
      <c r="F80" s="1516"/>
    </row>
    <row r="81" spans="1:6" ht="12" customHeight="1">
      <c r="A81" s="1511"/>
      <c r="B81" s="1512"/>
      <c r="C81" s="1512"/>
      <c r="D81" s="1512"/>
      <c r="E81" s="1512"/>
      <c r="F81" s="1517"/>
    </row>
    <row r="82" spans="1:6" ht="13.5">
      <c r="A82" s="1507">
        <v>3030</v>
      </c>
      <c r="B82" s="1507"/>
      <c r="C82" s="1508" t="s">
        <v>304</v>
      </c>
      <c r="D82" s="1509"/>
      <c r="E82" s="1510"/>
      <c r="F82" s="819">
        <f>SUM('3b.m.'!F48)</f>
        <v>593399</v>
      </c>
    </row>
    <row r="83" spans="1:6" ht="12">
      <c r="A83" s="1511" t="s">
        <v>195</v>
      </c>
      <c r="B83" s="1512" t="s">
        <v>474</v>
      </c>
      <c r="C83" s="1512"/>
      <c r="D83" s="1512"/>
      <c r="E83" s="1512"/>
      <c r="F83" s="1515">
        <f>SUM(F86:F89)</f>
        <v>41309</v>
      </c>
    </row>
    <row r="84" spans="1:6" ht="12">
      <c r="A84" s="1511"/>
      <c r="B84" s="1512"/>
      <c r="C84" s="1512"/>
      <c r="D84" s="1512"/>
      <c r="E84" s="1512"/>
      <c r="F84" s="1516"/>
    </row>
    <row r="85" spans="1:6" ht="12">
      <c r="A85" s="1511"/>
      <c r="B85" s="1512"/>
      <c r="C85" s="1512"/>
      <c r="D85" s="1512"/>
      <c r="E85" s="1512"/>
      <c r="F85" s="1517"/>
    </row>
    <row r="86" spans="1:6" ht="13.5">
      <c r="A86" s="1507">
        <v>3204</v>
      </c>
      <c r="B86" s="1507"/>
      <c r="C86" s="1508" t="s">
        <v>590</v>
      </c>
      <c r="D86" s="1509"/>
      <c r="E86" s="1510"/>
      <c r="F86" s="815">
        <f>SUM('3c.m.'!F211)</f>
        <v>4909</v>
      </c>
    </row>
    <row r="87" spans="1:6" ht="13.5">
      <c r="A87" s="1507">
        <v>3210</v>
      </c>
      <c r="B87" s="1507"/>
      <c r="C87" s="1508" t="s">
        <v>474</v>
      </c>
      <c r="D87" s="1509"/>
      <c r="E87" s="1510"/>
      <c r="F87" s="815">
        <f>SUM('3c.m.'!F260)</f>
        <v>3400</v>
      </c>
    </row>
    <row r="88" spans="1:6" ht="13.5">
      <c r="A88" s="1507">
        <v>3924</v>
      </c>
      <c r="B88" s="1507"/>
      <c r="C88" s="1508" t="s">
        <v>1286</v>
      </c>
      <c r="D88" s="1509"/>
      <c r="E88" s="1510"/>
      <c r="F88" s="815">
        <v>3000</v>
      </c>
    </row>
    <row r="89" spans="1:6" ht="13.5">
      <c r="A89" s="1507">
        <v>5033</v>
      </c>
      <c r="B89" s="1507"/>
      <c r="C89" s="1508" t="s">
        <v>459</v>
      </c>
      <c r="D89" s="1509"/>
      <c r="E89" s="1510"/>
      <c r="F89" s="815">
        <f>SUM('5.mell. '!F22)</f>
        <v>30000</v>
      </c>
    </row>
    <row r="90" spans="1:6" ht="12">
      <c r="A90" s="1511" t="s">
        <v>284</v>
      </c>
      <c r="B90" s="1512" t="s">
        <v>285</v>
      </c>
      <c r="C90" s="1512"/>
      <c r="D90" s="1512"/>
      <c r="E90" s="1512"/>
      <c r="F90" s="1515">
        <f>SUM(F93)</f>
        <v>3584</v>
      </c>
    </row>
    <row r="91" spans="1:6" ht="12">
      <c r="A91" s="1511"/>
      <c r="B91" s="1512"/>
      <c r="C91" s="1512"/>
      <c r="D91" s="1512"/>
      <c r="E91" s="1512"/>
      <c r="F91" s="1516"/>
    </row>
    <row r="92" spans="1:6" ht="12">
      <c r="A92" s="1511"/>
      <c r="B92" s="1512"/>
      <c r="C92" s="1512"/>
      <c r="D92" s="1512"/>
      <c r="E92" s="1512"/>
      <c r="F92" s="1517"/>
    </row>
    <row r="93" spans="1:6" ht="13.5">
      <c r="A93" s="1507">
        <v>3452</v>
      </c>
      <c r="B93" s="1507"/>
      <c r="C93" s="1508" t="s">
        <v>293</v>
      </c>
      <c r="D93" s="1509"/>
      <c r="E93" s="1510"/>
      <c r="F93" s="815">
        <f>SUM('3c.m.'!F806)</f>
        <v>3584</v>
      </c>
    </row>
    <row r="94" spans="1:6" ht="12" customHeight="1">
      <c r="A94" s="1511" t="s">
        <v>311</v>
      </c>
      <c r="B94" s="1512" t="s">
        <v>312</v>
      </c>
      <c r="C94" s="1512"/>
      <c r="D94" s="1512"/>
      <c r="E94" s="1512"/>
      <c r="F94" s="1515">
        <f>SUM(F97)</f>
        <v>665141</v>
      </c>
    </row>
    <row r="95" spans="1:6" ht="12" customHeight="1">
      <c r="A95" s="1511"/>
      <c r="B95" s="1512"/>
      <c r="C95" s="1512"/>
      <c r="D95" s="1512"/>
      <c r="E95" s="1512"/>
      <c r="F95" s="1516"/>
    </row>
    <row r="96" spans="1:6" ht="12" customHeight="1">
      <c r="A96" s="1511"/>
      <c r="B96" s="1512"/>
      <c r="C96" s="1512"/>
      <c r="D96" s="1512"/>
      <c r="E96" s="1512"/>
      <c r="F96" s="1517"/>
    </row>
    <row r="97" spans="1:7" ht="13.5">
      <c r="A97" s="1507">
        <v>2795</v>
      </c>
      <c r="B97" s="1507"/>
      <c r="C97" s="1508" t="s">
        <v>313</v>
      </c>
      <c r="D97" s="1509"/>
      <c r="E97" s="1510"/>
      <c r="F97" s="815">
        <v>665141</v>
      </c>
      <c r="G97" s="61"/>
    </row>
    <row r="98" spans="1:6" ht="12">
      <c r="A98" s="1511" t="s">
        <v>253</v>
      </c>
      <c r="B98" s="1512" t="s">
        <v>254</v>
      </c>
      <c r="C98" s="1512"/>
      <c r="D98" s="1512"/>
      <c r="E98" s="1512"/>
      <c r="F98" s="1515">
        <f>SUM(F101)</f>
        <v>48160</v>
      </c>
    </row>
    <row r="99" spans="1:6" ht="12">
      <c r="A99" s="1511"/>
      <c r="B99" s="1512"/>
      <c r="C99" s="1512"/>
      <c r="D99" s="1512"/>
      <c r="E99" s="1512"/>
      <c r="F99" s="1516"/>
    </row>
    <row r="100" spans="1:6" ht="12">
      <c r="A100" s="1511"/>
      <c r="B100" s="1512"/>
      <c r="C100" s="1512"/>
      <c r="D100" s="1512"/>
      <c r="E100" s="1512"/>
      <c r="F100" s="1517"/>
    </row>
    <row r="101" spans="1:6" ht="13.5">
      <c r="A101" s="1507">
        <v>3356</v>
      </c>
      <c r="B101" s="1507"/>
      <c r="C101" s="1508" t="s">
        <v>255</v>
      </c>
      <c r="D101" s="1509"/>
      <c r="E101" s="1510"/>
      <c r="F101" s="815">
        <f>SUM('3c.m.'!F586)</f>
        <v>48160</v>
      </c>
    </row>
    <row r="102" spans="1:6" ht="12" customHeight="1">
      <c r="A102" s="1511" t="s">
        <v>291</v>
      </c>
      <c r="B102" s="1512" t="s">
        <v>292</v>
      </c>
      <c r="C102" s="1512"/>
      <c r="D102" s="1512"/>
      <c r="E102" s="1512"/>
      <c r="F102" s="1515">
        <f>SUM(F105)</f>
        <v>263800</v>
      </c>
    </row>
    <row r="103" spans="1:6" ht="12" customHeight="1">
      <c r="A103" s="1511"/>
      <c r="B103" s="1512"/>
      <c r="C103" s="1512"/>
      <c r="D103" s="1512"/>
      <c r="E103" s="1512"/>
      <c r="F103" s="1516"/>
    </row>
    <row r="104" spans="1:6" ht="12" customHeight="1">
      <c r="A104" s="1511"/>
      <c r="B104" s="1512"/>
      <c r="C104" s="1512"/>
      <c r="D104" s="1512"/>
      <c r="E104" s="1512"/>
      <c r="F104" s="1517"/>
    </row>
    <row r="105" spans="1:6" ht="13.5">
      <c r="A105" s="1507">
        <v>3941</v>
      </c>
      <c r="B105" s="1507"/>
      <c r="C105" s="1508" t="s">
        <v>294</v>
      </c>
      <c r="D105" s="1509"/>
      <c r="E105" s="1510"/>
      <c r="F105" s="815">
        <f>SUM('3d.m.'!F29)</f>
        <v>263800</v>
      </c>
    </row>
    <row r="106" spans="1:6" ht="12">
      <c r="A106" s="1511" t="s">
        <v>196</v>
      </c>
      <c r="B106" s="1512" t="s">
        <v>197</v>
      </c>
      <c r="C106" s="1512"/>
      <c r="D106" s="1512"/>
      <c r="E106" s="1512"/>
      <c r="F106" s="1515">
        <f>SUM(F109)</f>
        <v>26500</v>
      </c>
    </row>
    <row r="107" spans="1:6" ht="12">
      <c r="A107" s="1511"/>
      <c r="B107" s="1512"/>
      <c r="C107" s="1512"/>
      <c r="D107" s="1512"/>
      <c r="E107" s="1512"/>
      <c r="F107" s="1516"/>
    </row>
    <row r="108" spans="1:6" ht="12">
      <c r="A108" s="1511"/>
      <c r="B108" s="1512"/>
      <c r="C108" s="1512"/>
      <c r="D108" s="1512"/>
      <c r="E108" s="1512"/>
      <c r="F108" s="1517"/>
    </row>
    <row r="109" spans="1:6" ht="13.5">
      <c r="A109" s="1507">
        <v>3207</v>
      </c>
      <c r="B109" s="1507"/>
      <c r="C109" s="1508" t="s">
        <v>793</v>
      </c>
      <c r="D109" s="1509"/>
      <c r="E109" s="1510"/>
      <c r="F109" s="815">
        <f>SUM('3c.m.'!F236)</f>
        <v>26500</v>
      </c>
    </row>
    <row r="110" spans="1:6" ht="12">
      <c r="A110" s="1511" t="s">
        <v>397</v>
      </c>
      <c r="B110" s="1512" t="s">
        <v>398</v>
      </c>
      <c r="C110" s="1512"/>
      <c r="D110" s="1512"/>
      <c r="E110" s="1512"/>
      <c r="F110" s="1515">
        <f>SUM(F113)</f>
        <v>12000</v>
      </c>
    </row>
    <row r="111" spans="1:6" ht="12">
      <c r="A111" s="1511"/>
      <c r="B111" s="1512"/>
      <c r="C111" s="1512"/>
      <c r="D111" s="1512"/>
      <c r="E111" s="1512"/>
      <c r="F111" s="1516"/>
    </row>
    <row r="112" spans="1:6" ht="12">
      <c r="A112" s="1511"/>
      <c r="B112" s="1512"/>
      <c r="C112" s="1512"/>
      <c r="D112" s="1512"/>
      <c r="E112" s="1512"/>
      <c r="F112" s="1517"/>
    </row>
    <row r="113" spans="1:6" ht="13.5">
      <c r="A113" s="1507">
        <v>2795</v>
      </c>
      <c r="B113" s="1507"/>
      <c r="C113" s="1508" t="s">
        <v>313</v>
      </c>
      <c r="D113" s="1509"/>
      <c r="E113" s="1510"/>
      <c r="F113" s="833">
        <v>12000</v>
      </c>
    </row>
    <row r="114" spans="1:6" ht="12">
      <c r="A114" s="1511" t="s">
        <v>216</v>
      </c>
      <c r="B114" s="1512" t="s">
        <v>217</v>
      </c>
      <c r="C114" s="1512"/>
      <c r="D114" s="1512"/>
      <c r="E114" s="1512"/>
      <c r="F114" s="1515">
        <f>SUM(F117)</f>
        <v>912470</v>
      </c>
    </row>
    <row r="115" spans="1:6" ht="12">
      <c r="A115" s="1511"/>
      <c r="B115" s="1512"/>
      <c r="C115" s="1512"/>
      <c r="D115" s="1512"/>
      <c r="E115" s="1512"/>
      <c r="F115" s="1516"/>
    </row>
    <row r="116" spans="1:6" ht="12">
      <c r="A116" s="1511"/>
      <c r="B116" s="1512"/>
      <c r="C116" s="1512"/>
      <c r="D116" s="1512"/>
      <c r="E116" s="1512"/>
      <c r="F116" s="1517"/>
    </row>
    <row r="117" spans="1:6" ht="13.5">
      <c r="A117" s="1507">
        <v>3212</v>
      </c>
      <c r="B117" s="1507"/>
      <c r="C117" s="1508" t="s">
        <v>1132</v>
      </c>
      <c r="D117" s="1509"/>
      <c r="E117" s="1510"/>
      <c r="F117" s="815">
        <f>SUM('3c.m.'!F277)</f>
        <v>912470</v>
      </c>
    </row>
    <row r="118" spans="1:6" ht="12" customHeight="1">
      <c r="A118" s="1511" t="s">
        <v>214</v>
      </c>
      <c r="B118" s="1512" t="s">
        <v>215</v>
      </c>
      <c r="C118" s="1512"/>
      <c r="D118" s="1512"/>
      <c r="E118" s="1512"/>
      <c r="F118" s="1515">
        <f>SUM(F121)</f>
        <v>42701</v>
      </c>
    </row>
    <row r="119" spans="1:6" ht="12" customHeight="1">
      <c r="A119" s="1511"/>
      <c r="B119" s="1512"/>
      <c r="C119" s="1512"/>
      <c r="D119" s="1512"/>
      <c r="E119" s="1512"/>
      <c r="F119" s="1516"/>
    </row>
    <row r="120" spans="1:6" ht="12" customHeight="1">
      <c r="A120" s="1511"/>
      <c r="B120" s="1512"/>
      <c r="C120" s="1512"/>
      <c r="D120" s="1512"/>
      <c r="E120" s="1512"/>
      <c r="F120" s="1517"/>
    </row>
    <row r="121" spans="1:6" ht="13.5">
      <c r="A121" s="1507">
        <v>3205</v>
      </c>
      <c r="B121" s="1507"/>
      <c r="C121" s="1508" t="s">
        <v>877</v>
      </c>
      <c r="D121" s="1509"/>
      <c r="E121" s="1510"/>
      <c r="F121" s="815">
        <f>SUM('3c.m.'!F220)</f>
        <v>42701</v>
      </c>
    </row>
    <row r="122" spans="1:6" ht="12">
      <c r="A122" s="1511" t="s">
        <v>218</v>
      </c>
      <c r="B122" s="1512" t="s">
        <v>219</v>
      </c>
      <c r="C122" s="1512"/>
      <c r="D122" s="1512"/>
      <c r="E122" s="1512"/>
      <c r="F122" s="1515">
        <f>SUM(F125:F125)</f>
        <v>347348</v>
      </c>
    </row>
    <row r="123" spans="1:6" ht="12">
      <c r="A123" s="1511"/>
      <c r="B123" s="1512"/>
      <c r="C123" s="1512"/>
      <c r="D123" s="1512"/>
      <c r="E123" s="1512"/>
      <c r="F123" s="1516"/>
    </row>
    <row r="124" spans="1:6" ht="12">
      <c r="A124" s="1511"/>
      <c r="B124" s="1512"/>
      <c r="C124" s="1512"/>
      <c r="D124" s="1512"/>
      <c r="E124" s="1512"/>
      <c r="F124" s="1517"/>
    </row>
    <row r="125" spans="1:6" ht="13.5">
      <c r="A125" s="1507">
        <v>3216</v>
      </c>
      <c r="B125" s="1507"/>
      <c r="C125" s="1508" t="s">
        <v>220</v>
      </c>
      <c r="D125" s="1509"/>
      <c r="E125" s="1510"/>
      <c r="F125" s="815">
        <f>SUM('3c.m.'!F304)</f>
        <v>347348</v>
      </c>
    </row>
    <row r="126" spans="1:6" ht="12">
      <c r="A126" s="1511" t="s">
        <v>198</v>
      </c>
      <c r="B126" s="1512" t="s">
        <v>199</v>
      </c>
      <c r="C126" s="1512"/>
      <c r="D126" s="1512"/>
      <c r="E126" s="1512"/>
      <c r="F126" s="1515">
        <f>SUM(F129:F151)</f>
        <v>1195889</v>
      </c>
    </row>
    <row r="127" spans="1:6" ht="12">
      <c r="A127" s="1511"/>
      <c r="B127" s="1512"/>
      <c r="C127" s="1512"/>
      <c r="D127" s="1512"/>
      <c r="E127" s="1512"/>
      <c r="F127" s="1516"/>
    </row>
    <row r="128" spans="1:6" ht="12">
      <c r="A128" s="1511"/>
      <c r="B128" s="1512"/>
      <c r="C128" s="1512"/>
      <c r="D128" s="1512"/>
      <c r="E128" s="1512"/>
      <c r="F128" s="1517"/>
    </row>
    <row r="129" spans="1:6" ht="13.5">
      <c r="A129" s="1507">
        <v>3052</v>
      </c>
      <c r="B129" s="1507"/>
      <c r="C129" s="1508" t="s">
        <v>452</v>
      </c>
      <c r="D129" s="1509"/>
      <c r="E129" s="1510"/>
      <c r="F129" s="815">
        <f>SUM('3c.m.'!F17)</f>
        <v>6248</v>
      </c>
    </row>
    <row r="130" spans="1:6" ht="13.5">
      <c r="A130" s="1507">
        <v>3053</v>
      </c>
      <c r="B130" s="1507"/>
      <c r="C130" s="1508" t="s">
        <v>1082</v>
      </c>
      <c r="D130" s="1509"/>
      <c r="E130" s="1510"/>
      <c r="F130" s="815">
        <f>SUM('3c.m.'!F25)</f>
        <v>3000</v>
      </c>
    </row>
    <row r="131" spans="1:6" ht="13.5">
      <c r="A131" s="1507">
        <v>3061</v>
      </c>
      <c r="B131" s="1507"/>
      <c r="C131" s="1508" t="s">
        <v>579</v>
      </c>
      <c r="D131" s="1509"/>
      <c r="E131" s="1510"/>
      <c r="F131" s="815">
        <f>SUM('3c.m.'!F34)</f>
        <v>1395</v>
      </c>
    </row>
    <row r="132" spans="1:6" ht="13.5">
      <c r="A132" s="1507">
        <v>3071</v>
      </c>
      <c r="B132" s="1507"/>
      <c r="C132" s="1508" t="s">
        <v>611</v>
      </c>
      <c r="D132" s="1509"/>
      <c r="E132" s="1510"/>
      <c r="F132" s="815">
        <f>SUM('3c.m.'!F42)</f>
        <v>3953</v>
      </c>
    </row>
    <row r="133" spans="1:6" ht="13.5">
      <c r="A133" s="1507">
        <v>3203</v>
      </c>
      <c r="B133" s="1507"/>
      <c r="C133" s="1508" t="s">
        <v>647</v>
      </c>
      <c r="D133" s="1509"/>
      <c r="E133" s="1510"/>
      <c r="F133" s="815">
        <f>SUM('3c.m.'!F203)</f>
        <v>11319</v>
      </c>
    </row>
    <row r="134" spans="1:6" ht="13.5">
      <c r="A134" s="1507">
        <v>3206</v>
      </c>
      <c r="B134" s="1507"/>
      <c r="C134" s="1508" t="s">
        <v>1090</v>
      </c>
      <c r="D134" s="1509"/>
      <c r="E134" s="1510"/>
      <c r="F134" s="815">
        <f>SUM('3c.m.'!F228)</f>
        <v>5000</v>
      </c>
    </row>
    <row r="135" spans="1:6" ht="13.5">
      <c r="A135" s="1507">
        <v>3214</v>
      </c>
      <c r="B135" s="1507"/>
      <c r="C135" s="1508" t="s">
        <v>884</v>
      </c>
      <c r="D135" s="1509"/>
      <c r="E135" s="1510"/>
      <c r="F135" s="815">
        <f>SUM('3c.m.'!F296)</f>
        <v>137641</v>
      </c>
    </row>
    <row r="136" spans="1:6" ht="13.5">
      <c r="A136" s="1507">
        <v>3424</v>
      </c>
      <c r="B136" s="1507"/>
      <c r="C136" s="1508" t="s">
        <v>802</v>
      </c>
      <c r="D136" s="1509"/>
      <c r="E136" s="1510"/>
      <c r="F136" s="815">
        <f>SUM('3c.m.'!F693)</f>
        <v>14792</v>
      </c>
    </row>
    <row r="137" spans="1:6" ht="13.5">
      <c r="A137" s="1507">
        <v>3425</v>
      </c>
      <c r="B137" s="1507"/>
      <c r="C137" s="1508" t="s">
        <v>475</v>
      </c>
      <c r="D137" s="1509"/>
      <c r="E137" s="1510"/>
      <c r="F137" s="815">
        <f>SUM('3c.m.'!F701)</f>
        <v>9386</v>
      </c>
    </row>
    <row r="138" spans="1:6" ht="13.5">
      <c r="A138" s="1507">
        <v>3427</v>
      </c>
      <c r="B138" s="1507"/>
      <c r="C138" s="1508" t="s">
        <v>275</v>
      </c>
      <c r="D138" s="1509"/>
      <c r="E138" s="1510"/>
      <c r="F138" s="815">
        <f>SUM('3c.m.'!F717)</f>
        <v>22873</v>
      </c>
    </row>
    <row r="139" spans="1:6" ht="13.5">
      <c r="A139" s="1507">
        <v>3928</v>
      </c>
      <c r="B139" s="1507"/>
      <c r="C139" s="1508" t="s">
        <v>627</v>
      </c>
      <c r="D139" s="1509"/>
      <c r="E139" s="1510"/>
      <c r="F139" s="815">
        <f>SUM('3d.m.'!F17)</f>
        <v>300800</v>
      </c>
    </row>
    <row r="140" spans="1:6" ht="13.5">
      <c r="A140" s="1507">
        <v>3437</v>
      </c>
      <c r="B140" s="1507"/>
      <c r="C140" s="1508" t="s">
        <v>1225</v>
      </c>
      <c r="D140" s="1509"/>
      <c r="E140" s="1510"/>
      <c r="F140" s="815">
        <f>SUM('3c.m.'!F790)</f>
        <v>8130</v>
      </c>
    </row>
    <row r="141" spans="1:6" ht="13.5">
      <c r="A141" s="1507">
        <v>4013</v>
      </c>
      <c r="B141" s="1507"/>
      <c r="C141" s="1508" t="s">
        <v>1204</v>
      </c>
      <c r="D141" s="1509"/>
      <c r="E141" s="1510"/>
      <c r="F141" s="815">
        <v>30000</v>
      </c>
    </row>
    <row r="142" spans="1:6" ht="13.5">
      <c r="A142" s="1507">
        <v>4014</v>
      </c>
      <c r="B142" s="1507"/>
      <c r="C142" s="1508" t="s">
        <v>894</v>
      </c>
      <c r="D142" s="1509"/>
      <c r="E142" s="1510"/>
      <c r="F142" s="815">
        <f>SUM('4.mell.'!F12)</f>
        <v>50723</v>
      </c>
    </row>
    <row r="143" spans="1:6" ht="13.5">
      <c r="A143" s="1507">
        <v>4132</v>
      </c>
      <c r="B143" s="1507"/>
      <c r="C143" s="1508" t="s">
        <v>582</v>
      </c>
      <c r="D143" s="1509"/>
      <c r="E143" s="1510"/>
      <c r="F143" s="815">
        <f>SUM('4.mell.'!F37)</f>
        <v>46175</v>
      </c>
    </row>
    <row r="144" spans="1:6" ht="13.5">
      <c r="A144" s="1507">
        <v>5031</v>
      </c>
      <c r="B144" s="1507"/>
      <c r="C144" s="1508" t="s">
        <v>300</v>
      </c>
      <c r="D144" s="1509"/>
      <c r="E144" s="1510"/>
      <c r="F144" s="815">
        <f>SUM('5.mell. '!F18)</f>
        <v>1000</v>
      </c>
    </row>
    <row r="145" spans="1:6" ht="13.5">
      <c r="A145" s="1507">
        <v>5032</v>
      </c>
      <c r="B145" s="1507"/>
      <c r="C145" s="1508" t="s">
        <v>1266</v>
      </c>
      <c r="D145" s="1509"/>
      <c r="E145" s="1510"/>
      <c r="F145" s="815">
        <v>4623</v>
      </c>
    </row>
    <row r="146" spans="1:6" ht="13.5">
      <c r="A146" s="1507">
        <v>5037</v>
      </c>
      <c r="B146" s="1507"/>
      <c r="C146" s="1508" t="s">
        <v>1195</v>
      </c>
      <c r="D146" s="1509"/>
      <c r="E146" s="1510"/>
      <c r="F146" s="815">
        <f>SUM('5.mell. '!F25)</f>
        <v>698</v>
      </c>
    </row>
    <row r="147" spans="1:6" ht="13.5">
      <c r="A147" s="1507">
        <v>5040</v>
      </c>
      <c r="B147" s="1507"/>
      <c r="C147" s="1508" t="s">
        <v>1133</v>
      </c>
      <c r="D147" s="1509"/>
      <c r="E147" s="1510"/>
      <c r="F147" s="815">
        <f>SUM('5.mell. '!F34)</f>
        <v>10522</v>
      </c>
    </row>
    <row r="148" spans="1:6" ht="13.5">
      <c r="A148" s="1507">
        <v>5042</v>
      </c>
      <c r="B148" s="1507"/>
      <c r="C148" s="1508" t="s">
        <v>1296</v>
      </c>
      <c r="D148" s="1509"/>
      <c r="E148" s="1510"/>
      <c r="F148" s="815">
        <v>1000</v>
      </c>
    </row>
    <row r="149" spans="1:6" ht="13.5">
      <c r="A149" s="1507">
        <v>5061</v>
      </c>
      <c r="B149" s="1507"/>
      <c r="C149" s="1508" t="s">
        <v>1134</v>
      </c>
      <c r="D149" s="1509"/>
      <c r="E149" s="1510"/>
      <c r="F149" s="815">
        <f>SUM('5.mell. '!E39)</f>
        <v>0</v>
      </c>
    </row>
    <row r="150" spans="1:6" ht="13.5">
      <c r="A150" s="1507">
        <v>5038</v>
      </c>
      <c r="B150" s="1507"/>
      <c r="C150" s="1508" t="s">
        <v>565</v>
      </c>
      <c r="D150" s="1509"/>
      <c r="E150" s="1510"/>
      <c r="F150" s="815">
        <f>SUM('5.mell. '!F27)</f>
        <v>491611</v>
      </c>
    </row>
    <row r="151" spans="1:6" ht="13.5">
      <c r="A151" s="1507">
        <v>5039</v>
      </c>
      <c r="B151" s="1507"/>
      <c r="C151" s="1508" t="s">
        <v>1059</v>
      </c>
      <c r="D151" s="1509"/>
      <c r="E151" s="1510"/>
      <c r="F151" s="815">
        <f>SUM('5.mell. '!F33)</f>
        <v>35000</v>
      </c>
    </row>
    <row r="152" spans="1:6" ht="12" customHeight="1">
      <c r="A152" s="1511" t="s">
        <v>223</v>
      </c>
      <c r="B152" s="1512" t="s">
        <v>224</v>
      </c>
      <c r="C152" s="1512"/>
      <c r="D152" s="1512"/>
      <c r="E152" s="1512"/>
      <c r="F152" s="1515">
        <f>SUM(F155:F156)</f>
        <v>206658</v>
      </c>
    </row>
    <row r="153" spans="1:6" ht="12" customHeight="1">
      <c r="A153" s="1511"/>
      <c r="B153" s="1512"/>
      <c r="C153" s="1512"/>
      <c r="D153" s="1512"/>
      <c r="E153" s="1512"/>
      <c r="F153" s="1516"/>
    </row>
    <row r="154" spans="1:6" ht="12" customHeight="1">
      <c r="A154" s="1511"/>
      <c r="B154" s="1512"/>
      <c r="C154" s="1512"/>
      <c r="D154" s="1512"/>
      <c r="E154" s="1512"/>
      <c r="F154" s="1517"/>
    </row>
    <row r="155" spans="1:6" ht="12" customHeight="1">
      <c r="A155" s="1507">
        <v>5063</v>
      </c>
      <c r="B155" s="1507"/>
      <c r="C155" s="1508" t="s">
        <v>1292</v>
      </c>
      <c r="D155" s="1509"/>
      <c r="E155" s="1510"/>
      <c r="F155" s="815"/>
    </row>
    <row r="156" spans="1:6" ht="13.5">
      <c r="A156" s="1507">
        <v>3302</v>
      </c>
      <c r="B156" s="1507"/>
      <c r="C156" s="1508" t="s">
        <v>838</v>
      </c>
      <c r="D156" s="1509"/>
      <c r="E156" s="1510"/>
      <c r="F156" s="815">
        <f>SUM('3c.m.'!F330)</f>
        <v>206658</v>
      </c>
    </row>
    <row r="157" spans="1:6" ht="12" customHeight="1">
      <c r="A157" s="1511" t="s">
        <v>256</v>
      </c>
      <c r="B157" s="1512" t="s">
        <v>257</v>
      </c>
      <c r="C157" s="1512"/>
      <c r="D157" s="1512"/>
      <c r="E157" s="1512"/>
      <c r="F157" s="1515">
        <f>SUM(F160)</f>
        <v>8454</v>
      </c>
    </row>
    <row r="158" spans="1:6" ht="12" customHeight="1">
      <c r="A158" s="1511"/>
      <c r="B158" s="1512"/>
      <c r="C158" s="1512"/>
      <c r="D158" s="1512"/>
      <c r="E158" s="1512"/>
      <c r="F158" s="1516"/>
    </row>
    <row r="159" spans="1:6" ht="12" customHeight="1">
      <c r="A159" s="1511"/>
      <c r="B159" s="1512"/>
      <c r="C159" s="1512"/>
      <c r="D159" s="1512"/>
      <c r="E159" s="1512"/>
      <c r="F159" s="1517"/>
    </row>
    <row r="160" spans="1:6" ht="12" customHeight="1">
      <c r="A160" s="1507">
        <v>3357</v>
      </c>
      <c r="B160" s="1507"/>
      <c r="C160" s="1508" t="s">
        <v>258</v>
      </c>
      <c r="D160" s="1509"/>
      <c r="E160" s="1510"/>
      <c r="F160" s="815">
        <f>SUM('3c.m.'!F594)</f>
        <v>8454</v>
      </c>
    </row>
    <row r="161" spans="1:6" ht="12">
      <c r="A161" s="1511" t="s">
        <v>221</v>
      </c>
      <c r="B161" s="1512" t="s">
        <v>222</v>
      </c>
      <c r="C161" s="1512"/>
      <c r="D161" s="1512"/>
      <c r="E161" s="1512"/>
      <c r="F161" s="1515">
        <f>SUM(F164:F164)</f>
        <v>9374</v>
      </c>
    </row>
    <row r="162" spans="1:6" ht="12">
      <c r="A162" s="1511"/>
      <c r="B162" s="1512"/>
      <c r="C162" s="1512"/>
      <c r="D162" s="1512"/>
      <c r="E162" s="1512"/>
      <c r="F162" s="1516"/>
    </row>
    <row r="163" spans="1:6" ht="12">
      <c r="A163" s="1511"/>
      <c r="B163" s="1512"/>
      <c r="C163" s="1512"/>
      <c r="D163" s="1512"/>
      <c r="E163" s="1512"/>
      <c r="F163" s="1517"/>
    </row>
    <row r="164" spans="1:6" ht="13.5">
      <c r="A164" s="1507">
        <v>3301</v>
      </c>
      <c r="B164" s="1507"/>
      <c r="C164" s="1508" t="s">
        <v>624</v>
      </c>
      <c r="D164" s="1509"/>
      <c r="E164" s="1510"/>
      <c r="F164" s="815">
        <f>SUM('3c.m.'!F322)</f>
        <v>9374</v>
      </c>
    </row>
    <row r="165" spans="1:6" ht="12">
      <c r="A165" s="1511" t="s">
        <v>395</v>
      </c>
      <c r="B165" s="1512" t="s">
        <v>396</v>
      </c>
      <c r="C165" s="1512"/>
      <c r="D165" s="1512"/>
      <c r="E165" s="1512"/>
      <c r="F165" s="1515">
        <f>SUM(F168)</f>
        <v>6712</v>
      </c>
    </row>
    <row r="166" spans="1:6" ht="12">
      <c r="A166" s="1511"/>
      <c r="B166" s="1512"/>
      <c r="C166" s="1512"/>
      <c r="D166" s="1512"/>
      <c r="E166" s="1512"/>
      <c r="F166" s="1516"/>
    </row>
    <row r="167" spans="1:6" ht="12">
      <c r="A167" s="1511"/>
      <c r="B167" s="1512"/>
      <c r="C167" s="1512"/>
      <c r="D167" s="1512"/>
      <c r="E167" s="1512"/>
      <c r="F167" s="1517"/>
    </row>
    <row r="168" spans="1:7" ht="13.5">
      <c r="A168" s="1507">
        <v>2795</v>
      </c>
      <c r="B168" s="1507"/>
      <c r="C168" s="1508" t="s">
        <v>385</v>
      </c>
      <c r="D168" s="1509"/>
      <c r="E168" s="1510"/>
      <c r="F168" s="815">
        <v>6712</v>
      </c>
      <c r="G168" s="61"/>
    </row>
    <row r="169" spans="1:6" ht="12">
      <c r="A169" s="1511" t="s">
        <v>268</v>
      </c>
      <c r="B169" s="1512" t="s">
        <v>269</v>
      </c>
      <c r="C169" s="1512"/>
      <c r="D169" s="1512"/>
      <c r="E169" s="1512"/>
      <c r="F169" s="1515">
        <f>SUM(F172)</f>
        <v>20000</v>
      </c>
    </row>
    <row r="170" spans="1:6" ht="12">
      <c r="A170" s="1511"/>
      <c r="B170" s="1512"/>
      <c r="C170" s="1512"/>
      <c r="D170" s="1512"/>
      <c r="E170" s="1512"/>
      <c r="F170" s="1516"/>
    </row>
    <row r="171" spans="1:6" ht="12">
      <c r="A171" s="1511"/>
      <c r="B171" s="1512"/>
      <c r="C171" s="1512"/>
      <c r="D171" s="1512"/>
      <c r="E171" s="1512"/>
      <c r="F171" s="1517"/>
    </row>
    <row r="172" spans="1:6" ht="13.5">
      <c r="A172" s="1507">
        <v>3416</v>
      </c>
      <c r="B172" s="1507"/>
      <c r="C172" s="1508" t="s">
        <v>653</v>
      </c>
      <c r="D172" s="1509"/>
      <c r="E172" s="1510"/>
      <c r="F172" s="815">
        <f>SUM('3c.m.'!F660)</f>
        <v>20000</v>
      </c>
    </row>
    <row r="173" spans="1:6" ht="12">
      <c r="A173" s="1511" t="s">
        <v>265</v>
      </c>
      <c r="B173" s="1512" t="s">
        <v>266</v>
      </c>
      <c r="C173" s="1512"/>
      <c r="D173" s="1512"/>
      <c r="E173" s="1512"/>
      <c r="F173" s="1515">
        <f>SUM(F176:F177)</f>
        <v>11722</v>
      </c>
    </row>
    <row r="174" spans="1:6" ht="12">
      <c r="A174" s="1511"/>
      <c r="B174" s="1512"/>
      <c r="C174" s="1512"/>
      <c r="D174" s="1512"/>
      <c r="E174" s="1512"/>
      <c r="F174" s="1516"/>
    </row>
    <row r="175" spans="1:6" ht="12">
      <c r="A175" s="1511"/>
      <c r="B175" s="1512"/>
      <c r="C175" s="1512"/>
      <c r="D175" s="1512"/>
      <c r="E175" s="1512"/>
      <c r="F175" s="1517"/>
    </row>
    <row r="176" spans="1:6" ht="13.5">
      <c r="A176" s="1507">
        <v>3413</v>
      </c>
      <c r="B176" s="1507"/>
      <c r="C176" s="1508" t="s">
        <v>613</v>
      </c>
      <c r="D176" s="1509"/>
      <c r="E176" s="1510"/>
      <c r="F176" s="815">
        <f>SUM('3c.m.'!F636)</f>
        <v>8722</v>
      </c>
    </row>
    <row r="177" spans="1:6" ht="13.5">
      <c r="A177" s="1507">
        <v>3414</v>
      </c>
      <c r="B177" s="1507"/>
      <c r="C177" s="1508" t="s">
        <v>531</v>
      </c>
      <c r="D177" s="1509"/>
      <c r="E177" s="1510"/>
      <c r="F177" s="815">
        <f>SUM('3c.m.'!F644)</f>
        <v>3000</v>
      </c>
    </row>
    <row r="178" spans="1:6" ht="12">
      <c r="A178" s="1511" t="s">
        <v>263</v>
      </c>
      <c r="B178" s="1512" t="s">
        <v>264</v>
      </c>
      <c r="C178" s="1512"/>
      <c r="D178" s="1512"/>
      <c r="E178" s="1512"/>
      <c r="F178" s="1515">
        <f>SUM(F181:F182)</f>
        <v>16068</v>
      </c>
    </row>
    <row r="179" spans="1:6" ht="12">
      <c r="A179" s="1511"/>
      <c r="B179" s="1512"/>
      <c r="C179" s="1512"/>
      <c r="D179" s="1512"/>
      <c r="E179" s="1512"/>
      <c r="F179" s="1516"/>
    </row>
    <row r="180" spans="1:6" ht="12">
      <c r="A180" s="1511"/>
      <c r="B180" s="1512"/>
      <c r="C180" s="1512"/>
      <c r="D180" s="1512"/>
      <c r="E180" s="1512"/>
      <c r="F180" s="1517"/>
    </row>
    <row r="181" spans="1:6" ht="13.5">
      <c r="A181" s="1507">
        <v>3412</v>
      </c>
      <c r="B181" s="1507"/>
      <c r="C181" s="1508" t="s">
        <v>612</v>
      </c>
      <c r="D181" s="1509"/>
      <c r="E181" s="1510"/>
      <c r="F181" s="815">
        <f>SUM('3c.m.'!F628)</f>
        <v>13068</v>
      </c>
    </row>
    <row r="182" spans="1:6" ht="13.5">
      <c r="A182" s="1507">
        <v>3415</v>
      </c>
      <c r="B182" s="1507"/>
      <c r="C182" s="1508" t="s">
        <v>267</v>
      </c>
      <c r="D182" s="1509"/>
      <c r="E182" s="1510"/>
      <c r="F182" s="815">
        <f>SUM('3c.m.'!F652)</f>
        <v>3000</v>
      </c>
    </row>
    <row r="183" spans="1:6" ht="12">
      <c r="A183" s="1511" t="s">
        <v>393</v>
      </c>
      <c r="B183" s="1512" t="s">
        <v>394</v>
      </c>
      <c r="C183" s="1512"/>
      <c r="D183" s="1512"/>
      <c r="E183" s="1512"/>
      <c r="F183" s="1515">
        <f>SUM(F186)</f>
        <v>30703</v>
      </c>
    </row>
    <row r="184" spans="1:6" ht="12">
      <c r="A184" s="1511"/>
      <c r="B184" s="1512"/>
      <c r="C184" s="1512"/>
      <c r="D184" s="1512"/>
      <c r="E184" s="1512"/>
      <c r="F184" s="1516"/>
    </row>
    <row r="185" spans="1:6" ht="12">
      <c r="A185" s="1511"/>
      <c r="B185" s="1512"/>
      <c r="C185" s="1512"/>
      <c r="D185" s="1512"/>
      <c r="E185" s="1512"/>
      <c r="F185" s="1517"/>
    </row>
    <row r="186" spans="1:6" ht="13.5">
      <c r="A186" s="1507">
        <v>2795</v>
      </c>
      <c r="B186" s="1507"/>
      <c r="C186" s="1508" t="s">
        <v>385</v>
      </c>
      <c r="D186" s="1509"/>
      <c r="E186" s="1510"/>
      <c r="F186" s="815">
        <v>30703</v>
      </c>
    </row>
    <row r="187" spans="1:6" ht="12">
      <c r="A187" s="1511" t="s">
        <v>278</v>
      </c>
      <c r="B187" s="1512" t="s">
        <v>279</v>
      </c>
      <c r="C187" s="1512"/>
      <c r="D187" s="1512"/>
      <c r="E187" s="1512"/>
      <c r="F187" s="1515">
        <f>SUM(F190:F197)</f>
        <v>32541</v>
      </c>
    </row>
    <row r="188" spans="1:6" ht="12">
      <c r="A188" s="1511"/>
      <c r="B188" s="1512"/>
      <c r="C188" s="1512"/>
      <c r="D188" s="1512"/>
      <c r="E188" s="1512"/>
      <c r="F188" s="1516"/>
    </row>
    <row r="189" spans="1:6" ht="12">
      <c r="A189" s="1511"/>
      <c r="B189" s="1512"/>
      <c r="C189" s="1512"/>
      <c r="D189" s="1512"/>
      <c r="E189" s="1512"/>
      <c r="F189" s="1517"/>
    </row>
    <row r="190" spans="1:6" ht="13.5">
      <c r="A190" s="1507">
        <v>3421</v>
      </c>
      <c r="B190" s="1507"/>
      <c r="C190" s="1508" t="s">
        <v>1186</v>
      </c>
      <c r="D190" s="1509"/>
      <c r="E190" s="1510"/>
      <c r="F190" s="815">
        <f>SUM('3c.m.'!F669)</f>
        <v>3677</v>
      </c>
    </row>
    <row r="191" spans="1:6" ht="13.5">
      <c r="A191" s="1507">
        <v>3429</v>
      </c>
      <c r="B191" s="1507"/>
      <c r="C191" s="1508" t="s">
        <v>461</v>
      </c>
      <c r="D191" s="1509"/>
      <c r="E191" s="1510"/>
      <c r="F191" s="815">
        <f>SUM('3c.m.'!F733)</f>
        <v>2000</v>
      </c>
    </row>
    <row r="192" spans="1:6" ht="13.5">
      <c r="A192" s="1507">
        <v>3431</v>
      </c>
      <c r="B192" s="1507"/>
      <c r="C192" s="1508" t="s">
        <v>280</v>
      </c>
      <c r="D192" s="1509"/>
      <c r="E192" s="1510"/>
      <c r="F192" s="815">
        <f>SUM('3c.m.'!F741)</f>
        <v>7500</v>
      </c>
    </row>
    <row r="193" spans="1:6" ht="13.5">
      <c r="A193" s="1507">
        <v>3432</v>
      </c>
      <c r="B193" s="1507"/>
      <c r="C193" s="1508" t="s">
        <v>281</v>
      </c>
      <c r="D193" s="1509"/>
      <c r="E193" s="1510"/>
      <c r="F193" s="815">
        <f>SUM('3c.m.'!F749)</f>
        <v>5000</v>
      </c>
    </row>
    <row r="194" spans="1:6" ht="13.5">
      <c r="A194" s="1507">
        <v>3433</v>
      </c>
      <c r="B194" s="1507"/>
      <c r="C194" s="1508" t="s">
        <v>162</v>
      </c>
      <c r="D194" s="1509"/>
      <c r="E194" s="1510"/>
      <c r="F194" s="815">
        <f>SUM('3c.m.'!F758)</f>
        <v>3000</v>
      </c>
    </row>
    <row r="195" spans="1:6" ht="13.5">
      <c r="A195" s="1507">
        <v>3434</v>
      </c>
      <c r="B195" s="1507"/>
      <c r="C195" s="1508" t="s">
        <v>914</v>
      </c>
      <c r="D195" s="1509"/>
      <c r="E195" s="1510"/>
      <c r="F195" s="815">
        <f>SUM('3c.m.'!F766)</f>
        <v>3000</v>
      </c>
    </row>
    <row r="196" spans="1:6" ht="13.5">
      <c r="A196" s="1507">
        <v>3435</v>
      </c>
      <c r="B196" s="1507"/>
      <c r="C196" s="1508" t="s">
        <v>915</v>
      </c>
      <c r="D196" s="1509"/>
      <c r="E196" s="1510"/>
      <c r="F196" s="815">
        <f>SUM('3c.m.'!F774)</f>
        <v>1500</v>
      </c>
    </row>
    <row r="197" spans="1:6" ht="13.5">
      <c r="A197" s="1507">
        <v>5062</v>
      </c>
      <c r="B197" s="1507"/>
      <c r="C197" s="1508" t="s">
        <v>1287</v>
      </c>
      <c r="D197" s="1509"/>
      <c r="E197" s="1510"/>
      <c r="F197" s="833">
        <v>6864</v>
      </c>
    </row>
    <row r="198" spans="1:6" ht="12">
      <c r="A198" s="1511" t="s">
        <v>405</v>
      </c>
      <c r="B198" s="1512" t="s">
        <v>406</v>
      </c>
      <c r="C198" s="1512"/>
      <c r="D198" s="1512"/>
      <c r="E198" s="1512"/>
      <c r="F198" s="1515">
        <f>SUM(F201)</f>
        <v>130308</v>
      </c>
    </row>
    <row r="199" spans="1:6" ht="12">
      <c r="A199" s="1511"/>
      <c r="B199" s="1512"/>
      <c r="C199" s="1512"/>
      <c r="D199" s="1512"/>
      <c r="E199" s="1512"/>
      <c r="F199" s="1516"/>
    </row>
    <row r="200" spans="1:6" ht="12">
      <c r="A200" s="1511"/>
      <c r="B200" s="1512"/>
      <c r="C200" s="1512"/>
      <c r="D200" s="1512"/>
      <c r="E200" s="1512"/>
      <c r="F200" s="1517"/>
    </row>
    <row r="201" spans="1:6" ht="13.5">
      <c r="A201" s="1507">
        <v>2985</v>
      </c>
      <c r="B201" s="1507"/>
      <c r="C201" s="1508" t="s">
        <v>1012</v>
      </c>
      <c r="D201" s="1509"/>
      <c r="E201" s="1510"/>
      <c r="F201" s="815">
        <v>130308</v>
      </c>
    </row>
    <row r="202" spans="1:6" ht="12" customHeight="1">
      <c r="A202" s="1511" t="s">
        <v>403</v>
      </c>
      <c r="B202" s="1512" t="s">
        <v>404</v>
      </c>
      <c r="C202" s="1512"/>
      <c r="D202" s="1512"/>
      <c r="E202" s="1512"/>
      <c r="F202" s="1515">
        <f>SUM(F205)</f>
        <v>127706</v>
      </c>
    </row>
    <row r="203" spans="1:6" ht="12" customHeight="1">
      <c r="A203" s="1511"/>
      <c r="B203" s="1512"/>
      <c r="C203" s="1512"/>
      <c r="D203" s="1512"/>
      <c r="E203" s="1512"/>
      <c r="F203" s="1516"/>
    </row>
    <row r="204" spans="1:6" ht="12" customHeight="1">
      <c r="A204" s="1511"/>
      <c r="B204" s="1512"/>
      <c r="C204" s="1512"/>
      <c r="D204" s="1512"/>
      <c r="E204" s="1512"/>
      <c r="F204" s="1517"/>
    </row>
    <row r="205" spans="1:6" ht="13.5">
      <c r="A205" s="1507">
        <v>2985</v>
      </c>
      <c r="B205" s="1507"/>
      <c r="C205" s="1508" t="s">
        <v>1012</v>
      </c>
      <c r="D205" s="1509"/>
      <c r="E205" s="1510"/>
      <c r="F205" s="815">
        <v>127706</v>
      </c>
    </row>
    <row r="206" spans="1:6" ht="12">
      <c r="A206" s="1511" t="s">
        <v>407</v>
      </c>
      <c r="B206" s="1512" t="s">
        <v>408</v>
      </c>
      <c r="C206" s="1512"/>
      <c r="D206" s="1512"/>
      <c r="E206" s="1512"/>
      <c r="F206" s="1515">
        <f>SUM(F209)</f>
        <v>21414</v>
      </c>
    </row>
    <row r="207" spans="1:6" ht="12">
      <c r="A207" s="1511"/>
      <c r="B207" s="1512"/>
      <c r="C207" s="1512"/>
      <c r="D207" s="1512"/>
      <c r="E207" s="1512"/>
      <c r="F207" s="1516"/>
    </row>
    <row r="208" spans="1:6" ht="12">
      <c r="A208" s="1511"/>
      <c r="B208" s="1512"/>
      <c r="C208" s="1512"/>
      <c r="D208" s="1512"/>
      <c r="E208" s="1512"/>
      <c r="F208" s="1517"/>
    </row>
    <row r="209" spans="1:6" ht="13.5">
      <c r="A209" s="1507">
        <v>2985</v>
      </c>
      <c r="B209" s="1507"/>
      <c r="C209" s="1508" t="s">
        <v>1012</v>
      </c>
      <c r="D209" s="1509"/>
      <c r="E209" s="1510"/>
      <c r="F209" s="815">
        <v>21414</v>
      </c>
    </row>
    <row r="210" spans="1:6" ht="12">
      <c r="A210" s="1511" t="s">
        <v>399</v>
      </c>
      <c r="B210" s="1512" t="s">
        <v>400</v>
      </c>
      <c r="C210" s="1512"/>
      <c r="D210" s="1512"/>
      <c r="E210" s="1512"/>
      <c r="F210" s="1515">
        <f>SUM(F213)</f>
        <v>10712</v>
      </c>
    </row>
    <row r="211" spans="1:6" ht="12">
      <c r="A211" s="1511"/>
      <c r="B211" s="1512"/>
      <c r="C211" s="1512"/>
      <c r="D211" s="1512"/>
      <c r="E211" s="1512"/>
      <c r="F211" s="1516"/>
    </row>
    <row r="212" spans="1:6" ht="12">
      <c r="A212" s="1511"/>
      <c r="B212" s="1512"/>
      <c r="C212" s="1512"/>
      <c r="D212" s="1512"/>
      <c r="E212" s="1512"/>
      <c r="F212" s="1517"/>
    </row>
    <row r="213" spans="1:6" ht="13.5">
      <c r="A213" s="1507">
        <v>2985</v>
      </c>
      <c r="B213" s="1507"/>
      <c r="C213" s="1508" t="s">
        <v>1012</v>
      </c>
      <c r="D213" s="1509"/>
      <c r="E213" s="1510"/>
      <c r="F213" s="815">
        <v>10712</v>
      </c>
    </row>
    <row r="214" spans="1:6" ht="12" customHeight="1">
      <c r="A214" s="1511" t="s">
        <v>276</v>
      </c>
      <c r="B214" s="1512" t="s">
        <v>277</v>
      </c>
      <c r="C214" s="1512"/>
      <c r="D214" s="1512"/>
      <c r="E214" s="1512"/>
      <c r="F214" s="1515">
        <f>SUM(F217)</f>
        <v>3750</v>
      </c>
    </row>
    <row r="215" spans="1:6" ht="12" customHeight="1">
      <c r="A215" s="1511"/>
      <c r="B215" s="1512"/>
      <c r="C215" s="1512"/>
      <c r="D215" s="1512"/>
      <c r="E215" s="1512"/>
      <c r="F215" s="1516"/>
    </row>
    <row r="216" spans="1:6" ht="12" customHeight="1">
      <c r="A216" s="1511"/>
      <c r="B216" s="1512"/>
      <c r="C216" s="1512"/>
      <c r="D216" s="1512"/>
      <c r="E216" s="1512"/>
      <c r="F216" s="1517"/>
    </row>
    <row r="217" spans="1:6" ht="13.5">
      <c r="A217" s="1507">
        <v>3428</v>
      </c>
      <c r="B217" s="1507"/>
      <c r="C217" s="1508" t="s">
        <v>188</v>
      </c>
      <c r="D217" s="1509"/>
      <c r="E217" s="1510"/>
      <c r="F217" s="815">
        <f>SUM('3c.m.'!F725)</f>
        <v>3750</v>
      </c>
    </row>
    <row r="218" spans="1:6" ht="12">
      <c r="A218" s="1511" t="s">
        <v>270</v>
      </c>
      <c r="B218" s="1512" t="s">
        <v>271</v>
      </c>
      <c r="C218" s="1512"/>
      <c r="D218" s="1512"/>
      <c r="E218" s="1512"/>
      <c r="F218" s="1515">
        <f>SUM(F221:F222)</f>
        <v>49675</v>
      </c>
    </row>
    <row r="219" spans="1:6" ht="12">
      <c r="A219" s="1511"/>
      <c r="B219" s="1512"/>
      <c r="C219" s="1512"/>
      <c r="D219" s="1512"/>
      <c r="E219" s="1512"/>
      <c r="F219" s="1516"/>
    </row>
    <row r="220" spans="1:6" ht="12">
      <c r="A220" s="1511"/>
      <c r="B220" s="1512"/>
      <c r="C220" s="1512"/>
      <c r="D220" s="1512"/>
      <c r="E220" s="1512"/>
      <c r="F220" s="1517"/>
    </row>
    <row r="221" spans="1:6" ht="13.5">
      <c r="A221" s="1507">
        <v>2795</v>
      </c>
      <c r="B221" s="1507"/>
      <c r="C221" s="1508" t="s">
        <v>385</v>
      </c>
      <c r="D221" s="1509"/>
      <c r="E221" s="1510"/>
      <c r="F221" s="1135">
        <v>10567</v>
      </c>
    </row>
    <row r="222" spans="1:6" ht="13.5">
      <c r="A222" s="1507">
        <v>3422</v>
      </c>
      <c r="B222" s="1507"/>
      <c r="C222" s="1508" t="s">
        <v>615</v>
      </c>
      <c r="D222" s="1509"/>
      <c r="E222" s="1510"/>
      <c r="F222" s="815">
        <f>SUM('3c.m.'!F677)</f>
        <v>39108</v>
      </c>
    </row>
    <row r="223" spans="1:6" ht="12" customHeight="1">
      <c r="A223" s="1511" t="s">
        <v>259</v>
      </c>
      <c r="B223" s="1512" t="s">
        <v>260</v>
      </c>
      <c r="C223" s="1512"/>
      <c r="D223" s="1512"/>
      <c r="E223" s="1512"/>
      <c r="F223" s="1515">
        <f>SUM(F226:F227)</f>
        <v>73932</v>
      </c>
    </row>
    <row r="224" spans="1:6" ht="12" customHeight="1">
      <c r="A224" s="1511"/>
      <c r="B224" s="1512"/>
      <c r="C224" s="1512"/>
      <c r="D224" s="1512"/>
      <c r="E224" s="1512"/>
      <c r="F224" s="1516"/>
    </row>
    <row r="225" spans="1:6" ht="12" customHeight="1">
      <c r="A225" s="1511"/>
      <c r="B225" s="1512"/>
      <c r="C225" s="1512"/>
      <c r="D225" s="1512"/>
      <c r="E225" s="1512"/>
      <c r="F225" s="1517"/>
    </row>
    <row r="226" spans="1:6" ht="13.5">
      <c r="A226" s="1507">
        <v>3360</v>
      </c>
      <c r="B226" s="1507"/>
      <c r="C226" s="1508" t="s">
        <v>906</v>
      </c>
      <c r="D226" s="1509"/>
      <c r="E226" s="1510"/>
      <c r="F226" s="815">
        <f>SUM('3c.m.'!F610)</f>
        <v>3500</v>
      </c>
    </row>
    <row r="227" spans="1:6" ht="13.5">
      <c r="A227" s="1507">
        <v>3426</v>
      </c>
      <c r="B227" s="1507"/>
      <c r="C227" s="1508" t="s">
        <v>274</v>
      </c>
      <c r="D227" s="1509"/>
      <c r="E227" s="1510"/>
      <c r="F227" s="815">
        <f>SUM('3c.m.'!F709)</f>
        <v>70432</v>
      </c>
    </row>
    <row r="228" spans="1:6" ht="12">
      <c r="A228" s="1511" t="s">
        <v>261</v>
      </c>
      <c r="B228" s="1512" t="s">
        <v>262</v>
      </c>
      <c r="C228" s="1512"/>
      <c r="D228" s="1512"/>
      <c r="E228" s="1512"/>
      <c r="F228" s="1515">
        <f>SUM(F231)</f>
        <v>4730</v>
      </c>
    </row>
    <row r="229" spans="1:6" ht="12">
      <c r="A229" s="1511"/>
      <c r="B229" s="1512"/>
      <c r="C229" s="1512"/>
      <c r="D229" s="1512"/>
      <c r="E229" s="1512"/>
      <c r="F229" s="1516"/>
    </row>
    <row r="230" spans="1:6" ht="12">
      <c r="A230" s="1511"/>
      <c r="B230" s="1512"/>
      <c r="C230" s="1512"/>
      <c r="D230" s="1512"/>
      <c r="E230" s="1512"/>
      <c r="F230" s="1517"/>
    </row>
    <row r="231" spans="1:6" ht="13.5">
      <c r="A231" s="1507">
        <v>3362</v>
      </c>
      <c r="B231" s="1507"/>
      <c r="C231" s="1508" t="s">
        <v>157</v>
      </c>
      <c r="D231" s="1509"/>
      <c r="E231" s="1510"/>
      <c r="F231" s="815">
        <f>SUM('3c.m.'!F618)</f>
        <v>4730</v>
      </c>
    </row>
    <row r="232" spans="1:6" ht="12">
      <c r="A232" s="1511" t="s">
        <v>282</v>
      </c>
      <c r="B232" s="1512" t="s">
        <v>283</v>
      </c>
      <c r="C232" s="1512"/>
      <c r="D232" s="1512"/>
      <c r="E232" s="1512"/>
      <c r="F232" s="1515">
        <f>SUM(F235:F246)</f>
        <v>21131</v>
      </c>
    </row>
    <row r="233" spans="1:6" ht="12">
      <c r="A233" s="1511"/>
      <c r="B233" s="1512"/>
      <c r="C233" s="1512"/>
      <c r="D233" s="1512"/>
      <c r="E233" s="1512"/>
      <c r="F233" s="1516"/>
    </row>
    <row r="234" spans="1:6" ht="12">
      <c r="A234" s="1511"/>
      <c r="B234" s="1512"/>
      <c r="C234" s="1512"/>
      <c r="D234" s="1512"/>
      <c r="E234" s="1512"/>
      <c r="F234" s="1517"/>
    </row>
    <row r="235" spans="1:6" ht="13.5">
      <c r="A235" s="1507">
        <v>3451</v>
      </c>
      <c r="B235" s="1507"/>
      <c r="C235" s="1508" t="s">
        <v>597</v>
      </c>
      <c r="D235" s="1509"/>
      <c r="E235" s="1510"/>
      <c r="F235" s="815">
        <f>SUM('3c.m.'!F798)</f>
        <v>1611</v>
      </c>
    </row>
    <row r="236" spans="1:6" ht="13.5">
      <c r="A236" s="1507">
        <v>3988</v>
      </c>
      <c r="B236" s="1507"/>
      <c r="C236" s="1508" t="s">
        <v>298</v>
      </c>
      <c r="D236" s="1509"/>
      <c r="E236" s="1510"/>
      <c r="F236" s="815">
        <f>SUM('3d.m.'!F43)</f>
        <v>800</v>
      </c>
    </row>
    <row r="237" spans="1:6" ht="13.5">
      <c r="A237" s="1507">
        <v>3989</v>
      </c>
      <c r="B237" s="1507"/>
      <c r="C237" s="1508" t="s">
        <v>878</v>
      </c>
      <c r="D237" s="1509"/>
      <c r="E237" s="1510"/>
      <c r="F237" s="815">
        <f>SUM('3d.m.'!F44)</f>
        <v>6000</v>
      </c>
    </row>
    <row r="238" spans="1:6" ht="13.5">
      <c r="A238" s="1507">
        <v>3990</v>
      </c>
      <c r="B238" s="1507"/>
      <c r="C238" s="1508" t="s">
        <v>817</v>
      </c>
      <c r="D238" s="1509"/>
      <c r="E238" s="1510"/>
      <c r="F238" s="815">
        <f>SUM('3d.m.'!F45)</f>
        <v>1000</v>
      </c>
    </row>
    <row r="239" spans="1:6" ht="13.5">
      <c r="A239" s="1507">
        <v>3990</v>
      </c>
      <c r="B239" s="1507"/>
      <c r="C239" s="1508" t="s">
        <v>870</v>
      </c>
      <c r="D239" s="1509"/>
      <c r="E239" s="1510"/>
      <c r="F239" s="815">
        <f>SUM('3d.m.'!F46)</f>
        <v>4820</v>
      </c>
    </row>
    <row r="240" spans="1:6" ht="13.5">
      <c r="A240" s="1507">
        <v>3992</v>
      </c>
      <c r="B240" s="1507"/>
      <c r="C240" s="1508" t="s">
        <v>818</v>
      </c>
      <c r="D240" s="1509"/>
      <c r="E240" s="1510"/>
      <c r="F240" s="815">
        <f>SUM('3d.m.'!F47)</f>
        <v>1400</v>
      </c>
    </row>
    <row r="241" spans="1:6" ht="13.5">
      <c r="A241" s="1507">
        <v>3993</v>
      </c>
      <c r="B241" s="1507"/>
      <c r="C241" s="1508" t="s">
        <v>819</v>
      </c>
      <c r="D241" s="1509"/>
      <c r="E241" s="1510"/>
      <c r="F241" s="815">
        <f>SUM('3d.m.'!F48)</f>
        <v>900</v>
      </c>
    </row>
    <row r="242" spans="1:6" ht="13.5">
      <c r="A242" s="1507">
        <v>3994</v>
      </c>
      <c r="B242" s="1507"/>
      <c r="C242" s="1508" t="s">
        <v>556</v>
      </c>
      <c r="D242" s="1509"/>
      <c r="E242" s="1510"/>
      <c r="F242" s="815">
        <f>SUM('3d.m.'!F49)</f>
        <v>900</v>
      </c>
    </row>
    <row r="243" spans="1:6" ht="13.5">
      <c r="A243" s="1507">
        <v>3995</v>
      </c>
      <c r="B243" s="1507"/>
      <c r="C243" s="1508" t="s">
        <v>557</v>
      </c>
      <c r="D243" s="1509"/>
      <c r="E243" s="1510"/>
      <c r="F243" s="815">
        <f>SUM('3d.m.'!F50)</f>
        <v>900</v>
      </c>
    </row>
    <row r="244" spans="1:6" ht="13.5">
      <c r="A244" s="1507">
        <v>3997</v>
      </c>
      <c r="B244" s="1507"/>
      <c r="C244" s="1508" t="s">
        <v>558</v>
      </c>
      <c r="D244" s="1509"/>
      <c r="E244" s="1510"/>
      <c r="F244" s="815">
        <f>SUM('3d.m.'!F51)</f>
        <v>900</v>
      </c>
    </row>
    <row r="245" spans="1:6" ht="13.5">
      <c r="A245" s="1507">
        <v>3998</v>
      </c>
      <c r="B245" s="1507"/>
      <c r="C245" s="1508" t="s">
        <v>559</v>
      </c>
      <c r="D245" s="1509"/>
      <c r="E245" s="1510"/>
      <c r="F245" s="815">
        <f>SUM('3d.m.'!F52)</f>
        <v>900</v>
      </c>
    </row>
    <row r="246" spans="1:6" ht="13.5">
      <c r="A246" s="1507">
        <v>3999</v>
      </c>
      <c r="B246" s="1507"/>
      <c r="C246" s="1508" t="s">
        <v>560</v>
      </c>
      <c r="D246" s="1509"/>
      <c r="E246" s="1510"/>
      <c r="F246" s="815">
        <f>SUM('3d.m.'!F53)</f>
        <v>1000</v>
      </c>
    </row>
    <row r="247" spans="1:6" ht="12">
      <c r="A247" s="1511" t="s">
        <v>296</v>
      </c>
      <c r="B247" s="1512" t="s">
        <v>297</v>
      </c>
      <c r="C247" s="1512"/>
      <c r="D247" s="1512"/>
      <c r="E247" s="1512"/>
      <c r="F247" s="1515">
        <f>SUM(F250:F251)</f>
        <v>185900</v>
      </c>
    </row>
    <row r="248" spans="1:6" ht="12">
      <c r="A248" s="1511"/>
      <c r="B248" s="1512"/>
      <c r="C248" s="1512"/>
      <c r="D248" s="1512"/>
      <c r="E248" s="1512"/>
      <c r="F248" s="1516"/>
    </row>
    <row r="249" spans="1:6" ht="12">
      <c r="A249" s="1511"/>
      <c r="B249" s="1512"/>
      <c r="C249" s="1512"/>
      <c r="D249" s="1512"/>
      <c r="E249" s="1512"/>
      <c r="F249" s="1517"/>
    </row>
    <row r="250" spans="1:6" ht="13.5">
      <c r="A250" s="1507">
        <v>3961</v>
      </c>
      <c r="B250" s="1507"/>
      <c r="C250" s="1508" t="s">
        <v>629</v>
      </c>
      <c r="D250" s="1509"/>
      <c r="E250" s="1510"/>
      <c r="F250" s="815">
        <f>SUM('3d.m.'!F36)</f>
        <v>135900</v>
      </c>
    </row>
    <row r="251" spans="1:6" ht="13.5">
      <c r="A251" s="1507">
        <v>3962</v>
      </c>
      <c r="B251" s="1507"/>
      <c r="C251" s="1508" t="s">
        <v>875</v>
      </c>
      <c r="D251" s="1509"/>
      <c r="E251" s="1510"/>
      <c r="F251" s="815">
        <f>SUM('3d.m.'!F37)</f>
        <v>50000</v>
      </c>
    </row>
    <row r="252" spans="1:6" ht="12" customHeight="1">
      <c r="A252" s="1511" t="s">
        <v>287</v>
      </c>
      <c r="B252" s="1512" t="s">
        <v>288</v>
      </c>
      <c r="C252" s="1512"/>
      <c r="D252" s="1512"/>
      <c r="E252" s="1512"/>
      <c r="F252" s="1515">
        <f>SUM(F255:F258)</f>
        <v>41000</v>
      </c>
    </row>
    <row r="253" spans="1:6" ht="12" customHeight="1">
      <c r="A253" s="1511"/>
      <c r="B253" s="1512"/>
      <c r="C253" s="1512"/>
      <c r="D253" s="1512"/>
      <c r="E253" s="1512"/>
      <c r="F253" s="1516"/>
    </row>
    <row r="254" spans="1:6" ht="12" customHeight="1">
      <c r="A254" s="1511"/>
      <c r="B254" s="1512"/>
      <c r="C254" s="1512"/>
      <c r="D254" s="1512"/>
      <c r="E254" s="1512"/>
      <c r="F254" s="1517"/>
    </row>
    <row r="255" spans="1:6" ht="13.5">
      <c r="A255" s="1507">
        <v>3922</v>
      </c>
      <c r="B255" s="1507"/>
      <c r="C255" s="1508" t="s">
        <v>160</v>
      </c>
      <c r="D255" s="1509"/>
      <c r="E255" s="1510"/>
      <c r="F255" s="815">
        <f>SUM('3d.m.'!F13)</f>
        <v>5000</v>
      </c>
    </row>
    <row r="256" spans="1:6" ht="13.5">
      <c r="A256" s="1507">
        <v>3931</v>
      </c>
      <c r="B256" s="1507"/>
      <c r="C256" s="1508" t="s">
        <v>632</v>
      </c>
      <c r="D256" s="1509"/>
      <c r="E256" s="1510"/>
      <c r="F256" s="815">
        <f>SUM('3d.m.'!F25)</f>
        <v>5000</v>
      </c>
    </row>
    <row r="257" spans="1:6" ht="13.5">
      <c r="A257" s="1507">
        <v>3932</v>
      </c>
      <c r="B257" s="1507"/>
      <c r="C257" s="1508" t="s">
        <v>669</v>
      </c>
      <c r="D257" s="1509"/>
      <c r="E257" s="1510"/>
      <c r="F257" s="815">
        <f>SUM('3d.m.'!F26)</f>
        <v>12500</v>
      </c>
    </row>
    <row r="258" spans="1:6" ht="13.5">
      <c r="A258" s="1507">
        <v>3972</v>
      </c>
      <c r="B258" s="1507"/>
      <c r="C258" s="1508" t="s">
        <v>159</v>
      </c>
      <c r="D258" s="1509"/>
      <c r="E258" s="1510"/>
      <c r="F258" s="815">
        <f>SUM('3d.m.'!F38)</f>
        <v>18500</v>
      </c>
    </row>
    <row r="259" spans="1:6" ht="12">
      <c r="A259" s="1511" t="s">
        <v>200</v>
      </c>
      <c r="B259" s="1512" t="s">
        <v>201</v>
      </c>
      <c r="C259" s="1512"/>
      <c r="D259" s="1512"/>
      <c r="E259" s="1512"/>
      <c r="F259" s="1515">
        <f>SUM(F262:F265)</f>
        <v>36209</v>
      </c>
    </row>
    <row r="260" spans="1:6" ht="12">
      <c r="A260" s="1511"/>
      <c r="B260" s="1512"/>
      <c r="C260" s="1512"/>
      <c r="D260" s="1512"/>
      <c r="E260" s="1512"/>
      <c r="F260" s="1516"/>
    </row>
    <row r="261" spans="1:6" ht="12">
      <c r="A261" s="1511"/>
      <c r="B261" s="1512"/>
      <c r="C261" s="1512"/>
      <c r="D261" s="1512"/>
      <c r="E261" s="1512"/>
      <c r="F261" s="1517"/>
    </row>
    <row r="262" spans="1:6" ht="13.5">
      <c r="A262" s="1507">
        <v>3146</v>
      </c>
      <c r="B262" s="1507"/>
      <c r="C262" s="1508" t="s">
        <v>156</v>
      </c>
      <c r="D262" s="1509"/>
      <c r="E262" s="1510"/>
      <c r="F262" s="815">
        <f>SUM('3c.m.'!F169)</f>
        <v>8209</v>
      </c>
    </row>
    <row r="263" spans="1:6" ht="13.5">
      <c r="A263" s="1507">
        <v>3921</v>
      </c>
      <c r="B263" s="1507"/>
      <c r="C263" s="1508" t="s">
        <v>161</v>
      </c>
      <c r="D263" s="1509"/>
      <c r="E263" s="1510"/>
      <c r="F263" s="815">
        <f>SUM('3d.m.'!F12)</f>
        <v>6000</v>
      </c>
    </row>
    <row r="264" spans="1:6" ht="13.5">
      <c r="A264" s="1507">
        <v>3923</v>
      </c>
      <c r="B264" s="1507"/>
      <c r="C264" s="1508" t="s">
        <v>1192</v>
      </c>
      <c r="D264" s="1509"/>
      <c r="E264" s="1510"/>
      <c r="F264" s="815">
        <f>SUM('3d.m.'!F14)</f>
        <v>2000</v>
      </c>
    </row>
    <row r="265" spans="1:6" ht="13.5">
      <c r="A265" s="1507">
        <v>3929</v>
      </c>
      <c r="B265" s="1507"/>
      <c r="C265" s="1508" t="s">
        <v>290</v>
      </c>
      <c r="D265" s="1509"/>
      <c r="E265" s="1510"/>
      <c r="F265" s="815">
        <f>SUM('3d.m.'!F22)</f>
        <v>20000</v>
      </c>
    </row>
    <row r="266" spans="1:6" ht="12">
      <c r="A266" s="1511" t="s">
        <v>202</v>
      </c>
      <c r="B266" s="1512" t="s">
        <v>203</v>
      </c>
      <c r="C266" s="1512"/>
      <c r="D266" s="1512"/>
      <c r="E266" s="1512"/>
      <c r="F266" s="1515">
        <f>SUM(F269)</f>
        <v>4281</v>
      </c>
    </row>
    <row r="267" spans="1:6" ht="12">
      <c r="A267" s="1511"/>
      <c r="B267" s="1512"/>
      <c r="C267" s="1512"/>
      <c r="D267" s="1512"/>
      <c r="E267" s="1512"/>
      <c r="F267" s="1516"/>
    </row>
    <row r="268" spans="1:6" ht="12">
      <c r="A268" s="1511"/>
      <c r="B268" s="1512"/>
      <c r="C268" s="1512"/>
      <c r="D268" s="1512"/>
      <c r="E268" s="1512"/>
      <c r="F268" s="1517"/>
    </row>
    <row r="269" spans="1:6" ht="13.5">
      <c r="A269" s="1507">
        <v>3145</v>
      </c>
      <c r="B269" s="1507"/>
      <c r="C269" s="1508" t="s">
        <v>480</v>
      </c>
      <c r="D269" s="1509"/>
      <c r="E269" s="1510"/>
      <c r="F269" s="815">
        <f>SUM('3c.m.'!F161)</f>
        <v>4281</v>
      </c>
    </row>
    <row r="270" spans="1:6" ht="12">
      <c r="A270" s="1511" t="s">
        <v>272</v>
      </c>
      <c r="B270" s="1512" t="s">
        <v>273</v>
      </c>
      <c r="C270" s="1512"/>
      <c r="D270" s="1512"/>
      <c r="E270" s="1512"/>
      <c r="F270" s="1515">
        <f>SUM(F273)</f>
        <v>23168</v>
      </c>
    </row>
    <row r="271" spans="1:6" ht="12">
      <c r="A271" s="1511"/>
      <c r="B271" s="1512"/>
      <c r="C271" s="1512"/>
      <c r="D271" s="1512"/>
      <c r="E271" s="1512"/>
      <c r="F271" s="1516"/>
    </row>
    <row r="272" spans="1:6" ht="12">
      <c r="A272" s="1511"/>
      <c r="B272" s="1512"/>
      <c r="C272" s="1512"/>
      <c r="D272" s="1512"/>
      <c r="E272" s="1512"/>
      <c r="F272" s="1517"/>
    </row>
    <row r="273" spans="1:6" ht="13.5">
      <c r="A273" s="1507">
        <v>3423</v>
      </c>
      <c r="B273" s="1507"/>
      <c r="C273" s="1508" t="s">
        <v>614</v>
      </c>
      <c r="D273" s="1509"/>
      <c r="E273" s="1510"/>
      <c r="F273" s="815">
        <f>SUM('3c.m.'!F685)</f>
        <v>23168</v>
      </c>
    </row>
    <row r="274" spans="1:6" ht="12">
      <c r="A274" s="1511" t="s">
        <v>204</v>
      </c>
      <c r="B274" s="1512" t="s">
        <v>205</v>
      </c>
      <c r="C274" s="1512"/>
      <c r="D274" s="1512"/>
      <c r="E274" s="1512"/>
      <c r="F274" s="1515">
        <f>SUM(F277)</f>
        <v>0</v>
      </c>
    </row>
    <row r="275" spans="1:6" ht="12">
      <c r="A275" s="1511"/>
      <c r="B275" s="1512"/>
      <c r="C275" s="1512"/>
      <c r="D275" s="1512"/>
      <c r="E275" s="1512"/>
      <c r="F275" s="1516"/>
    </row>
    <row r="276" spans="1:6" ht="12">
      <c r="A276" s="1511"/>
      <c r="B276" s="1512"/>
      <c r="C276" s="1512"/>
      <c r="D276" s="1512"/>
      <c r="E276" s="1512"/>
      <c r="F276" s="1517"/>
    </row>
    <row r="277" spans="1:6" ht="13.5">
      <c r="A277" s="1507"/>
      <c r="B277" s="1507"/>
      <c r="C277" s="1508"/>
      <c r="D277" s="1509"/>
      <c r="E277" s="1510"/>
      <c r="F277" s="815"/>
    </row>
    <row r="278" spans="1:6" ht="12">
      <c r="A278" s="1511" t="s">
        <v>306</v>
      </c>
      <c r="B278" s="1512" t="s">
        <v>307</v>
      </c>
      <c r="C278" s="1512"/>
      <c r="D278" s="1512"/>
      <c r="E278" s="1512"/>
      <c r="F278" s="1515">
        <f>SUM(F281)</f>
        <v>921394</v>
      </c>
    </row>
    <row r="279" spans="1:6" ht="12">
      <c r="A279" s="1511"/>
      <c r="B279" s="1512"/>
      <c r="C279" s="1512"/>
      <c r="D279" s="1512"/>
      <c r="E279" s="1512"/>
      <c r="F279" s="1516"/>
    </row>
    <row r="280" spans="1:6" ht="12">
      <c r="A280" s="1511"/>
      <c r="B280" s="1512"/>
      <c r="C280" s="1512"/>
      <c r="D280" s="1512"/>
      <c r="E280" s="1512"/>
      <c r="F280" s="1517"/>
    </row>
    <row r="281" spans="1:6" ht="13.5">
      <c r="A281" s="1507">
        <v>2499</v>
      </c>
      <c r="B281" s="1507"/>
      <c r="C281" s="1508" t="s">
        <v>308</v>
      </c>
      <c r="D281" s="1509"/>
      <c r="E281" s="1510"/>
      <c r="F281" s="815">
        <v>921394</v>
      </c>
    </row>
    <row r="282" spans="1:6" ht="12">
      <c r="A282" s="1511" t="s">
        <v>309</v>
      </c>
      <c r="B282" s="1512" t="s">
        <v>310</v>
      </c>
      <c r="C282" s="1512"/>
      <c r="D282" s="1512"/>
      <c r="E282" s="1512"/>
      <c r="F282" s="1515">
        <f>SUM(F285:F286)</f>
        <v>89015</v>
      </c>
    </row>
    <row r="283" spans="1:6" ht="12">
      <c r="A283" s="1511"/>
      <c r="B283" s="1512"/>
      <c r="C283" s="1512"/>
      <c r="D283" s="1512"/>
      <c r="E283" s="1512"/>
      <c r="F283" s="1516"/>
    </row>
    <row r="284" spans="1:6" ht="12">
      <c r="A284" s="1511"/>
      <c r="B284" s="1512"/>
      <c r="C284" s="1512"/>
      <c r="D284" s="1512"/>
      <c r="E284" s="1512"/>
      <c r="F284" s="1517"/>
    </row>
    <row r="285" spans="1:6" ht="13.5">
      <c r="A285" s="1507">
        <v>2499</v>
      </c>
      <c r="B285" s="1507"/>
      <c r="C285" s="1508" t="s">
        <v>308</v>
      </c>
      <c r="D285" s="1509"/>
      <c r="E285" s="1510"/>
      <c r="F285" s="815">
        <v>69996</v>
      </c>
    </row>
    <row r="286" spans="1:6" ht="13.5">
      <c r="A286" s="1507">
        <v>2795</v>
      </c>
      <c r="B286" s="1507"/>
      <c r="C286" s="1508" t="s">
        <v>385</v>
      </c>
      <c r="D286" s="1509"/>
      <c r="E286" s="1510"/>
      <c r="F286" s="815">
        <v>19019</v>
      </c>
    </row>
    <row r="287" spans="1:6" ht="12">
      <c r="A287" s="1511" t="s">
        <v>391</v>
      </c>
      <c r="B287" s="1512" t="s">
        <v>392</v>
      </c>
      <c r="C287" s="1512"/>
      <c r="D287" s="1512"/>
      <c r="E287" s="1512"/>
      <c r="F287" s="1515">
        <f>SUM(F290)</f>
        <v>369424</v>
      </c>
    </row>
    <row r="288" spans="1:6" ht="12">
      <c r="A288" s="1511"/>
      <c r="B288" s="1512"/>
      <c r="C288" s="1512"/>
      <c r="D288" s="1512"/>
      <c r="E288" s="1512"/>
      <c r="F288" s="1516"/>
    </row>
    <row r="289" spans="1:6" ht="12">
      <c r="A289" s="1511"/>
      <c r="B289" s="1512"/>
      <c r="C289" s="1512"/>
      <c r="D289" s="1512"/>
      <c r="E289" s="1512"/>
      <c r="F289" s="1517"/>
    </row>
    <row r="290" spans="1:6" ht="13.5">
      <c r="A290" s="1507">
        <v>2795</v>
      </c>
      <c r="B290" s="1507"/>
      <c r="C290" s="1508" t="s">
        <v>385</v>
      </c>
      <c r="D290" s="1509"/>
      <c r="E290" s="1510"/>
      <c r="F290" s="815">
        <v>369424</v>
      </c>
    </row>
    <row r="291" spans="1:6" ht="12">
      <c r="A291" s="1511" t="s">
        <v>383</v>
      </c>
      <c r="B291" s="1512" t="s">
        <v>384</v>
      </c>
      <c r="C291" s="1512"/>
      <c r="D291" s="1512"/>
      <c r="E291" s="1512"/>
      <c r="F291" s="1515">
        <f>SUM(F294)</f>
        <v>11628</v>
      </c>
    </row>
    <row r="292" spans="1:6" ht="12">
      <c r="A292" s="1511"/>
      <c r="B292" s="1512"/>
      <c r="C292" s="1512"/>
      <c r="D292" s="1512"/>
      <c r="E292" s="1512"/>
      <c r="F292" s="1516"/>
    </row>
    <row r="293" spans="1:6" ht="12">
      <c r="A293" s="1511"/>
      <c r="B293" s="1512"/>
      <c r="C293" s="1512"/>
      <c r="D293" s="1512"/>
      <c r="E293" s="1512"/>
      <c r="F293" s="1517"/>
    </row>
    <row r="294" spans="1:6" ht="13.5">
      <c r="A294" s="1507">
        <v>2795</v>
      </c>
      <c r="B294" s="1507"/>
      <c r="C294" s="1508" t="s">
        <v>385</v>
      </c>
      <c r="D294" s="1509"/>
      <c r="E294" s="1510"/>
      <c r="F294" s="815">
        <v>11628</v>
      </c>
    </row>
    <row r="295" spans="1:6" ht="12" customHeight="1">
      <c r="A295" s="1511" t="s">
        <v>389</v>
      </c>
      <c r="B295" s="1512" t="s">
        <v>390</v>
      </c>
      <c r="C295" s="1512"/>
      <c r="D295" s="1512"/>
      <c r="E295" s="1512"/>
      <c r="F295" s="1515">
        <f>SUM(F298)</f>
        <v>128352</v>
      </c>
    </row>
    <row r="296" spans="1:6" ht="12" customHeight="1">
      <c r="A296" s="1511"/>
      <c r="B296" s="1512"/>
      <c r="C296" s="1512"/>
      <c r="D296" s="1512"/>
      <c r="E296" s="1512"/>
      <c r="F296" s="1516"/>
    </row>
    <row r="297" spans="1:6" ht="12" customHeight="1">
      <c r="A297" s="1511"/>
      <c r="B297" s="1512"/>
      <c r="C297" s="1512"/>
      <c r="D297" s="1512"/>
      <c r="E297" s="1512"/>
      <c r="F297" s="1517"/>
    </row>
    <row r="298" spans="1:6" ht="13.5">
      <c r="A298" s="1507">
        <v>2795</v>
      </c>
      <c r="B298" s="1507"/>
      <c r="C298" s="1508" t="s">
        <v>385</v>
      </c>
      <c r="D298" s="1509"/>
      <c r="E298" s="1510"/>
      <c r="F298" s="815">
        <v>128352</v>
      </c>
    </row>
    <row r="299" spans="1:6" ht="12">
      <c r="A299" s="1511" t="s">
        <v>387</v>
      </c>
      <c r="B299" s="1512" t="s">
        <v>388</v>
      </c>
      <c r="C299" s="1512"/>
      <c r="D299" s="1512"/>
      <c r="E299" s="1512"/>
      <c r="F299" s="1515">
        <f>SUM(F302)</f>
        <v>215630</v>
      </c>
    </row>
    <row r="300" spans="1:6" ht="12">
      <c r="A300" s="1511"/>
      <c r="B300" s="1512"/>
      <c r="C300" s="1512"/>
      <c r="D300" s="1512"/>
      <c r="E300" s="1512"/>
      <c r="F300" s="1516"/>
    </row>
    <row r="301" spans="1:6" ht="12">
      <c r="A301" s="1511"/>
      <c r="B301" s="1512"/>
      <c r="C301" s="1512"/>
      <c r="D301" s="1512"/>
      <c r="E301" s="1512"/>
      <c r="F301" s="1517"/>
    </row>
    <row r="302" spans="1:6" ht="13.5">
      <c r="A302" s="1507">
        <v>2795</v>
      </c>
      <c r="B302" s="1507"/>
      <c r="C302" s="1508" t="s">
        <v>385</v>
      </c>
      <c r="D302" s="1509"/>
      <c r="E302" s="1510"/>
      <c r="F302" s="815">
        <v>215630</v>
      </c>
    </row>
    <row r="303" spans="1:6" ht="12">
      <c r="A303" s="1511" t="s">
        <v>206</v>
      </c>
      <c r="B303" s="1512" t="s">
        <v>207</v>
      </c>
      <c r="C303" s="1512"/>
      <c r="D303" s="1512"/>
      <c r="E303" s="1512"/>
      <c r="F303" s="1515">
        <f>SUM(F306)</f>
        <v>28700</v>
      </c>
    </row>
    <row r="304" spans="1:6" ht="12">
      <c r="A304" s="1511"/>
      <c r="B304" s="1512"/>
      <c r="C304" s="1512"/>
      <c r="D304" s="1512"/>
      <c r="E304" s="1512"/>
      <c r="F304" s="1516"/>
    </row>
    <row r="305" spans="1:6" ht="12">
      <c r="A305" s="1511"/>
      <c r="B305" s="1512"/>
      <c r="C305" s="1512"/>
      <c r="D305" s="1512"/>
      <c r="E305" s="1512"/>
      <c r="F305" s="1517"/>
    </row>
    <row r="306" spans="1:6" ht="13.5">
      <c r="A306" s="1507">
        <v>3141</v>
      </c>
      <c r="B306" s="1507"/>
      <c r="C306" s="1508" t="s">
        <v>95</v>
      </c>
      <c r="D306" s="1509"/>
      <c r="E306" s="1510"/>
      <c r="F306" s="815">
        <f>SUM('3c.m.'!F129)</f>
        <v>28700</v>
      </c>
    </row>
    <row r="307" spans="1:6" ht="12" customHeight="1">
      <c r="A307" s="1524" t="s">
        <v>379</v>
      </c>
      <c r="B307" s="1527" t="s">
        <v>386</v>
      </c>
      <c r="C307" s="1528"/>
      <c r="D307" s="1528"/>
      <c r="E307" s="1529"/>
      <c r="F307" s="1515">
        <f>SUM(F310:F310)</f>
        <v>521159</v>
      </c>
    </row>
    <row r="308" spans="1:6" ht="12" customHeight="1">
      <c r="A308" s="1525"/>
      <c r="B308" s="1530"/>
      <c r="C308" s="1531"/>
      <c r="D308" s="1531"/>
      <c r="E308" s="1532"/>
      <c r="F308" s="1541"/>
    </row>
    <row r="309" spans="1:6" ht="12" customHeight="1">
      <c r="A309" s="1526"/>
      <c r="B309" s="1533"/>
      <c r="C309" s="1534"/>
      <c r="D309" s="1534"/>
      <c r="E309" s="1535"/>
      <c r="F309" s="1542"/>
    </row>
    <row r="310" spans="1:6" ht="13.5">
      <c r="A310" s="1543">
        <v>2795</v>
      </c>
      <c r="B310" s="1544"/>
      <c r="C310" s="1508" t="s">
        <v>385</v>
      </c>
      <c r="D310" s="1509"/>
      <c r="E310" s="1510"/>
      <c r="F310" s="815">
        <v>521159</v>
      </c>
    </row>
    <row r="311" spans="1:6" ht="12">
      <c r="A311" s="1524" t="s">
        <v>419</v>
      </c>
      <c r="B311" s="1527" t="s">
        <v>420</v>
      </c>
      <c r="C311" s="1528"/>
      <c r="D311" s="1528"/>
      <c r="E311" s="1529"/>
      <c r="F311" s="1515">
        <f>SUM(F314)</f>
        <v>1270</v>
      </c>
    </row>
    <row r="312" spans="1:6" ht="12">
      <c r="A312" s="1525"/>
      <c r="B312" s="1530"/>
      <c r="C312" s="1531"/>
      <c r="D312" s="1531"/>
      <c r="E312" s="1532"/>
      <c r="F312" s="1541"/>
    </row>
    <row r="313" spans="1:6" ht="12">
      <c r="A313" s="1526"/>
      <c r="B313" s="1533"/>
      <c r="C313" s="1534"/>
      <c r="D313" s="1534"/>
      <c r="E313" s="1535"/>
      <c r="F313" s="1542"/>
    </row>
    <row r="314" spans="1:6" ht="13.5">
      <c r="A314" s="1543">
        <v>2795</v>
      </c>
      <c r="B314" s="1544"/>
      <c r="C314" s="1508" t="s">
        <v>385</v>
      </c>
      <c r="D314" s="1509"/>
      <c r="E314" s="1510"/>
      <c r="F314" s="815">
        <v>1270</v>
      </c>
    </row>
    <row r="315" spans="1:6" ht="12">
      <c r="A315" s="1511" t="s">
        <v>208</v>
      </c>
      <c r="B315" s="1512" t="s">
        <v>209</v>
      </c>
      <c r="C315" s="1512"/>
      <c r="D315" s="1512"/>
      <c r="E315" s="1512"/>
      <c r="F315" s="1515">
        <f>SUM(F318:F319)</f>
        <v>26372</v>
      </c>
    </row>
    <row r="316" spans="1:6" ht="12">
      <c r="A316" s="1511"/>
      <c r="B316" s="1512"/>
      <c r="C316" s="1512"/>
      <c r="D316" s="1512"/>
      <c r="E316" s="1512"/>
      <c r="F316" s="1516"/>
    </row>
    <row r="317" spans="1:6" ht="12">
      <c r="A317" s="1511"/>
      <c r="B317" s="1512"/>
      <c r="C317" s="1512"/>
      <c r="D317" s="1512"/>
      <c r="E317" s="1512"/>
      <c r="F317" s="1517"/>
    </row>
    <row r="318" spans="1:6" ht="13.5">
      <c r="A318" s="1507">
        <v>3142</v>
      </c>
      <c r="B318" s="1507"/>
      <c r="C318" s="1508" t="s">
        <v>460</v>
      </c>
      <c r="D318" s="1509"/>
      <c r="E318" s="1510"/>
      <c r="F318" s="815">
        <f>SUM('3c.m.'!F137)</f>
        <v>17904</v>
      </c>
    </row>
    <row r="319" spans="1:6" ht="13.5">
      <c r="A319" s="1507">
        <v>3143</v>
      </c>
      <c r="B319" s="1507"/>
      <c r="C319" s="1508" t="s">
        <v>471</v>
      </c>
      <c r="D319" s="1509"/>
      <c r="E319" s="1510"/>
      <c r="F319" s="815">
        <f>SUM('3c.m.'!F145)</f>
        <v>8468</v>
      </c>
    </row>
    <row r="320" spans="1:6" ht="12">
      <c r="A320" s="1511" t="s">
        <v>248</v>
      </c>
      <c r="B320" s="1512" t="s">
        <v>249</v>
      </c>
      <c r="C320" s="1512"/>
      <c r="D320" s="1512"/>
      <c r="E320" s="1512"/>
      <c r="F320" s="1515">
        <f>SUM(F323)</f>
        <v>3840</v>
      </c>
    </row>
    <row r="321" spans="1:6" ht="12">
      <c r="A321" s="1511"/>
      <c r="B321" s="1512"/>
      <c r="C321" s="1512"/>
      <c r="D321" s="1512"/>
      <c r="E321" s="1512"/>
      <c r="F321" s="1516"/>
    </row>
    <row r="322" spans="1:6" ht="12">
      <c r="A322" s="1511"/>
      <c r="B322" s="1512"/>
      <c r="C322" s="1512"/>
      <c r="D322" s="1512"/>
      <c r="E322" s="1512"/>
      <c r="F322" s="1517"/>
    </row>
    <row r="323" spans="1:6" ht="13.5">
      <c r="A323" s="1507">
        <v>3349</v>
      </c>
      <c r="B323" s="1507"/>
      <c r="C323" s="1508" t="s">
        <v>250</v>
      </c>
      <c r="D323" s="1509"/>
      <c r="E323" s="1510"/>
      <c r="F323" s="815">
        <f>SUM('3c.m.'!F545)</f>
        <v>3840</v>
      </c>
    </row>
    <row r="324" spans="1:6" ht="12">
      <c r="A324" s="1511" t="s">
        <v>246</v>
      </c>
      <c r="B324" s="1512" t="s">
        <v>247</v>
      </c>
      <c r="C324" s="1512"/>
      <c r="D324" s="1512"/>
      <c r="E324" s="1512"/>
      <c r="F324" s="1515">
        <f>SUM(F327:F327)</f>
        <v>400</v>
      </c>
    </row>
    <row r="325" spans="1:6" ht="12">
      <c r="A325" s="1511"/>
      <c r="B325" s="1512"/>
      <c r="C325" s="1512"/>
      <c r="D325" s="1512"/>
      <c r="E325" s="1512"/>
      <c r="F325" s="1516"/>
    </row>
    <row r="326" spans="1:6" ht="12">
      <c r="A326" s="1511"/>
      <c r="B326" s="1512"/>
      <c r="C326" s="1512"/>
      <c r="D326" s="1512"/>
      <c r="E326" s="1512"/>
      <c r="F326" s="1517"/>
    </row>
    <row r="327" spans="1:6" ht="13.5">
      <c r="A327" s="1507">
        <v>3348</v>
      </c>
      <c r="B327" s="1507"/>
      <c r="C327" s="1508" t="s">
        <v>654</v>
      </c>
      <c r="D327" s="1509"/>
      <c r="E327" s="1510"/>
      <c r="F327" s="815">
        <f>SUM('3c.m.'!F537)</f>
        <v>400</v>
      </c>
    </row>
    <row r="328" spans="1:6" ht="12">
      <c r="A328" s="1511" t="s">
        <v>225</v>
      </c>
      <c r="B328" s="1512" t="s">
        <v>226</v>
      </c>
      <c r="C328" s="1512"/>
      <c r="D328" s="1512"/>
      <c r="E328" s="1512"/>
      <c r="F328" s="1515"/>
    </row>
    <row r="329" spans="1:6" ht="12">
      <c r="A329" s="1511"/>
      <c r="B329" s="1512"/>
      <c r="C329" s="1512"/>
      <c r="D329" s="1512"/>
      <c r="E329" s="1512"/>
      <c r="F329" s="1516"/>
    </row>
    <row r="330" spans="1:6" ht="12">
      <c r="A330" s="1511"/>
      <c r="B330" s="1512"/>
      <c r="C330" s="1512"/>
      <c r="D330" s="1512"/>
      <c r="E330" s="1512"/>
      <c r="F330" s="1517"/>
    </row>
    <row r="331" spans="1:6" ht="12">
      <c r="A331" s="1511" t="s">
        <v>234</v>
      </c>
      <c r="B331" s="1512" t="s">
        <v>235</v>
      </c>
      <c r="C331" s="1512"/>
      <c r="D331" s="1512"/>
      <c r="E331" s="1512"/>
      <c r="F331" s="1515">
        <f>SUM(F334:F336)</f>
        <v>4580</v>
      </c>
    </row>
    <row r="332" spans="1:6" ht="12">
      <c r="A332" s="1511"/>
      <c r="B332" s="1512"/>
      <c r="C332" s="1512"/>
      <c r="D332" s="1512"/>
      <c r="E332" s="1512"/>
      <c r="F332" s="1516"/>
    </row>
    <row r="333" spans="1:6" ht="12">
      <c r="A333" s="1511"/>
      <c r="B333" s="1512"/>
      <c r="C333" s="1512"/>
      <c r="D333" s="1512"/>
      <c r="E333" s="1512"/>
      <c r="F333" s="1517"/>
    </row>
    <row r="334" spans="1:6" ht="13.5">
      <c r="A334" s="1507">
        <v>3341</v>
      </c>
      <c r="B334" s="1507"/>
      <c r="C334" s="1508" t="s">
        <v>798</v>
      </c>
      <c r="D334" s="1509"/>
      <c r="E334" s="1510"/>
      <c r="F334" s="815">
        <f>SUM('3c.m.'!F480)</f>
        <v>1700</v>
      </c>
    </row>
    <row r="335" spans="1:6" ht="13.5">
      <c r="A335" s="1507">
        <v>3342</v>
      </c>
      <c r="B335" s="1507"/>
      <c r="C335" s="1508" t="s">
        <v>799</v>
      </c>
      <c r="D335" s="1509"/>
      <c r="E335" s="1510"/>
      <c r="F335" s="815">
        <f>SUM('3c.m.'!F489)</f>
        <v>880</v>
      </c>
    </row>
    <row r="336" spans="1:6" ht="13.5">
      <c r="A336" s="1507">
        <v>3347</v>
      </c>
      <c r="B336" s="1507"/>
      <c r="C336" s="1508" t="s">
        <v>576</v>
      </c>
      <c r="D336" s="1509"/>
      <c r="E336" s="1510"/>
      <c r="F336" s="815">
        <f>SUM('3c.m.'!F529)</f>
        <v>2000</v>
      </c>
    </row>
    <row r="337" spans="1:6" ht="12">
      <c r="A337" s="1511" t="s">
        <v>241</v>
      </c>
      <c r="B337" s="1512" t="s">
        <v>242</v>
      </c>
      <c r="C337" s="1512"/>
      <c r="D337" s="1512"/>
      <c r="E337" s="1512"/>
      <c r="F337" s="1515">
        <f>SUM(F340)</f>
        <v>300</v>
      </c>
    </row>
    <row r="338" spans="1:6" ht="12">
      <c r="A338" s="1511"/>
      <c r="B338" s="1512"/>
      <c r="C338" s="1512"/>
      <c r="D338" s="1512"/>
      <c r="E338" s="1512"/>
      <c r="F338" s="1516"/>
    </row>
    <row r="339" spans="1:6" ht="12">
      <c r="A339" s="1511"/>
      <c r="B339" s="1512"/>
      <c r="C339" s="1512"/>
      <c r="D339" s="1512"/>
      <c r="E339" s="1512"/>
      <c r="F339" s="1517"/>
    </row>
    <row r="340" spans="1:6" ht="13.5">
      <c r="A340" s="1507">
        <v>3345</v>
      </c>
      <c r="B340" s="1507"/>
      <c r="C340" s="1508" t="s">
        <v>243</v>
      </c>
      <c r="D340" s="1509"/>
      <c r="E340" s="1510"/>
      <c r="F340" s="815">
        <f>SUM('3c.m.'!F513)</f>
        <v>300</v>
      </c>
    </row>
    <row r="341" spans="1:6" ht="12">
      <c r="A341" s="1511" t="s">
        <v>409</v>
      </c>
      <c r="B341" s="1512" t="s">
        <v>410</v>
      </c>
      <c r="C341" s="1512"/>
      <c r="D341" s="1512"/>
      <c r="E341" s="1512"/>
      <c r="F341" s="1515">
        <f>SUM(F344)</f>
        <v>2000</v>
      </c>
    </row>
    <row r="342" spans="1:6" ht="12">
      <c r="A342" s="1511"/>
      <c r="B342" s="1512"/>
      <c r="C342" s="1512"/>
      <c r="D342" s="1512"/>
      <c r="E342" s="1512"/>
      <c r="F342" s="1516"/>
    </row>
    <row r="343" spans="1:6" ht="12">
      <c r="A343" s="1511"/>
      <c r="B343" s="1512"/>
      <c r="C343" s="1512"/>
      <c r="D343" s="1512"/>
      <c r="E343" s="1512"/>
      <c r="F343" s="1517"/>
    </row>
    <row r="344" spans="1:6" ht="13.5">
      <c r="A344" s="1507">
        <v>5041</v>
      </c>
      <c r="B344" s="1507"/>
      <c r="C344" s="1508" t="s">
        <v>1198</v>
      </c>
      <c r="D344" s="1509"/>
      <c r="E344" s="1510"/>
      <c r="F344" s="815">
        <v>2000</v>
      </c>
    </row>
    <row r="345" spans="1:6" ht="12">
      <c r="A345" s="1511" t="s">
        <v>315</v>
      </c>
      <c r="B345" s="1512" t="s">
        <v>316</v>
      </c>
      <c r="C345" s="1512"/>
      <c r="D345" s="1512"/>
      <c r="E345" s="1512"/>
      <c r="F345" s="1515">
        <f>SUM(F348)</f>
        <v>650448</v>
      </c>
    </row>
    <row r="346" spans="1:6" ht="12">
      <c r="A346" s="1511"/>
      <c r="B346" s="1512"/>
      <c r="C346" s="1512"/>
      <c r="D346" s="1512"/>
      <c r="E346" s="1512"/>
      <c r="F346" s="1516"/>
    </row>
    <row r="347" spans="1:6" ht="12">
      <c r="A347" s="1511"/>
      <c r="B347" s="1512"/>
      <c r="C347" s="1512"/>
      <c r="D347" s="1512"/>
      <c r="E347" s="1512"/>
      <c r="F347" s="1517"/>
    </row>
    <row r="348" spans="1:6" ht="13.5">
      <c r="A348" s="1507">
        <v>2875</v>
      </c>
      <c r="B348" s="1507"/>
      <c r="C348" s="1508" t="s">
        <v>816</v>
      </c>
      <c r="D348" s="1509"/>
      <c r="E348" s="1510"/>
      <c r="F348" s="815">
        <v>650448</v>
      </c>
    </row>
    <row r="349" spans="1:6" ht="12">
      <c r="A349" s="1511" t="s">
        <v>251</v>
      </c>
      <c r="B349" s="1512" t="s">
        <v>252</v>
      </c>
      <c r="C349" s="1512"/>
      <c r="D349" s="1512"/>
      <c r="E349" s="1512"/>
      <c r="F349" s="1515">
        <f>SUM(F352)</f>
        <v>11512</v>
      </c>
    </row>
    <row r="350" spans="1:6" ht="12">
      <c r="A350" s="1511"/>
      <c r="B350" s="1512"/>
      <c r="C350" s="1512"/>
      <c r="D350" s="1512"/>
      <c r="E350" s="1512"/>
      <c r="F350" s="1516"/>
    </row>
    <row r="351" spans="1:6" ht="12">
      <c r="A351" s="1511"/>
      <c r="B351" s="1512"/>
      <c r="C351" s="1512"/>
      <c r="D351" s="1512"/>
      <c r="E351" s="1512"/>
      <c r="F351" s="1517"/>
    </row>
    <row r="352" spans="1:6" ht="13.5">
      <c r="A352" s="1507">
        <v>3355</v>
      </c>
      <c r="B352" s="1507"/>
      <c r="C352" s="1508" t="s">
        <v>99</v>
      </c>
      <c r="D352" s="1509"/>
      <c r="E352" s="1510"/>
      <c r="F352" s="815">
        <f>SUM('3c.m.'!F578)</f>
        <v>11512</v>
      </c>
    </row>
    <row r="353" spans="1:6" ht="12" customHeight="1">
      <c r="A353" s="1511" t="s">
        <v>411</v>
      </c>
      <c r="B353" s="1512" t="s">
        <v>412</v>
      </c>
      <c r="C353" s="1512"/>
      <c r="D353" s="1512"/>
      <c r="E353" s="1512"/>
      <c r="F353" s="1515">
        <f>SUM(F356)</f>
        <v>0</v>
      </c>
    </row>
    <row r="354" spans="1:6" ht="12" customHeight="1">
      <c r="A354" s="1511"/>
      <c r="B354" s="1512"/>
      <c r="C354" s="1512"/>
      <c r="D354" s="1512"/>
      <c r="E354" s="1512"/>
      <c r="F354" s="1516"/>
    </row>
    <row r="355" spans="1:6" ht="12" customHeight="1">
      <c r="A355" s="1511"/>
      <c r="B355" s="1512"/>
      <c r="C355" s="1512"/>
      <c r="D355" s="1512"/>
      <c r="E355" s="1512"/>
      <c r="F355" s="1517"/>
    </row>
    <row r="356" spans="1:6" ht="13.5">
      <c r="A356" s="1507">
        <v>2875</v>
      </c>
      <c r="B356" s="1507"/>
      <c r="C356" s="1508" t="s">
        <v>816</v>
      </c>
      <c r="D356" s="1509"/>
      <c r="E356" s="1510"/>
      <c r="F356" s="815"/>
    </row>
    <row r="357" spans="1:6" ht="12" customHeight="1">
      <c r="A357" s="1511" t="s">
        <v>1130</v>
      </c>
      <c r="B357" s="1512" t="s">
        <v>1131</v>
      </c>
      <c r="C357" s="1512"/>
      <c r="D357" s="1512"/>
      <c r="E357" s="1512"/>
      <c r="F357" s="1515">
        <f>SUM(F360)</f>
        <v>492055</v>
      </c>
    </row>
    <row r="358" spans="1:6" ht="12" customHeight="1">
      <c r="A358" s="1511"/>
      <c r="B358" s="1512"/>
      <c r="C358" s="1512"/>
      <c r="D358" s="1512"/>
      <c r="E358" s="1512"/>
      <c r="F358" s="1516"/>
    </row>
    <row r="359" spans="1:6" ht="12" customHeight="1">
      <c r="A359" s="1511"/>
      <c r="B359" s="1512"/>
      <c r="C359" s="1512"/>
      <c r="D359" s="1512"/>
      <c r="E359" s="1512"/>
      <c r="F359" s="1517"/>
    </row>
    <row r="360" spans="1:6" ht="13.5">
      <c r="A360" s="1507">
        <v>2850</v>
      </c>
      <c r="B360" s="1507"/>
      <c r="C360" s="1508" t="s">
        <v>314</v>
      </c>
      <c r="D360" s="1509"/>
      <c r="E360" s="1510"/>
      <c r="F360" s="815">
        <v>492055</v>
      </c>
    </row>
    <row r="361" spans="1:6" ht="12">
      <c r="A361" s="1511" t="s">
        <v>413</v>
      </c>
      <c r="B361" s="1512" t="s">
        <v>414</v>
      </c>
      <c r="C361" s="1512"/>
      <c r="D361" s="1512"/>
      <c r="E361" s="1512"/>
      <c r="F361" s="1515">
        <f>SUM(F364)</f>
        <v>0</v>
      </c>
    </row>
    <row r="362" spans="1:6" ht="12">
      <c r="A362" s="1511"/>
      <c r="B362" s="1512"/>
      <c r="C362" s="1512"/>
      <c r="D362" s="1512"/>
      <c r="E362" s="1512"/>
      <c r="F362" s="1516"/>
    </row>
    <row r="363" spans="1:6" ht="12">
      <c r="A363" s="1511"/>
      <c r="B363" s="1512"/>
      <c r="C363" s="1512"/>
      <c r="D363" s="1512"/>
      <c r="E363" s="1512"/>
      <c r="F363" s="1517"/>
    </row>
    <row r="364" spans="1:6" ht="13.5">
      <c r="A364" s="1507">
        <v>2875</v>
      </c>
      <c r="B364" s="1507"/>
      <c r="C364" s="1508" t="s">
        <v>816</v>
      </c>
      <c r="D364" s="1509"/>
      <c r="E364" s="1510"/>
      <c r="F364" s="815"/>
    </row>
    <row r="365" spans="1:6" ht="12">
      <c r="A365" s="1511" t="s">
        <v>231</v>
      </c>
      <c r="B365" s="1512" t="s">
        <v>232</v>
      </c>
      <c r="C365" s="1512"/>
      <c r="D365" s="1512"/>
      <c r="E365" s="1512"/>
      <c r="F365" s="1515">
        <f>SUM(F368:F369)</f>
        <v>10000</v>
      </c>
    </row>
    <row r="366" spans="1:6" ht="12">
      <c r="A366" s="1511"/>
      <c r="B366" s="1512"/>
      <c r="C366" s="1512"/>
      <c r="D366" s="1512"/>
      <c r="E366" s="1512"/>
      <c r="F366" s="1516"/>
    </row>
    <row r="367" spans="1:6" ht="12">
      <c r="A367" s="1511"/>
      <c r="B367" s="1512"/>
      <c r="C367" s="1512"/>
      <c r="D367" s="1512"/>
      <c r="E367" s="1512"/>
      <c r="F367" s="1517"/>
    </row>
    <row r="368" spans="1:6" ht="13.5">
      <c r="A368" s="1507">
        <v>3307</v>
      </c>
      <c r="B368" s="1507"/>
      <c r="C368" s="1508" t="s">
        <v>687</v>
      </c>
      <c r="D368" s="1509"/>
      <c r="E368" s="1510"/>
      <c r="F368" s="815">
        <f>SUM('3c.m.'!F357)</f>
        <v>4000</v>
      </c>
    </row>
    <row r="369" spans="1:6" ht="13.5">
      <c r="A369" s="1507">
        <v>3320</v>
      </c>
      <c r="B369" s="1507"/>
      <c r="C369" s="1508" t="s">
        <v>233</v>
      </c>
      <c r="D369" s="1509"/>
      <c r="E369" s="1510"/>
      <c r="F369" s="815">
        <f>SUM('3c.m.'!F448)</f>
        <v>6000</v>
      </c>
    </row>
    <row r="370" spans="1:6" ht="12">
      <c r="A370" s="1511" t="s">
        <v>227</v>
      </c>
      <c r="B370" s="1512" t="s">
        <v>228</v>
      </c>
      <c r="C370" s="1512"/>
      <c r="D370" s="1512"/>
      <c r="E370" s="1512"/>
      <c r="F370" s="1515"/>
    </row>
    <row r="371" spans="1:6" ht="12">
      <c r="A371" s="1511"/>
      <c r="B371" s="1512"/>
      <c r="C371" s="1512"/>
      <c r="D371" s="1512"/>
      <c r="E371" s="1512"/>
      <c r="F371" s="1516"/>
    </row>
    <row r="372" spans="1:6" ht="12">
      <c r="A372" s="1511"/>
      <c r="B372" s="1512"/>
      <c r="C372" s="1512"/>
      <c r="D372" s="1512"/>
      <c r="E372" s="1512"/>
      <c r="F372" s="1517"/>
    </row>
    <row r="373" spans="1:6" ht="12">
      <c r="A373" s="1511" t="s">
        <v>229</v>
      </c>
      <c r="B373" s="1512" t="s">
        <v>230</v>
      </c>
      <c r="C373" s="1512"/>
      <c r="D373" s="1512"/>
      <c r="E373" s="1512"/>
      <c r="F373" s="1515">
        <f>SUM(F376:F380)</f>
        <v>29890</v>
      </c>
    </row>
    <row r="374" spans="1:6" ht="12">
      <c r="A374" s="1511"/>
      <c r="B374" s="1512"/>
      <c r="C374" s="1512"/>
      <c r="D374" s="1512"/>
      <c r="E374" s="1512"/>
      <c r="F374" s="1516"/>
    </row>
    <row r="375" spans="1:6" ht="12">
      <c r="A375" s="1511"/>
      <c r="B375" s="1512"/>
      <c r="C375" s="1512"/>
      <c r="D375" s="1512"/>
      <c r="E375" s="1512"/>
      <c r="F375" s="1517"/>
    </row>
    <row r="376" spans="1:6" ht="13.5">
      <c r="A376" s="1507">
        <v>3305</v>
      </c>
      <c r="B376" s="1507"/>
      <c r="C376" s="1508" t="s">
        <v>685</v>
      </c>
      <c r="D376" s="1509"/>
      <c r="E376" s="1510"/>
      <c r="F376" s="815">
        <f>SUM('3c.m.'!F339)</f>
        <v>9800</v>
      </c>
    </row>
    <row r="377" spans="1:6" ht="13.5">
      <c r="A377" s="1507">
        <v>3309</v>
      </c>
      <c r="B377" s="1507"/>
      <c r="C377" s="1508" t="s">
        <v>772</v>
      </c>
      <c r="D377" s="1509"/>
      <c r="E377" s="1510"/>
      <c r="F377" s="815">
        <f>SUM('3c.m.'!F365)</f>
        <v>537</v>
      </c>
    </row>
    <row r="378" spans="1:6" ht="13.5">
      <c r="A378" s="1507">
        <v>3310</v>
      </c>
      <c r="B378" s="1507"/>
      <c r="C378" s="1508" t="s">
        <v>839</v>
      </c>
      <c r="D378" s="1509"/>
      <c r="E378" s="1510"/>
      <c r="F378" s="815">
        <f>SUM('3c.m.'!F373)</f>
        <v>6000</v>
      </c>
    </row>
    <row r="379" spans="1:6" ht="13.5">
      <c r="A379" s="1507">
        <v>3311</v>
      </c>
      <c r="B379" s="1507"/>
      <c r="C379" s="1508" t="s">
        <v>608</v>
      </c>
      <c r="D379" s="1509"/>
      <c r="E379" s="1510"/>
      <c r="F379" s="815">
        <f>SUM('3c.m.'!F381)</f>
        <v>12015</v>
      </c>
    </row>
    <row r="380" spans="1:6" ht="13.5">
      <c r="A380" s="1507">
        <v>3318</v>
      </c>
      <c r="B380" s="1507"/>
      <c r="C380" s="1508" t="s">
        <v>609</v>
      </c>
      <c r="D380" s="1509"/>
      <c r="E380" s="1510"/>
      <c r="F380" s="815">
        <f>SUM('3c.m.'!F430)</f>
        <v>1538</v>
      </c>
    </row>
    <row r="381" spans="1:6" ht="12">
      <c r="A381" s="1511" t="s">
        <v>236</v>
      </c>
      <c r="B381" s="1512" t="s">
        <v>237</v>
      </c>
      <c r="C381" s="1512"/>
      <c r="D381" s="1512"/>
      <c r="E381" s="1512"/>
      <c r="F381" s="1515">
        <f>SUM(F384)</f>
        <v>1000</v>
      </c>
    </row>
    <row r="382" spans="1:6" ht="12">
      <c r="A382" s="1511"/>
      <c r="B382" s="1512"/>
      <c r="C382" s="1512"/>
      <c r="D382" s="1512"/>
      <c r="E382" s="1512"/>
      <c r="F382" s="1516"/>
    </row>
    <row r="383" spans="1:6" ht="12">
      <c r="A383" s="1511"/>
      <c r="B383" s="1512"/>
      <c r="C383" s="1512"/>
      <c r="D383" s="1512"/>
      <c r="E383" s="1512"/>
      <c r="F383" s="1517"/>
    </row>
    <row r="384" spans="1:6" ht="13.5">
      <c r="A384" s="1507">
        <v>3343</v>
      </c>
      <c r="B384" s="1507"/>
      <c r="C384" s="1508" t="s">
        <v>238</v>
      </c>
      <c r="D384" s="1509"/>
      <c r="E384" s="1510"/>
      <c r="F384" s="815">
        <f>SUM('3c.m.'!F497)</f>
        <v>1000</v>
      </c>
    </row>
    <row r="385" spans="1:6" ht="12" customHeight="1">
      <c r="A385" s="1511" t="s">
        <v>239</v>
      </c>
      <c r="B385" s="1512" t="s">
        <v>240</v>
      </c>
      <c r="C385" s="1512"/>
      <c r="D385" s="1512"/>
      <c r="E385" s="1512"/>
      <c r="F385" s="1515">
        <f>SUM(F388:F388)</f>
        <v>1027</v>
      </c>
    </row>
    <row r="386" spans="1:6" ht="12" customHeight="1">
      <c r="A386" s="1511"/>
      <c r="B386" s="1512"/>
      <c r="C386" s="1512"/>
      <c r="D386" s="1512"/>
      <c r="E386" s="1512"/>
      <c r="F386" s="1516"/>
    </row>
    <row r="387" spans="1:6" ht="12" customHeight="1">
      <c r="A387" s="1511"/>
      <c r="B387" s="1512"/>
      <c r="C387" s="1512"/>
      <c r="D387" s="1512"/>
      <c r="E387" s="1512"/>
      <c r="F387" s="1517"/>
    </row>
    <row r="388" spans="1:6" ht="13.5">
      <c r="A388" s="1507">
        <v>3344</v>
      </c>
      <c r="B388" s="1507"/>
      <c r="C388" s="1508" t="s">
        <v>774</v>
      </c>
      <c r="D388" s="1509"/>
      <c r="E388" s="1510"/>
      <c r="F388" s="815">
        <f>SUM('3c.m.'!F505)</f>
        <v>1027</v>
      </c>
    </row>
    <row r="389" spans="1:6" ht="12" customHeight="1">
      <c r="A389" s="1511" t="s">
        <v>417</v>
      </c>
      <c r="B389" s="1512" t="s">
        <v>418</v>
      </c>
      <c r="C389" s="1512"/>
      <c r="D389" s="1512"/>
      <c r="E389" s="1512"/>
      <c r="F389" s="1515"/>
    </row>
    <row r="390" spans="1:6" ht="12" customHeight="1">
      <c r="A390" s="1511"/>
      <c r="B390" s="1512"/>
      <c r="C390" s="1512"/>
      <c r="D390" s="1512"/>
      <c r="E390" s="1512"/>
      <c r="F390" s="1516"/>
    </row>
    <row r="391" spans="1:6" ht="12" customHeight="1">
      <c r="A391" s="1511"/>
      <c r="B391" s="1512"/>
      <c r="C391" s="1512"/>
      <c r="D391" s="1512"/>
      <c r="E391" s="1512"/>
      <c r="F391" s="1517"/>
    </row>
    <row r="392" spans="1:6" ht="12">
      <c r="A392" s="1511" t="s">
        <v>415</v>
      </c>
      <c r="B392" s="1512" t="s">
        <v>416</v>
      </c>
      <c r="C392" s="1512"/>
      <c r="D392" s="1512"/>
      <c r="E392" s="1512"/>
      <c r="F392" s="1515"/>
    </row>
    <row r="393" spans="1:6" ht="12">
      <c r="A393" s="1511"/>
      <c r="B393" s="1512"/>
      <c r="C393" s="1512"/>
      <c r="D393" s="1512"/>
      <c r="E393" s="1512"/>
      <c r="F393" s="1516"/>
    </row>
    <row r="394" spans="1:6" ht="12">
      <c r="A394" s="1511"/>
      <c r="B394" s="1512"/>
      <c r="C394" s="1512"/>
      <c r="D394" s="1512"/>
      <c r="E394" s="1512"/>
      <c r="F394" s="1517"/>
    </row>
    <row r="395" spans="1:6" ht="12">
      <c r="A395" s="1511" t="s">
        <v>244</v>
      </c>
      <c r="B395" s="1512" t="s">
        <v>245</v>
      </c>
      <c r="C395" s="1512"/>
      <c r="D395" s="1512"/>
      <c r="E395" s="1512"/>
      <c r="F395" s="1515">
        <f>SUM(F398:F398)</f>
        <v>4050</v>
      </c>
    </row>
    <row r="396" spans="1:6" ht="12">
      <c r="A396" s="1511"/>
      <c r="B396" s="1512"/>
      <c r="C396" s="1512"/>
      <c r="D396" s="1512"/>
      <c r="E396" s="1512"/>
      <c r="F396" s="1516"/>
    </row>
    <row r="397" spans="1:6" ht="12">
      <c r="A397" s="1511"/>
      <c r="B397" s="1512"/>
      <c r="C397" s="1512"/>
      <c r="D397" s="1512"/>
      <c r="E397" s="1512"/>
      <c r="F397" s="1517"/>
    </row>
    <row r="398" spans="1:6" ht="13.5">
      <c r="A398" s="1507">
        <v>3346</v>
      </c>
      <c r="B398" s="1507"/>
      <c r="C398" s="1508" t="s">
        <v>575</v>
      </c>
      <c r="D398" s="1509"/>
      <c r="E398" s="1510"/>
      <c r="F398" s="815">
        <f>SUM('3c.m.'!F521)</f>
        <v>4050</v>
      </c>
    </row>
    <row r="399" spans="1:6" ht="12">
      <c r="A399" s="1511" t="s">
        <v>421</v>
      </c>
      <c r="B399" s="1512" t="s">
        <v>158</v>
      </c>
      <c r="C399" s="1512"/>
      <c r="D399" s="1512"/>
      <c r="E399" s="1512"/>
      <c r="F399" s="1515">
        <f>SUM(F402)</f>
        <v>13028</v>
      </c>
    </row>
    <row r="400" spans="1:6" ht="12">
      <c r="A400" s="1511"/>
      <c r="B400" s="1512"/>
      <c r="C400" s="1512"/>
      <c r="D400" s="1512"/>
      <c r="E400" s="1512"/>
      <c r="F400" s="1516"/>
    </row>
    <row r="401" spans="1:6" ht="12">
      <c r="A401" s="1511"/>
      <c r="B401" s="1512"/>
      <c r="C401" s="1512"/>
      <c r="D401" s="1512"/>
      <c r="E401" s="1512"/>
      <c r="F401" s="1517"/>
    </row>
    <row r="402" spans="1:6" ht="13.5">
      <c r="A402" s="1507">
        <v>3340</v>
      </c>
      <c r="B402" s="1507"/>
      <c r="C402" s="1508" t="s">
        <v>158</v>
      </c>
      <c r="D402" s="1509"/>
      <c r="E402" s="1510"/>
      <c r="F402" s="815">
        <f>SUM('3c.m.'!F472)</f>
        <v>13028</v>
      </c>
    </row>
    <row r="403" spans="1:6" ht="12">
      <c r="A403" s="1511" t="s">
        <v>210</v>
      </c>
      <c r="B403" s="1512" t="s">
        <v>211</v>
      </c>
      <c r="C403" s="1512"/>
      <c r="D403" s="1512"/>
      <c r="E403" s="1512"/>
      <c r="F403" s="1515">
        <f>SUM(F406:F421)</f>
        <v>238563</v>
      </c>
    </row>
    <row r="404" spans="1:6" ht="12">
      <c r="A404" s="1511"/>
      <c r="B404" s="1512"/>
      <c r="C404" s="1512"/>
      <c r="D404" s="1512"/>
      <c r="E404" s="1512"/>
      <c r="F404" s="1516"/>
    </row>
    <row r="405" spans="1:6" ht="12">
      <c r="A405" s="1511"/>
      <c r="B405" s="1512"/>
      <c r="C405" s="1512"/>
      <c r="D405" s="1512"/>
      <c r="E405" s="1512"/>
      <c r="F405" s="1517"/>
    </row>
    <row r="406" spans="1:6" ht="13.5">
      <c r="A406" s="1507">
        <v>3081</v>
      </c>
      <c r="B406" s="1507"/>
      <c r="C406" s="1508" t="s">
        <v>616</v>
      </c>
      <c r="D406" s="1509"/>
      <c r="E406" s="1510"/>
      <c r="F406" s="815">
        <f>SUM('3c.m.'!F51)</f>
        <v>23348</v>
      </c>
    </row>
    <row r="407" spans="1:6" ht="13.5">
      <c r="A407" s="1507">
        <v>3144</v>
      </c>
      <c r="B407" s="1507"/>
      <c r="C407" s="1508" t="s">
        <v>606</v>
      </c>
      <c r="D407" s="1509"/>
      <c r="E407" s="1510"/>
      <c r="F407" s="815">
        <f>SUM('3c.m.'!F153)</f>
        <v>1500</v>
      </c>
    </row>
    <row r="408" spans="1:6" ht="13.5">
      <c r="A408" s="1507">
        <v>3306</v>
      </c>
      <c r="B408" s="1507"/>
      <c r="C408" s="1508" t="s">
        <v>686</v>
      </c>
      <c r="D408" s="1509"/>
      <c r="E408" s="1510"/>
      <c r="F408" s="815">
        <f>SUM('3c.m.'!F348)</f>
        <v>1500</v>
      </c>
    </row>
    <row r="409" spans="1:6" ht="13.5">
      <c r="A409" s="1507">
        <v>3312</v>
      </c>
      <c r="B409" s="1507"/>
      <c r="C409" s="1508" t="s">
        <v>543</v>
      </c>
      <c r="D409" s="1509"/>
      <c r="E409" s="1510"/>
      <c r="F409" s="815">
        <f>SUM('3c.m.'!F389)</f>
        <v>16000</v>
      </c>
    </row>
    <row r="410" spans="1:6" ht="13.5">
      <c r="A410" s="1507">
        <v>3313</v>
      </c>
      <c r="B410" s="1507"/>
      <c r="C410" s="1508" t="s">
        <v>346</v>
      </c>
      <c r="D410" s="1509"/>
      <c r="E410" s="1510"/>
      <c r="F410" s="815">
        <f>SUM('3c.m.'!F397)</f>
        <v>8000</v>
      </c>
    </row>
    <row r="411" spans="1:6" ht="13.5">
      <c r="A411" s="1507">
        <v>3315</v>
      </c>
      <c r="B411" s="1507"/>
      <c r="C411" s="1508" t="s">
        <v>358</v>
      </c>
      <c r="D411" s="1509"/>
      <c r="E411" s="1510"/>
      <c r="F411" s="815">
        <f>SUM('3c.m.'!F405)</f>
        <v>11200</v>
      </c>
    </row>
    <row r="412" spans="1:6" ht="13.5">
      <c r="A412" s="1507">
        <v>3316</v>
      </c>
      <c r="B412" s="1507"/>
      <c r="C412" s="1508" t="s">
        <v>348</v>
      </c>
      <c r="D412" s="1509"/>
      <c r="E412" s="1510"/>
      <c r="F412" s="815">
        <f>SUM('3c.m.'!F413)</f>
        <v>4000</v>
      </c>
    </row>
    <row r="413" spans="1:6" ht="13.5">
      <c r="A413" s="1507">
        <v>3317</v>
      </c>
      <c r="B413" s="1507"/>
      <c r="C413" s="1508" t="s">
        <v>359</v>
      </c>
      <c r="D413" s="1509"/>
      <c r="E413" s="1510"/>
      <c r="F413" s="815">
        <f>SUM('3c.m.'!F421)</f>
        <v>109000</v>
      </c>
    </row>
    <row r="414" spans="1:6" ht="13.5">
      <c r="A414" s="1507">
        <v>3319</v>
      </c>
      <c r="B414" s="1507"/>
      <c r="C414" s="1508" t="s">
        <v>423</v>
      </c>
      <c r="D414" s="1509"/>
      <c r="E414" s="1510"/>
      <c r="F414" s="815">
        <f>SUM('3c.m.'!F439)</f>
        <v>8114</v>
      </c>
    </row>
    <row r="415" spans="1:6" ht="13.5">
      <c r="A415" s="1507">
        <v>3322</v>
      </c>
      <c r="B415" s="1507"/>
      <c r="C415" s="1508" t="s">
        <v>610</v>
      </c>
      <c r="D415" s="1509"/>
      <c r="E415" s="1510"/>
      <c r="F415" s="815">
        <f>SUM('3c.m.'!F456)</f>
        <v>9500</v>
      </c>
    </row>
    <row r="416" spans="1:6" ht="13.5">
      <c r="A416" s="1543">
        <v>3323</v>
      </c>
      <c r="B416" s="1544"/>
      <c r="C416" s="1508" t="s">
        <v>880</v>
      </c>
      <c r="D416" s="1509"/>
      <c r="E416" s="1510"/>
      <c r="F416" s="815">
        <f>SUM('3c.m.'!F464)</f>
        <v>7500</v>
      </c>
    </row>
    <row r="417" spans="1:6" ht="13.5">
      <c r="A417" s="1507">
        <v>3350</v>
      </c>
      <c r="B417" s="1507"/>
      <c r="C417" s="1508" t="s">
        <v>797</v>
      </c>
      <c r="D417" s="1509"/>
      <c r="E417" s="1510"/>
      <c r="F417" s="815">
        <f>SUM('3c.m.'!F553)</f>
        <v>1000</v>
      </c>
    </row>
    <row r="418" spans="1:6" ht="13.5">
      <c r="A418" s="1507">
        <v>3351</v>
      </c>
      <c r="B418" s="1507"/>
      <c r="C418" s="1508" t="s">
        <v>453</v>
      </c>
      <c r="D418" s="1509"/>
      <c r="E418" s="1510"/>
      <c r="F418" s="815">
        <f>SUM('3c.m.'!F561)</f>
        <v>19366</v>
      </c>
    </row>
    <row r="419" spans="1:6" ht="13.5">
      <c r="A419" s="1507">
        <v>3352</v>
      </c>
      <c r="B419" s="1507"/>
      <c r="C419" s="1508" t="s">
        <v>1215</v>
      </c>
      <c r="D419" s="1509"/>
      <c r="E419" s="1510"/>
      <c r="F419" s="815">
        <f>SUM('3c.m.'!F570)</f>
        <v>16035</v>
      </c>
    </row>
    <row r="420" spans="1:6" ht="13.5">
      <c r="A420" s="1507">
        <v>3358</v>
      </c>
      <c r="B420" s="1507"/>
      <c r="C420" s="1508" t="s">
        <v>187</v>
      </c>
      <c r="D420" s="1509"/>
      <c r="E420" s="1510"/>
      <c r="F420" s="815">
        <f>SUM('3c.m.'!F602)</f>
        <v>500</v>
      </c>
    </row>
    <row r="421" spans="1:6" ht="13.5">
      <c r="A421" s="1507">
        <v>3943</v>
      </c>
      <c r="B421" s="1507"/>
      <c r="C421" s="1508" t="s">
        <v>295</v>
      </c>
      <c r="D421" s="1509"/>
      <c r="E421" s="1510"/>
      <c r="F421" s="815">
        <f>SUM('3d.m.'!F30)</f>
        <v>2000</v>
      </c>
    </row>
    <row r="422" spans="1:6" ht="12" customHeight="1">
      <c r="A422" s="1524" t="s">
        <v>212</v>
      </c>
      <c r="B422" s="1527" t="s">
        <v>213</v>
      </c>
      <c r="C422" s="1528"/>
      <c r="D422" s="1528"/>
      <c r="E422" s="1529"/>
      <c r="F422" s="1515">
        <f>SUM(F425)</f>
        <v>12477</v>
      </c>
    </row>
    <row r="423" spans="1:6" ht="12" customHeight="1">
      <c r="A423" s="1525"/>
      <c r="B423" s="1530"/>
      <c r="C423" s="1531"/>
      <c r="D423" s="1531"/>
      <c r="E423" s="1532"/>
      <c r="F423" s="1516"/>
    </row>
    <row r="424" spans="1:6" ht="12" customHeight="1">
      <c r="A424" s="1526"/>
      <c r="B424" s="1533"/>
      <c r="C424" s="1534"/>
      <c r="D424" s="1534"/>
      <c r="E424" s="1535"/>
      <c r="F424" s="1517"/>
    </row>
    <row r="425" spans="1:6" ht="13.5">
      <c r="A425" s="1507">
        <v>3202</v>
      </c>
      <c r="B425" s="1507"/>
      <c r="C425" s="1508" t="s">
        <v>787</v>
      </c>
      <c r="D425" s="1509"/>
      <c r="E425" s="1510"/>
      <c r="F425" s="815">
        <f>SUM('3c.m.'!F194)</f>
        <v>12477</v>
      </c>
    </row>
    <row r="426" spans="1:6" ht="12">
      <c r="A426" s="1524" t="s">
        <v>301</v>
      </c>
      <c r="B426" s="1527" t="s">
        <v>302</v>
      </c>
      <c r="C426" s="1528"/>
      <c r="D426" s="1528"/>
      <c r="E426" s="1529"/>
      <c r="F426" s="1515">
        <f>SUM(F429:F432)</f>
        <v>567655</v>
      </c>
    </row>
    <row r="427" spans="1:6" ht="12">
      <c r="A427" s="1525"/>
      <c r="B427" s="1530"/>
      <c r="C427" s="1531"/>
      <c r="D427" s="1531"/>
      <c r="E427" s="1532"/>
      <c r="F427" s="1516"/>
    </row>
    <row r="428" spans="1:6" ht="12">
      <c r="A428" s="1526"/>
      <c r="B428" s="1533"/>
      <c r="C428" s="1534"/>
      <c r="D428" s="1534"/>
      <c r="E428" s="1535"/>
      <c r="F428" s="1517"/>
    </row>
    <row r="429" spans="1:6" ht="13.5">
      <c r="A429" s="1507">
        <v>6110</v>
      </c>
      <c r="B429" s="1507"/>
      <c r="C429" s="1508" t="s">
        <v>303</v>
      </c>
      <c r="D429" s="1509"/>
      <c r="E429" s="1510"/>
      <c r="F429" s="815">
        <f>SUM('6.mell. '!F12)</f>
        <v>370069</v>
      </c>
    </row>
    <row r="430" spans="1:6" ht="13.5">
      <c r="A430" s="1507">
        <v>6121</v>
      </c>
      <c r="B430" s="1507"/>
      <c r="C430" s="1508" t="s">
        <v>107</v>
      </c>
      <c r="D430" s="1509"/>
      <c r="E430" s="1510"/>
      <c r="F430" s="815">
        <f>SUM('6.mell. '!E15)</f>
        <v>0</v>
      </c>
    </row>
    <row r="431" spans="1:6" ht="13.5">
      <c r="A431" s="1507">
        <v>6126</v>
      </c>
      <c r="B431" s="1507"/>
      <c r="C431" s="1508" t="s">
        <v>1321</v>
      </c>
      <c r="D431" s="1509"/>
      <c r="E431" s="1510"/>
      <c r="F431" s="815">
        <f>SUM('6.mell. '!F17)</f>
        <v>197586</v>
      </c>
    </row>
    <row r="432" spans="1:6" ht="13.5">
      <c r="A432" s="1507">
        <v>6125</v>
      </c>
      <c r="B432" s="1507"/>
      <c r="C432" s="1508" t="s">
        <v>1129</v>
      </c>
      <c r="D432" s="1509"/>
      <c r="E432" s="1510"/>
      <c r="F432" s="815">
        <f>SUM('6.mell. '!E16)</f>
        <v>0</v>
      </c>
    </row>
    <row r="433" spans="1:6" ht="12.75" customHeight="1">
      <c r="A433" s="1518" t="s">
        <v>625</v>
      </c>
      <c r="B433" s="1519"/>
      <c r="C433" s="1519"/>
      <c r="D433" s="1519"/>
      <c r="E433" s="1520"/>
      <c r="F433" s="1513">
        <f>SUM(F426+F422+F403+F399+F395+F385+F381+F373+F370+F365+F357+F349+F345+F337+F331+F328+F324+F320+F315+F303+F282+F278++F274+F270+F266+F259+F252+F247+F232+F228+F223+F218+F214+F187+F178+F173+F169+F161+F157+F152+F126+F122+F118+F114+F106+F102+F98+F94+F90+F83+F20+F5++F307+F299+F295+F291+F287+F183+F165+F110+F210+F206+F202+F198+F74+F392+F389+F361+F353+F341+F311+F79)</f>
        <v>17856037</v>
      </c>
    </row>
    <row r="434" spans="1:6" ht="12.75" customHeight="1">
      <c r="A434" s="1521"/>
      <c r="B434" s="1522"/>
      <c r="C434" s="1522"/>
      <c r="D434" s="1522"/>
      <c r="E434" s="1523"/>
      <c r="F434" s="1514"/>
    </row>
  </sheetData>
  <sheetProtection/>
  <mergeCells count="624">
    <mergeCell ref="C155:E155"/>
    <mergeCell ref="A197:B197"/>
    <mergeCell ref="C197:E197"/>
    <mergeCell ref="C190:E190"/>
    <mergeCell ref="A160:B160"/>
    <mergeCell ref="A182:B182"/>
    <mergeCell ref="A161:A163"/>
    <mergeCell ref="A172:B172"/>
    <mergeCell ref="C172:E172"/>
    <mergeCell ref="A169:A171"/>
    <mergeCell ref="A66:B66"/>
    <mergeCell ref="A67:B67"/>
    <mergeCell ref="A15:B15"/>
    <mergeCell ref="C15:E15"/>
    <mergeCell ref="A88:B88"/>
    <mergeCell ref="C88:E88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78:B78"/>
    <mergeCell ref="C78:E78"/>
    <mergeCell ref="B94:E96"/>
    <mergeCell ref="F74:F76"/>
    <mergeCell ref="A110:A112"/>
    <mergeCell ref="C121:E121"/>
    <mergeCell ref="F118:F120"/>
    <mergeCell ref="F79:F81"/>
    <mergeCell ref="F94:F96"/>
    <mergeCell ref="A89:B89"/>
    <mergeCell ref="A19:B19"/>
    <mergeCell ref="C19:E19"/>
    <mergeCell ref="A35:B35"/>
    <mergeCell ref="C35:E35"/>
    <mergeCell ref="A77:B77"/>
    <mergeCell ref="C77:E77"/>
    <mergeCell ref="C72:E72"/>
    <mergeCell ref="A33:B33"/>
    <mergeCell ref="C33:E33"/>
    <mergeCell ref="A36:B36"/>
    <mergeCell ref="F102:F104"/>
    <mergeCell ref="A97:B97"/>
    <mergeCell ref="F106:F108"/>
    <mergeCell ref="F98:F100"/>
    <mergeCell ref="F122:F124"/>
    <mergeCell ref="C101:E101"/>
    <mergeCell ref="A122:A124"/>
    <mergeCell ref="A113:B113"/>
    <mergeCell ref="A118:A120"/>
    <mergeCell ref="C97:E97"/>
    <mergeCell ref="F114:F116"/>
    <mergeCell ref="A83:A85"/>
    <mergeCell ref="B83:E85"/>
    <mergeCell ref="F110:F112"/>
    <mergeCell ref="C222:E222"/>
    <mergeCell ref="C217:E217"/>
    <mergeCell ref="B198:E200"/>
    <mergeCell ref="C201:E201"/>
    <mergeCell ref="F90:F92"/>
    <mergeCell ref="B122:E124"/>
    <mergeCell ref="F307:F309"/>
    <mergeCell ref="B307:E309"/>
    <mergeCell ref="A307:A309"/>
    <mergeCell ref="B303:E305"/>
    <mergeCell ref="A303:A305"/>
    <mergeCell ref="F295:F297"/>
    <mergeCell ref="F299:F301"/>
    <mergeCell ref="A302:B302"/>
    <mergeCell ref="B295:E297"/>
    <mergeCell ref="C302:E302"/>
    <mergeCell ref="A294:B294"/>
    <mergeCell ref="C191:E191"/>
    <mergeCell ref="A217:B217"/>
    <mergeCell ref="F183:F185"/>
    <mergeCell ref="A228:A230"/>
    <mergeCell ref="A286:B286"/>
    <mergeCell ref="A274:A276"/>
    <mergeCell ref="C237:E237"/>
    <mergeCell ref="A238:B238"/>
    <mergeCell ref="F278:F280"/>
    <mergeCell ref="F282:F284"/>
    <mergeCell ref="F187:F189"/>
    <mergeCell ref="B161:E163"/>
    <mergeCell ref="F169:F171"/>
    <mergeCell ref="F173:F175"/>
    <mergeCell ref="A181:B181"/>
    <mergeCell ref="A173:A175"/>
    <mergeCell ref="A187:A189"/>
    <mergeCell ref="B270:E272"/>
    <mergeCell ref="A278:A280"/>
    <mergeCell ref="F266:F268"/>
    <mergeCell ref="A221:B221"/>
    <mergeCell ref="A164:B164"/>
    <mergeCell ref="A98:A100"/>
    <mergeCell ref="B98:E100"/>
    <mergeCell ref="A273:B273"/>
    <mergeCell ref="B214:E216"/>
    <mergeCell ref="C138:E138"/>
    <mergeCell ref="A213:B213"/>
    <mergeCell ref="A190:B190"/>
    <mergeCell ref="C86:E86"/>
    <mergeCell ref="A131:B131"/>
    <mergeCell ref="A183:A185"/>
    <mergeCell ref="C182:E182"/>
    <mergeCell ref="A125:B125"/>
    <mergeCell ref="C125:E125"/>
    <mergeCell ref="A106:A108"/>
    <mergeCell ref="A117:B117"/>
    <mergeCell ref="C113:E113"/>
    <mergeCell ref="A101:B101"/>
    <mergeCell ref="C134:E134"/>
    <mergeCell ref="A177:B177"/>
    <mergeCell ref="C150:E150"/>
    <mergeCell ref="C133:E133"/>
    <mergeCell ref="C147:E147"/>
    <mergeCell ref="A134:B134"/>
    <mergeCell ref="A137:B137"/>
    <mergeCell ref="A148:B148"/>
    <mergeCell ref="C148:E148"/>
    <mergeCell ref="A155:B155"/>
    <mergeCell ref="A82:B82"/>
    <mergeCell ref="A47:B47"/>
    <mergeCell ref="F126:F128"/>
    <mergeCell ref="A192:B192"/>
    <mergeCell ref="A150:B150"/>
    <mergeCell ref="A79:A81"/>
    <mergeCell ref="B79:E81"/>
    <mergeCell ref="B106:E108"/>
    <mergeCell ref="A102:A104"/>
    <mergeCell ref="B110:E112"/>
    <mergeCell ref="C36:E36"/>
    <mergeCell ref="C38:E38"/>
    <mergeCell ref="A34:B34"/>
    <mergeCell ref="C34:E34"/>
    <mergeCell ref="A37:B37"/>
    <mergeCell ref="C37:E37"/>
    <mergeCell ref="A38:B38"/>
    <mergeCell ref="A291:A293"/>
    <mergeCell ref="B291:E293"/>
    <mergeCell ref="F274:F276"/>
    <mergeCell ref="A237:B237"/>
    <mergeCell ref="B165:E167"/>
    <mergeCell ref="A39:B39"/>
    <mergeCell ref="C39:E39"/>
    <mergeCell ref="C109:E109"/>
    <mergeCell ref="A41:B41"/>
    <mergeCell ref="C41:E41"/>
    <mergeCell ref="F83:F85"/>
    <mergeCell ref="C45:E45"/>
    <mergeCell ref="A42:B42"/>
    <mergeCell ref="C42:E42"/>
    <mergeCell ref="A44:B44"/>
    <mergeCell ref="A43:B43"/>
    <mergeCell ref="C47:E47"/>
    <mergeCell ref="C44:E44"/>
    <mergeCell ref="C43:E43"/>
    <mergeCell ref="A74:A76"/>
    <mergeCell ref="C388:E388"/>
    <mergeCell ref="A310:B310"/>
    <mergeCell ref="A94:A96"/>
    <mergeCell ref="C379:E379"/>
    <mergeCell ref="C376:E376"/>
    <mergeCell ref="B370:E372"/>
    <mergeCell ref="B114:E116"/>
    <mergeCell ref="A247:A249"/>
    <mergeCell ref="B232:E234"/>
    <mergeCell ref="A370:A372"/>
    <mergeCell ref="B357:E359"/>
    <mergeCell ref="F357:F359"/>
    <mergeCell ref="B385:E387"/>
    <mergeCell ref="B395:E397"/>
    <mergeCell ref="A399:A401"/>
    <mergeCell ref="A379:B379"/>
    <mergeCell ref="B381:E383"/>
    <mergeCell ref="A395:A397"/>
    <mergeCell ref="B399:E401"/>
    <mergeCell ref="A388:B388"/>
    <mergeCell ref="A334:B334"/>
    <mergeCell ref="C344:E344"/>
    <mergeCell ref="C336:E336"/>
    <mergeCell ref="F395:F397"/>
    <mergeCell ref="A392:A394"/>
    <mergeCell ref="F399:F401"/>
    <mergeCell ref="F392:F394"/>
    <mergeCell ref="C352:E352"/>
    <mergeCell ref="F361:F363"/>
    <mergeCell ref="A357:A359"/>
    <mergeCell ref="F337:F339"/>
    <mergeCell ref="F341:F343"/>
    <mergeCell ref="B341:E343"/>
    <mergeCell ref="F349:F351"/>
    <mergeCell ref="F345:F347"/>
    <mergeCell ref="C340:E340"/>
    <mergeCell ref="F303:F305"/>
    <mergeCell ref="A306:B306"/>
    <mergeCell ref="C306:E306"/>
    <mergeCell ref="F385:F387"/>
    <mergeCell ref="C360:E360"/>
    <mergeCell ref="F315:F317"/>
    <mergeCell ref="F370:F372"/>
    <mergeCell ref="A318:B318"/>
    <mergeCell ref="B361:E363"/>
    <mergeCell ref="F328:F330"/>
    <mergeCell ref="F291:F293"/>
    <mergeCell ref="C285:E285"/>
    <mergeCell ref="C286:E286"/>
    <mergeCell ref="F287:F289"/>
    <mergeCell ref="A222:B222"/>
    <mergeCell ref="A202:A204"/>
    <mergeCell ref="C269:E269"/>
    <mergeCell ref="A232:A234"/>
    <mergeCell ref="B259:E261"/>
    <mergeCell ref="A235:B235"/>
    <mergeCell ref="A16:B16"/>
    <mergeCell ref="A17:B17"/>
    <mergeCell ref="A14:B14"/>
    <mergeCell ref="A26:B26"/>
    <mergeCell ref="A23:B23"/>
    <mergeCell ref="C24:E24"/>
    <mergeCell ref="C25:E25"/>
    <mergeCell ref="C23:E23"/>
    <mergeCell ref="C14:E14"/>
    <mergeCell ref="C16:E16"/>
    <mergeCell ref="C40:E40"/>
    <mergeCell ref="A209:B209"/>
    <mergeCell ref="C221:E221"/>
    <mergeCell ref="B287:E289"/>
    <mergeCell ref="C192:E192"/>
    <mergeCell ref="C70:E70"/>
    <mergeCell ref="A40:B40"/>
    <mergeCell ref="C87:E87"/>
    <mergeCell ref="A86:B86"/>
    <mergeCell ref="A269:B269"/>
    <mergeCell ref="C9:E9"/>
    <mergeCell ref="C17:E17"/>
    <mergeCell ref="C10:E10"/>
    <mergeCell ref="A328:A330"/>
    <mergeCell ref="B328:E330"/>
    <mergeCell ref="A315:A317"/>
    <mergeCell ref="A129:B129"/>
    <mergeCell ref="A130:B130"/>
    <mergeCell ref="B20:E22"/>
    <mergeCell ref="C11:E11"/>
    <mergeCell ref="A349:A351"/>
    <mergeCell ref="B349:E351"/>
    <mergeCell ref="A337:A339"/>
    <mergeCell ref="A336:B336"/>
    <mergeCell ref="A335:B335"/>
    <mergeCell ref="A344:B344"/>
    <mergeCell ref="A340:B340"/>
    <mergeCell ref="A348:B348"/>
    <mergeCell ref="C135:E135"/>
    <mergeCell ref="A147:B147"/>
    <mergeCell ref="A140:B140"/>
    <mergeCell ref="C140:E140"/>
    <mergeCell ref="A145:B145"/>
    <mergeCell ref="C145:E145"/>
    <mergeCell ref="C141:E141"/>
    <mergeCell ref="A141:B141"/>
    <mergeCell ref="A142:B142"/>
    <mergeCell ref="A360:B360"/>
    <mergeCell ref="F365:F367"/>
    <mergeCell ref="C369:E369"/>
    <mergeCell ref="B365:E367"/>
    <mergeCell ref="C368:E368"/>
    <mergeCell ref="A364:B364"/>
    <mergeCell ref="C364:E364"/>
    <mergeCell ref="A361:A363"/>
    <mergeCell ref="F373:F375"/>
    <mergeCell ref="A376:B376"/>
    <mergeCell ref="B373:E375"/>
    <mergeCell ref="A373:A375"/>
    <mergeCell ref="F389:F391"/>
    <mergeCell ref="C384:E384"/>
    <mergeCell ref="A378:B378"/>
    <mergeCell ref="A384:B384"/>
    <mergeCell ref="A385:A387"/>
    <mergeCell ref="A381:A383"/>
    <mergeCell ref="F403:F405"/>
    <mergeCell ref="A406:B406"/>
    <mergeCell ref="C406:E406"/>
    <mergeCell ref="B403:E405"/>
    <mergeCell ref="A413:B413"/>
    <mergeCell ref="C378:E378"/>
    <mergeCell ref="F381:F383"/>
    <mergeCell ref="B389:E391"/>
    <mergeCell ref="A398:B398"/>
    <mergeCell ref="C398:E398"/>
    <mergeCell ref="C413:E413"/>
    <mergeCell ref="A409:B409"/>
    <mergeCell ref="C417:E417"/>
    <mergeCell ref="A415:B415"/>
    <mergeCell ref="C415:E415"/>
    <mergeCell ref="A416:B416"/>
    <mergeCell ref="C416:E416"/>
    <mergeCell ref="C409:E409"/>
    <mergeCell ref="A410:B410"/>
    <mergeCell ref="C410:E410"/>
    <mergeCell ref="A411:B411"/>
    <mergeCell ref="C411:E411"/>
    <mergeCell ref="A402:B402"/>
    <mergeCell ref="C402:E402"/>
    <mergeCell ref="A403:A405"/>
    <mergeCell ref="A389:A391"/>
    <mergeCell ref="C408:E408"/>
    <mergeCell ref="C407:E407"/>
    <mergeCell ref="A407:B407"/>
    <mergeCell ref="B392:E394"/>
    <mergeCell ref="A231:B231"/>
    <mergeCell ref="A287:A289"/>
    <mergeCell ref="B274:E276"/>
    <mergeCell ref="C356:E356"/>
    <mergeCell ref="C380:E380"/>
    <mergeCell ref="A377:B377"/>
    <mergeCell ref="C377:E377"/>
    <mergeCell ref="A368:B368"/>
    <mergeCell ref="A369:B369"/>
    <mergeCell ref="A380:B380"/>
    <mergeCell ref="A194:B194"/>
    <mergeCell ref="B183:E185"/>
    <mergeCell ref="C226:E226"/>
    <mergeCell ref="B228:E230"/>
    <mergeCell ref="A198:A200"/>
    <mergeCell ref="A218:A220"/>
    <mergeCell ref="F228:F230"/>
    <mergeCell ref="A195:B195"/>
    <mergeCell ref="B206:E208"/>
    <mergeCell ref="C238:E238"/>
    <mergeCell ref="B210:E212"/>
    <mergeCell ref="A282:A284"/>
    <mergeCell ref="B282:E284"/>
    <mergeCell ref="F232:F234"/>
    <mergeCell ref="C257:E257"/>
    <mergeCell ref="C242:E242"/>
    <mergeCell ref="F178:F180"/>
    <mergeCell ref="C196:E196"/>
    <mergeCell ref="F206:F208"/>
    <mergeCell ref="F165:F167"/>
    <mergeCell ref="F161:F163"/>
    <mergeCell ref="F202:F204"/>
    <mergeCell ref="B169:E171"/>
    <mergeCell ref="C164:E164"/>
    <mergeCell ref="C176:E176"/>
    <mergeCell ref="A168:B168"/>
    <mergeCell ref="F157:F159"/>
    <mergeCell ref="A156:B156"/>
    <mergeCell ref="F152:F154"/>
    <mergeCell ref="B152:E154"/>
    <mergeCell ref="C151:E151"/>
    <mergeCell ref="C160:E160"/>
    <mergeCell ref="A157:A159"/>
    <mergeCell ref="C156:E156"/>
    <mergeCell ref="A152:A154"/>
    <mergeCell ref="B157:E159"/>
    <mergeCell ref="F270:F272"/>
    <mergeCell ref="A227:B227"/>
    <mergeCell ref="C227:E227"/>
    <mergeCell ref="F223:F225"/>
    <mergeCell ref="A226:B226"/>
    <mergeCell ref="C209:E209"/>
    <mergeCell ref="F218:F220"/>
    <mergeCell ref="F259:F261"/>
    <mergeCell ref="F214:F216"/>
    <mergeCell ref="C213:E213"/>
    <mergeCell ref="F210:F212"/>
    <mergeCell ref="A206:A208"/>
    <mergeCell ref="A193:B193"/>
    <mergeCell ref="A210:A212"/>
    <mergeCell ref="A196:B196"/>
    <mergeCell ref="C195:E195"/>
    <mergeCell ref="C205:E205"/>
    <mergeCell ref="A201:B201"/>
    <mergeCell ref="C194:E194"/>
    <mergeCell ref="F198:F200"/>
    <mergeCell ref="C263:E263"/>
    <mergeCell ref="A252:A254"/>
    <mergeCell ref="C273:E273"/>
    <mergeCell ref="A290:B290"/>
    <mergeCell ref="C290:E290"/>
    <mergeCell ref="A259:A261"/>
    <mergeCell ref="C281:E281"/>
    <mergeCell ref="C265:E265"/>
    <mergeCell ref="A255:B255"/>
    <mergeCell ref="A285:B285"/>
    <mergeCell ref="C251:E251"/>
    <mergeCell ref="C294:E294"/>
    <mergeCell ref="A265:B265"/>
    <mergeCell ref="B278:E280"/>
    <mergeCell ref="A299:A301"/>
    <mergeCell ref="A314:B314"/>
    <mergeCell ref="A264:B264"/>
    <mergeCell ref="B299:E301"/>
    <mergeCell ref="A266:A268"/>
    <mergeCell ref="B266:E268"/>
    <mergeCell ref="A256:B256"/>
    <mergeCell ref="C255:E255"/>
    <mergeCell ref="A277:B277"/>
    <mergeCell ref="C277:E277"/>
    <mergeCell ref="C256:E256"/>
    <mergeCell ref="B252:E254"/>
    <mergeCell ref="C262:E262"/>
    <mergeCell ref="A262:B262"/>
    <mergeCell ref="A270:A272"/>
    <mergeCell ref="A263:B263"/>
    <mergeCell ref="A295:A297"/>
    <mergeCell ref="A298:B298"/>
    <mergeCell ref="C298:E298"/>
    <mergeCell ref="A257:B257"/>
    <mergeCell ref="A223:A225"/>
    <mergeCell ref="B223:E225"/>
    <mergeCell ref="C264:E264"/>
    <mergeCell ref="C244:E244"/>
    <mergeCell ref="C258:E258"/>
    <mergeCell ref="A251:B251"/>
    <mergeCell ref="F247:F249"/>
    <mergeCell ref="A239:B239"/>
    <mergeCell ref="C239:E239"/>
    <mergeCell ref="C241:E241"/>
    <mergeCell ref="C250:E250"/>
    <mergeCell ref="A244:B244"/>
    <mergeCell ref="A250:B250"/>
    <mergeCell ref="C246:E246"/>
    <mergeCell ref="A241:B241"/>
    <mergeCell ref="C245:E245"/>
    <mergeCell ref="C243:E243"/>
    <mergeCell ref="A243:B243"/>
    <mergeCell ref="C236:E236"/>
    <mergeCell ref="A246:B246"/>
    <mergeCell ref="A245:B245"/>
    <mergeCell ref="A242:B242"/>
    <mergeCell ref="C310:E310"/>
    <mergeCell ref="B337:E339"/>
    <mergeCell ref="F320:F322"/>
    <mergeCell ref="C314:E314"/>
    <mergeCell ref="A178:A180"/>
    <mergeCell ref="B178:E180"/>
    <mergeCell ref="A191:B191"/>
    <mergeCell ref="C193:E193"/>
    <mergeCell ref="A205:B205"/>
    <mergeCell ref="B247:E249"/>
    <mergeCell ref="F311:F313"/>
    <mergeCell ref="F353:F355"/>
    <mergeCell ref="C348:E348"/>
    <mergeCell ref="A345:A347"/>
    <mergeCell ref="B345:E347"/>
    <mergeCell ref="B315:E317"/>
    <mergeCell ref="C323:E323"/>
    <mergeCell ref="A324:A326"/>
    <mergeCell ref="A327:B327"/>
    <mergeCell ref="C318:E318"/>
    <mergeCell ref="F422:F424"/>
    <mergeCell ref="A331:A333"/>
    <mergeCell ref="C335:E335"/>
    <mergeCell ref="A341:A343"/>
    <mergeCell ref="A421:B421"/>
    <mergeCell ref="A352:B352"/>
    <mergeCell ref="A408:B408"/>
    <mergeCell ref="C421:E421"/>
    <mergeCell ref="F331:F333"/>
    <mergeCell ref="A365:A367"/>
    <mergeCell ref="A356:B356"/>
    <mergeCell ref="A311:A313"/>
    <mergeCell ref="A323:B323"/>
    <mergeCell ref="A319:B319"/>
    <mergeCell ref="C319:E319"/>
    <mergeCell ref="A320:A322"/>
    <mergeCell ref="B320:E322"/>
    <mergeCell ref="B311:E313"/>
    <mergeCell ref="C327:E327"/>
    <mergeCell ref="B324:E326"/>
    <mergeCell ref="F252:F254"/>
    <mergeCell ref="A281:B281"/>
    <mergeCell ref="C429:E429"/>
    <mergeCell ref="B426:E428"/>
    <mergeCell ref="B331:E333"/>
    <mergeCell ref="C334:E334"/>
    <mergeCell ref="A258:B258"/>
    <mergeCell ref="F324:F326"/>
    <mergeCell ref="A353:A355"/>
    <mergeCell ref="B353:E355"/>
    <mergeCell ref="C181:E181"/>
    <mergeCell ref="C186:E186"/>
    <mergeCell ref="C177:E177"/>
    <mergeCell ref="A186:B186"/>
    <mergeCell ref="C240:E240"/>
    <mergeCell ref="B173:E175"/>
    <mergeCell ref="B187:E189"/>
    <mergeCell ref="B202:E204"/>
    <mergeCell ref="C235:E235"/>
    <mergeCell ref="C231:E231"/>
    <mergeCell ref="A165:A167"/>
    <mergeCell ref="A139:B139"/>
    <mergeCell ref="C142:E142"/>
    <mergeCell ref="A144:B144"/>
    <mergeCell ref="A138:B138"/>
    <mergeCell ref="C143:E143"/>
    <mergeCell ref="A146:B146"/>
    <mergeCell ref="C146:E146"/>
    <mergeCell ref="A151:B151"/>
    <mergeCell ref="A149:B149"/>
    <mergeCell ref="A1:F1"/>
    <mergeCell ref="A2:F2"/>
    <mergeCell ref="A13:B13"/>
    <mergeCell ref="C13:E13"/>
    <mergeCell ref="A8:B8"/>
    <mergeCell ref="A9:B9"/>
    <mergeCell ref="A10:B10"/>
    <mergeCell ref="A12:B12"/>
    <mergeCell ref="B5:E7"/>
    <mergeCell ref="A5:A7"/>
    <mergeCell ref="C12:E12"/>
    <mergeCell ref="A11:B11"/>
    <mergeCell ref="C8:E8"/>
    <mergeCell ref="F5:F7"/>
    <mergeCell ref="A32:B32"/>
    <mergeCell ref="C32:E32"/>
    <mergeCell ref="A20:A22"/>
    <mergeCell ref="C28:E28"/>
    <mergeCell ref="C29:E29"/>
    <mergeCell ref="A25:B25"/>
    <mergeCell ref="A24:B24"/>
    <mergeCell ref="F20:F22"/>
    <mergeCell ref="A31:B31"/>
    <mergeCell ref="A27:B27"/>
    <mergeCell ref="C27:E27"/>
    <mergeCell ref="A30:B30"/>
    <mergeCell ref="C30:E30"/>
    <mergeCell ref="C26:E26"/>
    <mergeCell ref="A28:B28"/>
    <mergeCell ref="A29:B29"/>
    <mergeCell ref="B90:E92"/>
    <mergeCell ref="C130:E130"/>
    <mergeCell ref="A143:B143"/>
    <mergeCell ref="A87:B87"/>
    <mergeCell ref="C129:E129"/>
    <mergeCell ref="C93:E93"/>
    <mergeCell ref="A114:A116"/>
    <mergeCell ref="C89:E89"/>
    <mergeCell ref="A105:B105"/>
    <mergeCell ref="A135:B135"/>
    <mergeCell ref="A46:B46"/>
    <mergeCell ref="C46:E46"/>
    <mergeCell ref="A73:B73"/>
    <mergeCell ref="A69:B69"/>
    <mergeCell ref="C73:E73"/>
    <mergeCell ref="A71:B71"/>
    <mergeCell ref="C71:E71"/>
    <mergeCell ref="C68:E68"/>
    <mergeCell ref="A70:B70"/>
    <mergeCell ref="C69:E69"/>
    <mergeCell ref="A420:B420"/>
    <mergeCell ref="C420:E420"/>
    <mergeCell ref="C31:E31"/>
    <mergeCell ref="A72:B72"/>
    <mergeCell ref="C82:E82"/>
    <mergeCell ref="A68:B68"/>
    <mergeCell ref="B74:E76"/>
    <mergeCell ref="A214:A216"/>
    <mergeCell ref="A176:B176"/>
    <mergeCell ref="A45:B45"/>
    <mergeCell ref="A429:B429"/>
    <mergeCell ref="A426:A428"/>
    <mergeCell ref="A431:B431"/>
    <mergeCell ref="C431:E431"/>
    <mergeCell ref="C414:E414"/>
    <mergeCell ref="A425:B425"/>
    <mergeCell ref="A417:B417"/>
    <mergeCell ref="A422:A424"/>
    <mergeCell ref="B422:E424"/>
    <mergeCell ref="A414:B414"/>
    <mergeCell ref="F433:F434"/>
    <mergeCell ref="A412:B412"/>
    <mergeCell ref="C412:E412"/>
    <mergeCell ref="A430:B430"/>
    <mergeCell ref="C430:E430"/>
    <mergeCell ref="F426:F428"/>
    <mergeCell ref="A433:E434"/>
    <mergeCell ref="A418:B418"/>
    <mergeCell ref="A432:B432"/>
    <mergeCell ref="C432:E432"/>
    <mergeCell ref="C425:E425"/>
    <mergeCell ref="C132:E132"/>
    <mergeCell ref="A133:B133"/>
    <mergeCell ref="C139:E139"/>
    <mergeCell ref="A240:B240"/>
    <mergeCell ref="B218:E220"/>
    <mergeCell ref="A132:B132"/>
    <mergeCell ref="C168:E168"/>
    <mergeCell ref="A236:B236"/>
    <mergeCell ref="A136:B136"/>
    <mergeCell ref="A109:B109"/>
    <mergeCell ref="C117:E117"/>
    <mergeCell ref="C418:E418"/>
    <mergeCell ref="A419:B419"/>
    <mergeCell ref="C419:E419"/>
    <mergeCell ref="C144:E144"/>
    <mergeCell ref="C137:E137"/>
    <mergeCell ref="C136:E136"/>
    <mergeCell ref="C149:E149"/>
    <mergeCell ref="C131:E131"/>
    <mergeCell ref="A18:B18"/>
    <mergeCell ref="C18:E18"/>
    <mergeCell ref="C105:E105"/>
    <mergeCell ref="A93:B93"/>
    <mergeCell ref="A126:A128"/>
    <mergeCell ref="A90:A92"/>
    <mergeCell ref="B118:E120"/>
    <mergeCell ref="A121:B121"/>
    <mergeCell ref="B126:E128"/>
    <mergeCell ref="B102:E104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7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4">
      <selection activeCell="F89" sqref="F89:F90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40" t="s">
        <v>352</v>
      </c>
      <c r="B1" s="1540"/>
      <c r="C1" s="1540"/>
      <c r="D1" s="1540"/>
      <c r="E1" s="1540"/>
      <c r="F1" s="1540"/>
    </row>
    <row r="2" spans="1:6" ht="12">
      <c r="A2" s="1540" t="s">
        <v>353</v>
      </c>
      <c r="B2" s="1540"/>
      <c r="C2" s="1540"/>
      <c r="D2" s="1540"/>
      <c r="E2" s="1540"/>
      <c r="F2" s="1540"/>
    </row>
    <row r="5" spans="1:6" ht="12">
      <c r="A5" s="1511" t="s">
        <v>191</v>
      </c>
      <c r="B5" s="1512" t="s">
        <v>192</v>
      </c>
      <c r="C5" s="1512"/>
      <c r="D5" s="1512"/>
      <c r="E5" s="1512"/>
      <c r="F5" s="1515">
        <f>SUM(F8:F34)</f>
        <v>1414028</v>
      </c>
    </row>
    <row r="6" spans="1:6" ht="12">
      <c r="A6" s="1511"/>
      <c r="B6" s="1512"/>
      <c r="C6" s="1512"/>
      <c r="D6" s="1512"/>
      <c r="E6" s="1512"/>
      <c r="F6" s="1516"/>
    </row>
    <row r="7" spans="1:6" ht="12">
      <c r="A7" s="1511"/>
      <c r="B7" s="1512"/>
      <c r="C7" s="1512"/>
      <c r="D7" s="1512"/>
      <c r="E7" s="1512"/>
      <c r="F7" s="1517"/>
    </row>
    <row r="8" spans="1:6" ht="13.5">
      <c r="A8" s="1536">
        <v>1071</v>
      </c>
      <c r="B8" s="1536"/>
      <c r="C8" s="1537" t="s">
        <v>382</v>
      </c>
      <c r="D8" s="1538"/>
      <c r="E8" s="1539"/>
      <c r="F8" s="815">
        <f>SUM('1b.mell '!F29)</f>
        <v>9000</v>
      </c>
    </row>
    <row r="9" spans="1:6" ht="13.5">
      <c r="A9" s="1536">
        <v>1074</v>
      </c>
      <c r="B9" s="1536"/>
      <c r="C9" s="1537" t="s">
        <v>328</v>
      </c>
      <c r="D9" s="1538"/>
      <c r="E9" s="1539"/>
      <c r="F9" s="815">
        <f>SUM('1b.mell '!F31)</f>
        <v>2200</v>
      </c>
    </row>
    <row r="10" spans="1:6" ht="13.5">
      <c r="A10" s="1536">
        <v>1078</v>
      </c>
      <c r="B10" s="1536"/>
      <c r="C10" s="1537" t="s">
        <v>330</v>
      </c>
      <c r="D10" s="1538"/>
      <c r="E10" s="1539"/>
      <c r="F10" s="815">
        <f>SUM('1b.mell '!F35)</f>
        <v>3000</v>
      </c>
    </row>
    <row r="11" spans="1:6" ht="13.5">
      <c r="A11" s="1536">
        <v>1093</v>
      </c>
      <c r="B11" s="1536"/>
      <c r="C11" s="1537" t="s">
        <v>337</v>
      </c>
      <c r="D11" s="1538"/>
      <c r="E11" s="1539"/>
      <c r="F11" s="815">
        <f>SUM('1b.mell '!F43)</f>
        <v>6600</v>
      </c>
    </row>
    <row r="12" spans="1:6" ht="13.5">
      <c r="A12" s="1536">
        <v>1101</v>
      </c>
      <c r="B12" s="1536"/>
      <c r="C12" s="1537" t="s">
        <v>342</v>
      </c>
      <c r="D12" s="1538"/>
      <c r="E12" s="1539"/>
      <c r="F12" s="815">
        <f>SUM('1b.mell '!F50)</f>
        <v>20000</v>
      </c>
    </row>
    <row r="13" spans="1:6" ht="13.5">
      <c r="A13" s="1536">
        <v>1121</v>
      </c>
      <c r="B13" s="1536"/>
      <c r="C13" s="1537" t="s">
        <v>345</v>
      </c>
      <c r="D13" s="1538"/>
      <c r="E13" s="1539"/>
      <c r="F13" s="815">
        <f>SUM('1b.mell '!F56)</f>
        <v>53082</v>
      </c>
    </row>
    <row r="14" spans="1:6" ht="13.5">
      <c r="A14" s="1536">
        <v>1122</v>
      </c>
      <c r="B14" s="1536"/>
      <c r="C14" s="1537" t="s">
        <v>367</v>
      </c>
      <c r="D14" s="1538"/>
      <c r="E14" s="1539"/>
      <c r="F14" s="815">
        <f>SUM('1b.mell '!F57)</f>
        <v>198450</v>
      </c>
    </row>
    <row r="15" spans="1:6" ht="13.5">
      <c r="A15" s="1536">
        <v>1123</v>
      </c>
      <c r="B15" s="1536"/>
      <c r="C15" s="1537" t="s">
        <v>368</v>
      </c>
      <c r="D15" s="1538"/>
      <c r="E15" s="1539"/>
      <c r="F15" s="815">
        <f>SUM('1b.mell '!F58)</f>
        <v>162810</v>
      </c>
    </row>
    <row r="16" spans="1:6" ht="13.5">
      <c r="A16" s="1536">
        <v>1141</v>
      </c>
      <c r="B16" s="1536"/>
      <c r="C16" s="1537" t="s">
        <v>369</v>
      </c>
      <c r="D16" s="1538"/>
      <c r="E16" s="1539"/>
      <c r="F16" s="815">
        <f>SUM('1b.mell '!F61)</f>
        <v>10000</v>
      </c>
    </row>
    <row r="17" spans="1:6" ht="13.5">
      <c r="A17" s="1536">
        <v>1150</v>
      </c>
      <c r="B17" s="1536"/>
      <c r="C17" s="1537" t="s">
        <v>717</v>
      </c>
      <c r="D17" s="1538"/>
      <c r="E17" s="1539"/>
      <c r="F17" s="815">
        <f>SUM('1b.mell '!F63)</f>
        <v>626642</v>
      </c>
    </row>
    <row r="18" spans="1:6" ht="13.5">
      <c r="A18" s="1536">
        <v>1210</v>
      </c>
      <c r="B18" s="1536"/>
      <c r="C18" s="1537" t="s">
        <v>1289</v>
      </c>
      <c r="D18" s="1538"/>
      <c r="E18" s="1539"/>
      <c r="F18" s="815">
        <f>SUM('1b.mell '!F92)</f>
        <v>3349</v>
      </c>
    </row>
    <row r="19" spans="1:6" ht="13.5">
      <c r="A19" s="1536">
        <v>1211</v>
      </c>
      <c r="B19" s="1536"/>
      <c r="C19" s="1537" t="s">
        <v>1290</v>
      </c>
      <c r="D19" s="1538"/>
      <c r="E19" s="1539"/>
      <c r="F19" s="815">
        <f>SUM('1b.mell '!F93)</f>
        <v>3859</v>
      </c>
    </row>
    <row r="20" spans="1:6" ht="13.5">
      <c r="A20" s="1536">
        <v>1231</v>
      </c>
      <c r="B20" s="1536"/>
      <c r="C20" s="871" t="s">
        <v>888</v>
      </c>
      <c r="D20" s="872"/>
      <c r="E20" s="873"/>
      <c r="F20" s="815">
        <f>SUM('1b.mell '!F110)</f>
        <v>9203</v>
      </c>
    </row>
    <row r="21" spans="1:6" ht="13.5">
      <c r="A21" s="1536">
        <v>1241</v>
      </c>
      <c r="B21" s="1536"/>
      <c r="C21" s="1537" t="s">
        <v>337</v>
      </c>
      <c r="D21" s="1538"/>
      <c r="E21" s="1539"/>
      <c r="F21" s="815">
        <f>SUM('1b.mell '!F113)</f>
        <v>8000</v>
      </c>
    </row>
    <row r="22" spans="1:6" ht="13.5">
      <c r="A22" s="1536">
        <v>1250</v>
      </c>
      <c r="B22" s="1536"/>
      <c r="C22" s="1537" t="s">
        <v>710</v>
      </c>
      <c r="D22" s="1538"/>
      <c r="E22" s="1539"/>
      <c r="F22" s="815">
        <f>SUM('1b.mell '!F115)</f>
        <v>17000</v>
      </c>
    </row>
    <row r="23" spans="1:6" ht="13.5">
      <c r="A23" s="1536">
        <v>1260</v>
      </c>
      <c r="B23" s="1536"/>
      <c r="C23" s="1537" t="s">
        <v>714</v>
      </c>
      <c r="D23" s="1538"/>
      <c r="E23" s="1539"/>
      <c r="F23" s="815">
        <f>SUM('1b.mell '!F117)</f>
        <v>6750</v>
      </c>
    </row>
    <row r="24" spans="1:6" ht="13.5">
      <c r="A24" s="1536">
        <v>1262</v>
      </c>
      <c r="B24" s="1536"/>
      <c r="C24" s="1537" t="s">
        <v>378</v>
      </c>
      <c r="D24" s="1538"/>
      <c r="E24" s="1539"/>
      <c r="F24" s="815">
        <f>SUM('1b.mell '!F119)</f>
        <v>5</v>
      </c>
    </row>
    <row r="25" spans="1:6" ht="13.5">
      <c r="A25" s="1536">
        <v>1270</v>
      </c>
      <c r="B25" s="1536"/>
      <c r="C25" s="1537" t="s">
        <v>1040</v>
      </c>
      <c r="D25" s="1538"/>
      <c r="E25" s="1539"/>
      <c r="F25" s="815">
        <f>SUM('1b.mell '!F120)</f>
        <v>500</v>
      </c>
    </row>
    <row r="26" spans="1:6" ht="13.5">
      <c r="A26" s="1536">
        <v>3030</v>
      </c>
      <c r="B26" s="1536"/>
      <c r="C26" s="1537" t="s">
        <v>1040</v>
      </c>
      <c r="D26" s="1538"/>
      <c r="E26" s="1539"/>
      <c r="F26" s="815">
        <f>SUM('1b.mell '!F173)</f>
        <v>17432</v>
      </c>
    </row>
    <row r="27" spans="1:6" ht="13.5">
      <c r="A27" s="1536">
        <v>1560</v>
      </c>
      <c r="B27" s="1536"/>
      <c r="C27" s="871" t="s">
        <v>886</v>
      </c>
      <c r="D27" s="872"/>
      <c r="E27" s="873"/>
      <c r="F27" s="815">
        <f>SUM('1b.mell '!F266)</f>
        <v>25450</v>
      </c>
    </row>
    <row r="28" spans="1:6" ht="13.5">
      <c r="A28" s="1536">
        <v>1530</v>
      </c>
      <c r="B28" s="1536"/>
      <c r="C28" s="871" t="s">
        <v>887</v>
      </c>
      <c r="D28" s="872"/>
      <c r="E28" s="873"/>
      <c r="F28" s="815">
        <f>SUM('1b.mell '!F254)</f>
        <v>9313</v>
      </c>
    </row>
    <row r="29" spans="1:6" ht="13.5">
      <c r="A29" s="1536">
        <v>1401</v>
      </c>
      <c r="B29" s="1536"/>
      <c r="C29" s="871" t="s">
        <v>888</v>
      </c>
      <c r="D29" s="872"/>
      <c r="E29" s="873"/>
      <c r="F29" s="815">
        <f>SUM('1b.mell '!F196)</f>
        <v>31249</v>
      </c>
    </row>
    <row r="30" spans="1:6" ht="13.5">
      <c r="A30" s="1536">
        <v>1411</v>
      </c>
      <c r="B30" s="1536"/>
      <c r="C30" s="1537" t="s">
        <v>337</v>
      </c>
      <c r="D30" s="1538"/>
      <c r="E30" s="1539"/>
      <c r="F30" s="815">
        <f>SUM('1b.mell '!F199)</f>
        <v>40740</v>
      </c>
    </row>
    <row r="31" spans="1:6" ht="13.5">
      <c r="A31" s="1536">
        <v>1420</v>
      </c>
      <c r="B31" s="1536"/>
      <c r="C31" s="1537" t="s">
        <v>710</v>
      </c>
      <c r="D31" s="1538"/>
      <c r="E31" s="1539"/>
      <c r="F31" s="815">
        <f>SUM('1b.mell '!F201)</f>
        <v>33181</v>
      </c>
    </row>
    <row r="32" spans="1:6" ht="13.5">
      <c r="A32" s="1536">
        <v>1422</v>
      </c>
      <c r="B32" s="1536"/>
      <c r="C32" s="1537" t="s">
        <v>381</v>
      </c>
      <c r="D32" s="1538"/>
      <c r="E32" s="1539"/>
      <c r="F32" s="815">
        <f>SUM('1b.mell '!F203)</f>
        <v>84372</v>
      </c>
    </row>
    <row r="33" spans="1:6" ht="13.5">
      <c r="A33" s="1536">
        <v>1527</v>
      </c>
      <c r="B33" s="1536"/>
      <c r="C33" s="1537" t="s">
        <v>1211</v>
      </c>
      <c r="D33" s="1538"/>
      <c r="E33" s="1539"/>
      <c r="F33" s="815">
        <f>SUM('1b.mell '!F251)</f>
        <v>24000</v>
      </c>
    </row>
    <row r="34" spans="1:6" ht="13.5">
      <c r="A34" s="1536">
        <v>1425</v>
      </c>
      <c r="B34" s="1536"/>
      <c r="C34" s="1537" t="s">
        <v>717</v>
      </c>
      <c r="D34" s="1538"/>
      <c r="E34" s="1539"/>
      <c r="F34" s="815">
        <f>SUM('1b.mell '!F206)</f>
        <v>7841</v>
      </c>
    </row>
    <row r="35" spans="1:6" ht="18" customHeight="1">
      <c r="A35" s="1511" t="s">
        <v>320</v>
      </c>
      <c r="B35" s="1512" t="s">
        <v>336</v>
      </c>
      <c r="C35" s="1512"/>
      <c r="D35" s="1512"/>
      <c r="E35" s="1512"/>
      <c r="F35" s="1515">
        <f>SUM(F38:F45)</f>
        <v>7597001</v>
      </c>
    </row>
    <row r="36" spans="1:6" ht="18.75" customHeight="1">
      <c r="A36" s="1511"/>
      <c r="B36" s="1512"/>
      <c r="C36" s="1512"/>
      <c r="D36" s="1512"/>
      <c r="E36" s="1512"/>
      <c r="F36" s="1516"/>
    </row>
    <row r="37" spans="1:6" ht="21.75" customHeight="1">
      <c r="A37" s="1511"/>
      <c r="B37" s="1512"/>
      <c r="C37" s="1512"/>
      <c r="D37" s="1512"/>
      <c r="E37" s="1512"/>
      <c r="F37" s="1517"/>
    </row>
    <row r="38" spans="1:6" ht="13.5">
      <c r="A38" s="1536">
        <v>1041</v>
      </c>
      <c r="B38" s="1536"/>
      <c r="C38" s="1537" t="s">
        <v>1020</v>
      </c>
      <c r="D38" s="1538"/>
      <c r="E38" s="1539"/>
      <c r="F38" s="815">
        <f>SUM('1b.mell '!F22)</f>
        <v>2850000</v>
      </c>
    </row>
    <row r="39" spans="1:6" ht="13.5">
      <c r="A39" s="1536">
        <v>1042</v>
      </c>
      <c r="B39" s="1536"/>
      <c r="C39" s="1537" t="s">
        <v>1023</v>
      </c>
      <c r="D39" s="1538"/>
      <c r="E39" s="1539"/>
      <c r="F39" s="815">
        <f>SUM('1b.mell '!F23)</f>
        <v>460000</v>
      </c>
    </row>
    <row r="40" spans="1:6" ht="13.5">
      <c r="A40" s="1536">
        <v>1051</v>
      </c>
      <c r="B40" s="1536"/>
      <c r="C40" s="1537" t="s">
        <v>321</v>
      </c>
      <c r="D40" s="1538"/>
      <c r="E40" s="1539"/>
      <c r="F40" s="815">
        <f>SUM('1b.mell '!F25)</f>
        <v>3983704</v>
      </c>
    </row>
    <row r="41" spans="1:6" ht="13.5">
      <c r="A41" s="1536">
        <v>1052</v>
      </c>
      <c r="B41" s="1536"/>
      <c r="C41" s="1537" t="s">
        <v>323</v>
      </c>
      <c r="D41" s="1538"/>
      <c r="E41" s="1539"/>
      <c r="F41" s="815">
        <f>SUM('1b.mell '!F26)</f>
        <v>180000</v>
      </c>
    </row>
    <row r="42" spans="1:6" ht="13.5">
      <c r="A42" s="1536">
        <v>1053</v>
      </c>
      <c r="B42" s="1536"/>
      <c r="C42" s="1537" t="s">
        <v>322</v>
      </c>
      <c r="D42" s="1538"/>
      <c r="E42" s="1539"/>
      <c r="F42" s="815">
        <f>SUM('1b.mell '!F27)</f>
        <v>92311</v>
      </c>
    </row>
    <row r="43" spans="1:6" ht="13.5">
      <c r="A43" s="1536">
        <v>1075</v>
      </c>
      <c r="B43" s="1536"/>
      <c r="C43" s="1537" t="s">
        <v>324</v>
      </c>
      <c r="D43" s="1538"/>
      <c r="E43" s="1539"/>
      <c r="F43" s="815">
        <f>SUM('1b.mell '!F32)</f>
        <v>20000</v>
      </c>
    </row>
    <row r="44" spans="1:6" ht="13.5">
      <c r="A44" s="1536">
        <v>1073</v>
      </c>
      <c r="B44" s="1536"/>
      <c r="C44" s="871" t="s">
        <v>438</v>
      </c>
      <c r="D44" s="872"/>
      <c r="E44" s="873"/>
      <c r="F44" s="815">
        <f>SUM('1b.mell '!F30)</f>
        <v>670</v>
      </c>
    </row>
    <row r="45" spans="1:6" ht="13.5">
      <c r="A45" s="1536">
        <v>1076</v>
      </c>
      <c r="B45" s="1536"/>
      <c r="C45" s="1537" t="s">
        <v>325</v>
      </c>
      <c r="D45" s="1538"/>
      <c r="E45" s="1539"/>
      <c r="F45" s="815">
        <f>SUM('1b.mell '!F33)</f>
        <v>10316</v>
      </c>
    </row>
    <row r="46" spans="1:6" ht="12">
      <c r="A46" s="1511" t="s">
        <v>193</v>
      </c>
      <c r="B46" s="1512" t="s">
        <v>194</v>
      </c>
      <c r="C46" s="1512"/>
      <c r="D46" s="1512"/>
      <c r="E46" s="1512"/>
      <c r="F46" s="1515">
        <f>SUM(F49:F63)</f>
        <v>2616530</v>
      </c>
    </row>
    <row r="47" spans="1:6" ht="12">
      <c r="A47" s="1511"/>
      <c r="B47" s="1512"/>
      <c r="C47" s="1512"/>
      <c r="D47" s="1512"/>
      <c r="E47" s="1512"/>
      <c r="F47" s="1516"/>
    </row>
    <row r="48" spans="1:6" ht="12">
      <c r="A48" s="1524"/>
      <c r="B48" s="1512"/>
      <c r="C48" s="1512"/>
      <c r="D48" s="1512"/>
      <c r="E48" s="1512"/>
      <c r="F48" s="1517"/>
    </row>
    <row r="49" spans="1:6" ht="13.5">
      <c r="A49" s="1536">
        <v>1091</v>
      </c>
      <c r="B49" s="1536"/>
      <c r="C49" s="1537" t="s">
        <v>334</v>
      </c>
      <c r="D49" s="1538"/>
      <c r="E49" s="1539"/>
      <c r="F49" s="815">
        <f>SUM('1b.mell '!F41)</f>
        <v>108613</v>
      </c>
    </row>
    <row r="50" spans="1:6" ht="13.5">
      <c r="A50" s="1536">
        <v>1094</v>
      </c>
      <c r="B50" s="1536"/>
      <c r="C50" s="1537" t="s">
        <v>338</v>
      </c>
      <c r="D50" s="1538"/>
      <c r="E50" s="1539"/>
      <c r="F50" s="815">
        <f>SUM('1b.mell '!F44)</f>
        <v>15000</v>
      </c>
    </row>
    <row r="51" spans="1:6" ht="13.5">
      <c r="A51" s="1536">
        <v>1095</v>
      </c>
      <c r="B51" s="1536"/>
      <c r="C51" s="1537" t="s">
        <v>339</v>
      </c>
      <c r="D51" s="1538"/>
      <c r="E51" s="1539"/>
      <c r="F51" s="815">
        <f>SUM('1b.mell '!F45)</f>
        <v>300000</v>
      </c>
    </row>
    <row r="52" spans="1:6" ht="13.5">
      <c r="A52" s="1536">
        <v>1096</v>
      </c>
      <c r="B52" s="1536"/>
      <c r="C52" s="1537" t="s">
        <v>1028</v>
      </c>
      <c r="D52" s="1538"/>
      <c r="E52" s="1539"/>
      <c r="F52" s="815">
        <f>SUM('1b.mell '!F46)</f>
        <v>315000</v>
      </c>
    </row>
    <row r="53" spans="1:6" ht="13.5">
      <c r="A53" s="1536">
        <v>1097</v>
      </c>
      <c r="B53" s="1536"/>
      <c r="C53" s="1537" t="s">
        <v>340</v>
      </c>
      <c r="D53" s="1538"/>
      <c r="E53" s="1539"/>
      <c r="F53" s="815">
        <f>SUM('1b.mell '!F47)</f>
        <v>5000</v>
      </c>
    </row>
    <row r="54" spans="1:6" ht="13.5">
      <c r="A54" s="1536">
        <v>1102</v>
      </c>
      <c r="B54" s="1536"/>
      <c r="C54" s="1537" t="s">
        <v>343</v>
      </c>
      <c r="D54" s="1538"/>
      <c r="E54" s="1539"/>
      <c r="F54" s="815">
        <f>SUM('1b.mell '!F51)</f>
        <v>130000</v>
      </c>
    </row>
    <row r="55" spans="1:6" ht="13.5">
      <c r="A55" s="1536">
        <v>1174</v>
      </c>
      <c r="B55" s="1536"/>
      <c r="C55" s="1537" t="s">
        <v>370</v>
      </c>
      <c r="D55" s="1538"/>
      <c r="E55" s="1539"/>
      <c r="F55" s="815">
        <f>SUM('1b.mell '!F73)</f>
        <v>22962</v>
      </c>
    </row>
    <row r="56" spans="1:6" ht="13.5">
      <c r="A56" s="1536">
        <v>1175</v>
      </c>
      <c r="B56" s="1536"/>
      <c r="C56" s="1537" t="s">
        <v>1208</v>
      </c>
      <c r="D56" s="1538"/>
      <c r="E56" s="1539"/>
      <c r="F56" s="815">
        <f>SUM('1b.mell '!F74)</f>
        <v>0</v>
      </c>
    </row>
    <row r="57" spans="1:6" ht="13.5">
      <c r="A57" s="1536">
        <v>1181</v>
      </c>
      <c r="B57" s="1536"/>
      <c r="C57" s="1537" t="s">
        <v>371</v>
      </c>
      <c r="D57" s="1538"/>
      <c r="E57" s="1539"/>
      <c r="F57" s="815">
        <f>SUM('1b.mell '!F76)</f>
        <v>491611</v>
      </c>
    </row>
    <row r="58" spans="1:6" ht="13.5">
      <c r="A58" s="1536">
        <v>1193</v>
      </c>
      <c r="B58" s="1536"/>
      <c r="C58" s="1537" t="s">
        <v>372</v>
      </c>
      <c r="D58" s="1538"/>
      <c r="E58" s="1539"/>
      <c r="F58" s="815">
        <f>SUM('1b.mell '!F83)</f>
        <v>499887</v>
      </c>
    </row>
    <row r="59" spans="1:6" ht="13.5">
      <c r="A59" s="1536">
        <v>1194</v>
      </c>
      <c r="B59" s="1536"/>
      <c r="C59" s="1537" t="s">
        <v>374</v>
      </c>
      <c r="D59" s="1538"/>
      <c r="E59" s="1539"/>
      <c r="F59" s="815">
        <f>SUM('1b.mell '!F84)</f>
        <v>267221</v>
      </c>
    </row>
    <row r="60" spans="1:6" ht="13.5">
      <c r="A60" s="1536">
        <v>1195</v>
      </c>
      <c r="B60" s="1536"/>
      <c r="C60" s="1537" t="s">
        <v>373</v>
      </c>
      <c r="D60" s="1538"/>
      <c r="E60" s="1539"/>
      <c r="F60" s="815">
        <f>SUM('1b.mell '!F85)</f>
        <v>400000</v>
      </c>
    </row>
    <row r="61" spans="1:6" ht="13.5">
      <c r="A61" s="1536">
        <v>1196</v>
      </c>
      <c r="B61" s="1536"/>
      <c r="C61" s="1537" t="s">
        <v>1153</v>
      </c>
      <c r="D61" s="1538"/>
      <c r="E61" s="1539"/>
      <c r="F61" s="815">
        <f>SUM('1b.mell '!F86)</f>
        <v>1100</v>
      </c>
    </row>
    <row r="62" spans="1:6" ht="13.5">
      <c r="A62" s="1536">
        <v>1242</v>
      </c>
      <c r="B62" s="1536"/>
      <c r="C62" s="1537" t="s">
        <v>338</v>
      </c>
      <c r="D62" s="1538"/>
      <c r="E62" s="1539"/>
      <c r="F62" s="815">
        <f>SUM('1b.mell '!F114)</f>
        <v>186</v>
      </c>
    </row>
    <row r="63" spans="1:6" ht="13.5">
      <c r="A63" s="1536">
        <v>1412</v>
      </c>
      <c r="B63" s="1536"/>
      <c r="C63" s="1537" t="s">
        <v>338</v>
      </c>
      <c r="D63" s="1538"/>
      <c r="E63" s="1539"/>
      <c r="F63" s="815">
        <f>SUM('1b.mell '!F200)</f>
        <v>59950</v>
      </c>
    </row>
    <row r="64" spans="1:6" ht="12">
      <c r="A64" s="1511" t="s">
        <v>365</v>
      </c>
      <c r="B64" s="1512" t="s">
        <v>366</v>
      </c>
      <c r="C64" s="1512"/>
      <c r="D64" s="1512"/>
      <c r="E64" s="1512"/>
      <c r="F64" s="1515">
        <f>SUM(F67:F70)</f>
        <v>1582968</v>
      </c>
    </row>
    <row r="65" spans="1:6" ht="12">
      <c r="A65" s="1511"/>
      <c r="B65" s="1512"/>
      <c r="C65" s="1512"/>
      <c r="D65" s="1512"/>
      <c r="E65" s="1512"/>
      <c r="F65" s="1516"/>
    </row>
    <row r="66" spans="1:6" ht="12">
      <c r="A66" s="1524"/>
      <c r="B66" s="1512"/>
      <c r="C66" s="1512"/>
      <c r="D66" s="1512"/>
      <c r="E66" s="1512"/>
      <c r="F66" s="1517"/>
    </row>
    <row r="67" spans="1:6" ht="13.5">
      <c r="A67" s="1536">
        <v>1010</v>
      </c>
      <c r="B67" s="1536"/>
      <c r="C67" s="1537" t="s">
        <v>693</v>
      </c>
      <c r="D67" s="1538"/>
      <c r="E67" s="1539"/>
      <c r="F67" s="815">
        <f>SUM('1b.mell '!F10)</f>
        <v>1561458</v>
      </c>
    </row>
    <row r="68" spans="1:6" ht="13.5">
      <c r="A68" s="1536">
        <v>1165</v>
      </c>
      <c r="B68" s="1536"/>
      <c r="C68" s="1537" t="s">
        <v>437</v>
      </c>
      <c r="D68" s="1538"/>
      <c r="E68" s="1539"/>
      <c r="F68" s="815">
        <f>SUM('1b.mell '!F71)</f>
        <v>6878</v>
      </c>
    </row>
    <row r="69" spans="1:6" ht="13.5">
      <c r="A69" s="1536">
        <v>1185</v>
      </c>
      <c r="B69" s="1536"/>
      <c r="C69" s="1537" t="s">
        <v>1288</v>
      </c>
      <c r="D69" s="1538"/>
      <c r="E69" s="1539"/>
      <c r="F69" s="815">
        <f>SUM('1b.mell '!F78)</f>
        <v>18</v>
      </c>
    </row>
    <row r="70" spans="1:6" ht="13.5">
      <c r="A70" s="1536">
        <v>1030</v>
      </c>
      <c r="B70" s="1536"/>
      <c r="C70" s="1537" t="s">
        <v>436</v>
      </c>
      <c r="D70" s="1538"/>
      <c r="E70" s="1539"/>
      <c r="F70" s="815">
        <f>SUM('1b.mell '!F18)</f>
        <v>14614</v>
      </c>
    </row>
    <row r="71" spans="1:6" ht="12">
      <c r="A71" s="1511" t="s">
        <v>375</v>
      </c>
      <c r="B71" s="1512" t="s">
        <v>376</v>
      </c>
      <c r="C71" s="1512"/>
      <c r="D71" s="1512"/>
      <c r="E71" s="1512"/>
      <c r="F71" s="1515">
        <f>SUM(F74:F74)</f>
        <v>3531464</v>
      </c>
    </row>
    <row r="72" spans="1:6" ht="12">
      <c r="A72" s="1511"/>
      <c r="B72" s="1512"/>
      <c r="C72" s="1512"/>
      <c r="D72" s="1512"/>
      <c r="E72" s="1512"/>
      <c r="F72" s="1516"/>
    </row>
    <row r="73" spans="1:6" ht="12">
      <c r="A73" s="1524"/>
      <c r="B73" s="1512"/>
      <c r="C73" s="1512"/>
      <c r="D73" s="1512"/>
      <c r="E73" s="1512"/>
      <c r="F73" s="1517"/>
    </row>
    <row r="74" spans="1:6" ht="13.5">
      <c r="A74" s="1536">
        <v>1581</v>
      </c>
      <c r="B74" s="1536"/>
      <c r="C74" s="1537" t="s">
        <v>377</v>
      </c>
      <c r="D74" s="1538"/>
      <c r="E74" s="1539"/>
      <c r="F74" s="815">
        <f>SUM('1b.mell '!F275+'1b.mell '!F271)</f>
        <v>3531464</v>
      </c>
    </row>
    <row r="75" spans="1:6" ht="12">
      <c r="A75" s="1511" t="s">
        <v>198</v>
      </c>
      <c r="B75" s="1512" t="s">
        <v>199</v>
      </c>
      <c r="C75" s="1512"/>
      <c r="D75" s="1512"/>
      <c r="E75" s="1512"/>
      <c r="F75" s="1515">
        <f>SUM(F78:F84)</f>
        <v>907884</v>
      </c>
    </row>
    <row r="76" spans="1:6" ht="12">
      <c r="A76" s="1511"/>
      <c r="B76" s="1512"/>
      <c r="C76" s="1512"/>
      <c r="D76" s="1512"/>
      <c r="E76" s="1512"/>
      <c r="F76" s="1516"/>
    </row>
    <row r="77" spans="1:6" ht="12">
      <c r="A77" s="1511"/>
      <c r="B77" s="1512"/>
      <c r="C77" s="1512"/>
      <c r="D77" s="1512"/>
      <c r="E77" s="1512"/>
      <c r="F77" s="1517"/>
    </row>
    <row r="78" spans="1:6" ht="13.5">
      <c r="A78" s="1536">
        <v>1077</v>
      </c>
      <c r="B78" s="1536"/>
      <c r="C78" s="1537" t="s">
        <v>329</v>
      </c>
      <c r="D78" s="1538"/>
      <c r="E78" s="1539"/>
      <c r="F78" s="815">
        <f>SUM('1b.mell '!F34)</f>
        <v>200000</v>
      </c>
    </row>
    <row r="79" spans="1:6" ht="13.5">
      <c r="A79" s="1536">
        <v>1079</v>
      </c>
      <c r="B79" s="1536"/>
      <c r="C79" s="1537" t="s">
        <v>331</v>
      </c>
      <c r="D79" s="1538"/>
      <c r="E79" s="1539"/>
      <c r="F79" s="815">
        <f>SUM('1b.mell '!F36)</f>
        <v>21247</v>
      </c>
    </row>
    <row r="80" spans="1:6" ht="13.5">
      <c r="A80" s="1536">
        <v>1082</v>
      </c>
      <c r="B80" s="1536"/>
      <c r="C80" s="1537" t="s">
        <v>333</v>
      </c>
      <c r="D80" s="1538"/>
      <c r="E80" s="1539"/>
      <c r="F80" s="815">
        <f>SUM('1b.mell '!F37)</f>
        <v>50000</v>
      </c>
    </row>
    <row r="81" spans="1:6" ht="13.5">
      <c r="A81" s="1536">
        <v>1092</v>
      </c>
      <c r="B81" s="1536"/>
      <c r="C81" s="1537" t="s">
        <v>335</v>
      </c>
      <c r="D81" s="1538"/>
      <c r="E81" s="1539"/>
      <c r="F81" s="815">
        <f>SUM('1b.mell '!F42)</f>
        <v>540000</v>
      </c>
    </row>
    <row r="82" spans="1:6" ht="13.5">
      <c r="A82" s="1536">
        <v>1098</v>
      </c>
      <c r="B82" s="1536"/>
      <c r="C82" s="1537" t="s">
        <v>341</v>
      </c>
      <c r="D82" s="1538"/>
      <c r="E82" s="1539"/>
      <c r="F82" s="815">
        <f>SUM('1b.mell '!F48)</f>
        <v>9817</v>
      </c>
    </row>
    <row r="83" spans="1:6" ht="13.5">
      <c r="A83" s="1536">
        <v>1183</v>
      </c>
      <c r="B83" s="1536"/>
      <c r="C83" s="1537" t="s">
        <v>1136</v>
      </c>
      <c r="D83" s="1538"/>
      <c r="E83" s="1539"/>
      <c r="F83" s="815">
        <f>SUM('1b.mell '!F77)</f>
        <v>11820</v>
      </c>
    </row>
    <row r="84" spans="1:6" ht="13.5">
      <c r="A84" s="1536">
        <v>1103</v>
      </c>
      <c r="B84" s="1536"/>
      <c r="C84" s="1537" t="s">
        <v>344</v>
      </c>
      <c r="D84" s="1538"/>
      <c r="E84" s="1539"/>
      <c r="F84" s="815">
        <f>SUM('1b.mell '!F52)</f>
        <v>75000</v>
      </c>
    </row>
    <row r="85" spans="1:6" ht="12">
      <c r="A85" s="1511" t="s">
        <v>379</v>
      </c>
      <c r="B85" s="1512" t="s">
        <v>380</v>
      </c>
      <c r="C85" s="1512"/>
      <c r="D85" s="1512"/>
      <c r="E85" s="1512"/>
      <c r="F85" s="1515">
        <f>SUM(F88)</f>
        <v>206162</v>
      </c>
    </row>
    <row r="86" spans="1:6" ht="12">
      <c r="A86" s="1511"/>
      <c r="B86" s="1512"/>
      <c r="C86" s="1512"/>
      <c r="D86" s="1512"/>
      <c r="E86" s="1512"/>
      <c r="F86" s="1516"/>
    </row>
    <row r="87" spans="1:6" ht="12">
      <c r="A87" s="1511"/>
      <c r="B87" s="1512"/>
      <c r="C87" s="1512"/>
      <c r="D87" s="1512"/>
      <c r="E87" s="1512"/>
      <c r="F87" s="1517"/>
    </row>
    <row r="88" spans="1:6" ht="13.5">
      <c r="A88" s="1536">
        <v>1421</v>
      </c>
      <c r="B88" s="1536"/>
      <c r="C88" s="1537" t="s">
        <v>713</v>
      </c>
      <c r="D88" s="1538"/>
      <c r="E88" s="1539"/>
      <c r="F88" s="815">
        <f>SUM('1b.mell '!F202)</f>
        <v>206162</v>
      </c>
    </row>
    <row r="89" spans="1:6" ht="12">
      <c r="A89" s="1545" t="s">
        <v>625</v>
      </c>
      <c r="B89" s="1546"/>
      <c r="C89" s="1546"/>
      <c r="D89" s="1546"/>
      <c r="E89" s="1546"/>
      <c r="F89" s="1513">
        <f>SUM(F85+F75+F71+F64+F46+F35+F5)</f>
        <v>17856037</v>
      </c>
    </row>
    <row r="90" spans="1:6" ht="12">
      <c r="A90" s="1547"/>
      <c r="B90" s="1548"/>
      <c r="C90" s="1548"/>
      <c r="D90" s="1548"/>
      <c r="E90" s="1548"/>
      <c r="F90" s="1549"/>
    </row>
  </sheetData>
  <sheetProtection/>
  <mergeCells count="146">
    <mergeCell ref="A18:B18"/>
    <mergeCell ref="C18:E18"/>
    <mergeCell ref="A19:B19"/>
    <mergeCell ref="C19:E19"/>
    <mergeCell ref="A56:B56"/>
    <mergeCell ref="C56:E56"/>
    <mergeCell ref="A42:B42"/>
    <mergeCell ref="C26:E26"/>
    <mergeCell ref="C33:E33"/>
    <mergeCell ref="C38:E38"/>
    <mergeCell ref="A81:B81"/>
    <mergeCell ref="C81:E81"/>
    <mergeCell ref="A82:B82"/>
    <mergeCell ref="C82:E82"/>
    <mergeCell ref="A57:B57"/>
    <mergeCell ref="A80:B80"/>
    <mergeCell ref="C61:E61"/>
    <mergeCell ref="A69:B69"/>
    <mergeCell ref="C69:E69"/>
    <mergeCell ref="A68:B68"/>
    <mergeCell ref="C8:E8"/>
    <mergeCell ref="A14:B14"/>
    <mergeCell ref="A12:B12"/>
    <mergeCell ref="C12:E12"/>
    <mergeCell ref="A13:B13"/>
    <mergeCell ref="C80:E80"/>
    <mergeCell ref="C67:E67"/>
    <mergeCell ref="C63:E63"/>
    <mergeCell ref="A70:B70"/>
    <mergeCell ref="A63:B63"/>
    <mergeCell ref="A15:B15"/>
    <mergeCell ref="C60:E60"/>
    <mergeCell ref="A60:B60"/>
    <mergeCell ref="A79:B79"/>
    <mergeCell ref="C79:E79"/>
    <mergeCell ref="C70:E70"/>
    <mergeCell ref="A75:A77"/>
    <mergeCell ref="C74:E74"/>
    <mergeCell ref="A67:B67"/>
    <mergeCell ref="C68:E68"/>
    <mergeCell ref="F35:F37"/>
    <mergeCell ref="F5:F7"/>
    <mergeCell ref="A9:B9"/>
    <mergeCell ref="C9:E9"/>
    <mergeCell ref="A23:B23"/>
    <mergeCell ref="A25:B25"/>
    <mergeCell ref="C10:E10"/>
    <mergeCell ref="C25:E25"/>
    <mergeCell ref="A10:B10"/>
    <mergeCell ref="C21:E21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C13:E13"/>
    <mergeCell ref="C23:E23"/>
    <mergeCell ref="A46:A48"/>
    <mergeCell ref="B46:E48"/>
    <mergeCell ref="C31:E31"/>
    <mergeCell ref="A38:B38"/>
    <mergeCell ref="A24:B24"/>
    <mergeCell ref="C24:E24"/>
    <mergeCell ref="A26:B26"/>
    <mergeCell ref="C34:E34"/>
    <mergeCell ref="C88:E88"/>
    <mergeCell ref="A71:A73"/>
    <mergeCell ref="B71:E73"/>
    <mergeCell ref="A32:B32"/>
    <mergeCell ref="C32:E32"/>
    <mergeCell ref="C14:E14"/>
    <mergeCell ref="A43:B43"/>
    <mergeCell ref="C43:E43"/>
    <mergeCell ref="A41:B41"/>
    <mergeCell ref="C41:E41"/>
    <mergeCell ref="F64:F66"/>
    <mergeCell ref="A21:B21"/>
    <mergeCell ref="A31:B31"/>
    <mergeCell ref="F46:F48"/>
    <mergeCell ref="A35:A37"/>
    <mergeCell ref="A34:B34"/>
    <mergeCell ref="B35:E37"/>
    <mergeCell ref="A33:B33"/>
    <mergeCell ref="A22:B22"/>
    <mergeCell ref="C22:E22"/>
    <mergeCell ref="A64:A66"/>
    <mergeCell ref="B64:E66"/>
    <mergeCell ref="C51:E51"/>
    <mergeCell ref="C39:E39"/>
    <mergeCell ref="A58:B58"/>
    <mergeCell ref="A40:B40"/>
    <mergeCell ref="A54:B54"/>
    <mergeCell ref="A61:B61"/>
    <mergeCell ref="C53:E53"/>
    <mergeCell ref="A44:B44"/>
    <mergeCell ref="F75:F77"/>
    <mergeCell ref="A78:B78"/>
    <mergeCell ref="C78:E78"/>
    <mergeCell ref="B75:E77"/>
    <mergeCell ref="A27:B27"/>
    <mergeCell ref="A28:B28"/>
    <mergeCell ref="A29:B29"/>
    <mergeCell ref="C55:E55"/>
    <mergeCell ref="A59:B59"/>
    <mergeCell ref="A53:B53"/>
    <mergeCell ref="A89:E90"/>
    <mergeCell ref="F89:F90"/>
    <mergeCell ref="A17:B17"/>
    <mergeCell ref="C17:E17"/>
    <mergeCell ref="A85:A87"/>
    <mergeCell ref="B85:E87"/>
    <mergeCell ref="F85:F87"/>
    <mergeCell ref="F71:F73"/>
    <mergeCell ref="A74:B74"/>
    <mergeCell ref="C84:E84"/>
    <mergeCell ref="C52:E52"/>
    <mergeCell ref="A49:B49"/>
    <mergeCell ref="C49:E49"/>
    <mergeCell ref="A50:B50"/>
    <mergeCell ref="A45:B45"/>
    <mergeCell ref="A52:B52"/>
    <mergeCell ref="A39:B39"/>
    <mergeCell ref="C40:E40"/>
    <mergeCell ref="A88:B88"/>
    <mergeCell ref="A51:B51"/>
    <mergeCell ref="C58:E58"/>
    <mergeCell ref="C59:E59"/>
    <mergeCell ref="C57:E57"/>
    <mergeCell ref="C42:E42"/>
    <mergeCell ref="C45:E45"/>
    <mergeCell ref="A84:B84"/>
    <mergeCell ref="A20:B20"/>
    <mergeCell ref="A62:B62"/>
    <mergeCell ref="C62:E62"/>
    <mergeCell ref="A30:B30"/>
    <mergeCell ref="C30:E30"/>
    <mergeCell ref="A83:B83"/>
    <mergeCell ref="C83:E83"/>
    <mergeCell ref="C50:E50"/>
    <mergeCell ref="C54:E54"/>
    <mergeCell ref="A55:B55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7"/>
  <sheetViews>
    <sheetView showZeros="0" zoomScalePageLayoutView="0" workbookViewId="0" topLeftCell="A73">
      <selection activeCell="F124" sqref="F124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6" width="12.125" style="18" customWidth="1"/>
    <col min="7" max="9" width="9.125" style="18" customWidth="1"/>
    <col min="10" max="10" width="9.875" style="18" bestFit="1" customWidth="1"/>
    <col min="11" max="16384" width="9.125" style="18" customWidth="1"/>
  </cols>
  <sheetData>
    <row r="1" spans="1:7" ht="12.75">
      <c r="A1" s="1259" t="s">
        <v>775</v>
      </c>
      <c r="B1" s="1259"/>
      <c r="C1" s="1249"/>
      <c r="D1" s="1249"/>
      <c r="E1" s="1249"/>
      <c r="F1" s="1249"/>
      <c r="G1" s="1249"/>
    </row>
    <row r="2" spans="1:7" ht="12.75">
      <c r="A2" s="1259" t="s">
        <v>1065</v>
      </c>
      <c r="B2" s="1259"/>
      <c r="C2" s="1249"/>
      <c r="D2" s="1249"/>
      <c r="E2" s="1249"/>
      <c r="F2" s="1249"/>
      <c r="G2" s="1249"/>
    </row>
    <row r="3" spans="1:2" ht="9" customHeight="1">
      <c r="A3" s="96"/>
      <c r="B3" s="96"/>
    </row>
    <row r="4" spans="1:7" ht="12" customHeight="1">
      <c r="A4" s="85"/>
      <c r="B4" s="84"/>
      <c r="C4" s="80"/>
      <c r="D4" s="80"/>
      <c r="E4" s="80"/>
      <c r="F4" s="80"/>
      <c r="G4" s="80" t="s">
        <v>663</v>
      </c>
    </row>
    <row r="5" spans="1:7" s="20" customFormat="1" ht="12" customHeight="1">
      <c r="A5" s="89"/>
      <c r="B5" s="19"/>
      <c r="C5" s="1243" t="s">
        <v>1178</v>
      </c>
      <c r="D5" s="1243" t="s">
        <v>1216</v>
      </c>
      <c r="E5" s="1243" t="s">
        <v>1304</v>
      </c>
      <c r="F5" s="1243" t="s">
        <v>1310</v>
      </c>
      <c r="G5" s="1256" t="s">
        <v>1222</v>
      </c>
    </row>
    <row r="6" spans="1:7" s="20" customFormat="1" ht="12" customHeight="1">
      <c r="A6" s="1" t="s">
        <v>671</v>
      </c>
      <c r="B6" s="1" t="s">
        <v>639</v>
      </c>
      <c r="C6" s="1260"/>
      <c r="D6" s="1260"/>
      <c r="E6" s="1260"/>
      <c r="F6" s="1260"/>
      <c r="G6" s="1257"/>
    </row>
    <row r="7" spans="1:7" s="20" customFormat="1" ht="12.75" customHeight="1" thickBot="1">
      <c r="A7" s="21"/>
      <c r="B7" s="21"/>
      <c r="C7" s="1261"/>
      <c r="D7" s="1261"/>
      <c r="E7" s="1261"/>
      <c r="F7" s="1261"/>
      <c r="G7" s="1258"/>
    </row>
    <row r="8" spans="1:7" ht="12" customHeight="1">
      <c r="A8" s="2" t="s">
        <v>640</v>
      </c>
      <c r="B8" s="3" t="s">
        <v>641</v>
      </c>
      <c r="C8" s="14" t="s">
        <v>642</v>
      </c>
      <c r="D8" s="14" t="s">
        <v>643</v>
      </c>
      <c r="E8" s="14" t="s">
        <v>644</v>
      </c>
      <c r="F8" s="14" t="s">
        <v>479</v>
      </c>
      <c r="G8" s="14" t="s">
        <v>896</v>
      </c>
    </row>
    <row r="9" spans="1:7" ht="15" customHeight="1">
      <c r="A9" s="2"/>
      <c r="B9" s="107" t="s">
        <v>776</v>
      </c>
      <c r="C9" s="7"/>
      <c r="D9" s="7"/>
      <c r="E9" s="7"/>
      <c r="F9" s="7"/>
      <c r="G9" s="5"/>
    </row>
    <row r="10" spans="1:7" ht="11.25">
      <c r="A10" s="2"/>
      <c r="B10" s="94"/>
      <c r="C10" s="7"/>
      <c r="D10" s="7"/>
      <c r="E10" s="7"/>
      <c r="F10" s="7"/>
      <c r="G10" s="5"/>
    </row>
    <row r="11" spans="1:7" ht="11.25">
      <c r="A11" s="4">
        <v>1710</v>
      </c>
      <c r="B11" s="4" t="s">
        <v>831</v>
      </c>
      <c r="C11" s="322">
        <f>SUM(C12:C19)</f>
        <v>1683576</v>
      </c>
      <c r="D11" s="1047">
        <f>SUM(D12:D19)</f>
        <v>1833370</v>
      </c>
      <c r="E11" s="1047">
        <f>SUM(E12:E19)</f>
        <v>1842963</v>
      </c>
      <c r="F11" s="1047">
        <f>SUM(F12:F19)</f>
        <v>1872412</v>
      </c>
      <c r="G11" s="201">
        <f>SUM(F11/E11)</f>
        <v>1.0159791596467211</v>
      </c>
    </row>
    <row r="12" spans="1:7" ht="11.25">
      <c r="A12" s="7">
        <v>1711</v>
      </c>
      <c r="B12" s="7" t="s">
        <v>777</v>
      </c>
      <c r="C12" s="319">
        <f>SUM('3a.m.'!C53)</f>
        <v>975623</v>
      </c>
      <c r="D12" s="971">
        <f>SUM('3a.m.'!D53)</f>
        <v>1020063</v>
      </c>
      <c r="E12" s="971">
        <f>SUM('3a.m.'!E53)</f>
        <v>1042705</v>
      </c>
      <c r="F12" s="971">
        <f>SUM('3a.m.'!F53)</f>
        <v>1043891</v>
      </c>
      <c r="G12" s="878">
        <f aca="true" t="shared" si="0" ref="G12:G75">SUM(F12/E12)</f>
        <v>1.0011374262135504</v>
      </c>
    </row>
    <row r="13" spans="1:7" ht="11.25">
      <c r="A13" s="7">
        <v>1712</v>
      </c>
      <c r="B13" s="7" t="s">
        <v>561</v>
      </c>
      <c r="C13" s="319">
        <f>SUM('3a.m.'!C54)</f>
        <v>285571</v>
      </c>
      <c r="D13" s="971">
        <f>SUM('3a.m.'!D54)</f>
        <v>309155</v>
      </c>
      <c r="E13" s="971">
        <f>SUM('3a.m.'!E54)</f>
        <v>318904</v>
      </c>
      <c r="F13" s="971">
        <f>SUM('3a.m.'!F54)</f>
        <v>319258</v>
      </c>
      <c r="G13" s="878">
        <f t="shared" si="0"/>
        <v>1.0011100519278529</v>
      </c>
    </row>
    <row r="14" spans="1:7" ht="11.25">
      <c r="A14" s="7">
        <v>1713</v>
      </c>
      <c r="B14" s="7" t="s">
        <v>562</v>
      </c>
      <c r="C14" s="319">
        <f>SUM('3a.m.'!C55)</f>
        <v>294082</v>
      </c>
      <c r="D14" s="971">
        <f>SUM('3a.m.'!D55)</f>
        <v>335007</v>
      </c>
      <c r="E14" s="971">
        <f>SUM('3a.m.'!E55)</f>
        <v>341209</v>
      </c>
      <c r="F14" s="971">
        <f>SUM('3a.m.'!F55)</f>
        <v>354250</v>
      </c>
      <c r="G14" s="878">
        <f t="shared" si="0"/>
        <v>1.0382199766125746</v>
      </c>
    </row>
    <row r="15" spans="1:7" ht="11.25">
      <c r="A15" s="7">
        <v>1714</v>
      </c>
      <c r="B15" s="7" t="s">
        <v>577</v>
      </c>
      <c r="C15" s="319">
        <f>SUM('3a.m.'!C56)</f>
        <v>0</v>
      </c>
      <c r="D15" s="971">
        <f>SUM('3a.m.'!D56)</f>
        <v>0</v>
      </c>
      <c r="E15" s="971">
        <f>SUM('3a.m.'!E56)</f>
        <v>0</v>
      </c>
      <c r="F15" s="971">
        <f>SUM('3a.m.'!F56)</f>
        <v>0</v>
      </c>
      <c r="G15" s="878"/>
    </row>
    <row r="16" spans="1:7" ht="11.25">
      <c r="A16" s="7">
        <v>1715</v>
      </c>
      <c r="B16" s="5" t="s">
        <v>795</v>
      </c>
      <c r="C16" s="319">
        <f>SUM('3a.m.'!C57)</f>
        <v>0</v>
      </c>
      <c r="D16" s="971">
        <f>SUM('3a.m.'!D57)</f>
        <v>0</v>
      </c>
      <c r="E16" s="971">
        <f>SUM('3a.m.'!E57)</f>
        <v>0</v>
      </c>
      <c r="F16" s="971">
        <f>SUM('3a.m.'!F57)</f>
        <v>107</v>
      </c>
      <c r="G16" s="878"/>
    </row>
    <row r="17" spans="1:7" ht="11.25">
      <c r="A17" s="7">
        <v>1716</v>
      </c>
      <c r="B17" s="44" t="s">
        <v>744</v>
      </c>
      <c r="C17" s="319">
        <f>SUM('3a.m.'!C61)</f>
        <v>121300</v>
      </c>
      <c r="D17" s="971">
        <f>SUM('3a.m.'!D61)</f>
        <v>147467</v>
      </c>
      <c r="E17" s="971">
        <f>SUM('3a.m.'!E61)</f>
        <v>118467</v>
      </c>
      <c r="F17" s="971">
        <f>SUM('3a.m.'!F61)</f>
        <v>106467</v>
      </c>
      <c r="G17" s="878">
        <f t="shared" si="0"/>
        <v>0.8987059687507913</v>
      </c>
    </row>
    <row r="18" spans="1:7" ht="11.25">
      <c r="A18" s="7">
        <v>1717</v>
      </c>
      <c r="B18" s="45" t="s">
        <v>745</v>
      </c>
      <c r="C18" s="319">
        <f>SUM('3a.m.'!C60)</f>
        <v>0</v>
      </c>
      <c r="D18" s="971">
        <f>SUM('3a.m.'!D60)</f>
        <v>14678</v>
      </c>
      <c r="E18" s="971">
        <f>SUM('3a.m.'!E60)</f>
        <v>14678</v>
      </c>
      <c r="F18" s="971">
        <f>SUM('3a.m.'!F60)</f>
        <v>14678</v>
      </c>
      <c r="G18" s="878">
        <f t="shared" si="0"/>
        <v>1</v>
      </c>
    </row>
    <row r="19" spans="1:7" ht="11.25">
      <c r="A19" s="7">
        <v>1718</v>
      </c>
      <c r="B19" s="45" t="s">
        <v>1092</v>
      </c>
      <c r="C19" s="319">
        <f>SUM('3a.m.'!C62)</f>
        <v>7000</v>
      </c>
      <c r="D19" s="971">
        <f>SUM('3a.m.'!D62)</f>
        <v>7000</v>
      </c>
      <c r="E19" s="971">
        <f>SUM('3a.m.'!E62)</f>
        <v>7000</v>
      </c>
      <c r="F19" s="971">
        <f>SUM('3a.m.'!F62)</f>
        <v>33761</v>
      </c>
      <c r="G19" s="878">
        <f t="shared" si="0"/>
        <v>4.823</v>
      </c>
    </row>
    <row r="20" spans="1:7" ht="11.25">
      <c r="A20" s="7"/>
      <c r="B20" s="7"/>
      <c r="C20" s="319"/>
      <c r="D20" s="971"/>
      <c r="E20" s="971"/>
      <c r="F20" s="971"/>
      <c r="G20" s="201"/>
    </row>
    <row r="21" spans="1:7" ht="12.75">
      <c r="A21" s="7"/>
      <c r="B21" s="108" t="s">
        <v>823</v>
      </c>
      <c r="C21" s="319"/>
      <c r="D21" s="971"/>
      <c r="E21" s="971"/>
      <c r="F21" s="971"/>
      <c r="G21" s="201"/>
    </row>
    <row r="22" spans="1:7" ht="6.75" customHeight="1">
      <c r="A22" s="7"/>
      <c r="B22" s="7"/>
      <c r="C22" s="319"/>
      <c r="D22" s="971"/>
      <c r="E22" s="971"/>
      <c r="F22" s="971"/>
      <c r="G22" s="201"/>
    </row>
    <row r="23" spans="1:7" ht="11.25">
      <c r="A23" s="75">
        <v>1740</v>
      </c>
      <c r="B23" s="75" t="s">
        <v>522</v>
      </c>
      <c r="C23" s="323">
        <f>SUM(C24:C31)</f>
        <v>543627</v>
      </c>
      <c r="D23" s="995">
        <f>SUM(D24:D31)</f>
        <v>596491</v>
      </c>
      <c r="E23" s="323">
        <f>SUM(E24:E31)</f>
        <v>593137</v>
      </c>
      <c r="F23" s="323">
        <f>SUM(F24:F31)</f>
        <v>593399</v>
      </c>
      <c r="G23" s="201">
        <f t="shared" si="0"/>
        <v>1.000441719198094</v>
      </c>
    </row>
    <row r="24" spans="1:7" ht="11.25">
      <c r="A24" s="7">
        <v>1741</v>
      </c>
      <c r="B24" s="7" t="s">
        <v>777</v>
      </c>
      <c r="C24" s="319">
        <f>SUM('3b.m.'!C36)</f>
        <v>286574</v>
      </c>
      <c r="D24" s="971">
        <f>SUM('3b.m.'!D36)</f>
        <v>290605</v>
      </c>
      <c r="E24" s="971">
        <f>SUM('3b.m.'!E36)</f>
        <v>291114</v>
      </c>
      <c r="F24" s="971">
        <f>SUM('3b.m.'!F36)</f>
        <v>291321</v>
      </c>
      <c r="G24" s="878">
        <f t="shared" si="0"/>
        <v>1.0007110616459531</v>
      </c>
    </row>
    <row r="25" spans="1:7" ht="11.25">
      <c r="A25" s="7">
        <v>1742</v>
      </c>
      <c r="B25" s="7" t="s">
        <v>561</v>
      </c>
      <c r="C25" s="319">
        <f>SUM('3b.m.'!C37)</f>
        <v>81948</v>
      </c>
      <c r="D25" s="971">
        <f>SUM('3b.m.'!D37)</f>
        <v>85080</v>
      </c>
      <c r="E25" s="971">
        <f>SUM('3b.m.'!E37)</f>
        <v>85217</v>
      </c>
      <c r="F25" s="971">
        <f>SUM('3b.m.'!F37)</f>
        <v>85272</v>
      </c>
      <c r="G25" s="878">
        <f t="shared" si="0"/>
        <v>1.0006454111268879</v>
      </c>
    </row>
    <row r="26" spans="1:7" ht="11.25">
      <c r="A26" s="7">
        <v>1743</v>
      </c>
      <c r="B26" s="7" t="s">
        <v>562</v>
      </c>
      <c r="C26" s="319">
        <f>SUM('3b.m.'!C38)</f>
        <v>158405</v>
      </c>
      <c r="D26" s="319">
        <f>SUM('3b.m.'!D38)</f>
        <v>192106</v>
      </c>
      <c r="E26" s="319">
        <f>SUM('3b.m.'!E38)</f>
        <v>192106</v>
      </c>
      <c r="F26" s="319">
        <f>SUM('3b.m.'!F38)</f>
        <v>192106</v>
      </c>
      <c r="G26" s="878">
        <f t="shared" si="0"/>
        <v>1</v>
      </c>
    </row>
    <row r="27" spans="1:7" ht="11.25">
      <c r="A27" s="7">
        <v>1744</v>
      </c>
      <c r="B27" s="7" t="s">
        <v>577</v>
      </c>
      <c r="C27" s="319">
        <f>SUM('3b.m.'!C39)</f>
        <v>0</v>
      </c>
      <c r="D27" s="319">
        <f>SUM('3b.m.'!D39)</f>
        <v>0</v>
      </c>
      <c r="E27" s="319">
        <f>SUM('3b.m.'!E39)</f>
        <v>0</v>
      </c>
      <c r="F27" s="319">
        <f>SUM('3b.m.'!F39)</f>
        <v>0</v>
      </c>
      <c r="G27" s="878"/>
    </row>
    <row r="28" spans="1:7" ht="11.25">
      <c r="A28" s="7">
        <v>1745</v>
      </c>
      <c r="B28" s="7" t="s">
        <v>795</v>
      </c>
      <c r="C28" s="319">
        <f>SUM('3b.m.'!C40)</f>
        <v>0</v>
      </c>
      <c r="D28" s="319">
        <f>SUM('3b.m.'!D40)</f>
        <v>12000</v>
      </c>
      <c r="E28" s="319">
        <f>SUM('3b.m.'!E40)</f>
        <v>5800</v>
      </c>
      <c r="F28" s="319">
        <f>SUM('3b.m.'!F40)</f>
        <v>5800</v>
      </c>
      <c r="G28" s="878">
        <f t="shared" si="0"/>
        <v>1</v>
      </c>
    </row>
    <row r="29" spans="1:7" ht="11.25">
      <c r="A29" s="7">
        <v>1746</v>
      </c>
      <c r="B29" s="7" t="s">
        <v>744</v>
      </c>
      <c r="C29" s="319">
        <f>SUM('3b.m.'!C44)</f>
        <v>16700</v>
      </c>
      <c r="D29" s="319">
        <f>SUM('3b.m.'!D44)</f>
        <v>16700</v>
      </c>
      <c r="E29" s="319">
        <f>SUM('3b.m.'!E44)</f>
        <v>18900</v>
      </c>
      <c r="F29" s="319">
        <f>SUM('3b.m.'!F44)</f>
        <v>18900</v>
      </c>
      <c r="G29" s="878">
        <f t="shared" si="0"/>
        <v>1</v>
      </c>
    </row>
    <row r="30" spans="1:7" ht="11.25">
      <c r="A30" s="7">
        <v>1747</v>
      </c>
      <c r="B30" s="7" t="s">
        <v>745</v>
      </c>
      <c r="C30" s="319">
        <f>SUM('3b.m.'!C45)</f>
        <v>0</v>
      </c>
      <c r="D30" s="319">
        <f>SUM('3b.m.'!D45)</f>
        <v>0</v>
      </c>
      <c r="E30" s="319">
        <f>SUM('3b.m.'!E45)</f>
        <v>0</v>
      </c>
      <c r="F30" s="319">
        <f>SUM('3b.m.'!F45)</f>
        <v>0</v>
      </c>
      <c r="G30" s="201"/>
    </row>
    <row r="31" spans="1:7" ht="11.25">
      <c r="A31" s="7">
        <v>1748</v>
      </c>
      <c r="B31" s="5" t="s">
        <v>563</v>
      </c>
      <c r="C31" s="319"/>
      <c r="D31" s="319"/>
      <c r="E31" s="319"/>
      <c r="F31" s="319"/>
      <c r="G31" s="201"/>
    </row>
    <row r="32" spans="1:7" ht="7.5" customHeight="1">
      <c r="A32" s="7"/>
      <c r="B32" s="7"/>
      <c r="C32" s="319"/>
      <c r="D32" s="319"/>
      <c r="E32" s="319"/>
      <c r="F32" s="319"/>
      <c r="G32" s="201"/>
    </row>
    <row r="33" spans="1:7" ht="12.75">
      <c r="A33" s="7"/>
      <c r="B33" s="108" t="s">
        <v>824</v>
      </c>
      <c r="C33" s="319"/>
      <c r="D33" s="319"/>
      <c r="E33" s="319"/>
      <c r="F33" s="319"/>
      <c r="G33" s="201"/>
    </row>
    <row r="34" spans="1:7" ht="7.5" customHeight="1">
      <c r="A34" s="2"/>
      <c r="B34" s="94"/>
      <c r="C34" s="319"/>
      <c r="D34" s="319"/>
      <c r="E34" s="319"/>
      <c r="F34" s="319"/>
      <c r="G34" s="201"/>
    </row>
    <row r="35" spans="1:7" ht="11.25">
      <c r="A35" s="8">
        <v>1750</v>
      </c>
      <c r="B35" s="8" t="s">
        <v>484</v>
      </c>
      <c r="C35" s="324">
        <f>SUM(C36:C44)</f>
        <v>4262688</v>
      </c>
      <c r="D35" s="324">
        <f>SUM(D36:D44)</f>
        <v>4675128</v>
      </c>
      <c r="E35" s="324">
        <f>SUM(E36:E44)</f>
        <v>4635128</v>
      </c>
      <c r="F35" s="324">
        <f>SUM(F36:F44)</f>
        <v>4720189</v>
      </c>
      <c r="G35" s="201">
        <f t="shared" si="0"/>
        <v>1.0183513810190354</v>
      </c>
    </row>
    <row r="36" spans="1:7" ht="11.25">
      <c r="A36" s="7">
        <v>1751</v>
      </c>
      <c r="B36" s="7" t="s">
        <v>777</v>
      </c>
      <c r="C36" s="319">
        <f>SUM('3c.m.'!C809)</f>
        <v>135688</v>
      </c>
      <c r="D36" s="319">
        <f>SUM('3c.m.'!D809)</f>
        <v>165294</v>
      </c>
      <c r="E36" s="319">
        <f>SUM('3c.m.'!E809)</f>
        <v>174764</v>
      </c>
      <c r="F36" s="319">
        <f>SUM('3c.m.'!F809)</f>
        <v>178364</v>
      </c>
      <c r="G36" s="878">
        <f t="shared" si="0"/>
        <v>1.0205992080748896</v>
      </c>
    </row>
    <row r="37" spans="1:7" ht="11.25">
      <c r="A37" s="7">
        <v>1752</v>
      </c>
      <c r="B37" s="7" t="s">
        <v>561</v>
      </c>
      <c r="C37" s="319">
        <f>SUM('3c.m.'!C810)</f>
        <v>40293</v>
      </c>
      <c r="D37" s="319">
        <f>SUM('3c.m.'!D810)</f>
        <v>50421</v>
      </c>
      <c r="E37" s="319">
        <f>SUM('3c.m.'!E810)</f>
        <v>54026</v>
      </c>
      <c r="F37" s="319">
        <f>SUM('3c.m.'!F810)</f>
        <v>55845</v>
      </c>
      <c r="G37" s="878">
        <f t="shared" si="0"/>
        <v>1.0336689741976086</v>
      </c>
    </row>
    <row r="38" spans="1:7" ht="11.25">
      <c r="A38" s="7">
        <v>1753</v>
      </c>
      <c r="B38" s="7" t="s">
        <v>562</v>
      </c>
      <c r="C38" s="319">
        <f>SUM('3c.m.'!C811)</f>
        <v>2814988</v>
      </c>
      <c r="D38" s="319">
        <f>SUM('3c.m.'!D811)</f>
        <v>2977193</v>
      </c>
      <c r="E38" s="319">
        <f>SUM('3c.m.'!E811)</f>
        <v>3057071</v>
      </c>
      <c r="F38" s="319">
        <f>SUM('3c.m.'!F811)</f>
        <v>3072568</v>
      </c>
      <c r="G38" s="878">
        <f t="shared" si="0"/>
        <v>1.0050692313001564</v>
      </c>
    </row>
    <row r="39" spans="1:7" ht="11.25">
      <c r="A39" s="7">
        <v>1754</v>
      </c>
      <c r="B39" s="7" t="s">
        <v>577</v>
      </c>
      <c r="C39" s="319">
        <f>SUM('3c.m.'!C812)</f>
        <v>220705</v>
      </c>
      <c r="D39" s="319">
        <f>SUM('3c.m.'!D812)</f>
        <v>248621</v>
      </c>
      <c r="E39" s="319">
        <f>SUM('3c.m.'!E812)</f>
        <v>261961</v>
      </c>
      <c r="F39" s="319">
        <f>SUM('3c.m.'!F812)</f>
        <v>266235</v>
      </c>
      <c r="G39" s="878">
        <f t="shared" si="0"/>
        <v>1.0163154057283337</v>
      </c>
    </row>
    <row r="40" spans="1:7" ht="11.25">
      <c r="A40" s="7">
        <v>1755</v>
      </c>
      <c r="B40" s="7" t="s">
        <v>795</v>
      </c>
      <c r="C40" s="319">
        <f>SUM('3c.m.'!C813)</f>
        <v>117750</v>
      </c>
      <c r="D40" s="319">
        <f>SUM('3c.m.'!D813)</f>
        <v>159437</v>
      </c>
      <c r="E40" s="319">
        <f>SUM('3c.m.'!E813)</f>
        <v>137945</v>
      </c>
      <c r="F40" s="319">
        <f>SUM('3c.m.'!F813)</f>
        <v>130725</v>
      </c>
      <c r="G40" s="878">
        <f t="shared" si="0"/>
        <v>0.9476602993946863</v>
      </c>
    </row>
    <row r="41" spans="1:7" ht="11.25">
      <c r="A41" s="7">
        <v>1756</v>
      </c>
      <c r="B41" s="7" t="s">
        <v>744</v>
      </c>
      <c r="C41" s="319">
        <f>SUM('3c.m.'!C816)</f>
        <v>276764</v>
      </c>
      <c r="D41" s="319">
        <f>SUM('3c.m.'!D816)</f>
        <v>284978</v>
      </c>
      <c r="E41" s="319">
        <f>SUM('3c.m.'!E816)</f>
        <v>142363</v>
      </c>
      <c r="F41" s="319">
        <f>SUM('3c.m.'!F816)</f>
        <v>148754</v>
      </c>
      <c r="G41" s="878">
        <f t="shared" si="0"/>
        <v>1.0448922824048383</v>
      </c>
    </row>
    <row r="42" spans="1:7" ht="11.25">
      <c r="A42" s="5">
        <v>1757</v>
      </c>
      <c r="B42" s="5" t="s">
        <v>745</v>
      </c>
      <c r="C42" s="319">
        <f>SUM('3c.m.'!C817)</f>
        <v>4000</v>
      </c>
      <c r="D42" s="971">
        <f>SUM('3c.m.'!D817)</f>
        <v>9379</v>
      </c>
      <c r="E42" s="971">
        <f>SUM('3c.m.'!E817)</f>
        <v>5879</v>
      </c>
      <c r="F42" s="971">
        <f>SUM('3c.m.'!F817)</f>
        <v>4379</v>
      </c>
      <c r="G42" s="878">
        <f t="shared" si="0"/>
        <v>0.7448545671032488</v>
      </c>
    </row>
    <row r="43" spans="1:7" ht="11.25">
      <c r="A43" s="7">
        <v>1758</v>
      </c>
      <c r="B43" s="7" t="s">
        <v>867</v>
      </c>
      <c r="C43" s="319">
        <f>SUM('3c.m.'!C818)</f>
        <v>652500</v>
      </c>
      <c r="D43" s="971">
        <f>SUM('3c.m.'!D818)</f>
        <v>779805</v>
      </c>
      <c r="E43" s="971">
        <f>SUM('3c.m.'!E818)</f>
        <v>801119</v>
      </c>
      <c r="F43" s="971">
        <f>SUM('3c.m.'!F818)</f>
        <v>863319</v>
      </c>
      <c r="G43" s="878">
        <f t="shared" si="0"/>
        <v>1.0776413990930187</v>
      </c>
    </row>
    <row r="44" spans="1:7" ht="11.25">
      <c r="A44" s="7"/>
      <c r="B44" s="7"/>
      <c r="C44" s="319"/>
      <c r="D44" s="971"/>
      <c r="E44" s="971"/>
      <c r="F44" s="971"/>
      <c r="G44" s="201"/>
    </row>
    <row r="45" spans="1:7" ht="11.25">
      <c r="A45" s="7"/>
      <c r="B45" s="7"/>
      <c r="C45" s="319"/>
      <c r="D45" s="971"/>
      <c r="E45" s="971"/>
      <c r="F45" s="971"/>
      <c r="G45" s="201"/>
    </row>
    <row r="46" spans="1:7" ht="11.25">
      <c r="A46" s="4">
        <v>1760</v>
      </c>
      <c r="B46" s="4" t="s">
        <v>834</v>
      </c>
      <c r="C46" s="322">
        <f>SUM(C47:C53)</f>
        <v>1106220</v>
      </c>
      <c r="D46" s="1047">
        <f>SUM(D47:D53)</f>
        <v>1254020</v>
      </c>
      <c r="E46" s="1047">
        <f>SUM(E47:E53)</f>
        <v>1257020</v>
      </c>
      <c r="F46" s="1047">
        <f>SUM(F47:F53)</f>
        <v>1259112</v>
      </c>
      <c r="G46" s="201">
        <f t="shared" si="0"/>
        <v>1.0016642535520517</v>
      </c>
    </row>
    <row r="47" spans="1:7" ht="11.25">
      <c r="A47" s="7">
        <v>1761</v>
      </c>
      <c r="B47" s="7" t="s">
        <v>777</v>
      </c>
      <c r="C47" s="5">
        <f>SUM('3d.m.'!C56)</f>
        <v>787</v>
      </c>
      <c r="D47" s="1003">
        <f>SUM('3d.m.'!D56)</f>
        <v>787</v>
      </c>
      <c r="E47" s="1003">
        <f>SUM('3d.m.'!E56)</f>
        <v>787</v>
      </c>
      <c r="F47" s="1003">
        <f>SUM('3d.m.'!F56)</f>
        <v>787</v>
      </c>
      <c r="G47" s="878">
        <f t="shared" si="0"/>
        <v>1</v>
      </c>
    </row>
    <row r="48" spans="1:7" ht="11.25">
      <c r="A48" s="5">
        <v>1762</v>
      </c>
      <c r="B48" s="5" t="s">
        <v>561</v>
      </c>
      <c r="C48" s="5">
        <f>SUM('3d.m.'!C57)</f>
        <v>213</v>
      </c>
      <c r="D48" s="1003">
        <f>SUM('3d.m.'!D57)</f>
        <v>213</v>
      </c>
      <c r="E48" s="1003">
        <f>SUM('3d.m.'!E57)</f>
        <v>213</v>
      </c>
      <c r="F48" s="1003">
        <f>SUM('3d.m.'!F57)</f>
        <v>213</v>
      </c>
      <c r="G48" s="878">
        <f t="shared" si="0"/>
        <v>1</v>
      </c>
    </row>
    <row r="49" spans="1:7" ht="11.25">
      <c r="A49" s="7">
        <v>1763</v>
      </c>
      <c r="B49" s="7" t="s">
        <v>562</v>
      </c>
      <c r="C49" s="5">
        <f>SUM('3d.m.'!C58)</f>
        <v>400</v>
      </c>
      <c r="D49" s="1003">
        <f>SUM('3d.m.'!D58)</f>
        <v>400</v>
      </c>
      <c r="E49" s="1003">
        <f>SUM('3d.m.'!E58)</f>
        <v>1700</v>
      </c>
      <c r="F49" s="1003">
        <f>SUM('3d.m.'!F58)</f>
        <v>1700</v>
      </c>
      <c r="G49" s="878">
        <f t="shared" si="0"/>
        <v>1</v>
      </c>
    </row>
    <row r="50" spans="1:7" ht="11.25">
      <c r="A50" s="7">
        <v>1764</v>
      </c>
      <c r="B50" s="7" t="s">
        <v>795</v>
      </c>
      <c r="C50" s="5">
        <f>SUM('3d.m.'!C59)</f>
        <v>909220</v>
      </c>
      <c r="D50" s="1003">
        <f>SUM('3d.m.'!D59)</f>
        <v>916220</v>
      </c>
      <c r="E50" s="1003">
        <f>SUM('3d.m.'!E59)</f>
        <v>917920</v>
      </c>
      <c r="F50" s="1003">
        <f>SUM('3d.m.'!F59)</f>
        <v>918012</v>
      </c>
      <c r="G50" s="878">
        <f t="shared" si="0"/>
        <v>1.000100226599268</v>
      </c>
    </row>
    <row r="51" spans="1:7" ht="11.25">
      <c r="A51" s="7">
        <v>1765</v>
      </c>
      <c r="B51" s="7" t="s">
        <v>1099</v>
      </c>
      <c r="C51" s="5">
        <f>SUM('3d.m.'!C60)</f>
        <v>9600</v>
      </c>
      <c r="D51" s="1003">
        <f>SUM('3d.m.'!D60)</f>
        <v>9600</v>
      </c>
      <c r="E51" s="1003">
        <f>SUM('3d.m.'!E60)</f>
        <v>9600</v>
      </c>
      <c r="F51" s="1003">
        <f>SUM('3d.m.'!F60)</f>
        <v>9600</v>
      </c>
      <c r="G51" s="878">
        <f t="shared" si="0"/>
        <v>1</v>
      </c>
    </row>
    <row r="52" spans="1:7" ht="11.25">
      <c r="A52" s="7">
        <v>1766</v>
      </c>
      <c r="B52" s="7" t="s">
        <v>836</v>
      </c>
      <c r="C52" s="5">
        <f>SUM('3d.m.'!C61)</f>
        <v>186000</v>
      </c>
      <c r="D52" s="1003">
        <f>SUM('3d.m.'!D61)</f>
        <v>326800</v>
      </c>
      <c r="E52" s="1003">
        <f>SUM('3d.m.'!E61)</f>
        <v>326800</v>
      </c>
      <c r="F52" s="1003">
        <f>SUM('3d.m.'!F61)</f>
        <v>328800</v>
      </c>
      <c r="G52" s="878">
        <f t="shared" si="0"/>
        <v>1.0061199510403918</v>
      </c>
    </row>
    <row r="53" spans="1:7" ht="11.25">
      <c r="A53" s="7"/>
      <c r="B53" s="7"/>
      <c r="C53" s="5"/>
      <c r="D53" s="1003"/>
      <c r="E53" s="1003"/>
      <c r="F53" s="1003"/>
      <c r="G53" s="201"/>
    </row>
    <row r="54" spans="1:7" ht="11.25">
      <c r="A54" s="2"/>
      <c r="B54" s="94"/>
      <c r="C54" s="319"/>
      <c r="D54" s="971"/>
      <c r="E54" s="971"/>
      <c r="F54" s="971"/>
      <c r="G54" s="201"/>
    </row>
    <row r="55" spans="1:7" ht="11.25">
      <c r="A55" s="4">
        <v>1770</v>
      </c>
      <c r="B55" s="22" t="s">
        <v>825</v>
      </c>
      <c r="C55" s="322">
        <f>SUM(C56:C62)</f>
        <v>1726802</v>
      </c>
      <c r="D55" s="1047">
        <f>SUM(D56:D62)</f>
        <v>3233382</v>
      </c>
      <c r="E55" s="1047">
        <f>SUM(E56:E62)</f>
        <v>3308782</v>
      </c>
      <c r="F55" s="1047">
        <f>SUM(F56:F62)</f>
        <v>3308782</v>
      </c>
      <c r="G55" s="201">
        <f t="shared" si="0"/>
        <v>1</v>
      </c>
    </row>
    <row r="56" spans="1:7" ht="11.25">
      <c r="A56" s="73">
        <v>1771</v>
      </c>
      <c r="B56" s="7" t="s">
        <v>777</v>
      </c>
      <c r="C56" s="194">
        <f>SUM('4.mell.'!C76)</f>
        <v>100</v>
      </c>
      <c r="D56" s="1003">
        <f>SUM('4.mell.'!D76)</f>
        <v>100</v>
      </c>
      <c r="E56" s="1003">
        <f>SUM('4.mell.'!E76)</f>
        <v>100</v>
      </c>
      <c r="F56" s="1003">
        <f>SUM('4.mell.'!F76)</f>
        <v>100</v>
      </c>
      <c r="G56" s="878">
        <f t="shared" si="0"/>
        <v>1</v>
      </c>
    </row>
    <row r="57" spans="1:7" ht="11.25">
      <c r="A57" s="73">
        <v>1772</v>
      </c>
      <c r="B57" s="7" t="s">
        <v>561</v>
      </c>
      <c r="C57" s="194">
        <f>SUM('4.mell.'!C77)</f>
        <v>27</v>
      </c>
      <c r="D57" s="1003">
        <f>SUM('4.mell.'!D77)</f>
        <v>27</v>
      </c>
      <c r="E57" s="1003">
        <f>SUM('4.mell.'!E77)</f>
        <v>27</v>
      </c>
      <c r="F57" s="1003">
        <f>SUM('4.mell.'!F77)</f>
        <v>27</v>
      </c>
      <c r="G57" s="878">
        <f t="shared" si="0"/>
        <v>1</v>
      </c>
    </row>
    <row r="58" spans="1:7" ht="11.25">
      <c r="A58" s="7">
        <v>1773</v>
      </c>
      <c r="B58" s="7" t="s">
        <v>562</v>
      </c>
      <c r="C58" s="194">
        <f>SUM('4.mell.'!C78)</f>
        <v>20602</v>
      </c>
      <c r="D58" s="1003">
        <f>SUM('4.mell.'!D78)</f>
        <v>30452</v>
      </c>
      <c r="E58" s="1003">
        <f>SUM('4.mell.'!E78)</f>
        <v>48452</v>
      </c>
      <c r="F58" s="1003">
        <f>SUM('4.mell.'!F78)</f>
        <v>53262</v>
      </c>
      <c r="G58" s="878">
        <f t="shared" si="0"/>
        <v>1.0992735078015354</v>
      </c>
    </row>
    <row r="59" spans="1:7" ht="11.25">
      <c r="A59" s="7">
        <v>1774</v>
      </c>
      <c r="B59" s="7" t="s">
        <v>769</v>
      </c>
      <c r="C59" s="194">
        <f>SUM('4.mell.'!C79)</f>
        <v>0</v>
      </c>
      <c r="D59" s="1003">
        <f>SUM('4.mell.'!D79)</f>
        <v>0</v>
      </c>
      <c r="E59" s="1003">
        <f>SUM('4.mell.'!E79)</f>
        <v>0</v>
      </c>
      <c r="F59" s="1003">
        <f>SUM('4.mell.'!F79)</f>
        <v>0</v>
      </c>
      <c r="G59" s="201"/>
    </row>
    <row r="60" spans="1:7" ht="11.25">
      <c r="A60" s="7">
        <v>1775</v>
      </c>
      <c r="B60" s="7" t="s">
        <v>744</v>
      </c>
      <c r="C60" s="194">
        <f>SUM('4.mell.'!C82)</f>
        <v>0</v>
      </c>
      <c r="D60" s="194">
        <f>SUM('4.mell.'!D82)</f>
        <v>0</v>
      </c>
      <c r="E60" s="194">
        <f>SUM('4.mell.'!E82)</f>
        <v>0</v>
      </c>
      <c r="F60" s="194">
        <f>SUM('4.mell.'!F82)</f>
        <v>0</v>
      </c>
      <c r="G60" s="201"/>
    </row>
    <row r="61" spans="1:7" ht="11.25">
      <c r="A61" s="7">
        <v>1776</v>
      </c>
      <c r="B61" s="7" t="s">
        <v>745</v>
      </c>
      <c r="C61" s="325">
        <f>SUM('4.mell.'!C83)</f>
        <v>1676073</v>
      </c>
      <c r="D61" s="325">
        <f>SUM('4.mell.'!D83)</f>
        <v>3156628</v>
      </c>
      <c r="E61" s="325">
        <f>SUM('4.mell.'!E83)</f>
        <v>3214028</v>
      </c>
      <c r="F61" s="325">
        <f>SUM('4.mell.'!F83)</f>
        <v>3209218</v>
      </c>
      <c r="G61" s="878">
        <f t="shared" si="0"/>
        <v>0.9985034355643448</v>
      </c>
    </row>
    <row r="62" spans="1:7" ht="11.25">
      <c r="A62" s="7">
        <v>1777</v>
      </c>
      <c r="B62" s="7" t="s">
        <v>563</v>
      </c>
      <c r="C62" s="325">
        <f>SUM('4.mell.'!C84)</f>
        <v>30000</v>
      </c>
      <c r="D62" s="997">
        <f>SUM('4.mell.'!D84)</f>
        <v>46175</v>
      </c>
      <c r="E62" s="997">
        <f>SUM('4.mell.'!E84)</f>
        <v>46175</v>
      </c>
      <c r="F62" s="997">
        <f>SUM('4.mell.'!F84)</f>
        <v>46175</v>
      </c>
      <c r="G62" s="878">
        <f t="shared" si="0"/>
        <v>1</v>
      </c>
    </row>
    <row r="63" spans="1:7" ht="11.25">
      <c r="A63" s="7"/>
      <c r="B63" s="7"/>
      <c r="C63" s="319"/>
      <c r="D63" s="971"/>
      <c r="E63" s="971"/>
      <c r="F63" s="971"/>
      <c r="G63" s="201"/>
    </row>
    <row r="64" spans="1:7" ht="11.25">
      <c r="A64" s="4">
        <v>1780</v>
      </c>
      <c r="B64" s="4" t="s">
        <v>826</v>
      </c>
      <c r="C64" s="322">
        <f>SUM(C65:C71)</f>
        <v>86522</v>
      </c>
      <c r="D64" s="1047">
        <f>SUM(D65:D71)</f>
        <v>927462</v>
      </c>
      <c r="E64" s="1047">
        <f>SUM(E65:E71)</f>
        <v>846128</v>
      </c>
      <c r="F64" s="1047">
        <f>SUM(F65:F71)</f>
        <v>648542</v>
      </c>
      <c r="G64" s="201">
        <f t="shared" si="0"/>
        <v>0.766482139818089</v>
      </c>
    </row>
    <row r="65" spans="1:7" ht="11.25">
      <c r="A65" s="73">
        <v>1781</v>
      </c>
      <c r="B65" s="7" t="s">
        <v>777</v>
      </c>
      <c r="C65" s="325">
        <f>SUM('5.mell. '!C44)</f>
        <v>0</v>
      </c>
      <c r="D65" s="997">
        <f>SUM('5.mell. '!D44)</f>
        <v>0</v>
      </c>
      <c r="E65" s="997">
        <f>SUM('5.mell. '!E44)</f>
        <v>7299</v>
      </c>
      <c r="F65" s="997">
        <f>SUM('5.mell. '!F44)</f>
        <v>7230</v>
      </c>
      <c r="G65" s="878">
        <f t="shared" si="0"/>
        <v>0.9905466502260584</v>
      </c>
    </row>
    <row r="66" spans="1:7" ht="11.25">
      <c r="A66" s="73">
        <v>1782</v>
      </c>
      <c r="B66" s="7" t="s">
        <v>561</v>
      </c>
      <c r="C66" s="325">
        <f>SUM('5.mell. '!C45)</f>
        <v>0</v>
      </c>
      <c r="D66" s="997">
        <f>SUM('5.mell. '!D45)</f>
        <v>0</v>
      </c>
      <c r="E66" s="997">
        <f>SUM('5.mell. '!E45)</f>
        <v>1952</v>
      </c>
      <c r="F66" s="997">
        <f>SUM('5.mell. '!F45)</f>
        <v>1952</v>
      </c>
      <c r="G66" s="878">
        <f t="shared" si="0"/>
        <v>1</v>
      </c>
    </row>
    <row r="67" spans="1:7" ht="11.25">
      <c r="A67" s="7">
        <v>1783</v>
      </c>
      <c r="B67" s="7" t="s">
        <v>562</v>
      </c>
      <c r="C67" s="194">
        <f>SUM('5.mell. '!C46)</f>
        <v>0</v>
      </c>
      <c r="D67" s="1003">
        <f>SUM('5.mell. '!D46)</f>
        <v>0</v>
      </c>
      <c r="E67" s="1003">
        <f>SUM('5.mell. '!E46)</f>
        <v>8155</v>
      </c>
      <c r="F67" s="1003">
        <f>SUM('5.mell. '!F46)</f>
        <v>13288</v>
      </c>
      <c r="G67" s="878">
        <f t="shared" si="0"/>
        <v>1.629429797670141</v>
      </c>
    </row>
    <row r="68" spans="1:7" ht="11.25">
      <c r="A68" s="7">
        <v>1784</v>
      </c>
      <c r="B68" s="7" t="s">
        <v>769</v>
      </c>
      <c r="C68" s="5">
        <f>SUM('5.mell. '!C47)</f>
        <v>0</v>
      </c>
      <c r="D68" s="1003">
        <f>SUM('5.mell. '!D47)</f>
        <v>0</v>
      </c>
      <c r="E68" s="1003">
        <f>SUM('5.mell. '!E47)</f>
        <v>0</v>
      </c>
      <c r="F68" s="1003">
        <f>SUM('5.mell. '!F47)</f>
        <v>0</v>
      </c>
      <c r="G68" s="878"/>
    </row>
    <row r="69" spans="1:7" ht="11.25">
      <c r="A69" s="7">
        <v>1785</v>
      </c>
      <c r="B69" s="7" t="s">
        <v>744</v>
      </c>
      <c r="C69" s="5">
        <f>SUM('5.mell. '!C51)</f>
        <v>86522</v>
      </c>
      <c r="D69" s="1003">
        <f>SUM('5.mell. '!D51)</f>
        <v>927462</v>
      </c>
      <c r="E69" s="1003">
        <f>SUM('5.mell. '!E51)</f>
        <v>828422</v>
      </c>
      <c r="F69" s="1003">
        <f>SUM('5.mell. '!F51)</f>
        <v>625772</v>
      </c>
      <c r="G69" s="878">
        <f t="shared" si="0"/>
        <v>0.7553782975343485</v>
      </c>
    </row>
    <row r="70" spans="1:7" ht="11.25">
      <c r="A70" s="7">
        <v>1786</v>
      </c>
      <c r="B70" s="7" t="s">
        <v>745</v>
      </c>
      <c r="C70" s="5">
        <f>SUM('5.mell. '!C50)</f>
        <v>0</v>
      </c>
      <c r="D70" s="1003">
        <f>SUM('5.mell. '!D50)</f>
        <v>0</v>
      </c>
      <c r="E70" s="1003">
        <f>SUM('5.mell. '!E50)</f>
        <v>300</v>
      </c>
      <c r="F70" s="1003">
        <f>SUM('5.mell. '!F50)</f>
        <v>300</v>
      </c>
      <c r="G70" s="878">
        <f t="shared" si="0"/>
        <v>1</v>
      </c>
    </row>
    <row r="71" spans="1:7" ht="11.25">
      <c r="A71" s="5">
        <v>1787</v>
      </c>
      <c r="B71" s="7" t="s">
        <v>563</v>
      </c>
      <c r="C71" s="5">
        <f>SUM('5.mell. '!C52)</f>
        <v>0</v>
      </c>
      <c r="D71" s="1003">
        <f>SUM('5.mell. '!D52)</f>
        <v>0</v>
      </c>
      <c r="E71" s="1003">
        <f>SUM('5.mell. '!E52)</f>
        <v>0</v>
      </c>
      <c r="F71" s="1003">
        <f>SUM('5.mell. '!F52)</f>
        <v>0</v>
      </c>
      <c r="G71" s="201"/>
    </row>
    <row r="72" spans="1:7" ht="11.25">
      <c r="A72" s="5"/>
      <c r="B72" s="7"/>
      <c r="C72" s="7"/>
      <c r="D72" s="971"/>
      <c r="E72" s="971"/>
      <c r="F72" s="971"/>
      <c r="G72" s="201"/>
    </row>
    <row r="73" spans="1:7" ht="11.25">
      <c r="A73" s="74">
        <v>1790</v>
      </c>
      <c r="B73" s="134" t="s">
        <v>527</v>
      </c>
      <c r="C73" s="995">
        <f>SUM(C74:C78)</f>
        <v>62785</v>
      </c>
      <c r="D73" s="995">
        <f>SUM(D74:D78)</f>
        <v>60302</v>
      </c>
      <c r="E73" s="995">
        <f>SUM(E74:E78)</f>
        <v>60303</v>
      </c>
      <c r="F73" s="995">
        <f>SUM(F74:F78)</f>
        <v>60303</v>
      </c>
      <c r="G73" s="201">
        <f t="shared" si="0"/>
        <v>1</v>
      </c>
    </row>
    <row r="74" spans="1:7" ht="11.25">
      <c r="A74" s="5">
        <v>1791</v>
      </c>
      <c r="B74" s="82" t="s">
        <v>821</v>
      </c>
      <c r="C74" s="996">
        <v>739</v>
      </c>
      <c r="D74" s="996">
        <v>739</v>
      </c>
      <c r="E74" s="996">
        <v>739</v>
      </c>
      <c r="F74" s="996">
        <v>739</v>
      </c>
      <c r="G74" s="878">
        <f t="shared" si="0"/>
        <v>1</v>
      </c>
    </row>
    <row r="75" spans="1:7" ht="11.25">
      <c r="A75" s="5">
        <v>1792</v>
      </c>
      <c r="B75" s="82" t="s">
        <v>873</v>
      </c>
      <c r="C75" s="996">
        <v>12127</v>
      </c>
      <c r="D75" s="996">
        <v>12127</v>
      </c>
      <c r="E75" s="996">
        <v>12127</v>
      </c>
      <c r="F75" s="996">
        <v>12127</v>
      </c>
      <c r="G75" s="878">
        <f t="shared" si="0"/>
        <v>1</v>
      </c>
    </row>
    <row r="76" spans="1:7" ht="11.25">
      <c r="A76" s="5">
        <v>1793</v>
      </c>
      <c r="B76" s="5" t="s">
        <v>564</v>
      </c>
      <c r="C76" s="997">
        <v>2483</v>
      </c>
      <c r="D76" s="997"/>
      <c r="E76" s="997"/>
      <c r="F76" s="997"/>
      <c r="G76" s="878"/>
    </row>
    <row r="77" spans="1:7" ht="11.25">
      <c r="A77" s="5">
        <v>1794</v>
      </c>
      <c r="B77" s="5" t="s">
        <v>879</v>
      </c>
      <c r="C77" s="997">
        <v>29314</v>
      </c>
      <c r="D77" s="997">
        <v>29314</v>
      </c>
      <c r="E77" s="997">
        <v>29315</v>
      </c>
      <c r="F77" s="997">
        <v>29315</v>
      </c>
      <c r="G77" s="878">
        <f aca="true" t="shared" si="1" ref="G77:G140">SUM(F77/E77)</f>
        <v>1</v>
      </c>
    </row>
    <row r="78" spans="1:7" ht="11.25">
      <c r="A78" s="5">
        <v>1795</v>
      </c>
      <c r="B78" s="5" t="s">
        <v>917</v>
      </c>
      <c r="C78" s="997">
        <v>18122</v>
      </c>
      <c r="D78" s="997">
        <v>18122</v>
      </c>
      <c r="E78" s="997">
        <v>18122</v>
      </c>
      <c r="F78" s="997">
        <v>18122</v>
      </c>
      <c r="G78" s="878">
        <f t="shared" si="1"/>
        <v>1</v>
      </c>
    </row>
    <row r="79" spans="1:7" s="20" customFormat="1" ht="12">
      <c r="A79" s="5"/>
      <c r="B79" s="70"/>
      <c r="C79" s="971"/>
      <c r="D79" s="971"/>
      <c r="E79" s="971"/>
      <c r="F79" s="971"/>
      <c r="G79" s="201"/>
    </row>
    <row r="80" spans="1:7" s="24" customFormat="1" ht="13.5" customHeight="1">
      <c r="A80" s="4">
        <v>1801</v>
      </c>
      <c r="B80" s="8" t="s">
        <v>1224</v>
      </c>
      <c r="C80" s="1047">
        <v>45000</v>
      </c>
      <c r="D80" s="1047">
        <v>45000</v>
      </c>
      <c r="E80" s="1047">
        <v>30000</v>
      </c>
      <c r="F80" s="1047">
        <v>30000</v>
      </c>
      <c r="G80" s="201">
        <f t="shared" si="1"/>
        <v>1</v>
      </c>
    </row>
    <row r="81" spans="1:7" s="24" customFormat="1" ht="11.25" customHeight="1">
      <c r="A81" s="4"/>
      <c r="B81" s="8"/>
      <c r="C81" s="1047"/>
      <c r="D81" s="1047"/>
      <c r="E81" s="1047"/>
      <c r="F81" s="1047"/>
      <c r="G81" s="201"/>
    </row>
    <row r="82" spans="1:7" s="24" customFormat="1" ht="13.5" customHeight="1">
      <c r="A82" s="4">
        <v>1802</v>
      </c>
      <c r="B82" s="8" t="s">
        <v>1244</v>
      </c>
      <c r="C82" s="1047"/>
      <c r="D82" s="1047"/>
      <c r="E82" s="1047">
        <v>5155</v>
      </c>
      <c r="F82" s="1047">
        <v>5155</v>
      </c>
      <c r="G82" s="201">
        <f t="shared" si="1"/>
        <v>1</v>
      </c>
    </row>
    <row r="83" spans="1:7" s="24" customFormat="1" ht="13.5" customHeight="1">
      <c r="A83" s="4"/>
      <c r="B83" s="8"/>
      <c r="C83" s="1047"/>
      <c r="D83" s="1047"/>
      <c r="E83" s="1047"/>
      <c r="F83" s="1047"/>
      <c r="G83" s="201"/>
    </row>
    <row r="84" spans="1:7" s="24" customFormat="1" ht="10.5" customHeight="1">
      <c r="A84" s="4"/>
      <c r="B84" s="8"/>
      <c r="C84" s="1047"/>
      <c r="D84" s="1047"/>
      <c r="E84" s="1047"/>
      <c r="F84" s="1047"/>
      <c r="G84" s="201"/>
    </row>
    <row r="85" spans="1:7" s="24" customFormat="1" ht="11.25">
      <c r="A85" s="4">
        <v>1804</v>
      </c>
      <c r="B85" s="8" t="s">
        <v>485</v>
      </c>
      <c r="C85" s="1047">
        <v>187000</v>
      </c>
      <c r="D85" s="1047">
        <v>187000</v>
      </c>
      <c r="E85" s="1047">
        <v>187000</v>
      </c>
      <c r="F85" s="1047">
        <v>197000</v>
      </c>
      <c r="G85" s="201">
        <f t="shared" si="1"/>
        <v>1.053475935828877</v>
      </c>
    </row>
    <row r="86" spans="1:7" s="24" customFormat="1" ht="11.25">
      <c r="A86" s="4"/>
      <c r="B86" s="8"/>
      <c r="C86" s="1048"/>
      <c r="D86" s="1048"/>
      <c r="E86" s="1048"/>
      <c r="F86" s="1048"/>
      <c r="G86" s="201"/>
    </row>
    <row r="87" spans="1:7" s="24" customFormat="1" ht="11.25">
      <c r="A87" s="4">
        <v>1806</v>
      </c>
      <c r="B87" s="4" t="s">
        <v>908</v>
      </c>
      <c r="C87" s="1004">
        <f>SUM(C88:C89)</f>
        <v>12000</v>
      </c>
      <c r="D87" s="1004">
        <f>SUM(D88:D89)</f>
        <v>21086</v>
      </c>
      <c r="E87" s="1004">
        <f>SUM(E88:E89)</f>
        <v>21086</v>
      </c>
      <c r="F87" s="1004">
        <f>SUM(F88:F89)</f>
        <v>21086</v>
      </c>
      <c r="G87" s="201">
        <f t="shared" si="1"/>
        <v>1</v>
      </c>
    </row>
    <row r="88" spans="1:7" s="24" customFormat="1" ht="12">
      <c r="A88" s="19"/>
      <c r="B88" s="79" t="s">
        <v>909</v>
      </c>
      <c r="C88" s="1056"/>
      <c r="D88" s="1056"/>
      <c r="E88" s="1056"/>
      <c r="F88" s="1056"/>
      <c r="G88" s="201"/>
    </row>
    <row r="89" spans="1:7" s="24" customFormat="1" ht="12">
      <c r="A89" s="19"/>
      <c r="B89" s="79" t="s">
        <v>910</v>
      </c>
      <c r="C89" s="1056">
        <v>12000</v>
      </c>
      <c r="D89" s="1056">
        <v>21086</v>
      </c>
      <c r="E89" s="1056">
        <v>21086</v>
      </c>
      <c r="F89" s="1056">
        <v>21086</v>
      </c>
      <c r="G89" s="1166">
        <f t="shared" si="1"/>
        <v>1</v>
      </c>
    </row>
    <row r="90" spans="1:7" s="24" customFormat="1" ht="11.25">
      <c r="A90" s="4"/>
      <c r="B90" s="4"/>
      <c r="C90" s="1047"/>
      <c r="D90" s="1047"/>
      <c r="E90" s="1047"/>
      <c r="F90" s="1047"/>
      <c r="G90" s="201"/>
    </row>
    <row r="91" spans="1:7" s="24" customFormat="1" ht="12">
      <c r="A91" s="74">
        <v>1812</v>
      </c>
      <c r="B91" s="104" t="s">
        <v>486</v>
      </c>
      <c r="C91" s="1047">
        <f>SUM('6.mell. '!C12)</f>
        <v>78000</v>
      </c>
      <c r="D91" s="1047">
        <f>SUM('6.mell. '!D12)</f>
        <v>61896</v>
      </c>
      <c r="E91" s="1047">
        <f>SUM('6.mell. '!E12)</f>
        <v>71368</v>
      </c>
      <c r="F91" s="1047">
        <f>SUM('6.mell. '!F12)</f>
        <v>370069</v>
      </c>
      <c r="G91" s="201">
        <f t="shared" si="1"/>
        <v>5.18536318798341</v>
      </c>
    </row>
    <row r="92" spans="1:7" s="24" customFormat="1" ht="12">
      <c r="A92" s="74">
        <v>1813</v>
      </c>
      <c r="B92" s="98" t="s">
        <v>487</v>
      </c>
      <c r="C92" s="1047">
        <f>SUM('6.mell. '!C14)</f>
        <v>21183</v>
      </c>
      <c r="D92" s="1047">
        <f>SUM('6.mell. '!D14)</f>
        <v>13611</v>
      </c>
      <c r="E92" s="1047">
        <f>SUM('6.mell. '!E14)</f>
        <v>0</v>
      </c>
      <c r="F92" s="1047">
        <f>SUM('6.mell. '!F14)</f>
        <v>197586</v>
      </c>
      <c r="G92" s="201"/>
    </row>
    <row r="93" spans="1:7" s="24" customFormat="1" ht="11.25">
      <c r="A93" s="19">
        <v>1816</v>
      </c>
      <c r="B93" s="74" t="s">
        <v>524</v>
      </c>
      <c r="C93" s="1004">
        <f>SUM(C91+C92)</f>
        <v>99183</v>
      </c>
      <c r="D93" s="1004">
        <f>SUM(D91+D92)</f>
        <v>75507</v>
      </c>
      <c r="E93" s="1004">
        <f>SUM(E91+E92)</f>
        <v>71368</v>
      </c>
      <c r="F93" s="1004">
        <f>SUM(F91+F92)</f>
        <v>567655</v>
      </c>
      <c r="G93" s="201">
        <f t="shared" si="1"/>
        <v>7.953914919852035</v>
      </c>
    </row>
    <row r="94" spans="1:7" ht="11.25">
      <c r="A94" s="5"/>
      <c r="B94" s="5"/>
      <c r="C94" s="1004"/>
      <c r="D94" s="1004"/>
      <c r="E94" s="1004"/>
      <c r="F94" s="1004"/>
      <c r="G94" s="201"/>
    </row>
    <row r="95" spans="1:8" s="26" customFormat="1" ht="13.5" customHeight="1">
      <c r="A95" s="87"/>
      <c r="B95" s="87" t="s">
        <v>513</v>
      </c>
      <c r="C95" s="1057"/>
      <c r="D95" s="1057"/>
      <c r="E95" s="1057"/>
      <c r="F95" s="1057"/>
      <c r="G95" s="201"/>
      <c r="H95" s="1107"/>
    </row>
    <row r="96" spans="1:8" s="20" customFormat="1" ht="12" customHeight="1">
      <c r="A96" s="5">
        <v>1821</v>
      </c>
      <c r="B96" s="7" t="s">
        <v>777</v>
      </c>
      <c r="C96" s="1058">
        <f aca="true" t="shared" si="2" ref="C96:F97">SUM(C12+C24+C36+C47+C56+C65)</f>
        <v>1398772</v>
      </c>
      <c r="D96" s="1058">
        <f t="shared" si="2"/>
        <v>1476849</v>
      </c>
      <c r="E96" s="1058">
        <f t="shared" si="2"/>
        <v>1516769</v>
      </c>
      <c r="F96" s="1058">
        <f t="shared" si="2"/>
        <v>1521693</v>
      </c>
      <c r="G96" s="878">
        <f t="shared" si="1"/>
        <v>1.0032463743655098</v>
      </c>
      <c r="H96" s="1106"/>
    </row>
    <row r="97" spans="1:8" s="20" customFormat="1" ht="12" customHeight="1">
      <c r="A97" s="5">
        <v>1822</v>
      </c>
      <c r="B97" s="7" t="s">
        <v>561</v>
      </c>
      <c r="C97" s="1003">
        <f t="shared" si="2"/>
        <v>408052</v>
      </c>
      <c r="D97" s="1003">
        <f t="shared" si="2"/>
        <v>444896</v>
      </c>
      <c r="E97" s="1003">
        <f t="shared" si="2"/>
        <v>460339</v>
      </c>
      <c r="F97" s="1003">
        <f t="shared" si="2"/>
        <v>462567</v>
      </c>
      <c r="G97" s="878">
        <f t="shared" si="1"/>
        <v>1.004839911456557</v>
      </c>
      <c r="H97" s="1106"/>
    </row>
    <row r="98" spans="1:8" s="20" customFormat="1" ht="11.25">
      <c r="A98" s="182">
        <v>1823</v>
      </c>
      <c r="B98" s="7" t="s">
        <v>562</v>
      </c>
      <c r="C98" s="1003">
        <f>SUM(C14+C26+C38+C49+C58+C67+C80+C85)</f>
        <v>3520477</v>
      </c>
      <c r="D98" s="1003">
        <f>SUM(D14+D26+D38+D49+D58+D67+D80+D85)</f>
        <v>3767158</v>
      </c>
      <c r="E98" s="1003">
        <f>SUM(E14+E26+E38+E49+E58+E67+E80+E85+E82)</f>
        <v>3870848</v>
      </c>
      <c r="F98" s="1003">
        <f>SUM(F14+F26+F38+F49+F58+F67+F80+F85+F82)</f>
        <v>3919329</v>
      </c>
      <c r="G98" s="878">
        <f t="shared" si="1"/>
        <v>1.0125246457623756</v>
      </c>
      <c r="H98" s="1106"/>
    </row>
    <row r="99" spans="1:8" s="20" customFormat="1" ht="11.25">
      <c r="A99" s="182">
        <v>1824</v>
      </c>
      <c r="B99" s="7" t="s">
        <v>577</v>
      </c>
      <c r="C99" s="1058">
        <f>SUM(C15+C27+C39)</f>
        <v>220705</v>
      </c>
      <c r="D99" s="1058">
        <f>SUM(D15+D27+D39)</f>
        <v>248621</v>
      </c>
      <c r="E99" s="1058">
        <f>SUM(E15+E27+E39)</f>
        <v>261961</v>
      </c>
      <c r="F99" s="1058">
        <f>SUM(F15+F27+F39)</f>
        <v>266235</v>
      </c>
      <c r="G99" s="878">
        <f t="shared" si="1"/>
        <v>1.0163154057283337</v>
      </c>
      <c r="H99" s="1106"/>
    </row>
    <row r="100" spans="1:8" s="20" customFormat="1" ht="11.25">
      <c r="A100" s="5">
        <v>1825</v>
      </c>
      <c r="B100" s="7" t="s">
        <v>795</v>
      </c>
      <c r="C100" s="1003">
        <f>SUM(C16+C28+C40+C50+C59+C68+C91+C92+C89)</f>
        <v>1138153</v>
      </c>
      <c r="D100" s="1003">
        <f>SUM(D16+D28+D40+D50+D59+D68+D91+D92+D89)</f>
        <v>1184250</v>
      </c>
      <c r="E100" s="1003">
        <f>SUM(E16+E28+E40+E50+E59+E68+E91+E92+E89)</f>
        <v>1154119</v>
      </c>
      <c r="F100" s="1003">
        <f>SUM(F16+F28+F40+F50+F59+F68+F91+F92+F89)</f>
        <v>1643385</v>
      </c>
      <c r="G100" s="878">
        <f t="shared" si="1"/>
        <v>1.4239302879512425</v>
      </c>
      <c r="H100" s="1106"/>
    </row>
    <row r="101" spans="1:8" s="20" customFormat="1" ht="12" thickBot="1">
      <c r="A101" s="103"/>
      <c r="B101" s="204" t="s">
        <v>534</v>
      </c>
      <c r="C101" s="292">
        <f>SUM(C93)</f>
        <v>99183</v>
      </c>
      <c r="D101" s="292">
        <f>SUM(D93)</f>
        <v>75507</v>
      </c>
      <c r="E101" s="292">
        <f>SUM(E93)</f>
        <v>71368</v>
      </c>
      <c r="F101" s="292">
        <f>SUM(F93)</f>
        <v>567655</v>
      </c>
      <c r="G101" s="890">
        <f t="shared" si="1"/>
        <v>7.953914919852035</v>
      </c>
      <c r="H101" s="1108"/>
    </row>
    <row r="102" spans="1:7" s="20" customFormat="1" ht="17.25" customHeight="1" thickBot="1">
      <c r="A102" s="192">
        <v>1820</v>
      </c>
      <c r="B102" s="192" t="s">
        <v>502</v>
      </c>
      <c r="C102" s="192">
        <f>SUM(C96:C101)-C101</f>
        <v>6686159</v>
      </c>
      <c r="D102" s="192">
        <f>SUM(D96:D101)-D101</f>
        <v>7121774</v>
      </c>
      <c r="E102" s="192">
        <f>SUM(E96:E101)-E101</f>
        <v>7264036</v>
      </c>
      <c r="F102" s="192">
        <f>SUM(F96:F101)-F101</f>
        <v>7813209</v>
      </c>
      <c r="G102" s="909">
        <f t="shared" si="1"/>
        <v>1.0756016352341866</v>
      </c>
    </row>
    <row r="103" spans="1:7" s="20" customFormat="1" ht="11.25">
      <c r="A103" s="75"/>
      <c r="B103" s="75"/>
      <c r="C103" s="75"/>
      <c r="D103" s="75"/>
      <c r="E103" s="75"/>
      <c r="F103" s="75"/>
      <c r="G103" s="888"/>
    </row>
    <row r="104" spans="1:8" s="20" customFormat="1" ht="11.25">
      <c r="A104" s="5"/>
      <c r="B104" s="104" t="s">
        <v>514</v>
      </c>
      <c r="C104" s="74"/>
      <c r="D104" s="74"/>
      <c r="E104" s="74"/>
      <c r="F104" s="74"/>
      <c r="G104" s="201"/>
      <c r="H104" s="1106"/>
    </row>
    <row r="105" spans="1:8" s="20" customFormat="1" ht="11.25">
      <c r="A105" s="5">
        <v>1831</v>
      </c>
      <c r="B105" s="7" t="s">
        <v>744</v>
      </c>
      <c r="C105" s="6">
        <f>SUM(C17+C29+C41+C60+C69+C51)</f>
        <v>510886</v>
      </c>
      <c r="D105" s="6">
        <f>SUM(D17+D29+D41+D60+D69+D51)</f>
        <v>1386207</v>
      </c>
      <c r="E105" s="6">
        <f>SUM(E17+E29+E41+E60+E69+E51)</f>
        <v>1117752</v>
      </c>
      <c r="F105" s="6">
        <f>SUM(F17+F29+F41+F60+F69+F51)</f>
        <v>909493</v>
      </c>
      <c r="G105" s="878">
        <f t="shared" si="1"/>
        <v>0.8136804944209449</v>
      </c>
      <c r="H105" s="1106"/>
    </row>
    <row r="106" spans="1:8" s="20" customFormat="1" ht="11.25">
      <c r="A106" s="5">
        <v>1832</v>
      </c>
      <c r="B106" s="7" t="s">
        <v>745</v>
      </c>
      <c r="C106" s="6">
        <f>SUM(C18+C42+C30+C61+C70)</f>
        <v>1680073</v>
      </c>
      <c r="D106" s="6">
        <f>SUM(D18+D42+D30+D61+D70)</f>
        <v>3180685</v>
      </c>
      <c r="E106" s="6">
        <f>SUM(E18+E42+E30+E61+E70)</f>
        <v>3234885</v>
      </c>
      <c r="F106" s="6">
        <f>SUM(F18+F42+F30+F61+F70)</f>
        <v>3228575</v>
      </c>
      <c r="G106" s="878">
        <f t="shared" si="1"/>
        <v>0.9980493897000975</v>
      </c>
      <c r="H106" s="1106"/>
    </row>
    <row r="107" spans="1:8" s="20" customFormat="1" ht="12" thickBot="1">
      <c r="A107" s="5">
        <v>1833</v>
      </c>
      <c r="B107" s="7" t="s">
        <v>563</v>
      </c>
      <c r="C107" s="5">
        <f>SUM(C43+C62+C52+C71+C73+C19)</f>
        <v>938285</v>
      </c>
      <c r="D107" s="5">
        <f>SUM(D43+D62+D52+D71+D73+D19)</f>
        <v>1220082</v>
      </c>
      <c r="E107" s="5">
        <f>SUM(E43+E62+E52+E71+E73+E19)</f>
        <v>1241397</v>
      </c>
      <c r="F107" s="5">
        <f>SUM(F43+F62+F52+F71+F73+F19)</f>
        <v>1332358</v>
      </c>
      <c r="G107" s="890">
        <f t="shared" si="1"/>
        <v>1.0732730947472888</v>
      </c>
      <c r="H107" s="1106"/>
    </row>
    <row r="108" spans="1:8" s="20" customFormat="1" ht="18.75" customHeight="1" thickBot="1">
      <c r="A108" s="176">
        <v>1830</v>
      </c>
      <c r="B108" s="176" t="s">
        <v>515</v>
      </c>
      <c r="C108" s="191">
        <f>SUM(C105:C107)</f>
        <v>3129244</v>
      </c>
      <c r="D108" s="191">
        <f>SUM(D105:D107)</f>
        <v>5786974</v>
      </c>
      <c r="E108" s="191">
        <f>SUM(E105:E107)</f>
        <v>5594034</v>
      </c>
      <c r="F108" s="191">
        <f>SUM(F105:F107)</f>
        <v>5470426</v>
      </c>
      <c r="G108" s="909">
        <f t="shared" si="1"/>
        <v>0.9779036023020239</v>
      </c>
      <c r="H108" s="1108"/>
    </row>
    <row r="109" spans="1:7" s="20" customFormat="1" ht="11.25">
      <c r="A109" s="75"/>
      <c r="B109" s="73"/>
      <c r="C109" s="73"/>
      <c r="D109" s="73"/>
      <c r="E109" s="73"/>
      <c r="F109" s="73"/>
      <c r="G109" s="888"/>
    </row>
    <row r="110" spans="1:7" s="20" customFormat="1" ht="11.25">
      <c r="A110" s="79">
        <v>1841</v>
      </c>
      <c r="B110" s="133" t="s">
        <v>525</v>
      </c>
      <c r="C110" s="75"/>
      <c r="D110" s="75"/>
      <c r="E110" s="75"/>
      <c r="F110" s="75"/>
      <c r="G110" s="201"/>
    </row>
    <row r="111" spans="1:7" s="20" customFormat="1" ht="11.25">
      <c r="A111" s="79">
        <v>1842</v>
      </c>
      <c r="B111" s="129" t="s">
        <v>526</v>
      </c>
      <c r="C111" s="75"/>
      <c r="D111" s="75"/>
      <c r="E111" s="75"/>
      <c r="F111" s="75"/>
      <c r="G111" s="201"/>
    </row>
    <row r="112" spans="1:7" s="20" customFormat="1" ht="11.25">
      <c r="A112" s="79">
        <v>1843</v>
      </c>
      <c r="B112" s="129" t="s">
        <v>1167</v>
      </c>
      <c r="C112" s="75"/>
      <c r="D112" s="995">
        <v>46251</v>
      </c>
      <c r="E112" s="995">
        <v>46252</v>
      </c>
      <c r="F112" s="995">
        <v>46252</v>
      </c>
      <c r="G112" s="201">
        <f t="shared" si="1"/>
        <v>1</v>
      </c>
    </row>
    <row r="113" spans="1:7" s="20" customFormat="1" ht="11.25">
      <c r="A113" s="79">
        <v>1844</v>
      </c>
      <c r="B113" s="129" t="s">
        <v>519</v>
      </c>
      <c r="C113" s="75">
        <f>SUM(C114:C118)</f>
        <v>5881759</v>
      </c>
      <c r="D113" s="75">
        <f>SUM(D114:D118)</f>
        <v>5945660</v>
      </c>
      <c r="E113" s="75">
        <f>SUM(E114:E118)</f>
        <v>6020302</v>
      </c>
      <c r="F113" s="75">
        <f>SUM(F114:F118)</f>
        <v>6035316</v>
      </c>
      <c r="G113" s="201">
        <f t="shared" si="1"/>
        <v>1.0024938948245454</v>
      </c>
    </row>
    <row r="114" spans="1:7" s="20" customFormat="1" ht="11.25">
      <c r="A114" s="79">
        <v>1845</v>
      </c>
      <c r="B114" s="73" t="s">
        <v>901</v>
      </c>
      <c r="C114" s="73">
        <f>SUM('2.mell'!C529)</f>
        <v>3543210</v>
      </c>
      <c r="D114" s="73">
        <f>SUM('2.mell'!D529)</f>
        <v>3589753</v>
      </c>
      <c r="E114" s="73">
        <f>SUM('2.mell'!E529)</f>
        <v>3619453</v>
      </c>
      <c r="F114" s="73">
        <f>SUM('2.mell'!F529)</f>
        <v>3624818</v>
      </c>
      <c r="G114" s="878">
        <f t="shared" si="1"/>
        <v>1.001482268176987</v>
      </c>
    </row>
    <row r="115" spans="1:7" s="20" customFormat="1" ht="11.25">
      <c r="A115" s="79">
        <v>1846</v>
      </c>
      <c r="B115" s="79" t="s">
        <v>902</v>
      </c>
      <c r="C115" s="73">
        <f>SUM('2.mell'!C530)</f>
        <v>307538</v>
      </c>
      <c r="D115" s="73">
        <f>SUM('2.mell'!D530)</f>
        <v>337878</v>
      </c>
      <c r="E115" s="73">
        <f>SUM('2.mell'!E530)</f>
        <v>357817</v>
      </c>
      <c r="F115" s="73">
        <f>SUM('2.mell'!F530)</f>
        <v>357817</v>
      </c>
      <c r="G115" s="878">
        <f t="shared" si="1"/>
        <v>1</v>
      </c>
    </row>
    <row r="116" spans="1:7" s="20" customFormat="1" ht="11.25">
      <c r="A116" s="79">
        <v>1847</v>
      </c>
      <c r="B116" s="73" t="s">
        <v>903</v>
      </c>
      <c r="C116" s="73"/>
      <c r="D116" s="73"/>
      <c r="E116" s="73"/>
      <c r="F116" s="73"/>
      <c r="G116" s="878"/>
    </row>
    <row r="117" spans="1:7" s="20" customFormat="1" ht="11.25">
      <c r="A117" s="79">
        <v>1848</v>
      </c>
      <c r="B117" s="73" t="s">
        <v>516</v>
      </c>
      <c r="C117" s="73">
        <f>SUM('3b.m.'!C30)</f>
        <v>509927</v>
      </c>
      <c r="D117" s="73">
        <f>SUM('3b.m.'!D30)</f>
        <v>510601</v>
      </c>
      <c r="E117" s="73">
        <f>SUM('3b.m.'!E30)</f>
        <v>504615</v>
      </c>
      <c r="F117" s="73">
        <f>SUM('3b.m.'!F30)</f>
        <v>504877</v>
      </c>
      <c r="G117" s="878">
        <f t="shared" si="1"/>
        <v>1.0005192077128107</v>
      </c>
    </row>
    <row r="118" spans="1:7" s="20" customFormat="1" ht="12" thickBot="1">
      <c r="A118" s="175">
        <v>1849</v>
      </c>
      <c r="B118" s="73" t="s">
        <v>868</v>
      </c>
      <c r="C118" s="993">
        <v>1521084</v>
      </c>
      <c r="D118" s="993">
        <v>1507428</v>
      </c>
      <c r="E118" s="993">
        <v>1538417</v>
      </c>
      <c r="F118" s="993">
        <v>1547804</v>
      </c>
      <c r="G118" s="890">
        <f t="shared" si="1"/>
        <v>1.0061017266449863</v>
      </c>
    </row>
    <row r="119" spans="1:7" s="20" customFormat="1" ht="18.75" customHeight="1" thickBot="1">
      <c r="A119" s="101">
        <v>1840</v>
      </c>
      <c r="B119" s="176" t="s">
        <v>504</v>
      </c>
      <c r="C119" s="994">
        <f>SUM(C113+C112)</f>
        <v>5881759</v>
      </c>
      <c r="D119" s="994">
        <f>SUM(D113+D112)</f>
        <v>5991911</v>
      </c>
      <c r="E119" s="994">
        <f>SUM(E113+E112)</f>
        <v>6066554</v>
      </c>
      <c r="F119" s="994">
        <f>SUM(F113+F112)</f>
        <v>6081568</v>
      </c>
      <c r="G119" s="909">
        <f t="shared" si="1"/>
        <v>1.0024748811269133</v>
      </c>
    </row>
    <row r="120" spans="1:7" s="20" customFormat="1" ht="11.25">
      <c r="A120" s="195"/>
      <c r="B120" s="195"/>
      <c r="C120" s="995"/>
      <c r="D120" s="995"/>
      <c r="E120" s="995"/>
      <c r="F120" s="995"/>
      <c r="G120" s="888"/>
    </row>
    <row r="121" spans="1:7" s="20" customFormat="1" ht="11.25">
      <c r="A121" s="75">
        <v>1851</v>
      </c>
      <c r="B121" s="125" t="s">
        <v>535</v>
      </c>
      <c r="C121" s="995">
        <v>48000</v>
      </c>
      <c r="D121" s="995">
        <v>48000</v>
      </c>
      <c r="E121" s="995">
        <v>48000</v>
      </c>
      <c r="F121" s="995">
        <v>48000</v>
      </c>
      <c r="G121" s="201">
        <f t="shared" si="1"/>
        <v>1</v>
      </c>
    </row>
    <row r="122" spans="1:7" s="20" customFormat="1" ht="11.25">
      <c r="A122" s="74">
        <v>1862</v>
      </c>
      <c r="B122" s="134" t="s">
        <v>519</v>
      </c>
      <c r="C122" s="998">
        <f>SUM(C123:C124)</f>
        <v>145000</v>
      </c>
      <c r="D122" s="998">
        <f>SUM(D123:D124)</f>
        <v>145000</v>
      </c>
      <c r="E122" s="998">
        <f>SUM(E123:E124)</f>
        <v>118200</v>
      </c>
      <c r="F122" s="998">
        <f>SUM(F123:F124)</f>
        <v>132961</v>
      </c>
      <c r="G122" s="201">
        <f t="shared" si="1"/>
        <v>1.1248815566835872</v>
      </c>
    </row>
    <row r="123" spans="1:7" s="20" customFormat="1" ht="11.25">
      <c r="A123" s="79">
        <v>1863</v>
      </c>
      <c r="B123" s="73" t="s">
        <v>815</v>
      </c>
      <c r="C123" s="997">
        <f>SUM('3b.m.'!C33)</f>
        <v>16700</v>
      </c>
      <c r="D123" s="997">
        <f>SUM('3b.m.'!D33)</f>
        <v>16700</v>
      </c>
      <c r="E123" s="997">
        <f>SUM('3b.m.'!E33)</f>
        <v>18900</v>
      </c>
      <c r="F123" s="997">
        <f>SUM('3b.m.'!F33)</f>
        <v>18900</v>
      </c>
      <c r="G123" s="878">
        <f t="shared" si="1"/>
        <v>1</v>
      </c>
    </row>
    <row r="124" spans="1:7" s="20" customFormat="1" ht="12" thickBot="1">
      <c r="A124" s="175">
        <v>1864</v>
      </c>
      <c r="B124" s="175" t="s">
        <v>868</v>
      </c>
      <c r="C124" s="993">
        <v>128300</v>
      </c>
      <c r="D124" s="993">
        <v>128300</v>
      </c>
      <c r="E124" s="993">
        <v>99300</v>
      </c>
      <c r="F124" s="993">
        <v>114061</v>
      </c>
      <c r="G124" s="890">
        <f t="shared" si="1"/>
        <v>1.1486505538771399</v>
      </c>
    </row>
    <row r="125" spans="1:7" s="20" customFormat="1" ht="18.75" customHeight="1" thickBot="1">
      <c r="A125" s="191">
        <v>1865</v>
      </c>
      <c r="B125" s="176" t="s">
        <v>507</v>
      </c>
      <c r="C125" s="999">
        <f>SUM(C121+C122)</f>
        <v>193000</v>
      </c>
      <c r="D125" s="999">
        <f>SUM(D121+D122)</f>
        <v>193000</v>
      </c>
      <c r="E125" s="999">
        <f>SUM(E121+E122)</f>
        <v>166200</v>
      </c>
      <c r="F125" s="999">
        <f>SUM(F121+F122)</f>
        <v>180961</v>
      </c>
      <c r="G125" s="909">
        <f t="shared" si="1"/>
        <v>1.0888146811070998</v>
      </c>
    </row>
    <row r="126" spans="1:7" s="20" customFormat="1" ht="18.75" customHeight="1" thickBot="1">
      <c r="A126" s="191"/>
      <c r="B126" s="237"/>
      <c r="C126" s="999"/>
      <c r="D126" s="999"/>
      <c r="E126" s="999"/>
      <c r="F126" s="999"/>
      <c r="G126" s="891"/>
    </row>
    <row r="127" spans="1:7" s="20" customFormat="1" ht="18" customHeight="1" thickBot="1">
      <c r="A127" s="101">
        <v>1870</v>
      </c>
      <c r="B127" s="174" t="s">
        <v>517</v>
      </c>
      <c r="C127" s="1000">
        <f>SUM(C125+C119+C108+C102)</f>
        <v>15890162</v>
      </c>
      <c r="D127" s="1000">
        <f>SUM(D125+D119+D108+D102)</f>
        <v>19093659</v>
      </c>
      <c r="E127" s="1000">
        <f>SUM(E125+E119+E108+E102)</f>
        <v>19090824</v>
      </c>
      <c r="F127" s="1000">
        <f>SUM(F125+F119+F108+F102)</f>
        <v>19546164</v>
      </c>
      <c r="G127" s="891">
        <f t="shared" si="1"/>
        <v>1.0238512491655678</v>
      </c>
    </row>
    <row r="128" spans="1:7" ht="7.5" customHeight="1">
      <c r="A128" s="8"/>
      <c r="B128" s="63"/>
      <c r="C128" s="1001"/>
      <c r="D128" s="1001"/>
      <c r="E128" s="1001"/>
      <c r="F128" s="1001"/>
      <c r="G128" s="888"/>
    </row>
    <row r="129" spans="1:7" s="29" customFormat="1" ht="12" customHeight="1">
      <c r="A129" s="15"/>
      <c r="B129" s="28" t="s">
        <v>899</v>
      </c>
      <c r="C129" s="1002"/>
      <c r="D129" s="1002"/>
      <c r="E129" s="1002"/>
      <c r="F129" s="1002"/>
      <c r="G129" s="201"/>
    </row>
    <row r="130" spans="1:7" s="29" customFormat="1" ht="9" customHeight="1">
      <c r="A130" s="15"/>
      <c r="B130" s="28"/>
      <c r="C130" s="1002"/>
      <c r="D130" s="1002"/>
      <c r="E130" s="1002"/>
      <c r="F130" s="1002"/>
      <c r="G130" s="201"/>
    </row>
    <row r="131" spans="1:7" s="29" customFormat="1" ht="12" customHeight="1">
      <c r="A131" s="15"/>
      <c r="B131" s="87" t="s">
        <v>513</v>
      </c>
      <c r="C131" s="1002"/>
      <c r="D131" s="1002"/>
      <c r="E131" s="1002"/>
      <c r="F131" s="1002"/>
      <c r="G131" s="201"/>
    </row>
    <row r="132" spans="1:7" s="20" customFormat="1" ht="11.25">
      <c r="A132" s="5">
        <v>1911</v>
      </c>
      <c r="B132" s="7" t="s">
        <v>777</v>
      </c>
      <c r="C132" s="1003">
        <f>SUM('2.mell'!C533)</f>
        <v>1983233</v>
      </c>
      <c r="D132" s="1003">
        <f>SUM('2.mell'!D533)</f>
        <v>2001672</v>
      </c>
      <c r="E132" s="1003">
        <f>SUM('2.mell'!E533)</f>
        <v>2026640</v>
      </c>
      <c r="F132" s="1003">
        <f>SUM('2.mell'!F533)</f>
        <v>2021863</v>
      </c>
      <c r="G132" s="878">
        <f t="shared" si="1"/>
        <v>0.9976428966170607</v>
      </c>
    </row>
    <row r="133" spans="1:7" s="20" customFormat="1" ht="11.25">
      <c r="A133" s="5">
        <v>1912</v>
      </c>
      <c r="B133" s="7" t="s">
        <v>561</v>
      </c>
      <c r="C133" s="1003">
        <f>SUM('2.mell'!C534)</f>
        <v>567082</v>
      </c>
      <c r="D133" s="1003">
        <f>SUM('2.mell'!D534)</f>
        <v>572129</v>
      </c>
      <c r="E133" s="1003">
        <f>SUM('2.mell'!E534)</f>
        <v>578702</v>
      </c>
      <c r="F133" s="1003">
        <f>SUM('2.mell'!F534)</f>
        <v>577654</v>
      </c>
      <c r="G133" s="878">
        <f t="shared" si="1"/>
        <v>0.9981890506685651</v>
      </c>
    </row>
    <row r="134" spans="1:7" s="20" customFormat="1" ht="11.25">
      <c r="A134" s="5">
        <v>1913</v>
      </c>
      <c r="B134" s="5" t="s">
        <v>562</v>
      </c>
      <c r="C134" s="1003">
        <f>SUM('2.mell'!C535)</f>
        <v>1694432</v>
      </c>
      <c r="D134" s="1003">
        <f>SUM('2.mell'!D535)</f>
        <v>1774265</v>
      </c>
      <c r="E134" s="1003">
        <f>SUM('2.mell'!E535)</f>
        <v>1805716</v>
      </c>
      <c r="F134" s="1003">
        <f>SUM('2.mell'!F535)</f>
        <v>1785579</v>
      </c>
      <c r="G134" s="878">
        <f t="shared" si="1"/>
        <v>0.9888481909669073</v>
      </c>
    </row>
    <row r="135" spans="1:7" s="27" customFormat="1" ht="12">
      <c r="A135" s="99">
        <v>1914</v>
      </c>
      <c r="B135" s="23" t="s">
        <v>645</v>
      </c>
      <c r="C135" s="1003"/>
      <c r="D135" s="1003"/>
      <c r="E135" s="1003"/>
      <c r="F135" s="1003"/>
      <c r="G135" s="878"/>
    </row>
    <row r="136" spans="1:7" s="27" customFormat="1" ht="12">
      <c r="A136" s="79">
        <v>1915</v>
      </c>
      <c r="B136" s="7" t="s">
        <v>738</v>
      </c>
      <c r="C136" s="1003">
        <f>SUM('2.mell'!C536)</f>
        <v>807</v>
      </c>
      <c r="D136" s="1003">
        <f>SUM('2.mell'!D536)</f>
        <v>807</v>
      </c>
      <c r="E136" s="1003">
        <f>SUM('2.mell'!E536)</f>
        <v>807</v>
      </c>
      <c r="F136" s="1003">
        <f>SUM('2.mell'!F536)</f>
        <v>807</v>
      </c>
      <c r="G136" s="878">
        <f t="shared" si="1"/>
        <v>1</v>
      </c>
    </row>
    <row r="137" spans="1:7" s="20" customFormat="1" ht="11.25">
      <c r="A137" s="5">
        <v>1916</v>
      </c>
      <c r="B137" s="7" t="s">
        <v>795</v>
      </c>
      <c r="C137" s="1003">
        <f>SUM('2.mell'!C537)</f>
        <v>0</v>
      </c>
      <c r="D137" s="1003">
        <f>SUM('2.mell'!D537)</f>
        <v>0</v>
      </c>
      <c r="E137" s="1003">
        <f>SUM('2.mell'!E537)</f>
        <v>0</v>
      </c>
      <c r="F137" s="1003">
        <f>SUM('2.mell'!F537)</f>
        <v>0</v>
      </c>
      <c r="G137" s="201"/>
    </row>
    <row r="138" spans="1:7" s="20" customFormat="1" ht="11.25">
      <c r="A138" s="74">
        <v>1910</v>
      </c>
      <c r="B138" s="75" t="s">
        <v>502</v>
      </c>
      <c r="C138" s="1004">
        <f>SUM(C132:C137)</f>
        <v>4245554</v>
      </c>
      <c r="D138" s="1004">
        <f>SUM(D132:D137)</f>
        <v>4348873</v>
      </c>
      <c r="E138" s="1004">
        <f>SUM(E132:E137)</f>
        <v>4411865</v>
      </c>
      <c r="F138" s="1004">
        <f>SUM(F132:F137)</f>
        <v>4385903</v>
      </c>
      <c r="G138" s="201">
        <f t="shared" si="1"/>
        <v>0.9941154137762601</v>
      </c>
    </row>
    <row r="139" spans="1:7" s="20" customFormat="1" ht="11.25">
      <c r="A139" s="5"/>
      <c r="B139" s="98" t="s">
        <v>514</v>
      </c>
      <c r="C139" s="1004"/>
      <c r="D139" s="1004"/>
      <c r="E139" s="1004"/>
      <c r="F139" s="1004"/>
      <c r="G139" s="201"/>
    </row>
    <row r="140" spans="1:7" s="20" customFormat="1" ht="11.25">
      <c r="A140" s="5">
        <v>1921</v>
      </c>
      <c r="B140" s="7" t="s">
        <v>744</v>
      </c>
      <c r="C140" s="1003">
        <f>SUM('2.mell'!C539)</f>
        <v>46368</v>
      </c>
      <c r="D140" s="1003">
        <f>SUM('2.mell'!D539)</f>
        <v>54292</v>
      </c>
      <c r="E140" s="1003">
        <f>SUM('2.mell'!E539)</f>
        <v>60667</v>
      </c>
      <c r="F140" s="1003">
        <f>SUM('2.mell'!F539)</f>
        <v>92247</v>
      </c>
      <c r="G140" s="878">
        <f t="shared" si="1"/>
        <v>1.5205465904033495</v>
      </c>
    </row>
    <row r="141" spans="1:7" s="20" customFormat="1" ht="11.25">
      <c r="A141" s="5">
        <v>1922</v>
      </c>
      <c r="B141" s="7" t="s">
        <v>745</v>
      </c>
      <c r="C141" s="1003">
        <f>SUM('2.mell'!C540)</f>
        <v>0</v>
      </c>
      <c r="D141" s="1003">
        <f>SUM('2.mell'!D540)</f>
        <v>0</v>
      </c>
      <c r="E141" s="1003">
        <f>SUM('2.mell'!E540)</f>
        <v>0</v>
      </c>
      <c r="F141" s="1003">
        <f>SUM('2.mell'!F540)</f>
        <v>0</v>
      </c>
      <c r="G141" s="201"/>
    </row>
    <row r="142" spans="1:7" s="20" customFormat="1" ht="11.25">
      <c r="A142" s="5">
        <v>1923</v>
      </c>
      <c r="B142" s="7" t="s">
        <v>563</v>
      </c>
      <c r="C142" s="1003">
        <f>SUM('2.mell'!C541)</f>
        <v>0</v>
      </c>
      <c r="D142" s="1003">
        <f>SUM('2.mell'!D541)</f>
        <v>0</v>
      </c>
      <c r="E142" s="1003">
        <f>SUM('2.mell'!E541)</f>
        <v>0</v>
      </c>
      <c r="F142" s="1003">
        <f>SUM('2.mell'!F541)</f>
        <v>0</v>
      </c>
      <c r="G142" s="201"/>
    </row>
    <row r="143" spans="1:7" s="20" customFormat="1" ht="12" thickBot="1">
      <c r="A143" s="100">
        <v>1920</v>
      </c>
      <c r="B143" s="100" t="s">
        <v>509</v>
      </c>
      <c r="C143" s="1005">
        <f>SUM(C140:C142)</f>
        <v>46368</v>
      </c>
      <c r="D143" s="1005">
        <f>SUM(D140:D142)</f>
        <v>54292</v>
      </c>
      <c r="E143" s="1005">
        <f>SUM(E140:E142)</f>
        <v>60667</v>
      </c>
      <c r="F143" s="1005">
        <f>SUM(F140:F142)</f>
        <v>92247</v>
      </c>
      <c r="G143" s="889">
        <f aca="true" t="shared" si="3" ref="G143:G170">SUM(F143/E143)</f>
        <v>1.5205465904033495</v>
      </c>
    </row>
    <row r="144" spans="1:7" s="20" customFormat="1" ht="16.5" customHeight="1" thickBot="1">
      <c r="A144" s="101"/>
      <c r="B144" s="176"/>
      <c r="C144" s="1000"/>
      <c r="D144" s="1000"/>
      <c r="E144" s="1000"/>
      <c r="F144" s="1000"/>
      <c r="G144" s="891"/>
    </row>
    <row r="145" spans="1:7" s="31" customFormat="1" ht="13.5" thickBot="1">
      <c r="A145" s="30">
        <v>1940</v>
      </c>
      <c r="B145" s="102" t="s">
        <v>900</v>
      </c>
      <c r="C145" s="1006">
        <f>SUM(C138+C143)</f>
        <v>4291922</v>
      </c>
      <c r="D145" s="1006">
        <f>SUM(D138+D143)</f>
        <v>4403165</v>
      </c>
      <c r="E145" s="1006">
        <f>SUM(E138+E143)</f>
        <v>4472532</v>
      </c>
      <c r="F145" s="1006">
        <f>SUM(F138+F143)</f>
        <v>4478150</v>
      </c>
      <c r="G145" s="1167">
        <f t="shared" si="3"/>
        <v>1.0012561117505698</v>
      </c>
    </row>
    <row r="146" spans="1:7" s="31" customFormat="1" ht="12.75">
      <c r="A146" s="97"/>
      <c r="B146" s="209"/>
      <c r="C146" s="1007"/>
      <c r="D146" s="1007"/>
      <c r="E146" s="1007"/>
      <c r="F146" s="1007"/>
      <c r="G146" s="888"/>
    </row>
    <row r="147" spans="1:7" ht="14.25" customHeight="1">
      <c r="A147" s="15"/>
      <c r="B147" s="15" t="s">
        <v>871</v>
      </c>
      <c r="C147" s="1008"/>
      <c r="D147" s="1008"/>
      <c r="E147" s="1008"/>
      <c r="F147" s="1008"/>
      <c r="G147" s="201"/>
    </row>
    <row r="148" spans="1:7" ht="14.25" customHeight="1">
      <c r="A148" s="15"/>
      <c r="B148" s="87" t="s">
        <v>513</v>
      </c>
      <c r="C148" s="1002"/>
      <c r="D148" s="1002"/>
      <c r="E148" s="1002"/>
      <c r="F148" s="1002"/>
      <c r="G148" s="201"/>
    </row>
    <row r="149" spans="1:7" ht="11.25">
      <c r="A149" s="5">
        <v>1951</v>
      </c>
      <c r="B149" s="7" t="s">
        <v>633</v>
      </c>
      <c r="C149" s="971">
        <f aca="true" t="shared" si="4" ref="C149:D151">SUM(C96+C132)</f>
        <v>3382005</v>
      </c>
      <c r="D149" s="971">
        <f t="shared" si="4"/>
        <v>3478521</v>
      </c>
      <c r="E149" s="971">
        <f aca="true" t="shared" si="5" ref="E149:F151">SUM(E96+E132)</f>
        <v>3543409</v>
      </c>
      <c r="F149" s="971">
        <f t="shared" si="5"/>
        <v>3543556</v>
      </c>
      <c r="G149" s="878">
        <f t="shared" si="3"/>
        <v>1.0000414854734523</v>
      </c>
    </row>
    <row r="150" spans="1:7" ht="11.25">
      <c r="A150" s="5">
        <v>1952</v>
      </c>
      <c r="B150" s="7" t="s">
        <v>812</v>
      </c>
      <c r="C150" s="971">
        <f t="shared" si="4"/>
        <v>975134</v>
      </c>
      <c r="D150" s="971">
        <f t="shared" si="4"/>
        <v>1017025</v>
      </c>
      <c r="E150" s="971">
        <f t="shared" si="5"/>
        <v>1039041</v>
      </c>
      <c r="F150" s="971">
        <f t="shared" si="5"/>
        <v>1040221</v>
      </c>
      <c r="G150" s="878">
        <f t="shared" si="3"/>
        <v>1.0011356625965675</v>
      </c>
    </row>
    <row r="151" spans="1:7" ht="11.25">
      <c r="A151" s="5">
        <v>1953</v>
      </c>
      <c r="B151" s="7" t="s">
        <v>813</v>
      </c>
      <c r="C151" s="971">
        <f t="shared" si="4"/>
        <v>5214909</v>
      </c>
      <c r="D151" s="971">
        <f t="shared" si="4"/>
        <v>5541423</v>
      </c>
      <c r="E151" s="971">
        <f t="shared" si="5"/>
        <v>5676564</v>
      </c>
      <c r="F151" s="971">
        <f t="shared" si="5"/>
        <v>5704908</v>
      </c>
      <c r="G151" s="878">
        <f t="shared" si="3"/>
        <v>1.0049931613560596</v>
      </c>
    </row>
    <row r="152" spans="1:7" ht="11.25">
      <c r="A152" s="5">
        <v>1954</v>
      </c>
      <c r="B152" s="7" t="s">
        <v>638</v>
      </c>
      <c r="C152" s="971">
        <f>SUM(C136+C99)</f>
        <v>221512</v>
      </c>
      <c r="D152" s="971">
        <f>SUM(D136+D99)</f>
        <v>249428</v>
      </c>
      <c r="E152" s="971">
        <f>SUM(E136+E99)</f>
        <v>262768</v>
      </c>
      <c r="F152" s="971">
        <f>SUM(F136+F99)</f>
        <v>267042</v>
      </c>
      <c r="G152" s="878">
        <f t="shared" si="3"/>
        <v>1.0162652986665044</v>
      </c>
    </row>
    <row r="153" spans="1:7" ht="12" thickBot="1">
      <c r="A153" s="5">
        <v>1955</v>
      </c>
      <c r="B153" s="7" t="s">
        <v>551</v>
      </c>
      <c r="C153" s="7">
        <f>SUM(C100+C137)</f>
        <v>1138153</v>
      </c>
      <c r="D153" s="7">
        <f>SUM(D100+D137)</f>
        <v>1184250</v>
      </c>
      <c r="E153" s="7">
        <f>SUM(E100+E137)</f>
        <v>1154119</v>
      </c>
      <c r="F153" s="7">
        <f>SUM(F100+F137)</f>
        <v>1643385</v>
      </c>
      <c r="G153" s="890">
        <f t="shared" si="3"/>
        <v>1.4239302879512425</v>
      </c>
    </row>
    <row r="154" spans="1:7" ht="18" customHeight="1" thickBot="1">
      <c r="A154" s="176">
        <v>1950</v>
      </c>
      <c r="B154" s="176" t="s">
        <v>502</v>
      </c>
      <c r="C154" s="176">
        <f>SUM(C149:C153)</f>
        <v>10931713</v>
      </c>
      <c r="D154" s="176">
        <f>SUM(D149:D153)</f>
        <v>11470647</v>
      </c>
      <c r="E154" s="176">
        <f>SUM(E149:E153)</f>
        <v>11675901</v>
      </c>
      <c r="F154" s="176">
        <f>SUM(F149:F153)</f>
        <v>12199112</v>
      </c>
      <c r="G154" s="1168">
        <f t="shared" si="3"/>
        <v>1.0448111884470415</v>
      </c>
    </row>
    <row r="155" spans="1:7" ht="11.25">
      <c r="A155" s="7"/>
      <c r="B155" s="98" t="s">
        <v>514</v>
      </c>
      <c r="C155" s="7"/>
      <c r="D155" s="7"/>
      <c r="E155" s="7"/>
      <c r="F155" s="7"/>
      <c r="G155" s="888"/>
    </row>
    <row r="156" spans="1:7" ht="11.25">
      <c r="A156" s="7">
        <v>1961</v>
      </c>
      <c r="B156" s="98" t="s">
        <v>746</v>
      </c>
      <c r="C156" s="7">
        <f aca="true" t="shared" si="6" ref="C156:E157">SUM(C105+C140)</f>
        <v>557254</v>
      </c>
      <c r="D156" s="79">
        <f t="shared" si="6"/>
        <v>1440499</v>
      </c>
      <c r="E156" s="79">
        <f t="shared" si="6"/>
        <v>1178419</v>
      </c>
      <c r="F156" s="79">
        <f>SUM(F105+F140)</f>
        <v>1001740</v>
      </c>
      <c r="G156" s="878">
        <f t="shared" si="3"/>
        <v>0.8500711546572145</v>
      </c>
    </row>
    <row r="157" spans="1:7" ht="11.25">
      <c r="A157" s="5">
        <v>1962</v>
      </c>
      <c r="B157" s="7" t="s">
        <v>745</v>
      </c>
      <c r="C157" s="7">
        <f t="shared" si="6"/>
        <v>1680073</v>
      </c>
      <c r="D157" s="73">
        <f t="shared" si="6"/>
        <v>3180685</v>
      </c>
      <c r="E157" s="73">
        <f t="shared" si="6"/>
        <v>3234885</v>
      </c>
      <c r="F157" s="73">
        <f>SUM(F106+F141)</f>
        <v>3228575</v>
      </c>
      <c r="G157" s="878">
        <f t="shared" si="3"/>
        <v>0.9980493897000975</v>
      </c>
    </row>
    <row r="158" spans="1:7" ht="12" thickBot="1">
      <c r="A158" s="5">
        <v>1963</v>
      </c>
      <c r="B158" s="7" t="s">
        <v>563</v>
      </c>
      <c r="C158" s="7">
        <f>SUM(C142+C107)</f>
        <v>938285</v>
      </c>
      <c r="D158" s="81">
        <f>SUM(D142+D107)</f>
        <v>1220082</v>
      </c>
      <c r="E158" s="81">
        <f>SUM(E142+E107)</f>
        <v>1241397</v>
      </c>
      <c r="F158" s="81">
        <f>SUM(F142+F107)</f>
        <v>1332358</v>
      </c>
      <c r="G158" s="890">
        <f t="shared" si="3"/>
        <v>1.0732730947472888</v>
      </c>
    </row>
    <row r="159" spans="1:7" ht="17.25" customHeight="1" thickBot="1">
      <c r="A159" s="176">
        <v>1960</v>
      </c>
      <c r="B159" s="176" t="s">
        <v>509</v>
      </c>
      <c r="C159" s="176">
        <f>SUM(C156:C158)</f>
        <v>3175612</v>
      </c>
      <c r="D159" s="192">
        <f>SUM(D156:D158)</f>
        <v>5841266</v>
      </c>
      <c r="E159" s="192">
        <f>SUM(E156:E158)</f>
        <v>5654701</v>
      </c>
      <c r="F159" s="192">
        <f>SUM(F156:F158)</f>
        <v>5562673</v>
      </c>
      <c r="G159" s="909">
        <f t="shared" si="3"/>
        <v>0.9837253994508286</v>
      </c>
    </row>
    <row r="160" spans="1:7" ht="11.25">
      <c r="A160" s="7">
        <v>1971</v>
      </c>
      <c r="B160" s="133" t="s">
        <v>525</v>
      </c>
      <c r="C160" s="73"/>
      <c r="D160" s="73"/>
      <c r="E160" s="73"/>
      <c r="F160" s="73"/>
      <c r="G160" s="888"/>
    </row>
    <row r="161" spans="1:7" ht="11.25">
      <c r="A161" s="5">
        <v>1972</v>
      </c>
      <c r="B161" s="129" t="s">
        <v>527</v>
      </c>
      <c r="C161" s="73"/>
      <c r="D161" s="73"/>
      <c r="E161" s="73"/>
      <c r="F161" s="73"/>
      <c r="G161" s="201"/>
    </row>
    <row r="162" spans="1:7" ht="11.25">
      <c r="A162" s="5">
        <v>1973</v>
      </c>
      <c r="B162" s="129" t="s">
        <v>518</v>
      </c>
      <c r="C162" s="73"/>
      <c r="D162" s="73"/>
      <c r="E162" s="73"/>
      <c r="F162" s="73"/>
      <c r="G162" s="201"/>
    </row>
    <row r="163" spans="1:7" ht="12">
      <c r="A163" s="223">
        <v>1974</v>
      </c>
      <c r="B163" s="870" t="s">
        <v>519</v>
      </c>
      <c r="C163" s="223">
        <f>SUM(C113)</f>
        <v>5881759</v>
      </c>
      <c r="D163" s="223">
        <f>SUM(D113)</f>
        <v>5945660</v>
      </c>
      <c r="E163" s="223">
        <f>SUM(E113)</f>
        <v>6020302</v>
      </c>
      <c r="F163" s="223">
        <f>SUM(F113)</f>
        <v>6035316</v>
      </c>
      <c r="G163" s="1166">
        <f t="shared" si="3"/>
        <v>1.0024938948245454</v>
      </c>
    </row>
    <row r="164" spans="1:7" ht="12" thickBot="1">
      <c r="A164" s="869">
        <v>1975</v>
      </c>
      <c r="B164" s="129" t="s">
        <v>1167</v>
      </c>
      <c r="C164" s="81">
        <f>SUM(C112)</f>
        <v>0</v>
      </c>
      <c r="D164" s="81">
        <f>SUM(D112)</f>
        <v>46251</v>
      </c>
      <c r="E164" s="81">
        <f>SUM(E112)</f>
        <v>46252</v>
      </c>
      <c r="F164" s="81">
        <f>SUM(F112)</f>
        <v>46252</v>
      </c>
      <c r="G164" s="890">
        <f t="shared" si="3"/>
        <v>1</v>
      </c>
    </row>
    <row r="165" spans="1:7" ht="17.25" customHeight="1" thickBot="1">
      <c r="A165" s="191">
        <v>1970</v>
      </c>
      <c r="B165" s="176" t="s">
        <v>468</v>
      </c>
      <c r="C165" s="191">
        <f>SUM(C160:C163)</f>
        <v>5881759</v>
      </c>
      <c r="D165" s="191">
        <f>SUM(D160:D163)</f>
        <v>5945660</v>
      </c>
      <c r="E165" s="191">
        <f>SUM(E160:E163)</f>
        <v>6020302</v>
      </c>
      <c r="F165" s="191">
        <f>SUM(F160:F163)</f>
        <v>6035316</v>
      </c>
      <c r="G165" s="909">
        <f t="shared" si="3"/>
        <v>1.0024938948245454</v>
      </c>
    </row>
    <row r="166" spans="1:7" ht="12" customHeight="1">
      <c r="A166" s="7">
        <v>1981</v>
      </c>
      <c r="B166" s="133" t="s">
        <v>525</v>
      </c>
      <c r="C166" s="73">
        <f>SUM(C121)</f>
        <v>48000</v>
      </c>
      <c r="D166" s="73">
        <f>SUM(D121)</f>
        <v>48000</v>
      </c>
      <c r="E166" s="73">
        <f>SUM(E121)</f>
        <v>48000</v>
      </c>
      <c r="F166" s="73">
        <f>SUM(F121)</f>
        <v>48000</v>
      </c>
      <c r="G166" s="1192">
        <f t="shared" si="3"/>
        <v>1</v>
      </c>
    </row>
    <row r="167" spans="1:7" ht="12" customHeight="1">
      <c r="A167" s="5">
        <v>1982</v>
      </c>
      <c r="B167" s="129" t="s">
        <v>527</v>
      </c>
      <c r="C167" s="73"/>
      <c r="D167" s="73"/>
      <c r="E167" s="73"/>
      <c r="F167" s="73"/>
      <c r="G167" s="878"/>
    </row>
    <row r="168" spans="1:7" ht="12" customHeight="1" thickBot="1">
      <c r="A168" s="204">
        <v>1985</v>
      </c>
      <c r="B168" s="205" t="s">
        <v>519</v>
      </c>
      <c r="C168" s="70">
        <f>SUM(C122)</f>
        <v>145000</v>
      </c>
      <c r="D168" s="70">
        <f>SUM(D122)</f>
        <v>145000</v>
      </c>
      <c r="E168" s="70">
        <f>SUM(E122)</f>
        <v>118200</v>
      </c>
      <c r="F168" s="70">
        <f>SUM(F122)</f>
        <v>132961</v>
      </c>
      <c r="G168" s="1193">
        <f t="shared" si="3"/>
        <v>1.1248815566835872</v>
      </c>
    </row>
    <row r="169" spans="1:7" ht="17.25" customHeight="1" thickBot="1">
      <c r="A169" s="191">
        <v>1980</v>
      </c>
      <c r="B169" s="176" t="s">
        <v>467</v>
      </c>
      <c r="C169" s="191">
        <f>SUM(C166:C168)</f>
        <v>193000</v>
      </c>
      <c r="D169" s="191">
        <f>SUM(D166:D168)</f>
        <v>193000</v>
      </c>
      <c r="E169" s="191">
        <f>SUM(E166:E168)</f>
        <v>166200</v>
      </c>
      <c r="F169" s="191">
        <f>SUM(F166:F168)</f>
        <v>180961</v>
      </c>
      <c r="G169" s="1168">
        <f t="shared" si="3"/>
        <v>1.0888146811070998</v>
      </c>
    </row>
    <row r="170" spans="1:10" ht="26.25" customHeight="1" thickBot="1">
      <c r="A170" s="32"/>
      <c r="B170" s="196" t="s">
        <v>499</v>
      </c>
      <c r="C170" s="193">
        <f>SUM(C166+C167+C159+C154+C164)</f>
        <v>14155325</v>
      </c>
      <c r="D170" s="193">
        <f>SUM(D166+D167+D159+D154+D164)</f>
        <v>17406164</v>
      </c>
      <c r="E170" s="193">
        <f>SUM(E166+E167+E159+E154+E164)</f>
        <v>17424854</v>
      </c>
      <c r="F170" s="193">
        <f>SUM(F166+F167+F159+F154+F164)</f>
        <v>17856037</v>
      </c>
      <c r="G170" s="909">
        <f t="shared" si="3"/>
        <v>1.0247452862445792</v>
      </c>
      <c r="J170" s="610"/>
    </row>
    <row r="171" ht="11.25">
      <c r="G171" s="834"/>
    </row>
    <row r="172" ht="11.25">
      <c r="G172" s="834"/>
    </row>
    <row r="173" ht="11.25">
      <c r="G173" s="834"/>
    </row>
    <row r="174" ht="11.25">
      <c r="G174" s="834"/>
    </row>
    <row r="175" ht="11.25">
      <c r="G175" s="834"/>
    </row>
    <row r="176" ht="11.25">
      <c r="G176" s="834"/>
    </row>
    <row r="177" ht="11.25">
      <c r="G177" s="834"/>
    </row>
    <row r="178" ht="11.25">
      <c r="G178" s="834"/>
    </row>
    <row r="179" ht="11.25">
      <c r="G179" s="834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8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43"/>
  <sheetViews>
    <sheetView zoomScaleSheetLayoutView="100" zoomScalePageLayoutView="0" workbookViewId="0" topLeftCell="A486">
      <selection activeCell="C506" sqref="C506"/>
    </sheetView>
  </sheetViews>
  <sheetFormatPr defaultColWidth="9.125" defaultRowHeight="12.75"/>
  <cols>
    <col min="1" max="1" width="8.50390625" style="239" customWidth="1"/>
    <col min="2" max="2" width="61.875" style="239" customWidth="1"/>
    <col min="3" max="6" width="10.875" style="239" customWidth="1"/>
    <col min="7" max="7" width="8.875" style="239" customWidth="1"/>
    <col min="8" max="16384" width="9.125" style="239" customWidth="1"/>
  </cols>
  <sheetData>
    <row r="1" spans="1:7" ht="12.75">
      <c r="A1" s="1268" t="s">
        <v>779</v>
      </c>
      <c r="B1" s="1264"/>
      <c r="C1" s="1264"/>
      <c r="D1" s="1264"/>
      <c r="E1" s="1264"/>
      <c r="F1" s="1264"/>
      <c r="G1" s="1264"/>
    </row>
    <row r="2" spans="1:7" ht="12">
      <c r="A2" s="1262" t="s">
        <v>1066</v>
      </c>
      <c r="B2" s="1263"/>
      <c r="C2" s="1264"/>
      <c r="D2" s="1264"/>
      <c r="E2" s="1264"/>
      <c r="F2" s="1264"/>
      <c r="G2" s="1264"/>
    </row>
    <row r="3" spans="1:2" ht="12">
      <c r="A3" s="240"/>
      <c r="B3" s="240"/>
    </row>
    <row r="4" spans="1:7" ht="12">
      <c r="A4" s="328"/>
      <c r="B4" s="329"/>
      <c r="C4" s="330"/>
      <c r="D4" s="330"/>
      <c r="E4" s="330"/>
      <c r="F4" s="330"/>
      <c r="G4" s="330" t="s">
        <v>663</v>
      </c>
    </row>
    <row r="5" spans="1:7" ht="12" customHeight="1">
      <c r="A5" s="1269" t="s">
        <v>780</v>
      </c>
      <c r="B5" s="1269" t="s">
        <v>639</v>
      </c>
      <c r="C5" s="1272" t="s">
        <v>1180</v>
      </c>
      <c r="D5" s="1272" t="s">
        <v>1217</v>
      </c>
      <c r="E5" s="1272" t="s">
        <v>1305</v>
      </c>
      <c r="F5" s="1272" t="s">
        <v>1308</v>
      </c>
      <c r="G5" s="1265" t="s">
        <v>1220</v>
      </c>
    </row>
    <row r="6" spans="1:7" ht="12">
      <c r="A6" s="1270"/>
      <c r="B6" s="1270"/>
      <c r="C6" s="1273"/>
      <c r="D6" s="1275"/>
      <c r="E6" s="1275"/>
      <c r="F6" s="1275"/>
      <c r="G6" s="1266"/>
    </row>
    <row r="7" spans="1:7" ht="12.75" thickBot="1">
      <c r="A7" s="1271"/>
      <c r="B7" s="1271"/>
      <c r="C7" s="1274"/>
      <c r="D7" s="1276"/>
      <c r="E7" s="1276"/>
      <c r="F7" s="1276"/>
      <c r="G7" s="1267"/>
    </row>
    <row r="8" spans="1:7" ht="12.75" thickBot="1">
      <c r="A8" s="331" t="s">
        <v>782</v>
      </c>
      <c r="B8" s="332" t="s">
        <v>784</v>
      </c>
      <c r="C8" s="331" t="s">
        <v>642</v>
      </c>
      <c r="D8" s="331" t="s">
        <v>643</v>
      </c>
      <c r="E8" s="331" t="s">
        <v>644</v>
      </c>
      <c r="F8" s="331" t="s">
        <v>479</v>
      </c>
      <c r="G8" s="331" t="s">
        <v>896</v>
      </c>
    </row>
    <row r="9" spans="1:7" ht="13.5">
      <c r="A9" s="241">
        <v>2305</v>
      </c>
      <c r="B9" s="333" t="s">
        <v>835</v>
      </c>
      <c r="C9" s="334"/>
      <c r="D9" s="334"/>
      <c r="E9" s="334"/>
      <c r="F9" s="334"/>
      <c r="G9" s="335"/>
    </row>
    <row r="10" spans="1:7" ht="12.75" customHeight="1">
      <c r="A10" s="241"/>
      <c r="B10" s="336" t="s">
        <v>673</v>
      </c>
      <c r="C10" s="334"/>
      <c r="D10" s="334"/>
      <c r="E10" s="334"/>
      <c r="F10" s="334"/>
      <c r="G10" s="335"/>
    </row>
    <row r="11" spans="1:7" ht="12.75" customHeight="1" thickBot="1">
      <c r="A11" s="241"/>
      <c r="B11" s="337" t="s">
        <v>674</v>
      </c>
      <c r="C11" s="622"/>
      <c r="D11" s="622"/>
      <c r="E11" s="622">
        <v>842</v>
      </c>
      <c r="F11" s="622">
        <v>842</v>
      </c>
      <c r="G11" s="1189">
        <f>SUM(F11/E11)</f>
        <v>1</v>
      </c>
    </row>
    <row r="12" spans="1:7" ht="13.5" customHeight="1" thickBot="1">
      <c r="A12" s="241"/>
      <c r="B12" s="338" t="s">
        <v>675</v>
      </c>
      <c r="C12" s="621"/>
      <c r="D12" s="621"/>
      <c r="E12" s="621">
        <f>SUM(E11)</f>
        <v>842</v>
      </c>
      <c r="F12" s="621">
        <f>SUM(F11)</f>
        <v>842</v>
      </c>
      <c r="G12" s="1191">
        <f aca="true" t="shared" si="0" ref="G12:G75">SUM(F12/E12)</f>
        <v>1</v>
      </c>
    </row>
    <row r="13" spans="1:7" ht="12">
      <c r="A13" s="339"/>
      <c r="B13" s="336" t="s">
        <v>676</v>
      </c>
      <c r="C13" s="340"/>
      <c r="D13" s="340"/>
      <c r="E13" s="340"/>
      <c r="F13" s="340"/>
      <c r="G13" s="341"/>
    </row>
    <row r="14" spans="1:7" ht="12.75">
      <c r="A14" s="339"/>
      <c r="B14" s="342" t="s">
        <v>677</v>
      </c>
      <c r="C14" s="343"/>
      <c r="D14" s="343"/>
      <c r="E14" s="343"/>
      <c r="F14" s="343"/>
      <c r="G14" s="341"/>
    </row>
    <row r="15" spans="1:7" ht="12.75">
      <c r="A15" s="339"/>
      <c r="B15" s="342" t="s">
        <v>678</v>
      </c>
      <c r="C15" s="343"/>
      <c r="D15" s="343"/>
      <c r="E15" s="343"/>
      <c r="F15" s="343"/>
      <c r="G15" s="341"/>
    </row>
    <row r="16" spans="1:7" ht="12">
      <c r="A16" s="339"/>
      <c r="B16" s="344" t="s">
        <v>679</v>
      </c>
      <c r="C16" s="340"/>
      <c r="D16" s="340"/>
      <c r="E16" s="340">
        <v>89</v>
      </c>
      <c r="F16" s="340">
        <v>122</v>
      </c>
      <c r="G16" s="341">
        <f t="shared" si="0"/>
        <v>1.3707865168539326</v>
      </c>
    </row>
    <row r="17" spans="1:7" ht="12">
      <c r="A17" s="339"/>
      <c r="B17" s="344" t="s">
        <v>680</v>
      </c>
      <c r="C17" s="340"/>
      <c r="D17" s="340"/>
      <c r="E17" s="340"/>
      <c r="F17" s="340"/>
      <c r="G17" s="341"/>
    </row>
    <row r="18" spans="1:7" ht="12">
      <c r="A18" s="339"/>
      <c r="B18" s="344" t="s">
        <v>681</v>
      </c>
      <c r="C18" s="340"/>
      <c r="D18" s="340"/>
      <c r="E18" s="340">
        <v>24</v>
      </c>
      <c r="F18" s="340">
        <v>34</v>
      </c>
      <c r="G18" s="341">
        <f t="shared" si="0"/>
        <v>1.4166666666666667</v>
      </c>
    </row>
    <row r="19" spans="1:7" ht="12">
      <c r="A19" s="339"/>
      <c r="B19" s="345" t="s">
        <v>682</v>
      </c>
      <c r="C19" s="340"/>
      <c r="D19" s="340"/>
      <c r="E19" s="340"/>
      <c r="F19" s="340"/>
      <c r="G19" s="341"/>
    </row>
    <row r="20" spans="1:7" ht="12.75" thickBot="1">
      <c r="A20" s="339"/>
      <c r="B20" s="346" t="s">
        <v>683</v>
      </c>
      <c r="C20" s="347"/>
      <c r="D20" s="347"/>
      <c r="E20" s="347">
        <v>230</v>
      </c>
      <c r="F20" s="347">
        <v>230</v>
      </c>
      <c r="G20" s="1189">
        <f t="shared" si="0"/>
        <v>1</v>
      </c>
    </row>
    <row r="21" spans="1:7" ht="12.75" thickBot="1">
      <c r="A21" s="339"/>
      <c r="B21" s="348" t="s">
        <v>864</v>
      </c>
      <c r="C21" s="898"/>
      <c r="D21" s="898"/>
      <c r="E21" s="898">
        <f>SUM(E16:E20)</f>
        <v>343</v>
      </c>
      <c r="F21" s="898">
        <f>SUM(F16:F20)</f>
        <v>386</v>
      </c>
      <c r="G21" s="1191">
        <f t="shared" si="0"/>
        <v>1.1253644314868805</v>
      </c>
    </row>
    <row r="22" spans="1:7" ht="18.75" customHeight="1" thickBot="1">
      <c r="A22" s="350"/>
      <c r="B22" s="351" t="s">
        <v>510</v>
      </c>
      <c r="C22" s="899"/>
      <c r="D22" s="899"/>
      <c r="E22" s="899">
        <f>SUM(E12+E21)</f>
        <v>1185</v>
      </c>
      <c r="F22" s="899">
        <f>SUM(F12+F21)</f>
        <v>1228</v>
      </c>
      <c r="G22" s="1194">
        <f t="shared" si="0"/>
        <v>1.0362869198312237</v>
      </c>
    </row>
    <row r="23" spans="1:7" ht="18.75" customHeight="1" thickBot="1">
      <c r="A23" s="339"/>
      <c r="B23" s="353" t="s">
        <v>511</v>
      </c>
      <c r="C23" s="900"/>
      <c r="D23" s="900"/>
      <c r="E23" s="900"/>
      <c r="F23" s="900"/>
      <c r="G23" s="1189"/>
    </row>
    <row r="24" spans="1:7" ht="12.75" customHeight="1">
      <c r="A24" s="339"/>
      <c r="B24" s="355" t="s">
        <v>684</v>
      </c>
      <c r="C24" s="356"/>
      <c r="D24" s="356">
        <v>2383</v>
      </c>
      <c r="E24" s="356">
        <v>2383</v>
      </c>
      <c r="F24" s="356">
        <v>2383</v>
      </c>
      <c r="G24" s="341">
        <f t="shared" si="0"/>
        <v>1</v>
      </c>
    </row>
    <row r="25" spans="1:8" ht="12">
      <c r="A25" s="339"/>
      <c r="B25" s="357" t="s">
        <v>688</v>
      </c>
      <c r="C25" s="886">
        <v>127228</v>
      </c>
      <c r="D25" s="886">
        <v>127918</v>
      </c>
      <c r="E25" s="1165">
        <v>130046</v>
      </c>
      <c r="F25" s="1165">
        <v>130125</v>
      </c>
      <c r="G25" s="341">
        <f t="shared" si="0"/>
        <v>1.0006074773541669</v>
      </c>
      <c r="H25" s="884"/>
    </row>
    <row r="26" spans="1:7" ht="12.75" thickBot="1">
      <c r="A26" s="339"/>
      <c r="B26" s="358" t="s">
        <v>689</v>
      </c>
      <c r="C26" s="887"/>
      <c r="D26" s="887"/>
      <c r="E26" s="887"/>
      <c r="F26" s="887"/>
      <c r="G26" s="1189"/>
    </row>
    <row r="27" spans="1:7" ht="18.75" customHeight="1" thickBot="1">
      <c r="A27" s="339"/>
      <c r="B27" s="359" t="s">
        <v>503</v>
      </c>
      <c r="C27" s="360">
        <f>SUM(C24:C26)</f>
        <v>127228</v>
      </c>
      <c r="D27" s="360">
        <f>SUM(D24:D26)</f>
        <v>130301</v>
      </c>
      <c r="E27" s="360">
        <f>SUM(E24:E26)</f>
        <v>132429</v>
      </c>
      <c r="F27" s="360">
        <f>SUM(F24:F26)</f>
        <v>132508</v>
      </c>
      <c r="G27" s="1194">
        <f t="shared" si="0"/>
        <v>1.0005965460737452</v>
      </c>
    </row>
    <row r="28" spans="1:7" ht="14.25" thickBot="1">
      <c r="A28" s="361"/>
      <c r="B28" s="362" t="s">
        <v>520</v>
      </c>
      <c r="C28" s="363">
        <f>SUM(C22+C23+C27)</f>
        <v>127228</v>
      </c>
      <c r="D28" s="363">
        <f>SUM(D22+D23+D27)</f>
        <v>130301</v>
      </c>
      <c r="E28" s="363">
        <f>SUM(E22+E23+E27)</f>
        <v>133614</v>
      </c>
      <c r="F28" s="363">
        <f>SUM(F22+F23+F27)</f>
        <v>133736</v>
      </c>
      <c r="G28" s="1191">
        <f t="shared" si="0"/>
        <v>1.0009130779708713</v>
      </c>
    </row>
    <row r="29" spans="1:8" ht="12">
      <c r="A29" s="334"/>
      <c r="B29" s="364" t="s">
        <v>840</v>
      </c>
      <c r="C29" s="340">
        <v>92757</v>
      </c>
      <c r="D29" s="340">
        <v>93301</v>
      </c>
      <c r="E29" s="340">
        <v>95206</v>
      </c>
      <c r="F29" s="340">
        <v>95268</v>
      </c>
      <c r="G29" s="341">
        <f t="shared" si="0"/>
        <v>1.0006512194609583</v>
      </c>
      <c r="H29" s="884"/>
    </row>
    <row r="30" spans="1:8" ht="12">
      <c r="A30" s="334"/>
      <c r="B30" s="364" t="s">
        <v>841</v>
      </c>
      <c r="C30" s="340">
        <v>26600</v>
      </c>
      <c r="D30" s="340">
        <v>26746</v>
      </c>
      <c r="E30" s="340">
        <v>27199</v>
      </c>
      <c r="F30" s="340">
        <v>27216</v>
      </c>
      <c r="G30" s="341">
        <f t="shared" si="0"/>
        <v>1.000625022978786</v>
      </c>
      <c r="H30" s="884"/>
    </row>
    <row r="31" spans="1:7" ht="12">
      <c r="A31" s="334"/>
      <c r="B31" s="364" t="s">
        <v>842</v>
      </c>
      <c r="C31" s="340">
        <v>5731</v>
      </c>
      <c r="D31" s="340">
        <v>8114</v>
      </c>
      <c r="E31" s="340">
        <v>9069</v>
      </c>
      <c r="F31" s="340">
        <v>9112</v>
      </c>
      <c r="G31" s="341">
        <f t="shared" si="0"/>
        <v>1.0047414268386812</v>
      </c>
    </row>
    <row r="32" spans="1:7" ht="12">
      <c r="A32" s="334"/>
      <c r="B32" s="365" t="s">
        <v>844</v>
      </c>
      <c r="C32" s="340"/>
      <c r="D32" s="340"/>
      <c r="E32" s="340"/>
      <c r="F32" s="340"/>
      <c r="G32" s="341"/>
    </row>
    <row r="33" spans="1:7" ht="12.75" thickBot="1">
      <c r="A33" s="334"/>
      <c r="B33" s="366" t="s">
        <v>843</v>
      </c>
      <c r="C33" s="347"/>
      <c r="D33" s="347"/>
      <c r="E33" s="347"/>
      <c r="F33" s="347"/>
      <c r="G33" s="1189"/>
    </row>
    <row r="34" spans="1:7" ht="12.75" thickBot="1">
      <c r="A34" s="334"/>
      <c r="B34" s="367" t="s">
        <v>502</v>
      </c>
      <c r="C34" s="349">
        <f>SUM(C29:C33)</f>
        <v>125088</v>
      </c>
      <c r="D34" s="349">
        <f>SUM(D29:D33)</f>
        <v>128161</v>
      </c>
      <c r="E34" s="349">
        <f>SUM(E29:E33)</f>
        <v>131474</v>
      </c>
      <c r="F34" s="349">
        <f>SUM(F29:F33)</f>
        <v>131596</v>
      </c>
      <c r="G34" s="1191">
        <f t="shared" si="0"/>
        <v>1.0009279401250437</v>
      </c>
    </row>
    <row r="35" spans="1:7" ht="12">
      <c r="A35" s="334"/>
      <c r="B35" s="364" t="s">
        <v>747</v>
      </c>
      <c r="C35" s="340">
        <v>2140</v>
      </c>
      <c r="D35" s="340">
        <v>2140</v>
      </c>
      <c r="E35" s="340">
        <v>2140</v>
      </c>
      <c r="F35" s="340">
        <v>2140</v>
      </c>
      <c r="G35" s="341">
        <f t="shared" si="0"/>
        <v>1</v>
      </c>
    </row>
    <row r="36" spans="1:7" ht="12">
      <c r="A36" s="334"/>
      <c r="B36" s="364" t="s">
        <v>748</v>
      </c>
      <c r="C36" s="340"/>
      <c r="D36" s="340"/>
      <c r="E36" s="340"/>
      <c r="F36" s="340"/>
      <c r="G36" s="341"/>
    </row>
    <row r="37" spans="1:7" ht="12.75" thickBot="1">
      <c r="A37" s="334"/>
      <c r="B37" s="366" t="s">
        <v>847</v>
      </c>
      <c r="C37" s="347"/>
      <c r="D37" s="347"/>
      <c r="E37" s="347"/>
      <c r="F37" s="347"/>
      <c r="G37" s="1195"/>
    </row>
    <row r="38" spans="1:7" ht="12.75" thickBot="1">
      <c r="A38" s="334"/>
      <c r="B38" s="368" t="s">
        <v>509</v>
      </c>
      <c r="C38" s="349">
        <f>SUM(C35:C37)</f>
        <v>2140</v>
      </c>
      <c r="D38" s="349">
        <f>SUM(D35:D37)</f>
        <v>2140</v>
      </c>
      <c r="E38" s="349">
        <f>SUM(E35:E37)</f>
        <v>2140</v>
      </c>
      <c r="F38" s="349">
        <f>SUM(F35:F37)</f>
        <v>2140</v>
      </c>
      <c r="G38" s="1191">
        <f t="shared" si="0"/>
        <v>1</v>
      </c>
    </row>
    <row r="39" spans="1:7" ht="14.25" thickBot="1">
      <c r="A39" s="331"/>
      <c r="B39" s="369" t="s">
        <v>568</v>
      </c>
      <c r="C39" s="363">
        <f>SUM(C34+C38)</f>
        <v>127228</v>
      </c>
      <c r="D39" s="1086">
        <f>SUM(D34+D38)</f>
        <v>130301</v>
      </c>
      <c r="E39" s="363">
        <f>SUM(E34+E38)</f>
        <v>133614</v>
      </c>
      <c r="F39" s="363">
        <f>SUM(F34+F38)</f>
        <v>133736</v>
      </c>
      <c r="G39" s="1191">
        <f t="shared" si="0"/>
        <v>1.0009130779708713</v>
      </c>
    </row>
    <row r="40" spans="1:7" ht="13.5">
      <c r="A40" s="241">
        <v>2309</v>
      </c>
      <c r="B40" s="370" t="s">
        <v>848</v>
      </c>
      <c r="C40" s="334"/>
      <c r="D40" s="334"/>
      <c r="E40" s="334"/>
      <c r="F40" s="334"/>
      <c r="G40" s="341"/>
    </row>
    <row r="41" spans="1:7" ht="12" customHeight="1">
      <c r="A41" s="334"/>
      <c r="B41" s="336" t="s">
        <v>673</v>
      </c>
      <c r="C41" s="334"/>
      <c r="D41" s="334"/>
      <c r="E41" s="334"/>
      <c r="F41" s="334"/>
      <c r="G41" s="341"/>
    </row>
    <row r="42" spans="1:7" ht="12.75" thickBot="1">
      <c r="A42" s="334"/>
      <c r="B42" s="337" t="s">
        <v>674</v>
      </c>
      <c r="C42" s="619"/>
      <c r="D42" s="619"/>
      <c r="E42" s="619">
        <v>1720</v>
      </c>
      <c r="F42" s="619">
        <v>1720</v>
      </c>
      <c r="G42" s="1189">
        <f t="shared" si="0"/>
        <v>1</v>
      </c>
    </row>
    <row r="43" spans="1:7" ht="12.75" thickBot="1">
      <c r="A43" s="334"/>
      <c r="B43" s="338" t="s">
        <v>675</v>
      </c>
      <c r="C43" s="620"/>
      <c r="D43" s="620"/>
      <c r="E43" s="620">
        <f>SUM(E42)</f>
        <v>1720</v>
      </c>
      <c r="F43" s="620">
        <f>SUM(F42)</f>
        <v>1720</v>
      </c>
      <c r="G43" s="1191">
        <f t="shared" si="0"/>
        <v>1</v>
      </c>
    </row>
    <row r="44" spans="1:7" ht="12">
      <c r="A44" s="334"/>
      <c r="B44" s="336" t="s">
        <v>676</v>
      </c>
      <c r="C44" s="340"/>
      <c r="D44" s="340"/>
      <c r="E44" s="340"/>
      <c r="F44" s="340"/>
      <c r="G44" s="341"/>
    </row>
    <row r="45" spans="1:7" ht="12.75">
      <c r="A45" s="334"/>
      <c r="B45" s="342" t="s">
        <v>677</v>
      </c>
      <c r="C45" s="343"/>
      <c r="D45" s="343"/>
      <c r="E45" s="343"/>
      <c r="F45" s="343"/>
      <c r="G45" s="341"/>
    </row>
    <row r="46" spans="1:7" ht="12.75">
      <c r="A46" s="334"/>
      <c r="B46" s="342" t="s">
        <v>678</v>
      </c>
      <c r="C46" s="343"/>
      <c r="D46" s="343"/>
      <c r="E46" s="343"/>
      <c r="F46" s="343"/>
      <c r="G46" s="341"/>
    </row>
    <row r="47" spans="1:7" ht="12">
      <c r="A47" s="334"/>
      <c r="B47" s="344" t="s">
        <v>679</v>
      </c>
      <c r="C47" s="340"/>
      <c r="D47" s="340"/>
      <c r="E47" s="340"/>
      <c r="F47" s="340"/>
      <c r="G47" s="341"/>
    </row>
    <row r="48" spans="1:7" ht="12">
      <c r="A48" s="334"/>
      <c r="B48" s="344" t="s">
        <v>680</v>
      </c>
      <c r="C48" s="340"/>
      <c r="D48" s="340"/>
      <c r="E48" s="340"/>
      <c r="F48" s="340"/>
      <c r="G48" s="341"/>
    </row>
    <row r="49" spans="1:7" ht="12">
      <c r="A49" s="334"/>
      <c r="B49" s="344" t="s">
        <v>681</v>
      </c>
      <c r="C49" s="340"/>
      <c r="D49" s="340"/>
      <c r="E49" s="340"/>
      <c r="F49" s="340"/>
      <c r="G49" s="341"/>
    </row>
    <row r="50" spans="1:7" ht="12">
      <c r="A50" s="334"/>
      <c r="B50" s="344" t="s">
        <v>869</v>
      </c>
      <c r="C50" s="340"/>
      <c r="D50" s="340"/>
      <c r="E50" s="340"/>
      <c r="F50" s="340"/>
      <c r="G50" s="341"/>
    </row>
    <row r="51" spans="1:7" ht="12">
      <c r="A51" s="334"/>
      <c r="B51" s="345" t="s">
        <v>682</v>
      </c>
      <c r="C51" s="340"/>
      <c r="D51" s="340"/>
      <c r="E51" s="340"/>
      <c r="F51" s="340"/>
      <c r="G51" s="341"/>
    </row>
    <row r="52" spans="1:7" ht="12.75" thickBot="1">
      <c r="A52" s="334"/>
      <c r="B52" s="346" t="s">
        <v>683</v>
      </c>
      <c r="C52" s="347"/>
      <c r="D52" s="347"/>
      <c r="E52" s="347">
        <v>159</v>
      </c>
      <c r="F52" s="347">
        <v>159</v>
      </c>
      <c r="G52" s="1189">
        <f t="shared" si="0"/>
        <v>1</v>
      </c>
    </row>
    <row r="53" spans="1:7" ht="12.75" thickBot="1">
      <c r="A53" s="334"/>
      <c r="B53" s="348" t="s">
        <v>864</v>
      </c>
      <c r="C53" s="898"/>
      <c r="D53" s="898"/>
      <c r="E53" s="898">
        <f>SUM(E52)</f>
        <v>159</v>
      </c>
      <c r="F53" s="898">
        <f>SUM(F52)</f>
        <v>159</v>
      </c>
      <c r="G53" s="1191">
        <f t="shared" si="0"/>
        <v>1</v>
      </c>
    </row>
    <row r="54" spans="1:7" ht="13.5" thickBot="1">
      <c r="A54" s="334"/>
      <c r="B54" s="351" t="s">
        <v>510</v>
      </c>
      <c r="C54" s="899"/>
      <c r="D54" s="899"/>
      <c r="E54" s="899">
        <f>SUM(E53+E43)</f>
        <v>1879</v>
      </c>
      <c r="F54" s="899">
        <f>SUM(F53+F43)</f>
        <v>1879</v>
      </c>
      <c r="G54" s="1191">
        <f t="shared" si="0"/>
        <v>1</v>
      </c>
    </row>
    <row r="55" spans="1:7" ht="12.75" thickBot="1">
      <c r="A55" s="334"/>
      <c r="B55" s="353" t="s">
        <v>511</v>
      </c>
      <c r="C55" s="900"/>
      <c r="D55" s="900"/>
      <c r="E55" s="900"/>
      <c r="F55" s="900"/>
      <c r="G55" s="1190"/>
    </row>
    <row r="56" spans="1:7" ht="12">
      <c r="A56" s="334"/>
      <c r="B56" s="355" t="s">
        <v>684</v>
      </c>
      <c r="C56" s="356"/>
      <c r="D56" s="356">
        <v>15</v>
      </c>
      <c r="E56" s="356">
        <v>15</v>
      </c>
      <c r="F56" s="356">
        <v>15</v>
      </c>
      <c r="G56" s="341">
        <f t="shared" si="0"/>
        <v>1</v>
      </c>
    </row>
    <row r="57" spans="1:8" ht="12">
      <c r="A57" s="334"/>
      <c r="B57" s="357" t="s">
        <v>688</v>
      </c>
      <c r="C57" s="886">
        <v>149661</v>
      </c>
      <c r="D57" s="886">
        <v>150599</v>
      </c>
      <c r="E57" s="1165">
        <v>152675</v>
      </c>
      <c r="F57" s="1165">
        <v>152859</v>
      </c>
      <c r="G57" s="341">
        <f t="shared" si="0"/>
        <v>1.0012051743900443</v>
      </c>
      <c r="H57" s="884"/>
    </row>
    <row r="58" spans="1:8" ht="12.75" thickBot="1">
      <c r="A58" s="334"/>
      <c r="B58" s="358" t="s">
        <v>689</v>
      </c>
      <c r="C58" s="887"/>
      <c r="D58" s="887"/>
      <c r="E58" s="887"/>
      <c r="F58" s="887"/>
      <c r="G58" s="1189"/>
      <c r="H58" s="884"/>
    </row>
    <row r="59" spans="1:7" ht="13.5" thickBot="1">
      <c r="A59" s="334"/>
      <c r="B59" s="359" t="s">
        <v>503</v>
      </c>
      <c r="C59" s="360">
        <f>SUM(C57:C58)</f>
        <v>149661</v>
      </c>
      <c r="D59" s="360">
        <f>SUM(D56:D58)</f>
        <v>150614</v>
      </c>
      <c r="E59" s="360">
        <f>SUM(E56:E58)</f>
        <v>152690</v>
      </c>
      <c r="F59" s="360">
        <f>SUM(F56:F58)</f>
        <v>152874</v>
      </c>
      <c r="G59" s="1191">
        <f t="shared" si="0"/>
        <v>1.0012050559958086</v>
      </c>
    </row>
    <row r="60" spans="1:7" ht="14.25" thickBot="1">
      <c r="A60" s="334"/>
      <c r="B60" s="362" t="s">
        <v>520</v>
      </c>
      <c r="C60" s="363">
        <f>SUM(C54+C55+C59)</f>
        <v>149661</v>
      </c>
      <c r="D60" s="363">
        <f>SUM(D54+D55+D59)</f>
        <v>150614</v>
      </c>
      <c r="E60" s="363">
        <f>SUM(E54+E55+E59)</f>
        <v>154569</v>
      </c>
      <c r="F60" s="363">
        <f>SUM(F54+F55+F59)</f>
        <v>154753</v>
      </c>
      <c r="G60" s="1191">
        <f t="shared" si="0"/>
        <v>1.0011904068733057</v>
      </c>
    </row>
    <row r="61" spans="1:8" ht="12">
      <c r="A61" s="334"/>
      <c r="B61" s="364" t="s">
        <v>840</v>
      </c>
      <c r="C61" s="340">
        <v>110354</v>
      </c>
      <c r="D61" s="340">
        <v>111092</v>
      </c>
      <c r="E61" s="340">
        <v>112885</v>
      </c>
      <c r="F61" s="340">
        <v>113030</v>
      </c>
      <c r="G61" s="341">
        <f t="shared" si="0"/>
        <v>1.0012844930681668</v>
      </c>
      <c r="H61" s="884"/>
    </row>
    <row r="62" spans="1:8" ht="12">
      <c r="A62" s="334"/>
      <c r="B62" s="364" t="s">
        <v>841</v>
      </c>
      <c r="C62" s="340">
        <v>31726</v>
      </c>
      <c r="D62" s="340">
        <v>31926</v>
      </c>
      <c r="E62" s="340">
        <v>32368</v>
      </c>
      <c r="F62" s="340">
        <v>32407</v>
      </c>
      <c r="G62" s="341">
        <f t="shared" si="0"/>
        <v>1.0012048937221947</v>
      </c>
      <c r="H62" s="884"/>
    </row>
    <row r="63" spans="1:7" ht="12">
      <c r="A63" s="334"/>
      <c r="B63" s="364" t="s">
        <v>842</v>
      </c>
      <c r="C63" s="340">
        <v>6586</v>
      </c>
      <c r="D63" s="340">
        <v>6601</v>
      </c>
      <c r="E63" s="340">
        <v>8321</v>
      </c>
      <c r="F63" s="340">
        <v>6121</v>
      </c>
      <c r="G63" s="341">
        <f t="shared" si="0"/>
        <v>0.7356087008772983</v>
      </c>
    </row>
    <row r="64" spans="1:7" ht="12">
      <c r="A64" s="334"/>
      <c r="B64" s="365" t="s">
        <v>844</v>
      </c>
      <c r="C64" s="340"/>
      <c r="D64" s="340"/>
      <c r="E64" s="340"/>
      <c r="F64" s="340"/>
      <c r="G64" s="341"/>
    </row>
    <row r="65" spans="1:7" ht="12.75" thickBot="1">
      <c r="A65" s="334"/>
      <c r="B65" s="366" t="s">
        <v>843</v>
      </c>
      <c r="C65" s="347"/>
      <c r="D65" s="347"/>
      <c r="E65" s="347"/>
      <c r="F65" s="347"/>
      <c r="G65" s="1189"/>
    </row>
    <row r="66" spans="1:7" ht="12.75" thickBot="1">
      <c r="A66" s="334"/>
      <c r="B66" s="367" t="s">
        <v>502</v>
      </c>
      <c r="C66" s="898">
        <f>SUM(C61:C65)</f>
        <v>148666</v>
      </c>
      <c r="D66" s="898">
        <f>SUM(D61:D65)</f>
        <v>149619</v>
      </c>
      <c r="E66" s="898">
        <f>SUM(E61:E65)</f>
        <v>153574</v>
      </c>
      <c r="F66" s="898">
        <f>SUM(F61:F65)</f>
        <v>151558</v>
      </c>
      <c r="G66" s="1191">
        <f t="shared" si="0"/>
        <v>0.9868727779441833</v>
      </c>
    </row>
    <row r="67" spans="1:7" ht="12">
      <c r="A67" s="334"/>
      <c r="B67" s="364" t="s">
        <v>747</v>
      </c>
      <c r="C67" s="340">
        <v>995</v>
      </c>
      <c r="D67" s="340">
        <v>995</v>
      </c>
      <c r="E67" s="340">
        <v>995</v>
      </c>
      <c r="F67" s="340">
        <v>3195</v>
      </c>
      <c r="G67" s="341">
        <f t="shared" si="0"/>
        <v>3.2110552763819094</v>
      </c>
    </row>
    <row r="68" spans="1:7" ht="12">
      <c r="A68" s="334"/>
      <c r="B68" s="364" t="s">
        <v>748</v>
      </c>
      <c r="C68" s="340"/>
      <c r="D68" s="340"/>
      <c r="E68" s="340"/>
      <c r="F68" s="340"/>
      <c r="G68" s="341"/>
    </row>
    <row r="69" spans="1:7" ht="12.75" thickBot="1">
      <c r="A69" s="334"/>
      <c r="B69" s="366" t="s">
        <v>847</v>
      </c>
      <c r="C69" s="347"/>
      <c r="D69" s="347"/>
      <c r="E69" s="347"/>
      <c r="F69" s="347"/>
      <c r="G69" s="1189"/>
    </row>
    <row r="70" spans="1:7" ht="12.75" thickBot="1">
      <c r="A70" s="334"/>
      <c r="B70" s="368" t="s">
        <v>509</v>
      </c>
      <c r="C70" s="898">
        <f>SUM(C67:C69)</f>
        <v>995</v>
      </c>
      <c r="D70" s="898">
        <f>SUM(D67:D69)</f>
        <v>995</v>
      </c>
      <c r="E70" s="898">
        <f>SUM(E67:E69)</f>
        <v>995</v>
      </c>
      <c r="F70" s="898">
        <f>SUM(F67:F69)</f>
        <v>3195</v>
      </c>
      <c r="G70" s="1191">
        <f t="shared" si="0"/>
        <v>3.2110552763819094</v>
      </c>
    </row>
    <row r="71" spans="1:7" ht="14.25" thickBot="1">
      <c r="A71" s="331"/>
      <c r="B71" s="369" t="s">
        <v>568</v>
      </c>
      <c r="C71" s="363">
        <f>SUM(C66+C70)</f>
        <v>149661</v>
      </c>
      <c r="D71" s="1086">
        <f>SUM(D66+D70)</f>
        <v>150614</v>
      </c>
      <c r="E71" s="363">
        <f>SUM(E66+E70)</f>
        <v>154569</v>
      </c>
      <c r="F71" s="363">
        <f>SUM(F66+F70)</f>
        <v>154753</v>
      </c>
      <c r="G71" s="1191">
        <f t="shared" si="0"/>
        <v>1.0011904068733057</v>
      </c>
    </row>
    <row r="72" spans="1:7" ht="13.5">
      <c r="A72" s="241">
        <v>2310</v>
      </c>
      <c r="B72" s="370" t="s">
        <v>849</v>
      </c>
      <c r="C72" s="340"/>
      <c r="D72" s="340"/>
      <c r="E72" s="340"/>
      <c r="F72" s="340"/>
      <c r="G72" s="341"/>
    </row>
    <row r="73" spans="1:7" ht="12" customHeight="1">
      <c r="A73" s="334"/>
      <c r="B73" s="336" t="s">
        <v>673</v>
      </c>
      <c r="C73" s="334"/>
      <c r="D73" s="334"/>
      <c r="E73" s="334"/>
      <c r="F73" s="334"/>
      <c r="G73" s="341"/>
    </row>
    <row r="74" spans="1:7" ht="12.75" thickBot="1">
      <c r="A74" s="334"/>
      <c r="B74" s="337" t="s">
        <v>674</v>
      </c>
      <c r="C74" s="619"/>
      <c r="D74" s="619"/>
      <c r="E74" s="619">
        <v>136</v>
      </c>
      <c r="F74" s="619">
        <v>136</v>
      </c>
      <c r="G74" s="1189">
        <f t="shared" si="0"/>
        <v>1</v>
      </c>
    </row>
    <row r="75" spans="1:7" ht="12.75" thickBot="1">
      <c r="A75" s="334"/>
      <c r="B75" s="338" t="s">
        <v>675</v>
      </c>
      <c r="C75" s="620"/>
      <c r="D75" s="620"/>
      <c r="E75" s="620">
        <f>SUM(E74)</f>
        <v>136</v>
      </c>
      <c r="F75" s="620">
        <f>SUM(F74)</f>
        <v>136</v>
      </c>
      <c r="G75" s="1191">
        <f t="shared" si="0"/>
        <v>1</v>
      </c>
    </row>
    <row r="76" spans="1:7" ht="12">
      <c r="A76" s="334"/>
      <c r="B76" s="336" t="s">
        <v>676</v>
      </c>
      <c r="C76" s="340"/>
      <c r="D76" s="340"/>
      <c r="E76" s="340"/>
      <c r="F76" s="340">
        <f>SUM(F77)</f>
        <v>275</v>
      </c>
      <c r="G76" s="341"/>
    </row>
    <row r="77" spans="1:7" ht="12.75">
      <c r="A77" s="334"/>
      <c r="B77" s="342" t="s">
        <v>677</v>
      </c>
      <c r="C77" s="343"/>
      <c r="D77" s="343"/>
      <c r="E77" s="343"/>
      <c r="F77" s="343">
        <v>275</v>
      </c>
      <c r="G77" s="341"/>
    </row>
    <row r="78" spans="1:7" ht="12.75">
      <c r="A78" s="334"/>
      <c r="B78" s="342" t="s">
        <v>678</v>
      </c>
      <c r="C78" s="343"/>
      <c r="D78" s="343"/>
      <c r="E78" s="343"/>
      <c r="F78" s="343"/>
      <c r="G78" s="341"/>
    </row>
    <row r="79" spans="1:7" ht="12">
      <c r="A79" s="334"/>
      <c r="B79" s="344" t="s">
        <v>679</v>
      </c>
      <c r="C79" s="340"/>
      <c r="D79" s="340"/>
      <c r="E79" s="340">
        <v>275</v>
      </c>
      <c r="F79" s="340"/>
      <c r="G79" s="341">
        <f>SUM(F79/E79)</f>
        <v>0</v>
      </c>
    </row>
    <row r="80" spans="1:7" ht="12">
      <c r="A80" s="334"/>
      <c r="B80" s="344" t="s">
        <v>680</v>
      </c>
      <c r="C80" s="340"/>
      <c r="D80" s="340"/>
      <c r="E80" s="340"/>
      <c r="F80" s="340"/>
      <c r="G80" s="341"/>
    </row>
    <row r="81" spans="1:7" ht="12">
      <c r="A81" s="334"/>
      <c r="B81" s="344" t="s">
        <v>681</v>
      </c>
      <c r="C81" s="340"/>
      <c r="D81" s="340"/>
      <c r="E81" s="340"/>
      <c r="F81" s="340"/>
      <c r="G81" s="341"/>
    </row>
    <row r="82" spans="1:7" ht="12">
      <c r="A82" s="334"/>
      <c r="B82" s="345" t="s">
        <v>682</v>
      </c>
      <c r="C82" s="340"/>
      <c r="D82" s="340"/>
      <c r="E82" s="340"/>
      <c r="F82" s="340"/>
      <c r="G82" s="341"/>
    </row>
    <row r="83" spans="1:7" ht="12.75" thickBot="1">
      <c r="A83" s="334"/>
      <c r="B83" s="346" t="s">
        <v>683</v>
      </c>
      <c r="C83" s="347"/>
      <c r="D83" s="347"/>
      <c r="E83" s="347"/>
      <c r="F83" s="347"/>
      <c r="G83" s="1189"/>
    </row>
    <row r="84" spans="1:7" ht="12.75" thickBot="1">
      <c r="A84" s="334"/>
      <c r="B84" s="348" t="s">
        <v>864</v>
      </c>
      <c r="C84" s="898"/>
      <c r="D84" s="898"/>
      <c r="E84" s="898">
        <f>SUM(E79:E83)</f>
        <v>275</v>
      </c>
      <c r="F84" s="898">
        <f>SUM(F79:F83)+F76</f>
        <v>275</v>
      </c>
      <c r="G84" s="1191">
        <f>SUM(F84/E84)</f>
        <v>1</v>
      </c>
    </row>
    <row r="85" spans="1:7" ht="13.5" thickBot="1">
      <c r="A85" s="334"/>
      <c r="B85" s="351" t="s">
        <v>510</v>
      </c>
      <c r="C85" s="352"/>
      <c r="D85" s="352"/>
      <c r="E85" s="352">
        <f>SUM(E84+E75)</f>
        <v>411</v>
      </c>
      <c r="F85" s="352">
        <f>SUM(F84+F75)</f>
        <v>411</v>
      </c>
      <c r="G85" s="1191">
        <f>SUM(F85/E85)</f>
        <v>1</v>
      </c>
    </row>
    <row r="86" spans="1:7" ht="12.75" thickBot="1">
      <c r="A86" s="334"/>
      <c r="B86" s="353" t="s">
        <v>511</v>
      </c>
      <c r="C86" s="900"/>
      <c r="D86" s="900"/>
      <c r="E86" s="900"/>
      <c r="F86" s="900"/>
      <c r="G86" s="1190"/>
    </row>
    <row r="87" spans="1:7" ht="12">
      <c r="A87" s="334"/>
      <c r="B87" s="355" t="s">
        <v>684</v>
      </c>
      <c r="C87" s="356"/>
      <c r="D87" s="356">
        <v>1242</v>
      </c>
      <c r="E87" s="356">
        <v>1242</v>
      </c>
      <c r="F87" s="356">
        <v>1242</v>
      </c>
      <c r="G87" s="341">
        <f>SUM(F87/E87)</f>
        <v>1</v>
      </c>
    </row>
    <row r="88" spans="1:8" ht="12">
      <c r="A88" s="334"/>
      <c r="B88" s="357" t="s">
        <v>688</v>
      </c>
      <c r="C88" s="886">
        <v>62806</v>
      </c>
      <c r="D88" s="886">
        <v>63295</v>
      </c>
      <c r="E88" s="1165">
        <v>64468</v>
      </c>
      <c r="F88" s="1165">
        <v>64468</v>
      </c>
      <c r="G88" s="341">
        <f>SUM(F88/E88)</f>
        <v>1</v>
      </c>
      <c r="H88" s="884"/>
    </row>
    <row r="89" spans="1:8" ht="12.75" thickBot="1">
      <c r="A89" s="334"/>
      <c r="B89" s="358" t="s">
        <v>689</v>
      </c>
      <c r="C89" s="887"/>
      <c r="D89" s="887"/>
      <c r="E89" s="887"/>
      <c r="F89" s="887"/>
      <c r="G89" s="1189"/>
      <c r="H89" s="884"/>
    </row>
    <row r="90" spans="1:7" ht="13.5" thickBot="1">
      <c r="A90" s="334"/>
      <c r="B90" s="359" t="s">
        <v>503</v>
      </c>
      <c r="C90" s="360">
        <f>SUM(C87:C89)</f>
        <v>62806</v>
      </c>
      <c r="D90" s="360">
        <f>SUM(D87:D89)</f>
        <v>64537</v>
      </c>
      <c r="E90" s="360">
        <f>SUM(E87:E89)</f>
        <v>65710</v>
      </c>
      <c r="F90" s="360">
        <f>SUM(F87:F89)</f>
        <v>65710</v>
      </c>
      <c r="G90" s="1191">
        <f>SUM(F90/E90)</f>
        <v>1</v>
      </c>
    </row>
    <row r="91" spans="1:7" ht="14.25" thickBot="1">
      <c r="A91" s="334"/>
      <c r="B91" s="362" t="s">
        <v>520</v>
      </c>
      <c r="C91" s="363">
        <f>SUM(C85+C86+C90)</f>
        <v>62806</v>
      </c>
      <c r="D91" s="363">
        <f>SUM(D85+D86+D90)</f>
        <v>64537</v>
      </c>
      <c r="E91" s="363">
        <f>SUM(E85+E86+E90)</f>
        <v>66121</v>
      </c>
      <c r="F91" s="363">
        <f>SUM(F85+F86+F90)</f>
        <v>66121</v>
      </c>
      <c r="G91" s="1191">
        <f>SUM(F91/E91)</f>
        <v>1</v>
      </c>
    </row>
    <row r="92" spans="1:7" ht="12">
      <c r="A92" s="334"/>
      <c r="B92" s="364" t="s">
        <v>840</v>
      </c>
      <c r="C92" s="340">
        <v>46291</v>
      </c>
      <c r="D92" s="340">
        <v>46676</v>
      </c>
      <c r="E92" s="340">
        <v>47874</v>
      </c>
      <c r="F92" s="340">
        <v>47874</v>
      </c>
      <c r="G92" s="341">
        <f>SUM(F92/E92)</f>
        <v>1</v>
      </c>
    </row>
    <row r="93" spans="1:7" ht="12">
      <c r="A93" s="334"/>
      <c r="B93" s="364" t="s">
        <v>841</v>
      </c>
      <c r="C93" s="340">
        <v>12558</v>
      </c>
      <c r="D93" s="340">
        <v>12662</v>
      </c>
      <c r="E93" s="340">
        <v>12912</v>
      </c>
      <c r="F93" s="340">
        <v>12912</v>
      </c>
      <c r="G93" s="341">
        <f>SUM(F93/E93)</f>
        <v>1</v>
      </c>
    </row>
    <row r="94" spans="1:7" ht="12">
      <c r="A94" s="334"/>
      <c r="B94" s="364" t="s">
        <v>842</v>
      </c>
      <c r="C94" s="340">
        <v>3137</v>
      </c>
      <c r="D94" s="340">
        <v>4379</v>
      </c>
      <c r="E94" s="340">
        <v>3908</v>
      </c>
      <c r="F94" s="340">
        <v>3438</v>
      </c>
      <c r="G94" s="341">
        <f>SUM(F94/E94)</f>
        <v>0.8797338792221086</v>
      </c>
    </row>
    <row r="95" spans="1:7" ht="12">
      <c r="A95" s="334"/>
      <c r="B95" s="365" t="s">
        <v>844</v>
      </c>
      <c r="C95" s="340"/>
      <c r="D95" s="340"/>
      <c r="E95" s="340"/>
      <c r="F95" s="340"/>
      <c r="G95" s="341"/>
    </row>
    <row r="96" spans="1:7" ht="12.75" thickBot="1">
      <c r="A96" s="334"/>
      <c r="B96" s="366" t="s">
        <v>843</v>
      </c>
      <c r="C96" s="347"/>
      <c r="D96" s="347"/>
      <c r="E96" s="347"/>
      <c r="F96" s="347"/>
      <c r="G96" s="1189"/>
    </row>
    <row r="97" spans="1:7" ht="12.75" thickBot="1">
      <c r="A97" s="334"/>
      <c r="B97" s="367" t="s">
        <v>502</v>
      </c>
      <c r="C97" s="898">
        <f>SUM(C92:C96)</f>
        <v>61986</v>
      </c>
      <c r="D97" s="898">
        <f>SUM(D92:D96)</f>
        <v>63717</v>
      </c>
      <c r="E97" s="898">
        <f>SUM(E92:E96)</f>
        <v>64694</v>
      </c>
      <c r="F97" s="898">
        <f>SUM(F92:F96)</f>
        <v>64224</v>
      </c>
      <c r="G97" s="1191">
        <f>SUM(F97/E97)</f>
        <v>0.9927350295236034</v>
      </c>
    </row>
    <row r="98" spans="1:7" ht="12">
      <c r="A98" s="334"/>
      <c r="B98" s="364" t="s">
        <v>747</v>
      </c>
      <c r="C98" s="340">
        <v>820</v>
      </c>
      <c r="D98" s="340">
        <v>820</v>
      </c>
      <c r="E98" s="340">
        <v>1427</v>
      </c>
      <c r="F98" s="340">
        <v>1897</v>
      </c>
      <c r="G98" s="341">
        <f>SUM(F98/E98)</f>
        <v>1.3293622985283813</v>
      </c>
    </row>
    <row r="99" spans="1:7" ht="12">
      <c r="A99" s="334"/>
      <c r="B99" s="364" t="s">
        <v>748</v>
      </c>
      <c r="C99" s="340"/>
      <c r="D99" s="340"/>
      <c r="E99" s="340"/>
      <c r="F99" s="340"/>
      <c r="G99" s="341"/>
    </row>
    <row r="100" spans="1:7" ht="12.75" thickBot="1">
      <c r="A100" s="334"/>
      <c r="B100" s="366" t="s">
        <v>847</v>
      </c>
      <c r="C100" s="347"/>
      <c r="D100" s="347"/>
      <c r="E100" s="347"/>
      <c r="F100" s="347"/>
      <c r="G100" s="1189"/>
    </row>
    <row r="101" spans="1:7" ht="12.75" thickBot="1">
      <c r="A101" s="334"/>
      <c r="B101" s="368" t="s">
        <v>509</v>
      </c>
      <c r="C101" s="898">
        <f>SUM(C98:C100)</f>
        <v>820</v>
      </c>
      <c r="D101" s="898">
        <f>SUM(D98:D100)</f>
        <v>820</v>
      </c>
      <c r="E101" s="898">
        <f>SUM(E98:E100)</f>
        <v>1427</v>
      </c>
      <c r="F101" s="898">
        <f>SUM(F98:F100)</f>
        <v>1897</v>
      </c>
      <c r="G101" s="1191">
        <f>SUM(F101/E101)</f>
        <v>1.3293622985283813</v>
      </c>
    </row>
    <row r="102" spans="1:7" ht="14.25" thickBot="1">
      <c r="A102" s="331"/>
      <c r="B102" s="369" t="s">
        <v>568</v>
      </c>
      <c r="C102" s="363">
        <f>SUM(C97+C101)</f>
        <v>62806</v>
      </c>
      <c r="D102" s="1086">
        <f>SUM(D97+D101)</f>
        <v>64537</v>
      </c>
      <c r="E102" s="363">
        <f>SUM(E97+E101)</f>
        <v>66121</v>
      </c>
      <c r="F102" s="363">
        <f>SUM(F97+F101)</f>
        <v>66121</v>
      </c>
      <c r="G102" s="1191">
        <f>SUM(F102/E102)</f>
        <v>1</v>
      </c>
    </row>
    <row r="103" spans="1:7" ht="13.5">
      <c r="A103" s="242">
        <v>2315</v>
      </c>
      <c r="B103" s="245" t="s">
        <v>690</v>
      </c>
      <c r="C103" s="340"/>
      <c r="D103" s="340"/>
      <c r="E103" s="340"/>
      <c r="F103" s="340"/>
      <c r="G103" s="341"/>
    </row>
    <row r="104" spans="1:7" ht="12" customHeight="1">
      <c r="A104" s="334"/>
      <c r="B104" s="336" t="s">
        <v>673</v>
      </c>
      <c r="C104" s="334"/>
      <c r="D104" s="334"/>
      <c r="E104" s="334"/>
      <c r="F104" s="334"/>
      <c r="G104" s="341"/>
    </row>
    <row r="105" spans="1:7" ht="12.75" thickBot="1">
      <c r="A105" s="334"/>
      <c r="B105" s="337" t="s">
        <v>674</v>
      </c>
      <c r="C105" s="619"/>
      <c r="D105" s="619"/>
      <c r="E105" s="619">
        <v>1067</v>
      </c>
      <c r="F105" s="619">
        <v>1067</v>
      </c>
      <c r="G105" s="1189">
        <f>SUM(F105/E105)</f>
        <v>1</v>
      </c>
    </row>
    <row r="106" spans="1:7" ht="12.75" thickBot="1">
      <c r="A106" s="334"/>
      <c r="B106" s="338" t="s">
        <v>675</v>
      </c>
      <c r="C106" s="620"/>
      <c r="D106" s="620"/>
      <c r="E106" s="620">
        <f>SUM(E105)</f>
        <v>1067</v>
      </c>
      <c r="F106" s="620">
        <f>SUM(F105)</f>
        <v>1067</v>
      </c>
      <c r="G106" s="1191">
        <f>SUM(F106/E106)</f>
        <v>1</v>
      </c>
    </row>
    <row r="107" spans="1:7" ht="12">
      <c r="A107" s="334"/>
      <c r="B107" s="336" t="s">
        <v>676</v>
      </c>
      <c r="C107" s="340"/>
      <c r="D107" s="340"/>
      <c r="E107" s="340"/>
      <c r="F107" s="340"/>
      <c r="G107" s="341"/>
    </row>
    <row r="108" spans="1:7" ht="12.75">
      <c r="A108" s="334"/>
      <c r="B108" s="342" t="s">
        <v>677</v>
      </c>
      <c r="C108" s="343"/>
      <c r="D108" s="343"/>
      <c r="E108" s="343"/>
      <c r="F108" s="343"/>
      <c r="G108" s="341"/>
    </row>
    <row r="109" spans="1:7" ht="12.75">
      <c r="A109" s="334"/>
      <c r="B109" s="342" t="s">
        <v>678</v>
      </c>
      <c r="C109" s="343"/>
      <c r="D109" s="343"/>
      <c r="E109" s="343"/>
      <c r="F109" s="343"/>
      <c r="G109" s="341"/>
    </row>
    <row r="110" spans="1:7" ht="12">
      <c r="A110" s="334"/>
      <c r="B110" s="344" t="s">
        <v>679</v>
      </c>
      <c r="C110" s="340"/>
      <c r="D110" s="340"/>
      <c r="E110" s="340"/>
      <c r="F110" s="340"/>
      <c r="G110" s="341"/>
    </row>
    <row r="111" spans="1:7" ht="12">
      <c r="A111" s="334"/>
      <c r="B111" s="344" t="s">
        <v>680</v>
      </c>
      <c r="C111" s="340"/>
      <c r="D111" s="340"/>
      <c r="E111" s="340"/>
      <c r="F111" s="340"/>
      <c r="G111" s="341"/>
    </row>
    <row r="112" spans="1:7" ht="12">
      <c r="A112" s="334"/>
      <c r="B112" s="344" t="s">
        <v>681</v>
      </c>
      <c r="C112" s="340"/>
      <c r="D112" s="340"/>
      <c r="E112" s="340"/>
      <c r="F112" s="340"/>
      <c r="G112" s="341"/>
    </row>
    <row r="113" spans="1:7" ht="12">
      <c r="A113" s="334"/>
      <c r="B113" s="344" t="s">
        <v>869</v>
      </c>
      <c r="C113" s="340"/>
      <c r="D113" s="340"/>
      <c r="E113" s="340"/>
      <c r="F113" s="340"/>
      <c r="G113" s="341"/>
    </row>
    <row r="114" spans="1:7" ht="12">
      <c r="A114" s="334"/>
      <c r="B114" s="345" t="s">
        <v>682</v>
      </c>
      <c r="C114" s="340"/>
      <c r="D114" s="340"/>
      <c r="E114" s="340"/>
      <c r="F114" s="340"/>
      <c r="G114" s="341"/>
    </row>
    <row r="115" spans="1:7" ht="12.75" thickBot="1">
      <c r="A115" s="334"/>
      <c r="B115" s="346" t="s">
        <v>683</v>
      </c>
      <c r="C115" s="347"/>
      <c r="D115" s="347"/>
      <c r="E115" s="347"/>
      <c r="F115" s="347"/>
      <c r="G115" s="1189"/>
    </row>
    <row r="116" spans="1:7" ht="12.75" thickBot="1">
      <c r="A116" s="334"/>
      <c r="B116" s="348" t="s">
        <v>864</v>
      </c>
      <c r="C116" s="898"/>
      <c r="D116" s="898"/>
      <c r="E116" s="898"/>
      <c r="F116" s="898"/>
      <c r="G116" s="1190"/>
    </row>
    <row r="117" spans="1:7" ht="13.5" thickBot="1">
      <c r="A117" s="334"/>
      <c r="B117" s="351" t="s">
        <v>510</v>
      </c>
      <c r="C117" s="899"/>
      <c r="D117" s="899"/>
      <c r="E117" s="899">
        <f>SUM(E106)</f>
        <v>1067</v>
      </c>
      <c r="F117" s="899">
        <f>SUM(F106)</f>
        <v>1067</v>
      </c>
      <c r="G117" s="1191">
        <f>SUM(F117/E117)</f>
        <v>1</v>
      </c>
    </row>
    <row r="118" spans="1:7" ht="12.75" thickBot="1">
      <c r="A118" s="334"/>
      <c r="B118" s="353" t="s">
        <v>511</v>
      </c>
      <c r="C118" s="900"/>
      <c r="D118" s="900"/>
      <c r="E118" s="900"/>
      <c r="F118" s="900"/>
      <c r="G118" s="1190"/>
    </row>
    <row r="119" spans="1:7" ht="12">
      <c r="A119" s="334"/>
      <c r="B119" s="355" t="s">
        <v>684</v>
      </c>
      <c r="C119" s="356"/>
      <c r="D119" s="356">
        <v>1639</v>
      </c>
      <c r="E119" s="356">
        <v>1639</v>
      </c>
      <c r="F119" s="356">
        <v>1639</v>
      </c>
      <c r="G119" s="341">
        <f>SUM(F119/E119)</f>
        <v>1</v>
      </c>
    </row>
    <row r="120" spans="1:8" ht="12">
      <c r="A120" s="334"/>
      <c r="B120" s="357" t="s">
        <v>688</v>
      </c>
      <c r="C120" s="886">
        <v>224460</v>
      </c>
      <c r="D120" s="886">
        <v>225526</v>
      </c>
      <c r="E120" s="1165">
        <v>228123</v>
      </c>
      <c r="F120" s="1165">
        <v>228310</v>
      </c>
      <c r="G120" s="341">
        <f>SUM(F120/E120)</f>
        <v>1.0008197332140993</v>
      </c>
      <c r="H120" s="884"/>
    </row>
    <row r="121" spans="1:8" ht="12.75" thickBot="1">
      <c r="A121" s="334"/>
      <c r="B121" s="358" t="s">
        <v>689</v>
      </c>
      <c r="C121" s="887"/>
      <c r="D121" s="887"/>
      <c r="E121" s="887"/>
      <c r="F121" s="887"/>
      <c r="G121" s="1189"/>
      <c r="H121" s="884"/>
    </row>
    <row r="122" spans="1:7" ht="13.5" thickBot="1">
      <c r="A122" s="334"/>
      <c r="B122" s="359" t="s">
        <v>503</v>
      </c>
      <c r="C122" s="360">
        <f>SUM(C119:C121)</f>
        <v>224460</v>
      </c>
      <c r="D122" s="360">
        <f>SUM(D119:D121)</f>
        <v>227165</v>
      </c>
      <c r="E122" s="360">
        <f>SUM(E119:E121)</f>
        <v>229762</v>
      </c>
      <c r="F122" s="360">
        <f>SUM(F119:F121)</f>
        <v>229949</v>
      </c>
      <c r="G122" s="1191">
        <f>SUM(F122/E122)</f>
        <v>1.0008138856730007</v>
      </c>
    </row>
    <row r="123" spans="1:7" ht="14.25" thickBot="1">
      <c r="A123" s="334"/>
      <c r="B123" s="362" t="s">
        <v>520</v>
      </c>
      <c r="C123" s="363">
        <f>SUM(C117+C118+C122)</f>
        <v>224460</v>
      </c>
      <c r="D123" s="363">
        <f>SUM(D117+D118+D122)</f>
        <v>227165</v>
      </c>
      <c r="E123" s="363">
        <f>SUM(E117+E118+E122)</f>
        <v>230829</v>
      </c>
      <c r="F123" s="363">
        <f>SUM(F117+F118+F122)</f>
        <v>231016</v>
      </c>
      <c r="G123" s="1191">
        <f>SUM(F123/E123)</f>
        <v>1.0008101235113438</v>
      </c>
    </row>
    <row r="124" spans="1:8" ht="12">
      <c r="A124" s="334"/>
      <c r="B124" s="364" t="s">
        <v>840</v>
      </c>
      <c r="C124" s="340">
        <v>163938</v>
      </c>
      <c r="D124" s="340">
        <v>164777</v>
      </c>
      <c r="E124" s="340">
        <v>166822</v>
      </c>
      <c r="F124" s="340">
        <v>169969</v>
      </c>
      <c r="G124" s="341">
        <f>SUM(F124/E124)</f>
        <v>1.0188644183620865</v>
      </c>
      <c r="H124" s="884"/>
    </row>
    <row r="125" spans="1:8" ht="12">
      <c r="A125" s="334"/>
      <c r="B125" s="364" t="s">
        <v>841</v>
      </c>
      <c r="C125" s="340">
        <v>47291</v>
      </c>
      <c r="D125" s="340">
        <v>47518</v>
      </c>
      <c r="E125" s="340">
        <v>48070</v>
      </c>
      <c r="F125" s="340">
        <v>48920</v>
      </c>
      <c r="G125" s="341">
        <f>SUM(F125/E125)</f>
        <v>1.0176825462866652</v>
      </c>
      <c r="H125" s="884"/>
    </row>
    <row r="126" spans="1:7" ht="12">
      <c r="A126" s="334"/>
      <c r="B126" s="364" t="s">
        <v>842</v>
      </c>
      <c r="C126" s="340">
        <v>10077</v>
      </c>
      <c r="D126" s="340">
        <v>11716</v>
      </c>
      <c r="E126" s="340">
        <v>12783</v>
      </c>
      <c r="F126" s="340">
        <v>8973</v>
      </c>
      <c r="G126" s="341">
        <f>SUM(F126/E126)</f>
        <v>0.7019478995540953</v>
      </c>
    </row>
    <row r="127" spans="1:7" ht="12">
      <c r="A127" s="334"/>
      <c r="B127" s="365" t="s">
        <v>844</v>
      </c>
      <c r="C127" s="340"/>
      <c r="D127" s="340"/>
      <c r="E127" s="340"/>
      <c r="F127" s="340"/>
      <c r="G127" s="341"/>
    </row>
    <row r="128" spans="1:7" ht="12.75" thickBot="1">
      <c r="A128" s="334"/>
      <c r="B128" s="366" t="s">
        <v>843</v>
      </c>
      <c r="C128" s="347"/>
      <c r="D128" s="347"/>
      <c r="E128" s="347"/>
      <c r="F128" s="347"/>
      <c r="G128" s="1189"/>
    </row>
    <row r="129" spans="1:7" ht="12.75" thickBot="1">
      <c r="A129" s="334"/>
      <c r="B129" s="367" t="s">
        <v>502</v>
      </c>
      <c r="C129" s="349">
        <f>SUM(C124:C128)</f>
        <v>221306</v>
      </c>
      <c r="D129" s="349">
        <f>SUM(D124:D128)</f>
        <v>224011</v>
      </c>
      <c r="E129" s="349">
        <f>SUM(E124:E128)</f>
        <v>227675</v>
      </c>
      <c r="F129" s="349">
        <f>SUM(F124:F128)</f>
        <v>227862</v>
      </c>
      <c r="G129" s="1191">
        <f>SUM(F129/E129)</f>
        <v>1.0008213462171955</v>
      </c>
    </row>
    <row r="130" spans="1:7" ht="12">
      <c r="A130" s="334"/>
      <c r="B130" s="364" t="s">
        <v>747</v>
      </c>
      <c r="C130" s="340">
        <v>3154</v>
      </c>
      <c r="D130" s="340">
        <v>3154</v>
      </c>
      <c r="E130" s="340">
        <v>3154</v>
      </c>
      <c r="F130" s="340">
        <v>3154</v>
      </c>
      <c r="G130" s="341">
        <f>SUM(F130/E130)</f>
        <v>1</v>
      </c>
    </row>
    <row r="131" spans="1:7" ht="12">
      <c r="A131" s="334"/>
      <c r="B131" s="364" t="s">
        <v>748</v>
      </c>
      <c r="C131" s="340"/>
      <c r="D131" s="340"/>
      <c r="E131" s="340"/>
      <c r="F131" s="340"/>
      <c r="G131" s="341"/>
    </row>
    <row r="132" spans="1:7" ht="12.75" thickBot="1">
      <c r="A132" s="334"/>
      <c r="B132" s="366" t="s">
        <v>847</v>
      </c>
      <c r="C132" s="347"/>
      <c r="D132" s="347"/>
      <c r="E132" s="347"/>
      <c r="F132" s="347"/>
      <c r="G132" s="1189"/>
    </row>
    <row r="133" spans="1:7" ht="12.75" thickBot="1">
      <c r="A133" s="334"/>
      <c r="B133" s="368" t="s">
        <v>509</v>
      </c>
      <c r="C133" s="349">
        <f>SUM(C130:C132)</f>
        <v>3154</v>
      </c>
      <c r="D133" s="349">
        <f>SUM(D130:D132)</f>
        <v>3154</v>
      </c>
      <c r="E133" s="349">
        <f>SUM(E130:E132)</f>
        <v>3154</v>
      </c>
      <c r="F133" s="349">
        <f>SUM(F130:F132)</f>
        <v>3154</v>
      </c>
      <c r="G133" s="1191">
        <f>SUM(F133/E133)</f>
        <v>1</v>
      </c>
    </row>
    <row r="134" spans="1:7" ht="14.25" thickBot="1">
      <c r="A134" s="331"/>
      <c r="B134" s="369" t="s">
        <v>568</v>
      </c>
      <c r="C134" s="363">
        <f>SUM(C129+C133)</f>
        <v>224460</v>
      </c>
      <c r="D134" s="1086">
        <f>SUM(D129+D133)</f>
        <v>227165</v>
      </c>
      <c r="E134" s="363">
        <f>SUM(E129+E133)</f>
        <v>230829</v>
      </c>
      <c r="F134" s="363">
        <f>SUM(F129+F133)</f>
        <v>231016</v>
      </c>
      <c r="G134" s="1191">
        <f>SUM(F134/E134)</f>
        <v>1.0008101235113438</v>
      </c>
    </row>
    <row r="135" spans="1:7" ht="13.5">
      <c r="A135" s="242">
        <v>2325</v>
      </c>
      <c r="B135" s="371" t="s">
        <v>850</v>
      </c>
      <c r="C135" s="340"/>
      <c r="D135" s="340"/>
      <c r="E135" s="340"/>
      <c r="F135" s="340"/>
      <c r="G135" s="341"/>
    </row>
    <row r="136" spans="1:7" ht="12" customHeight="1">
      <c r="A136" s="334"/>
      <c r="B136" s="336" t="s">
        <v>673</v>
      </c>
      <c r="C136" s="334"/>
      <c r="D136" s="334"/>
      <c r="E136" s="334"/>
      <c r="F136" s="334"/>
      <c r="G136" s="341"/>
    </row>
    <row r="137" spans="1:7" ht="12.75" thickBot="1">
      <c r="A137" s="334"/>
      <c r="B137" s="337" t="s">
        <v>674</v>
      </c>
      <c r="C137" s="619"/>
      <c r="D137" s="619"/>
      <c r="E137" s="619">
        <v>212</v>
      </c>
      <c r="F137" s="619">
        <v>212</v>
      </c>
      <c r="G137" s="1189">
        <f>SUM(F137/E137)</f>
        <v>1</v>
      </c>
    </row>
    <row r="138" spans="1:7" ht="12.75" thickBot="1">
      <c r="A138" s="334"/>
      <c r="B138" s="338" t="s">
        <v>675</v>
      </c>
      <c r="C138" s="620"/>
      <c r="D138" s="620"/>
      <c r="E138" s="620">
        <f>SUM(E137)</f>
        <v>212</v>
      </c>
      <c r="F138" s="620">
        <f>SUM(F137)</f>
        <v>212</v>
      </c>
      <c r="G138" s="1191">
        <f>SUM(F138/E138)</f>
        <v>1</v>
      </c>
    </row>
    <row r="139" spans="1:7" ht="12">
      <c r="A139" s="334"/>
      <c r="B139" s="336" t="s">
        <v>676</v>
      </c>
      <c r="C139" s="607"/>
      <c r="D139" s="607"/>
      <c r="E139" s="607"/>
      <c r="F139" s="607"/>
      <c r="G139" s="341"/>
    </row>
    <row r="140" spans="1:7" ht="12.75">
      <c r="A140" s="334"/>
      <c r="B140" s="342" t="s">
        <v>677</v>
      </c>
      <c r="C140" s="343"/>
      <c r="D140" s="343"/>
      <c r="E140" s="343"/>
      <c r="F140" s="343"/>
      <c r="G140" s="341"/>
    </row>
    <row r="141" spans="1:7" ht="12.75">
      <c r="A141" s="334"/>
      <c r="B141" s="342" t="s">
        <v>678</v>
      </c>
      <c r="C141" s="343"/>
      <c r="D141" s="343"/>
      <c r="E141" s="343"/>
      <c r="F141" s="343"/>
      <c r="G141" s="341"/>
    </row>
    <row r="142" spans="1:7" ht="12">
      <c r="A142" s="334"/>
      <c r="B142" s="344" t="s">
        <v>679</v>
      </c>
      <c r="C142" s="340"/>
      <c r="D142" s="340"/>
      <c r="E142" s="340"/>
      <c r="F142" s="340"/>
      <c r="G142" s="341"/>
    </row>
    <row r="143" spans="1:7" ht="12">
      <c r="A143" s="334"/>
      <c r="B143" s="344" t="s">
        <v>680</v>
      </c>
      <c r="C143" s="340"/>
      <c r="D143" s="340"/>
      <c r="E143" s="340"/>
      <c r="F143" s="340"/>
      <c r="G143" s="341"/>
    </row>
    <row r="144" spans="1:7" ht="12">
      <c r="A144" s="334"/>
      <c r="B144" s="344" t="s">
        <v>681</v>
      </c>
      <c r="C144" s="340"/>
      <c r="D144" s="340"/>
      <c r="E144" s="340"/>
      <c r="F144" s="340"/>
      <c r="G144" s="341"/>
    </row>
    <row r="145" spans="1:7" ht="12">
      <c r="A145" s="334"/>
      <c r="B145" s="345" t="s">
        <v>682</v>
      </c>
      <c r="C145" s="340"/>
      <c r="D145" s="340"/>
      <c r="E145" s="340"/>
      <c r="F145" s="340"/>
      <c r="G145" s="341"/>
    </row>
    <row r="146" spans="1:7" ht="12.75" thickBot="1">
      <c r="A146" s="334"/>
      <c r="B146" s="346" t="s">
        <v>683</v>
      </c>
      <c r="C146" s="347"/>
      <c r="D146" s="347"/>
      <c r="E146" s="347">
        <v>5</v>
      </c>
      <c r="F146" s="347">
        <v>5</v>
      </c>
      <c r="G146" s="1189">
        <f>SUM(F146/E146)</f>
        <v>1</v>
      </c>
    </row>
    <row r="147" spans="1:7" ht="12.75" thickBot="1">
      <c r="A147" s="334"/>
      <c r="B147" s="348" t="s">
        <v>864</v>
      </c>
      <c r="C147" s="898"/>
      <c r="D147" s="898"/>
      <c r="E147" s="898">
        <f>SUM(E146)</f>
        <v>5</v>
      </c>
      <c r="F147" s="898">
        <f>SUM(F146)</f>
        <v>5</v>
      </c>
      <c r="G147" s="1191">
        <f>SUM(F147/E147)</f>
        <v>1</v>
      </c>
    </row>
    <row r="148" spans="1:7" ht="13.5" thickBot="1">
      <c r="A148" s="334"/>
      <c r="B148" s="351" t="s">
        <v>510</v>
      </c>
      <c r="C148" s="899"/>
      <c r="D148" s="899"/>
      <c r="E148" s="899">
        <f>SUM(E138+E147)</f>
        <v>217</v>
      </c>
      <c r="F148" s="899">
        <f>SUM(F138+F147)</f>
        <v>217</v>
      </c>
      <c r="G148" s="1191">
        <f>SUM(F148/E148)</f>
        <v>1</v>
      </c>
    </row>
    <row r="149" spans="1:7" ht="12.75" thickBot="1">
      <c r="A149" s="334"/>
      <c r="B149" s="353" t="s">
        <v>511</v>
      </c>
      <c r="C149" s="900"/>
      <c r="D149" s="900"/>
      <c r="E149" s="900"/>
      <c r="F149" s="900"/>
      <c r="G149" s="1190"/>
    </row>
    <row r="150" spans="1:7" ht="12">
      <c r="A150" s="334"/>
      <c r="B150" s="355" t="s">
        <v>684</v>
      </c>
      <c r="C150" s="356"/>
      <c r="D150" s="356">
        <v>1419</v>
      </c>
      <c r="E150" s="356">
        <v>1419</v>
      </c>
      <c r="F150" s="356">
        <v>1419</v>
      </c>
      <c r="G150" s="341">
        <f>SUM(F150/E150)</f>
        <v>1</v>
      </c>
    </row>
    <row r="151" spans="1:8" ht="12">
      <c r="A151" s="334"/>
      <c r="B151" s="357" t="s">
        <v>688</v>
      </c>
      <c r="C151" s="886">
        <v>112113</v>
      </c>
      <c r="D151" s="886">
        <v>112892</v>
      </c>
      <c r="E151" s="1165">
        <v>114644</v>
      </c>
      <c r="F151" s="1165">
        <v>114799</v>
      </c>
      <c r="G151" s="341">
        <f>SUM(F151/E151)</f>
        <v>1.0013520114441228</v>
      </c>
      <c r="H151" s="884"/>
    </row>
    <row r="152" spans="1:8" ht="12.75" thickBot="1">
      <c r="A152" s="334"/>
      <c r="B152" s="358" t="s">
        <v>689</v>
      </c>
      <c r="C152" s="887"/>
      <c r="D152" s="887"/>
      <c r="E152" s="887"/>
      <c r="F152" s="887"/>
      <c r="G152" s="1189"/>
      <c r="H152" s="884"/>
    </row>
    <row r="153" spans="1:7" ht="13.5" thickBot="1">
      <c r="A153" s="334"/>
      <c r="B153" s="359" t="s">
        <v>503</v>
      </c>
      <c r="C153" s="360">
        <f>SUM(C150:C152)</f>
        <v>112113</v>
      </c>
      <c r="D153" s="360">
        <f>SUM(D150:D152)</f>
        <v>114311</v>
      </c>
      <c r="E153" s="360">
        <f>SUM(E150:E152)</f>
        <v>116063</v>
      </c>
      <c r="F153" s="360">
        <f>SUM(F150:F152)</f>
        <v>116218</v>
      </c>
      <c r="G153" s="1191">
        <f>SUM(F153/E153)</f>
        <v>1.001335481591894</v>
      </c>
    </row>
    <row r="154" spans="1:7" ht="14.25" thickBot="1">
      <c r="A154" s="334"/>
      <c r="B154" s="362" t="s">
        <v>520</v>
      </c>
      <c r="C154" s="363">
        <f>SUM(C148+C149+C153)</f>
        <v>112113</v>
      </c>
      <c r="D154" s="363">
        <f>SUM(D148+D149+D153)</f>
        <v>114311</v>
      </c>
      <c r="E154" s="363">
        <f>SUM(E148+E149+E153)</f>
        <v>116280</v>
      </c>
      <c r="F154" s="363">
        <f>SUM(F148+F149+F153)</f>
        <v>116435</v>
      </c>
      <c r="G154" s="1191">
        <f>SUM(F154/E154)</f>
        <v>1.0013329893360854</v>
      </c>
    </row>
    <row r="155" spans="1:8" ht="12">
      <c r="A155" s="334"/>
      <c r="B155" s="364" t="s">
        <v>840</v>
      </c>
      <c r="C155" s="340">
        <v>82652</v>
      </c>
      <c r="D155" s="340">
        <v>83266</v>
      </c>
      <c r="E155" s="340">
        <v>84644</v>
      </c>
      <c r="F155" s="340">
        <v>84766</v>
      </c>
      <c r="G155" s="341">
        <f>SUM(F155/E155)</f>
        <v>1.0014413307499646</v>
      </c>
      <c r="H155" s="884"/>
    </row>
    <row r="156" spans="1:8" ht="12">
      <c r="A156" s="334"/>
      <c r="B156" s="364" t="s">
        <v>841</v>
      </c>
      <c r="C156" s="340">
        <v>23857</v>
      </c>
      <c r="D156" s="340">
        <v>24022</v>
      </c>
      <c r="E156" s="340">
        <v>24396</v>
      </c>
      <c r="F156" s="340">
        <v>24429</v>
      </c>
      <c r="G156" s="341">
        <f>SUM(F156/E156)</f>
        <v>1.001352680767339</v>
      </c>
      <c r="H156" s="884"/>
    </row>
    <row r="157" spans="1:7" ht="12">
      <c r="A157" s="334"/>
      <c r="B157" s="364" t="s">
        <v>842</v>
      </c>
      <c r="C157" s="340">
        <v>4787</v>
      </c>
      <c r="D157" s="340">
        <v>6206</v>
      </c>
      <c r="E157" s="340">
        <v>6423</v>
      </c>
      <c r="F157" s="340">
        <v>6273</v>
      </c>
      <c r="G157" s="341">
        <f>SUM(F157/E157)</f>
        <v>0.9766464269033162</v>
      </c>
    </row>
    <row r="158" spans="1:7" ht="12">
      <c r="A158" s="334"/>
      <c r="B158" s="365" t="s">
        <v>844</v>
      </c>
      <c r="C158" s="340"/>
      <c r="D158" s="340"/>
      <c r="E158" s="340"/>
      <c r="F158" s="340"/>
      <c r="G158" s="341"/>
    </row>
    <row r="159" spans="1:7" ht="12.75" thickBot="1">
      <c r="A159" s="334"/>
      <c r="B159" s="366" t="s">
        <v>843</v>
      </c>
      <c r="C159" s="347"/>
      <c r="D159" s="347"/>
      <c r="E159" s="347"/>
      <c r="F159" s="347"/>
      <c r="G159" s="1189"/>
    </row>
    <row r="160" spans="1:7" ht="12.75" thickBot="1">
      <c r="A160" s="334"/>
      <c r="B160" s="367" t="s">
        <v>502</v>
      </c>
      <c r="C160" s="898">
        <f>SUM(C155:C159)</f>
        <v>111296</v>
      </c>
      <c r="D160" s="898">
        <f>SUM(D155:D159)</f>
        <v>113494</v>
      </c>
      <c r="E160" s="898">
        <f>SUM(E155:E159)</f>
        <v>115463</v>
      </c>
      <c r="F160" s="898">
        <f>SUM(F155:F159)</f>
        <v>115468</v>
      </c>
      <c r="G160" s="1191">
        <f>SUM(F160/E160)</f>
        <v>1.00004330391554</v>
      </c>
    </row>
    <row r="161" spans="1:7" ht="12">
      <c r="A161" s="334"/>
      <c r="B161" s="364" t="s">
        <v>747</v>
      </c>
      <c r="C161" s="340">
        <v>817</v>
      </c>
      <c r="D161" s="340">
        <v>817</v>
      </c>
      <c r="E161" s="340">
        <v>817</v>
      </c>
      <c r="F161" s="340">
        <v>967</v>
      </c>
      <c r="G161" s="341">
        <f>SUM(F161/E161)</f>
        <v>1.1835985312117503</v>
      </c>
    </row>
    <row r="162" spans="1:7" ht="12">
      <c r="A162" s="334"/>
      <c r="B162" s="364" t="s">
        <v>748</v>
      </c>
      <c r="C162" s="340"/>
      <c r="D162" s="340"/>
      <c r="E162" s="340"/>
      <c r="F162" s="340"/>
      <c r="G162" s="341"/>
    </row>
    <row r="163" spans="1:7" ht="12.75" thickBot="1">
      <c r="A163" s="334"/>
      <c r="B163" s="366" t="s">
        <v>847</v>
      </c>
      <c r="C163" s="347"/>
      <c r="D163" s="347"/>
      <c r="E163" s="347"/>
      <c r="F163" s="347"/>
      <c r="G163" s="1189"/>
    </row>
    <row r="164" spans="1:7" ht="12.75" thickBot="1">
      <c r="A164" s="334"/>
      <c r="B164" s="368" t="s">
        <v>509</v>
      </c>
      <c r="C164" s="898">
        <f>SUM(C161:C163)</f>
        <v>817</v>
      </c>
      <c r="D164" s="898">
        <f>SUM(D161:D163)</f>
        <v>817</v>
      </c>
      <c r="E164" s="898">
        <f>SUM(E161:E163)</f>
        <v>817</v>
      </c>
      <c r="F164" s="898">
        <f>SUM(F161:F163)</f>
        <v>967</v>
      </c>
      <c r="G164" s="1191">
        <f>SUM(F164/E164)</f>
        <v>1.1835985312117503</v>
      </c>
    </row>
    <row r="165" spans="1:7" ht="14.25" thickBot="1">
      <c r="A165" s="331"/>
      <c r="B165" s="369" t="s">
        <v>568</v>
      </c>
      <c r="C165" s="363">
        <f>SUM(C160+C164)</f>
        <v>112113</v>
      </c>
      <c r="D165" s="1086">
        <f>SUM(D160+D164)</f>
        <v>114311</v>
      </c>
      <c r="E165" s="363">
        <f>SUM(E160+E164)</f>
        <v>116280</v>
      </c>
      <c r="F165" s="363">
        <f>SUM(F160+F164)</f>
        <v>116435</v>
      </c>
      <c r="G165" s="1195">
        <f>SUM(F165/E165)</f>
        <v>1.0013329893360854</v>
      </c>
    </row>
    <row r="166" spans="1:7" ht="13.5">
      <c r="A166" s="242">
        <v>2330</v>
      </c>
      <c r="B166" s="245" t="s">
        <v>851</v>
      </c>
      <c r="C166" s="340"/>
      <c r="D166" s="340"/>
      <c r="E166" s="340"/>
      <c r="F166" s="340"/>
      <c r="G166" s="341"/>
    </row>
    <row r="167" spans="1:7" ht="12" customHeight="1">
      <c r="A167" s="334"/>
      <c r="B167" s="336" t="s">
        <v>673</v>
      </c>
      <c r="C167" s="334"/>
      <c r="D167" s="334"/>
      <c r="E167" s="334"/>
      <c r="F167" s="334"/>
      <c r="G167" s="341"/>
    </row>
    <row r="168" spans="1:7" ht="12.75" thickBot="1">
      <c r="A168" s="334"/>
      <c r="B168" s="337" t="s">
        <v>674</v>
      </c>
      <c r="C168" s="619"/>
      <c r="D168" s="619"/>
      <c r="E168" s="619">
        <v>294</v>
      </c>
      <c r="F168" s="619">
        <v>464</v>
      </c>
      <c r="G168" s="1189">
        <f>SUM(F168/E168)</f>
        <v>1.5782312925170068</v>
      </c>
    </row>
    <row r="169" spans="1:7" ht="12.75" thickBot="1">
      <c r="A169" s="334"/>
      <c r="B169" s="338" t="s">
        <v>691</v>
      </c>
      <c r="C169" s="620"/>
      <c r="D169" s="620"/>
      <c r="E169" s="620">
        <f>SUM(E168)</f>
        <v>294</v>
      </c>
      <c r="F169" s="620">
        <f>SUM(F168)</f>
        <v>464</v>
      </c>
      <c r="G169" s="1191">
        <f>SUM(F169/E169)</f>
        <v>1.5782312925170068</v>
      </c>
    </row>
    <row r="170" spans="1:7" ht="12">
      <c r="A170" s="334"/>
      <c r="B170" s="336" t="s">
        <v>676</v>
      </c>
      <c r="C170" s="340"/>
      <c r="D170" s="340"/>
      <c r="E170" s="340"/>
      <c r="F170" s="340"/>
      <c r="G170" s="341"/>
    </row>
    <row r="171" spans="1:7" ht="12.75">
      <c r="A171" s="334"/>
      <c r="B171" s="342" t="s">
        <v>677</v>
      </c>
      <c r="C171" s="343"/>
      <c r="D171" s="343"/>
      <c r="E171" s="343"/>
      <c r="F171" s="343"/>
      <c r="G171" s="341"/>
    </row>
    <row r="172" spans="1:7" ht="12.75">
      <c r="A172" s="334"/>
      <c r="B172" s="342" t="s">
        <v>678</v>
      </c>
      <c r="C172" s="343"/>
      <c r="D172" s="343"/>
      <c r="E172" s="343"/>
      <c r="F172" s="343"/>
      <c r="G172" s="341"/>
    </row>
    <row r="173" spans="1:7" ht="12">
      <c r="A173" s="334"/>
      <c r="B173" s="344" t="s">
        <v>679</v>
      </c>
      <c r="C173" s="340"/>
      <c r="D173" s="340"/>
      <c r="E173" s="340"/>
      <c r="F173" s="340"/>
      <c r="G173" s="341"/>
    </row>
    <row r="174" spans="1:7" ht="12">
      <c r="A174" s="334"/>
      <c r="B174" s="344" t="s">
        <v>680</v>
      </c>
      <c r="C174" s="340"/>
      <c r="D174" s="340"/>
      <c r="E174" s="340"/>
      <c r="F174" s="340"/>
      <c r="G174" s="341"/>
    </row>
    <row r="175" spans="1:7" ht="12">
      <c r="A175" s="334"/>
      <c r="B175" s="344" t="s">
        <v>681</v>
      </c>
      <c r="C175" s="340"/>
      <c r="D175" s="340"/>
      <c r="E175" s="340"/>
      <c r="F175" s="340"/>
      <c r="G175" s="341"/>
    </row>
    <row r="176" spans="1:7" ht="12">
      <c r="A176" s="334"/>
      <c r="B176" s="345" t="s">
        <v>682</v>
      </c>
      <c r="C176" s="340"/>
      <c r="D176" s="340"/>
      <c r="E176" s="340"/>
      <c r="F176" s="340"/>
      <c r="G176" s="341"/>
    </row>
    <row r="177" spans="1:7" ht="12.75" thickBot="1">
      <c r="A177" s="334"/>
      <c r="B177" s="346" t="s">
        <v>683</v>
      </c>
      <c r="C177" s="347"/>
      <c r="D177" s="347"/>
      <c r="E177" s="347"/>
      <c r="F177" s="347"/>
      <c r="G177" s="1189"/>
    </row>
    <row r="178" spans="1:7" ht="12.75" thickBot="1">
      <c r="A178" s="334"/>
      <c r="B178" s="348" t="s">
        <v>864</v>
      </c>
      <c r="C178" s="898"/>
      <c r="D178" s="898"/>
      <c r="E178" s="898">
        <f>SUM(E169)</f>
        <v>294</v>
      </c>
      <c r="F178" s="898">
        <f>SUM(F169)</f>
        <v>464</v>
      </c>
      <c r="G178" s="1191">
        <f>SUM(F178/E178)</f>
        <v>1.5782312925170068</v>
      </c>
    </row>
    <row r="179" spans="1:7" ht="13.5" thickBot="1">
      <c r="A179" s="334"/>
      <c r="B179" s="351" t="s">
        <v>510</v>
      </c>
      <c r="C179" s="899"/>
      <c r="D179" s="899"/>
      <c r="E179" s="899">
        <f>SUM(E178)</f>
        <v>294</v>
      </c>
      <c r="F179" s="899">
        <f>SUM(F178)</f>
        <v>464</v>
      </c>
      <c r="G179" s="1191">
        <f>SUM(F179/E179)</f>
        <v>1.5782312925170068</v>
      </c>
    </row>
    <row r="180" spans="1:7" ht="12.75" thickBot="1">
      <c r="A180" s="334"/>
      <c r="B180" s="353" t="s">
        <v>511</v>
      </c>
      <c r="C180" s="900"/>
      <c r="D180" s="900"/>
      <c r="E180" s="900"/>
      <c r="F180" s="900"/>
      <c r="G180" s="1190"/>
    </row>
    <row r="181" spans="1:7" ht="12">
      <c r="A181" s="334"/>
      <c r="B181" s="355" t="s">
        <v>684</v>
      </c>
      <c r="C181" s="356"/>
      <c r="D181" s="356">
        <v>19</v>
      </c>
      <c r="E181" s="356">
        <v>19</v>
      </c>
      <c r="F181" s="356">
        <v>19</v>
      </c>
      <c r="G181" s="341">
        <f>SUM(F181/E181)</f>
        <v>1</v>
      </c>
    </row>
    <row r="182" spans="1:8" ht="12">
      <c r="A182" s="334"/>
      <c r="B182" s="357" t="s">
        <v>688</v>
      </c>
      <c r="C182" s="886">
        <v>95519</v>
      </c>
      <c r="D182" s="886">
        <v>96039</v>
      </c>
      <c r="E182" s="1165">
        <v>97414</v>
      </c>
      <c r="F182" s="1165">
        <v>97435</v>
      </c>
      <c r="G182" s="341">
        <f>SUM(F182/E182)</f>
        <v>1.000215574763381</v>
      </c>
      <c r="H182" s="884"/>
    </row>
    <row r="183" spans="1:8" ht="12.75" thickBot="1">
      <c r="A183" s="334"/>
      <c r="B183" s="358" t="s">
        <v>689</v>
      </c>
      <c r="C183" s="887"/>
      <c r="D183" s="887"/>
      <c r="E183" s="887"/>
      <c r="F183" s="887"/>
      <c r="G183" s="1189"/>
      <c r="H183" s="884"/>
    </row>
    <row r="184" spans="1:7" ht="13.5" thickBot="1">
      <c r="A184" s="334"/>
      <c r="B184" s="359" t="s">
        <v>503</v>
      </c>
      <c r="C184" s="360">
        <f>SUM(C181:C183)</f>
        <v>95519</v>
      </c>
      <c r="D184" s="360">
        <f>SUM(D181:D183)</f>
        <v>96058</v>
      </c>
      <c r="E184" s="360">
        <f>SUM(E181:E183)</f>
        <v>97433</v>
      </c>
      <c r="F184" s="360">
        <f>SUM(F181:F183)</f>
        <v>97454</v>
      </c>
      <c r="G184" s="1195">
        <f>SUM(F184/E184)</f>
        <v>1.0002155327250521</v>
      </c>
    </row>
    <row r="185" spans="1:7" ht="14.25" thickBot="1">
      <c r="A185" s="334"/>
      <c r="B185" s="362" t="s">
        <v>520</v>
      </c>
      <c r="C185" s="363">
        <f>SUM(C179+C180+C184)</f>
        <v>95519</v>
      </c>
      <c r="D185" s="363">
        <f>SUM(D179+D180+D184)</f>
        <v>96058</v>
      </c>
      <c r="E185" s="363">
        <f>SUM(E179+E180+E184)</f>
        <v>97727</v>
      </c>
      <c r="F185" s="363">
        <f>SUM(F179+F180+F184)</f>
        <v>97918</v>
      </c>
      <c r="G185" s="1197">
        <f>SUM(F185/E185)</f>
        <v>1.0019544240588578</v>
      </c>
    </row>
    <row r="186" spans="1:8" ht="12">
      <c r="A186" s="334"/>
      <c r="B186" s="364" t="s">
        <v>840</v>
      </c>
      <c r="C186" s="340">
        <v>69438</v>
      </c>
      <c r="D186" s="340">
        <v>69848</v>
      </c>
      <c r="E186" s="340">
        <v>70929</v>
      </c>
      <c r="F186" s="340">
        <v>70945</v>
      </c>
      <c r="G186" s="341">
        <f>SUM(F186/E186)</f>
        <v>1.0002255776903664</v>
      </c>
      <c r="H186" s="884"/>
    </row>
    <row r="187" spans="1:8" ht="12">
      <c r="A187" s="334"/>
      <c r="B187" s="364" t="s">
        <v>841</v>
      </c>
      <c r="C187" s="340">
        <v>19859</v>
      </c>
      <c r="D187" s="340">
        <v>19969</v>
      </c>
      <c r="E187" s="340">
        <v>20263</v>
      </c>
      <c r="F187" s="340">
        <v>20268</v>
      </c>
      <c r="G187" s="341">
        <f>SUM(F187/E187)</f>
        <v>1.0002467551695209</v>
      </c>
      <c r="H187" s="884"/>
    </row>
    <row r="188" spans="1:7" ht="12">
      <c r="A188" s="334"/>
      <c r="B188" s="364" t="s">
        <v>842</v>
      </c>
      <c r="C188" s="340">
        <v>4717</v>
      </c>
      <c r="D188" s="340">
        <v>4736</v>
      </c>
      <c r="E188" s="340">
        <v>5030</v>
      </c>
      <c r="F188" s="340">
        <v>5200</v>
      </c>
      <c r="G188" s="341">
        <f>SUM(F188/E188)</f>
        <v>1.0337972166998013</v>
      </c>
    </row>
    <row r="189" spans="1:7" ht="12">
      <c r="A189" s="334"/>
      <c r="B189" s="365" t="s">
        <v>844</v>
      </c>
      <c r="C189" s="340"/>
      <c r="D189" s="340"/>
      <c r="E189" s="340"/>
      <c r="F189" s="340"/>
      <c r="G189" s="341"/>
    </row>
    <row r="190" spans="1:7" ht="12.75" thickBot="1">
      <c r="A190" s="334"/>
      <c r="B190" s="366" t="s">
        <v>843</v>
      </c>
      <c r="C190" s="347"/>
      <c r="D190" s="347"/>
      <c r="E190" s="347"/>
      <c r="F190" s="347"/>
      <c r="G190" s="1189"/>
    </row>
    <row r="191" spans="1:7" ht="12.75" thickBot="1">
      <c r="A191" s="334"/>
      <c r="B191" s="367" t="s">
        <v>502</v>
      </c>
      <c r="C191" s="898">
        <f>SUM(C186:C190)</f>
        <v>94014</v>
      </c>
      <c r="D191" s="898">
        <f>SUM(D186:D190)</f>
        <v>94553</v>
      </c>
      <c r="E191" s="898">
        <f>SUM(E186:E190)</f>
        <v>96222</v>
      </c>
      <c r="F191" s="898">
        <f>SUM(F186:F190)</f>
        <v>96413</v>
      </c>
      <c r="G191" s="1191">
        <f>SUM(F191/E191)</f>
        <v>1.0019849930369353</v>
      </c>
    </row>
    <row r="192" spans="1:7" ht="12">
      <c r="A192" s="334"/>
      <c r="B192" s="364" t="s">
        <v>747</v>
      </c>
      <c r="C192" s="340">
        <v>1505</v>
      </c>
      <c r="D192" s="340">
        <v>1505</v>
      </c>
      <c r="E192" s="340">
        <v>1505</v>
      </c>
      <c r="F192" s="340">
        <v>1505</v>
      </c>
      <c r="G192" s="341">
        <f>SUM(F192/E192)</f>
        <v>1</v>
      </c>
    </row>
    <row r="193" spans="1:7" ht="12">
      <c r="A193" s="334"/>
      <c r="B193" s="364" t="s">
        <v>748</v>
      </c>
      <c r="C193" s="340"/>
      <c r="D193" s="340"/>
      <c r="E193" s="340"/>
      <c r="F193" s="340"/>
      <c r="G193" s="341"/>
    </row>
    <row r="194" spans="1:7" ht="12.75" thickBot="1">
      <c r="A194" s="334"/>
      <c r="B194" s="366" t="s">
        <v>847</v>
      </c>
      <c r="C194" s="347"/>
      <c r="D194" s="347"/>
      <c r="E194" s="347"/>
      <c r="F194" s="347"/>
      <c r="G194" s="1189"/>
    </row>
    <row r="195" spans="1:7" ht="12.75" thickBot="1">
      <c r="A195" s="334"/>
      <c r="B195" s="368" t="s">
        <v>509</v>
      </c>
      <c r="C195" s="898">
        <f>SUM(C192:C194)</f>
        <v>1505</v>
      </c>
      <c r="D195" s="898">
        <f>SUM(D192:D194)</f>
        <v>1505</v>
      </c>
      <c r="E195" s="898">
        <f>SUM(E192:E194)</f>
        <v>1505</v>
      </c>
      <c r="F195" s="898">
        <f>SUM(F192:F194)</f>
        <v>1505</v>
      </c>
      <c r="G195" s="1191">
        <f>SUM(F195/E195)</f>
        <v>1</v>
      </c>
    </row>
    <row r="196" spans="1:7" ht="14.25" thickBot="1">
      <c r="A196" s="331"/>
      <c r="B196" s="369" t="s">
        <v>568</v>
      </c>
      <c r="C196" s="363">
        <f>SUM(C191+C195)</f>
        <v>95519</v>
      </c>
      <c r="D196" s="1086">
        <f>SUM(D191+D195)</f>
        <v>96058</v>
      </c>
      <c r="E196" s="363">
        <f>SUM(E191+E195)</f>
        <v>97727</v>
      </c>
      <c r="F196" s="363">
        <f>SUM(F191+F195)</f>
        <v>97918</v>
      </c>
      <c r="G196" s="1197">
        <f>SUM(F196/E196)</f>
        <v>1.0019544240588578</v>
      </c>
    </row>
    <row r="197" spans="1:7" ht="13.5">
      <c r="A197" s="243">
        <v>2335</v>
      </c>
      <c r="B197" s="245" t="s">
        <v>852</v>
      </c>
      <c r="C197" s="340"/>
      <c r="D197" s="340"/>
      <c r="E197" s="340"/>
      <c r="F197" s="340"/>
      <c r="G197" s="341"/>
    </row>
    <row r="198" spans="1:7" ht="12" customHeight="1">
      <c r="A198" s="334"/>
      <c r="B198" s="336" t="s">
        <v>673</v>
      </c>
      <c r="C198" s="334"/>
      <c r="D198" s="334"/>
      <c r="E198" s="334"/>
      <c r="F198" s="334"/>
      <c r="G198" s="341"/>
    </row>
    <row r="199" spans="1:7" ht="12.75" thickBot="1">
      <c r="A199" s="334"/>
      <c r="B199" s="337" t="s">
        <v>674</v>
      </c>
      <c r="C199" s="619"/>
      <c r="D199" s="619"/>
      <c r="E199" s="619">
        <v>211</v>
      </c>
      <c r="F199" s="619">
        <v>251</v>
      </c>
      <c r="G199" s="1189">
        <f>SUM(F199/E199)</f>
        <v>1.1895734597156398</v>
      </c>
    </row>
    <row r="200" spans="1:7" ht="12.75" thickBot="1">
      <c r="A200" s="334"/>
      <c r="B200" s="338" t="s">
        <v>691</v>
      </c>
      <c r="C200" s="620"/>
      <c r="D200" s="620"/>
      <c r="E200" s="620">
        <f>SUM(E199)</f>
        <v>211</v>
      </c>
      <c r="F200" s="620">
        <f>SUM(F199)</f>
        <v>251</v>
      </c>
      <c r="G200" s="1191">
        <f>SUM(F200/E200)</f>
        <v>1.1895734597156398</v>
      </c>
    </row>
    <row r="201" spans="1:7" ht="12">
      <c r="A201" s="334"/>
      <c r="B201" s="336" t="s">
        <v>676</v>
      </c>
      <c r="C201" s="340"/>
      <c r="D201" s="340"/>
      <c r="E201" s="340"/>
      <c r="F201" s="340"/>
      <c r="G201" s="341"/>
    </row>
    <row r="202" spans="1:7" ht="12.75">
      <c r="A202" s="334"/>
      <c r="B202" s="342" t="s">
        <v>677</v>
      </c>
      <c r="C202" s="343"/>
      <c r="D202" s="343"/>
      <c r="E202" s="343"/>
      <c r="F202" s="343"/>
      <c r="G202" s="341"/>
    </row>
    <row r="203" spans="1:7" ht="12.75">
      <c r="A203" s="334"/>
      <c r="B203" s="342" t="s">
        <v>678</v>
      </c>
      <c r="C203" s="343"/>
      <c r="D203" s="343"/>
      <c r="E203" s="343"/>
      <c r="F203" s="343"/>
      <c r="G203" s="341"/>
    </row>
    <row r="204" spans="1:7" ht="12">
      <c r="A204" s="334"/>
      <c r="B204" s="344" t="s">
        <v>679</v>
      </c>
      <c r="C204" s="340"/>
      <c r="D204" s="340"/>
      <c r="E204" s="340"/>
      <c r="F204" s="340"/>
      <c r="G204" s="341"/>
    </row>
    <row r="205" spans="1:7" ht="12">
      <c r="A205" s="334"/>
      <c r="B205" s="344" t="s">
        <v>680</v>
      </c>
      <c r="C205" s="340"/>
      <c r="D205" s="340"/>
      <c r="E205" s="340"/>
      <c r="F205" s="340"/>
      <c r="G205" s="341"/>
    </row>
    <row r="206" spans="1:7" ht="12">
      <c r="A206" s="334"/>
      <c r="B206" s="344" t="s">
        <v>681</v>
      </c>
      <c r="C206" s="340"/>
      <c r="D206" s="340"/>
      <c r="E206" s="340"/>
      <c r="F206" s="340"/>
      <c r="G206" s="341"/>
    </row>
    <row r="207" spans="1:7" ht="12">
      <c r="A207" s="334"/>
      <c r="B207" s="345" t="s">
        <v>682</v>
      </c>
      <c r="C207" s="340"/>
      <c r="D207" s="340"/>
      <c r="E207" s="340"/>
      <c r="F207" s="340"/>
      <c r="G207" s="341"/>
    </row>
    <row r="208" spans="1:7" ht="12.75" thickBot="1">
      <c r="A208" s="334"/>
      <c r="B208" s="346" t="s">
        <v>683</v>
      </c>
      <c r="C208" s="347"/>
      <c r="D208" s="347"/>
      <c r="E208" s="347">
        <v>1</v>
      </c>
      <c r="F208" s="347">
        <v>1</v>
      </c>
      <c r="G208" s="1189">
        <f>SUM(F208/E208)</f>
        <v>1</v>
      </c>
    </row>
    <row r="209" spans="1:7" ht="12.75" thickBot="1">
      <c r="A209" s="334"/>
      <c r="B209" s="348" t="s">
        <v>864</v>
      </c>
      <c r="C209" s="898"/>
      <c r="D209" s="898"/>
      <c r="E209" s="898">
        <f>SUM(E208)</f>
        <v>1</v>
      </c>
      <c r="F209" s="898">
        <f>SUM(F208)</f>
        <v>1</v>
      </c>
      <c r="G209" s="1195">
        <f>SUM(F209/E209)</f>
        <v>1</v>
      </c>
    </row>
    <row r="210" spans="1:7" ht="13.5" thickBot="1">
      <c r="A210" s="334"/>
      <c r="B210" s="351" t="s">
        <v>510</v>
      </c>
      <c r="C210" s="899"/>
      <c r="D210" s="899"/>
      <c r="E210" s="899">
        <f>SUM(E209+E200)</f>
        <v>212</v>
      </c>
      <c r="F210" s="899">
        <f>SUM(F209+F200)</f>
        <v>252</v>
      </c>
      <c r="G210" s="1191">
        <f>SUM(F210/E210)</f>
        <v>1.1886792452830188</v>
      </c>
    </row>
    <row r="211" spans="1:7" ht="12.75" thickBot="1">
      <c r="A211" s="334"/>
      <c r="B211" s="353" t="s">
        <v>511</v>
      </c>
      <c r="C211" s="900"/>
      <c r="D211" s="900"/>
      <c r="E211" s="900"/>
      <c r="F211" s="900"/>
      <c r="G211" s="1190"/>
    </row>
    <row r="212" spans="1:7" ht="12">
      <c r="A212" s="334"/>
      <c r="B212" s="355" t="s">
        <v>684</v>
      </c>
      <c r="C212" s="356"/>
      <c r="D212" s="356">
        <v>330</v>
      </c>
      <c r="E212" s="356">
        <v>330</v>
      </c>
      <c r="F212" s="356">
        <v>330</v>
      </c>
      <c r="G212" s="341">
        <f>SUM(F212/E212)</f>
        <v>1</v>
      </c>
    </row>
    <row r="213" spans="1:8" ht="12">
      <c r="A213" s="334"/>
      <c r="B213" s="357" t="s">
        <v>688</v>
      </c>
      <c r="C213" s="886">
        <v>63586</v>
      </c>
      <c r="D213" s="886">
        <v>64091</v>
      </c>
      <c r="E213" s="1165">
        <v>65293</v>
      </c>
      <c r="F213" s="1165">
        <v>65296</v>
      </c>
      <c r="G213" s="341">
        <f>SUM(F213/E213)</f>
        <v>1.0000459467324216</v>
      </c>
      <c r="H213" s="884"/>
    </row>
    <row r="214" spans="1:8" ht="12.75" thickBot="1">
      <c r="A214" s="334"/>
      <c r="B214" s="358" t="s">
        <v>689</v>
      </c>
      <c r="C214" s="347"/>
      <c r="D214" s="347"/>
      <c r="E214" s="347"/>
      <c r="F214" s="347"/>
      <c r="G214" s="1189"/>
      <c r="H214" s="884"/>
    </row>
    <row r="215" spans="1:7" ht="13.5" thickBot="1">
      <c r="A215" s="334"/>
      <c r="B215" s="359" t="s">
        <v>503</v>
      </c>
      <c r="C215" s="360">
        <f>SUM(C212:C214)</f>
        <v>63586</v>
      </c>
      <c r="D215" s="360">
        <f>SUM(D212:D214)</f>
        <v>64421</v>
      </c>
      <c r="E215" s="360">
        <f>SUM(E212:E214)</f>
        <v>65623</v>
      </c>
      <c r="F215" s="360">
        <f>SUM(F212:F214)</f>
        <v>65626</v>
      </c>
      <c r="G215" s="1191">
        <f>SUM(F215/E215)</f>
        <v>1.000045715678954</v>
      </c>
    </row>
    <row r="216" spans="1:7" ht="14.25" thickBot="1">
      <c r="A216" s="334"/>
      <c r="B216" s="362" t="s">
        <v>520</v>
      </c>
      <c r="C216" s="363">
        <f>SUM(C210+C211+C215)</f>
        <v>63586</v>
      </c>
      <c r="D216" s="363">
        <f>SUM(D210+D211+D215)</f>
        <v>64421</v>
      </c>
      <c r="E216" s="363">
        <f>SUM(E210+E211+E215)</f>
        <v>65835</v>
      </c>
      <c r="F216" s="363">
        <f>SUM(F210+F211+F215)</f>
        <v>65878</v>
      </c>
      <c r="G216" s="1197">
        <f>SUM(F216/E216)</f>
        <v>1.000653148021569</v>
      </c>
    </row>
    <row r="217" spans="1:8" ht="12">
      <c r="A217" s="334"/>
      <c r="B217" s="364" t="s">
        <v>840</v>
      </c>
      <c r="C217" s="340">
        <v>47067</v>
      </c>
      <c r="D217" s="340">
        <v>47465</v>
      </c>
      <c r="E217" s="340">
        <v>48410</v>
      </c>
      <c r="F217" s="340">
        <v>48412</v>
      </c>
      <c r="G217" s="341">
        <f>SUM(F217/E217)</f>
        <v>1.000041313778145</v>
      </c>
      <c r="H217" s="884"/>
    </row>
    <row r="218" spans="1:8" ht="12">
      <c r="A218" s="334"/>
      <c r="B218" s="364" t="s">
        <v>841</v>
      </c>
      <c r="C218" s="340">
        <v>12768</v>
      </c>
      <c r="D218" s="340">
        <v>12875</v>
      </c>
      <c r="E218" s="340">
        <v>13132</v>
      </c>
      <c r="F218" s="340">
        <v>13133</v>
      </c>
      <c r="G218" s="341">
        <f>SUM(F218/E218)</f>
        <v>1.0000761498629303</v>
      </c>
      <c r="H218" s="884"/>
    </row>
    <row r="219" spans="1:7" ht="12">
      <c r="A219" s="334"/>
      <c r="B219" s="364" t="s">
        <v>842</v>
      </c>
      <c r="C219" s="340">
        <v>2509</v>
      </c>
      <c r="D219" s="340">
        <v>2839</v>
      </c>
      <c r="E219" s="340">
        <v>3051</v>
      </c>
      <c r="F219" s="340">
        <v>3091</v>
      </c>
      <c r="G219" s="341">
        <f>SUM(F219/E219)</f>
        <v>1.0131104555883317</v>
      </c>
    </row>
    <row r="220" spans="1:7" ht="12">
      <c r="A220" s="334"/>
      <c r="B220" s="365" t="s">
        <v>844</v>
      </c>
      <c r="C220" s="340"/>
      <c r="D220" s="340"/>
      <c r="E220" s="340"/>
      <c r="F220" s="340"/>
      <c r="G220" s="341"/>
    </row>
    <row r="221" spans="1:7" ht="12.75" thickBot="1">
      <c r="A221" s="334"/>
      <c r="B221" s="366" t="s">
        <v>843</v>
      </c>
      <c r="C221" s="347"/>
      <c r="D221" s="347"/>
      <c r="E221" s="347"/>
      <c r="F221" s="347"/>
      <c r="G221" s="1189"/>
    </row>
    <row r="222" spans="1:7" ht="12.75" thickBot="1">
      <c r="A222" s="334"/>
      <c r="B222" s="367" t="s">
        <v>502</v>
      </c>
      <c r="C222" s="349">
        <f>SUM(C217:C221)</f>
        <v>62344</v>
      </c>
      <c r="D222" s="349">
        <f>SUM(D217:D221)</f>
        <v>63179</v>
      </c>
      <c r="E222" s="349">
        <f>SUM(E217:E221)</f>
        <v>64593</v>
      </c>
      <c r="F222" s="349">
        <f>SUM(F217:F221)</f>
        <v>64636</v>
      </c>
      <c r="G222" s="1191">
        <f>SUM(F222/E222)</f>
        <v>1.0006657068103355</v>
      </c>
    </row>
    <row r="223" spans="1:7" ht="12">
      <c r="A223" s="334"/>
      <c r="B223" s="364" t="s">
        <v>747</v>
      </c>
      <c r="C223" s="340">
        <v>1242</v>
      </c>
      <c r="D223" s="340">
        <v>1242</v>
      </c>
      <c r="E223" s="340">
        <v>1242</v>
      </c>
      <c r="F223" s="340">
        <v>1242</v>
      </c>
      <c r="G223" s="341">
        <f>SUM(F223/E223)</f>
        <v>1</v>
      </c>
    </row>
    <row r="224" spans="1:7" ht="12">
      <c r="A224" s="334"/>
      <c r="B224" s="364" t="s">
        <v>748</v>
      </c>
      <c r="C224" s="340"/>
      <c r="D224" s="340"/>
      <c r="E224" s="340"/>
      <c r="F224" s="340"/>
      <c r="G224" s="341"/>
    </row>
    <row r="225" spans="1:7" ht="12.75" thickBot="1">
      <c r="A225" s="334"/>
      <c r="B225" s="366" t="s">
        <v>847</v>
      </c>
      <c r="C225" s="347"/>
      <c r="D225" s="347"/>
      <c r="E225" s="347"/>
      <c r="F225" s="347"/>
      <c r="G225" s="1189"/>
    </row>
    <row r="226" spans="1:7" ht="12.75" thickBot="1">
      <c r="A226" s="334"/>
      <c r="B226" s="368" t="s">
        <v>509</v>
      </c>
      <c r="C226" s="349">
        <f>SUM(C223:C225)</f>
        <v>1242</v>
      </c>
      <c r="D226" s="349">
        <f>SUM(D223:D225)</f>
        <v>1242</v>
      </c>
      <c r="E226" s="349">
        <f>SUM(E223:E225)</f>
        <v>1242</v>
      </c>
      <c r="F226" s="349">
        <f>SUM(F223:F225)</f>
        <v>1242</v>
      </c>
      <c r="G226" s="1191">
        <f>SUM(F226/E226)</f>
        <v>1</v>
      </c>
    </row>
    <row r="227" spans="1:7" ht="14.25" thickBot="1">
      <c r="A227" s="331"/>
      <c r="B227" s="369" t="s">
        <v>568</v>
      </c>
      <c r="C227" s="363">
        <f>SUM(C222+C226)</f>
        <v>63586</v>
      </c>
      <c r="D227" s="1086">
        <f>SUM(D222+D226)</f>
        <v>64421</v>
      </c>
      <c r="E227" s="363">
        <f>SUM(E222+E226)</f>
        <v>65835</v>
      </c>
      <c r="F227" s="363">
        <f>SUM(F222+F226)</f>
        <v>65878</v>
      </c>
      <c r="G227" s="1197">
        <f>SUM(F227/E227)</f>
        <v>1.000653148021569</v>
      </c>
    </row>
    <row r="228" spans="1:7" ht="13.5">
      <c r="A228" s="242">
        <v>2345</v>
      </c>
      <c r="B228" s="372" t="s">
        <v>853</v>
      </c>
      <c r="C228" s="340"/>
      <c r="D228" s="340"/>
      <c r="E228" s="340"/>
      <c r="F228" s="340"/>
      <c r="G228" s="341"/>
    </row>
    <row r="229" spans="1:7" ht="12" customHeight="1">
      <c r="A229" s="334"/>
      <c r="B229" s="336" t="s">
        <v>673</v>
      </c>
      <c r="C229" s="334"/>
      <c r="D229" s="334"/>
      <c r="E229" s="334"/>
      <c r="F229" s="334"/>
      <c r="G229" s="341"/>
    </row>
    <row r="230" spans="1:7" ht="12.75" thickBot="1">
      <c r="A230" s="334"/>
      <c r="B230" s="337" t="s">
        <v>674</v>
      </c>
      <c r="C230" s="619"/>
      <c r="D230" s="619"/>
      <c r="E230" s="619">
        <v>1254</v>
      </c>
      <c r="F230" s="619">
        <v>1254</v>
      </c>
      <c r="G230" s="1189">
        <f>SUM(F230/E230)</f>
        <v>1</v>
      </c>
    </row>
    <row r="231" spans="1:7" ht="12.75" thickBot="1">
      <c r="A231" s="334"/>
      <c r="B231" s="338" t="s">
        <v>691</v>
      </c>
      <c r="C231" s="620"/>
      <c r="D231" s="620"/>
      <c r="E231" s="620">
        <f>SUM(E230)</f>
        <v>1254</v>
      </c>
      <c r="F231" s="620">
        <f>SUM(F230)</f>
        <v>1254</v>
      </c>
      <c r="G231" s="1191">
        <f>SUM(F231/E231)</f>
        <v>1</v>
      </c>
    </row>
    <row r="232" spans="1:7" ht="12">
      <c r="A232" s="334"/>
      <c r="B232" s="336" t="s">
        <v>676</v>
      </c>
      <c r="C232" s="340"/>
      <c r="D232" s="340"/>
      <c r="E232" s="340"/>
      <c r="F232" s="340"/>
      <c r="G232" s="341"/>
    </row>
    <row r="233" spans="1:7" ht="12.75">
      <c r="A233" s="334"/>
      <c r="B233" s="342" t="s">
        <v>677</v>
      </c>
      <c r="C233" s="343"/>
      <c r="D233" s="343"/>
      <c r="E233" s="343"/>
      <c r="F233" s="343"/>
      <c r="G233" s="341"/>
    </row>
    <row r="234" spans="1:7" ht="12.75">
      <c r="A234" s="334"/>
      <c r="B234" s="342" t="s">
        <v>678</v>
      </c>
      <c r="C234" s="343"/>
      <c r="D234" s="343"/>
      <c r="E234" s="343"/>
      <c r="F234" s="343"/>
      <c r="G234" s="341"/>
    </row>
    <row r="235" spans="1:7" ht="12">
      <c r="A235" s="334"/>
      <c r="B235" s="344" t="s">
        <v>679</v>
      </c>
      <c r="C235" s="340"/>
      <c r="D235" s="340"/>
      <c r="E235" s="340"/>
      <c r="F235" s="340"/>
      <c r="G235" s="341"/>
    </row>
    <row r="236" spans="1:7" ht="12">
      <c r="A236" s="334"/>
      <c r="B236" s="344" t="s">
        <v>680</v>
      </c>
      <c r="C236" s="340"/>
      <c r="D236" s="340"/>
      <c r="E236" s="340"/>
      <c r="F236" s="340"/>
      <c r="G236" s="341"/>
    </row>
    <row r="237" spans="1:7" ht="12">
      <c r="A237" s="334"/>
      <c r="B237" s="344" t="s">
        <v>681</v>
      </c>
      <c r="C237" s="340"/>
      <c r="D237" s="340"/>
      <c r="E237" s="340"/>
      <c r="F237" s="340"/>
      <c r="G237" s="341"/>
    </row>
    <row r="238" spans="1:7" ht="12">
      <c r="A238" s="334"/>
      <c r="B238" s="345" t="s">
        <v>682</v>
      </c>
      <c r="C238" s="340"/>
      <c r="D238" s="340"/>
      <c r="E238" s="340"/>
      <c r="F238" s="340"/>
      <c r="G238" s="341"/>
    </row>
    <row r="239" spans="1:7" ht="12.75" thickBot="1">
      <c r="A239" s="334"/>
      <c r="B239" s="346" t="s">
        <v>683</v>
      </c>
      <c r="C239" s="340"/>
      <c r="D239" s="340"/>
      <c r="E239" s="340"/>
      <c r="F239" s="340"/>
      <c r="G239" s="1189"/>
    </row>
    <row r="240" spans="1:7" ht="12.75" thickBot="1">
      <c r="A240" s="334"/>
      <c r="B240" s="348" t="s">
        <v>864</v>
      </c>
      <c r="C240" s="349"/>
      <c r="D240" s="349"/>
      <c r="E240" s="349"/>
      <c r="F240" s="349"/>
      <c r="G240" s="1190"/>
    </row>
    <row r="241" spans="1:7" ht="13.5" thickBot="1">
      <c r="A241" s="334"/>
      <c r="B241" s="351" t="s">
        <v>510</v>
      </c>
      <c r="C241" s="899"/>
      <c r="D241" s="899"/>
      <c r="E241" s="899">
        <f>SUM(E231)</f>
        <v>1254</v>
      </c>
      <c r="F241" s="899">
        <f>SUM(F231)</f>
        <v>1254</v>
      </c>
      <c r="G241" s="1191">
        <f>SUM(F241/E241)</f>
        <v>1</v>
      </c>
    </row>
    <row r="242" spans="1:7" ht="12.75" thickBot="1">
      <c r="A242" s="334"/>
      <c r="B242" s="353" t="s">
        <v>511</v>
      </c>
      <c r="C242" s="900"/>
      <c r="D242" s="900"/>
      <c r="E242" s="900"/>
      <c r="F242" s="900"/>
      <c r="G242" s="1190"/>
    </row>
    <row r="243" spans="1:7" ht="12">
      <c r="A243" s="334"/>
      <c r="B243" s="355" t="s">
        <v>684</v>
      </c>
      <c r="C243" s="356"/>
      <c r="D243" s="356">
        <v>318</v>
      </c>
      <c r="E243" s="356">
        <v>318</v>
      </c>
      <c r="F243" s="356">
        <v>318</v>
      </c>
      <c r="G243" s="341">
        <f>SUM(F243/E243)</f>
        <v>1</v>
      </c>
    </row>
    <row r="244" spans="1:8" ht="12">
      <c r="A244" s="334"/>
      <c r="B244" s="357" t="s">
        <v>688</v>
      </c>
      <c r="C244" s="886">
        <v>60178</v>
      </c>
      <c r="D244" s="886">
        <v>60794</v>
      </c>
      <c r="E244" s="1165">
        <v>62169</v>
      </c>
      <c r="F244" s="1165">
        <v>62228</v>
      </c>
      <c r="G244" s="341">
        <f>SUM(F244/E244)</f>
        <v>1.000949026041918</v>
      </c>
      <c r="H244" s="884"/>
    </row>
    <row r="245" spans="1:8" ht="12.75" thickBot="1">
      <c r="A245" s="334"/>
      <c r="B245" s="358" t="s">
        <v>689</v>
      </c>
      <c r="C245" s="347"/>
      <c r="D245" s="347"/>
      <c r="E245" s="347"/>
      <c r="F245" s="347"/>
      <c r="G245" s="1189"/>
      <c r="H245" s="884"/>
    </row>
    <row r="246" spans="1:7" ht="13.5" thickBot="1">
      <c r="A246" s="334"/>
      <c r="B246" s="359" t="s">
        <v>503</v>
      </c>
      <c r="C246" s="360">
        <f>SUM(C243:C245)</f>
        <v>60178</v>
      </c>
      <c r="D246" s="360">
        <f>SUM(D243:D245)</f>
        <v>61112</v>
      </c>
      <c r="E246" s="360">
        <f>SUM(E243:E245)</f>
        <v>62487</v>
      </c>
      <c r="F246" s="360">
        <f>SUM(F243:F245)</f>
        <v>62546</v>
      </c>
      <c r="G246" s="1191">
        <f>SUM(F246/E246)</f>
        <v>1.0009441963928498</v>
      </c>
    </row>
    <row r="247" spans="1:7" ht="14.25" thickBot="1">
      <c r="A247" s="334"/>
      <c r="B247" s="362" t="s">
        <v>520</v>
      </c>
      <c r="C247" s="363">
        <f>SUM(C241+C242+C246)</f>
        <v>60178</v>
      </c>
      <c r="D247" s="363">
        <f>SUM(D241+D242+D246)</f>
        <v>61112</v>
      </c>
      <c r="E247" s="363">
        <f>SUM(E241+E242+E246)</f>
        <v>63741</v>
      </c>
      <c r="F247" s="363">
        <f>SUM(F241+F242+F246)</f>
        <v>63800</v>
      </c>
      <c r="G247" s="1197">
        <f>SUM(F247/E247)</f>
        <v>1.0009256208719663</v>
      </c>
    </row>
    <row r="248" spans="1:8" ht="12">
      <c r="A248" s="334"/>
      <c r="B248" s="364" t="s">
        <v>840</v>
      </c>
      <c r="C248" s="340">
        <v>44641</v>
      </c>
      <c r="D248" s="340">
        <v>45127</v>
      </c>
      <c r="E248" s="340">
        <v>46209</v>
      </c>
      <c r="F248" s="340">
        <v>46255</v>
      </c>
      <c r="G248" s="341">
        <f>SUM(F248/E248)</f>
        <v>1.000995477071566</v>
      </c>
      <c r="H248" s="884"/>
    </row>
    <row r="249" spans="1:8" ht="12">
      <c r="A249" s="334"/>
      <c r="B249" s="364" t="s">
        <v>841</v>
      </c>
      <c r="C249" s="340">
        <v>12075</v>
      </c>
      <c r="D249" s="340">
        <v>12205</v>
      </c>
      <c r="E249" s="340">
        <v>12498</v>
      </c>
      <c r="F249" s="340">
        <v>12511</v>
      </c>
      <c r="G249" s="341">
        <f>SUM(F249/E249)</f>
        <v>1.0010401664266282</v>
      </c>
      <c r="H249" s="884"/>
    </row>
    <row r="250" spans="1:7" ht="12">
      <c r="A250" s="334"/>
      <c r="B250" s="364" t="s">
        <v>842</v>
      </c>
      <c r="C250" s="340">
        <v>2694</v>
      </c>
      <c r="D250" s="340">
        <v>3012</v>
      </c>
      <c r="E250" s="340">
        <v>4266</v>
      </c>
      <c r="F250" s="340">
        <v>4186</v>
      </c>
      <c r="G250" s="341">
        <f>SUM(F250/E250)</f>
        <v>0.9812470698546648</v>
      </c>
    </row>
    <row r="251" spans="1:7" ht="12">
      <c r="A251" s="334"/>
      <c r="B251" s="365" t="s">
        <v>844</v>
      </c>
      <c r="C251" s="340"/>
      <c r="D251" s="340"/>
      <c r="E251" s="340"/>
      <c r="F251" s="340"/>
      <c r="G251" s="341"/>
    </row>
    <row r="252" spans="1:7" ht="12.75" thickBot="1">
      <c r="A252" s="334"/>
      <c r="B252" s="366" t="s">
        <v>843</v>
      </c>
      <c r="C252" s="340"/>
      <c r="D252" s="340"/>
      <c r="E252" s="340"/>
      <c r="F252" s="340"/>
      <c r="G252" s="1189"/>
    </row>
    <row r="253" spans="1:7" ht="12.75" thickBot="1">
      <c r="A253" s="334"/>
      <c r="B253" s="367" t="s">
        <v>502</v>
      </c>
      <c r="C253" s="349">
        <f>SUM(C248:C252)</f>
        <v>59410</v>
      </c>
      <c r="D253" s="349">
        <f>SUM(D248:D252)</f>
        <v>60344</v>
      </c>
      <c r="E253" s="349">
        <f>SUM(E248:E252)</f>
        <v>62973</v>
      </c>
      <c r="F253" s="349">
        <f>SUM(F248:F252)</f>
        <v>62952</v>
      </c>
      <c r="G253" s="1190">
        <f>SUM(F253/E253)</f>
        <v>0.999666523748273</v>
      </c>
    </row>
    <row r="254" spans="1:7" ht="12">
      <c r="A254" s="334"/>
      <c r="B254" s="364" t="s">
        <v>747</v>
      </c>
      <c r="C254" s="340">
        <v>768</v>
      </c>
      <c r="D254" s="340">
        <v>768</v>
      </c>
      <c r="E254" s="340">
        <v>768</v>
      </c>
      <c r="F254" s="340">
        <v>848</v>
      </c>
      <c r="G254" s="341">
        <f>SUM(F254/E254)</f>
        <v>1.1041666666666667</v>
      </c>
    </row>
    <row r="255" spans="1:7" ht="12">
      <c r="A255" s="334"/>
      <c r="B255" s="364" t="s">
        <v>748</v>
      </c>
      <c r="C255" s="340"/>
      <c r="D255" s="340"/>
      <c r="E255" s="340"/>
      <c r="F255" s="340"/>
      <c r="G255" s="341"/>
    </row>
    <row r="256" spans="1:7" ht="12.75" thickBot="1">
      <c r="A256" s="334"/>
      <c r="B256" s="366" t="s">
        <v>847</v>
      </c>
      <c r="C256" s="340"/>
      <c r="D256" s="340"/>
      <c r="E256" s="340"/>
      <c r="F256" s="340"/>
      <c r="G256" s="1189"/>
    </row>
    <row r="257" spans="1:7" ht="12.75" thickBot="1">
      <c r="A257" s="334"/>
      <c r="B257" s="368" t="s">
        <v>509</v>
      </c>
      <c r="C257" s="349">
        <f>SUM(C254:C256)</f>
        <v>768</v>
      </c>
      <c r="D257" s="349">
        <f>SUM(D254:D256)</f>
        <v>768</v>
      </c>
      <c r="E257" s="349">
        <f>SUM(E254:E256)</f>
        <v>768</v>
      </c>
      <c r="F257" s="349">
        <f>SUM(F254:F256)</f>
        <v>848</v>
      </c>
      <c r="G257" s="1191">
        <f>SUM(F257/E257)</f>
        <v>1.1041666666666667</v>
      </c>
    </row>
    <row r="258" spans="1:7" ht="14.25" thickBot="1">
      <c r="A258" s="331"/>
      <c r="B258" s="369" t="s">
        <v>568</v>
      </c>
      <c r="C258" s="363">
        <f>SUM(C253+C257)</f>
        <v>60178</v>
      </c>
      <c r="D258" s="1086">
        <f>SUM(D253+D257)</f>
        <v>61112</v>
      </c>
      <c r="E258" s="363">
        <f>SUM(E253+E257)</f>
        <v>63741</v>
      </c>
      <c r="F258" s="363">
        <f>SUM(F253+F257)</f>
        <v>63800</v>
      </c>
      <c r="G258" s="1197">
        <f>SUM(F258/E258)</f>
        <v>1.0009256208719663</v>
      </c>
    </row>
    <row r="259" spans="1:7" ht="13.5">
      <c r="A259" s="242">
        <v>2360</v>
      </c>
      <c r="B259" s="371" t="s">
        <v>854</v>
      </c>
      <c r="C259" s="340"/>
      <c r="D259" s="340"/>
      <c r="E259" s="340"/>
      <c r="F259" s="340"/>
      <c r="G259" s="341"/>
    </row>
    <row r="260" spans="1:7" ht="12.75" customHeight="1">
      <c r="A260" s="334"/>
      <c r="B260" s="336" t="s">
        <v>673</v>
      </c>
      <c r="C260" s="334"/>
      <c r="D260" s="334"/>
      <c r="E260" s="334"/>
      <c r="F260" s="334"/>
      <c r="G260" s="341"/>
    </row>
    <row r="261" spans="1:7" ht="12.75" thickBot="1">
      <c r="A261" s="334"/>
      <c r="B261" s="337" t="s">
        <v>674</v>
      </c>
      <c r="C261" s="619"/>
      <c r="D261" s="619"/>
      <c r="E261" s="619">
        <v>471</v>
      </c>
      <c r="F261" s="619">
        <v>471</v>
      </c>
      <c r="G261" s="1189">
        <f>SUM(F261/E261)</f>
        <v>1</v>
      </c>
    </row>
    <row r="262" spans="1:7" ht="12.75" thickBot="1">
      <c r="A262" s="334"/>
      <c r="B262" s="338" t="s">
        <v>691</v>
      </c>
      <c r="C262" s="620"/>
      <c r="D262" s="620"/>
      <c r="E262" s="620">
        <f>SUM(E261)</f>
        <v>471</v>
      </c>
      <c r="F262" s="620">
        <f>SUM(F261)</f>
        <v>471</v>
      </c>
      <c r="G262" s="1191">
        <f>SUM(F262/E262)</f>
        <v>1</v>
      </c>
    </row>
    <row r="263" spans="1:7" ht="12">
      <c r="A263" s="334"/>
      <c r="B263" s="336" t="s">
        <v>676</v>
      </c>
      <c r="C263" s="340"/>
      <c r="D263" s="340"/>
      <c r="E263" s="340"/>
      <c r="F263" s="340"/>
      <c r="G263" s="341"/>
    </row>
    <row r="264" spans="1:7" ht="12.75">
      <c r="A264" s="334"/>
      <c r="B264" s="342" t="s">
        <v>677</v>
      </c>
      <c r="C264" s="343"/>
      <c r="D264" s="343"/>
      <c r="E264" s="343"/>
      <c r="F264" s="343"/>
      <c r="G264" s="341"/>
    </row>
    <row r="265" spans="1:7" ht="12.75">
      <c r="A265" s="334"/>
      <c r="B265" s="342" t="s">
        <v>678</v>
      </c>
      <c r="C265" s="343"/>
      <c r="D265" s="343"/>
      <c r="E265" s="343"/>
      <c r="F265" s="343"/>
      <c r="G265" s="341"/>
    </row>
    <row r="266" spans="1:7" ht="12">
      <c r="A266" s="334"/>
      <c r="B266" s="344" t="s">
        <v>679</v>
      </c>
      <c r="C266" s="340"/>
      <c r="D266" s="340"/>
      <c r="E266" s="340"/>
      <c r="F266" s="340"/>
      <c r="G266" s="341"/>
    </row>
    <row r="267" spans="1:7" ht="12">
      <c r="A267" s="334"/>
      <c r="B267" s="344" t="s">
        <v>680</v>
      </c>
      <c r="C267" s="340"/>
      <c r="D267" s="340"/>
      <c r="E267" s="340"/>
      <c r="F267" s="340"/>
      <c r="G267" s="341"/>
    </row>
    <row r="268" spans="1:7" ht="12">
      <c r="A268" s="334"/>
      <c r="B268" s="344" t="s">
        <v>681</v>
      </c>
      <c r="C268" s="340"/>
      <c r="D268" s="340"/>
      <c r="E268" s="340"/>
      <c r="F268" s="340"/>
      <c r="G268" s="341"/>
    </row>
    <row r="269" spans="1:7" ht="12">
      <c r="A269" s="334"/>
      <c r="B269" s="345" t="s">
        <v>682</v>
      </c>
      <c r="C269" s="340"/>
      <c r="D269" s="340"/>
      <c r="E269" s="340"/>
      <c r="F269" s="340"/>
      <c r="G269" s="341"/>
    </row>
    <row r="270" spans="1:7" ht="12.75" thickBot="1">
      <c r="A270" s="334"/>
      <c r="B270" s="346" t="s">
        <v>683</v>
      </c>
      <c r="C270" s="340"/>
      <c r="D270" s="347"/>
      <c r="E270" s="347">
        <v>246</v>
      </c>
      <c r="F270" s="347">
        <v>246</v>
      </c>
      <c r="G270" s="1189">
        <f aca="true" t="shared" si="1" ref="G270:G331">SUM(F270/E270)</f>
        <v>1</v>
      </c>
    </row>
    <row r="271" spans="1:7" ht="12.75" thickBot="1">
      <c r="A271" s="334"/>
      <c r="B271" s="348" t="s">
        <v>864</v>
      </c>
      <c r="C271" s="349">
        <f>SUM(C263+C266+C267+C268+C270)</f>
        <v>0</v>
      </c>
      <c r="D271" s="898">
        <f>SUM(D263+D266+D267+D268+D270)</f>
        <v>0</v>
      </c>
      <c r="E271" s="898">
        <f>SUM(E263+E266+E267+E268+E270)</f>
        <v>246</v>
      </c>
      <c r="F271" s="898">
        <f>SUM(F263+F266+F267+F268+F270)</f>
        <v>246</v>
      </c>
      <c r="G271" s="1191">
        <f t="shared" si="1"/>
        <v>1</v>
      </c>
    </row>
    <row r="272" spans="1:7" ht="13.5" thickBot="1">
      <c r="A272" s="334"/>
      <c r="B272" s="351" t="s">
        <v>510</v>
      </c>
      <c r="C272" s="899"/>
      <c r="D272" s="899"/>
      <c r="E272" s="899">
        <f>SUM(E271+E262)</f>
        <v>717</v>
      </c>
      <c r="F272" s="899">
        <f>SUM(F271+F262)</f>
        <v>717</v>
      </c>
      <c r="G272" s="1191">
        <f t="shared" si="1"/>
        <v>1</v>
      </c>
    </row>
    <row r="273" spans="1:7" ht="12.75" thickBot="1">
      <c r="A273" s="334"/>
      <c r="B273" s="353" t="s">
        <v>511</v>
      </c>
      <c r="C273" s="900"/>
      <c r="D273" s="900"/>
      <c r="E273" s="900"/>
      <c r="F273" s="900"/>
      <c r="G273" s="1190"/>
    </row>
    <row r="274" spans="1:7" ht="12">
      <c r="A274" s="334"/>
      <c r="B274" s="355" t="s">
        <v>684</v>
      </c>
      <c r="C274" s="608"/>
      <c r="D274" s="608">
        <v>712</v>
      </c>
      <c r="E274" s="608">
        <v>712</v>
      </c>
      <c r="F274" s="608">
        <v>712</v>
      </c>
      <c r="G274" s="341">
        <f t="shared" si="1"/>
        <v>1</v>
      </c>
    </row>
    <row r="275" spans="1:8" ht="12">
      <c r="A275" s="334"/>
      <c r="B275" s="357" t="s">
        <v>688</v>
      </c>
      <c r="C275" s="886">
        <v>58569</v>
      </c>
      <c r="D275" s="886">
        <v>59099</v>
      </c>
      <c r="E275" s="1165">
        <v>60289</v>
      </c>
      <c r="F275" s="1165">
        <v>60304</v>
      </c>
      <c r="G275" s="341">
        <f t="shared" si="1"/>
        <v>1.0002488016055997</v>
      </c>
      <c r="H275" s="884"/>
    </row>
    <row r="276" spans="1:8" ht="12.75" thickBot="1">
      <c r="A276" s="334"/>
      <c r="B276" s="358" t="s">
        <v>689</v>
      </c>
      <c r="C276" s="887"/>
      <c r="D276" s="887"/>
      <c r="E276" s="887"/>
      <c r="F276" s="887"/>
      <c r="G276" s="1189"/>
      <c r="H276" s="884"/>
    </row>
    <row r="277" spans="1:7" ht="13.5" thickBot="1">
      <c r="A277" s="334"/>
      <c r="B277" s="359" t="s">
        <v>503</v>
      </c>
      <c r="C277" s="360">
        <f>SUM(C274:C276)</f>
        <v>58569</v>
      </c>
      <c r="D277" s="360">
        <f>SUM(D274:D276)</f>
        <v>59811</v>
      </c>
      <c r="E277" s="360">
        <f>SUM(E274:E276)</f>
        <v>61001</v>
      </c>
      <c r="F277" s="360">
        <f>SUM(F274:F276)</f>
        <v>61016</v>
      </c>
      <c r="G277" s="1191">
        <f t="shared" si="1"/>
        <v>1.000245897608236</v>
      </c>
    </row>
    <row r="278" spans="1:7" ht="14.25" thickBot="1">
      <c r="A278" s="334"/>
      <c r="B278" s="362" t="s">
        <v>520</v>
      </c>
      <c r="C278" s="363">
        <f>SUM(C272+C273+C277)</f>
        <v>58569</v>
      </c>
      <c r="D278" s="363">
        <f>SUM(D272+D273+D277)</f>
        <v>59811</v>
      </c>
      <c r="E278" s="363">
        <f>SUM(E272+E273+E277)</f>
        <v>61718</v>
      </c>
      <c r="F278" s="363">
        <f>SUM(F272+F273+F277)</f>
        <v>61733</v>
      </c>
      <c r="G278" s="1197">
        <f t="shared" si="1"/>
        <v>1.0002430409280922</v>
      </c>
    </row>
    <row r="279" spans="1:7" ht="12">
      <c r="A279" s="334"/>
      <c r="B279" s="364" t="s">
        <v>840</v>
      </c>
      <c r="C279" s="340">
        <v>43182</v>
      </c>
      <c r="D279" s="340">
        <v>43599</v>
      </c>
      <c r="E279" s="340">
        <v>44535</v>
      </c>
      <c r="F279" s="340">
        <v>44547</v>
      </c>
      <c r="G279" s="341">
        <f t="shared" si="1"/>
        <v>1.0002694509936005</v>
      </c>
    </row>
    <row r="280" spans="1:7" ht="12">
      <c r="A280" s="334"/>
      <c r="B280" s="364" t="s">
        <v>841</v>
      </c>
      <c r="C280" s="340">
        <v>11719</v>
      </c>
      <c r="D280" s="340">
        <v>11832</v>
      </c>
      <c r="E280" s="340">
        <v>12086</v>
      </c>
      <c r="F280" s="340">
        <v>12089</v>
      </c>
      <c r="G280" s="341">
        <f t="shared" si="1"/>
        <v>1.0002482210822439</v>
      </c>
    </row>
    <row r="281" spans="1:7" ht="12">
      <c r="A281" s="334"/>
      <c r="B281" s="364" t="s">
        <v>842</v>
      </c>
      <c r="C281" s="340">
        <v>3070</v>
      </c>
      <c r="D281" s="340">
        <v>3782</v>
      </c>
      <c r="E281" s="340">
        <v>3645</v>
      </c>
      <c r="F281" s="340">
        <v>3065</v>
      </c>
      <c r="G281" s="341">
        <f t="shared" si="1"/>
        <v>0.840877914951989</v>
      </c>
    </row>
    <row r="282" spans="1:7" ht="12">
      <c r="A282" s="334"/>
      <c r="B282" s="365" t="s">
        <v>844</v>
      </c>
      <c r="C282" s="340"/>
      <c r="D282" s="340"/>
      <c r="E282" s="340"/>
      <c r="F282" s="340"/>
      <c r="G282" s="341"/>
    </row>
    <row r="283" spans="1:7" ht="12.75" thickBot="1">
      <c r="A283" s="334"/>
      <c r="B283" s="366" t="s">
        <v>843</v>
      </c>
      <c r="C283" s="340"/>
      <c r="D283" s="340"/>
      <c r="E283" s="340"/>
      <c r="F283" s="340"/>
      <c r="G283" s="1189"/>
    </row>
    <row r="284" spans="1:7" ht="12.75" thickBot="1">
      <c r="A284" s="334"/>
      <c r="B284" s="367" t="s">
        <v>502</v>
      </c>
      <c r="C284" s="349">
        <f>SUM(C279:C283)</f>
        <v>57971</v>
      </c>
      <c r="D284" s="349">
        <f>SUM(D279:D283)</f>
        <v>59213</v>
      </c>
      <c r="E284" s="349">
        <f>SUM(E279:E283)</f>
        <v>60266</v>
      </c>
      <c r="F284" s="349">
        <f>SUM(F279:F283)</f>
        <v>59701</v>
      </c>
      <c r="G284" s="1191">
        <f t="shared" si="1"/>
        <v>0.9906248962931006</v>
      </c>
    </row>
    <row r="285" spans="1:7" ht="12">
      <c r="A285" s="334"/>
      <c r="B285" s="364" t="s">
        <v>747</v>
      </c>
      <c r="C285" s="340">
        <v>598</v>
      </c>
      <c r="D285" s="340">
        <v>598</v>
      </c>
      <c r="E285" s="340">
        <v>1452</v>
      </c>
      <c r="F285" s="340">
        <v>2032</v>
      </c>
      <c r="G285" s="341">
        <f t="shared" si="1"/>
        <v>1.399449035812672</v>
      </c>
    </row>
    <row r="286" spans="1:7" ht="12">
      <c r="A286" s="334"/>
      <c r="B286" s="364" t="s">
        <v>748</v>
      </c>
      <c r="C286" s="340"/>
      <c r="D286" s="340"/>
      <c r="E286" s="340"/>
      <c r="F286" s="340"/>
      <c r="G286" s="341"/>
    </row>
    <row r="287" spans="1:7" ht="12.75" thickBot="1">
      <c r="A287" s="334"/>
      <c r="B287" s="366" t="s">
        <v>847</v>
      </c>
      <c r="C287" s="340"/>
      <c r="D287" s="340"/>
      <c r="E287" s="340"/>
      <c r="F287" s="340"/>
      <c r="G287" s="1189"/>
    </row>
    <row r="288" spans="1:7" ht="12.75" thickBot="1">
      <c r="A288" s="334"/>
      <c r="B288" s="368" t="s">
        <v>509</v>
      </c>
      <c r="C288" s="349">
        <f>SUM(C285:C287)</f>
        <v>598</v>
      </c>
      <c r="D288" s="349">
        <f>SUM(D285:D287)</f>
        <v>598</v>
      </c>
      <c r="E288" s="349">
        <f>SUM(E285:E287)</f>
        <v>1452</v>
      </c>
      <c r="F288" s="349">
        <f>SUM(F285:F287)</f>
        <v>2032</v>
      </c>
      <c r="G288" s="1191">
        <f t="shared" si="1"/>
        <v>1.399449035812672</v>
      </c>
    </row>
    <row r="289" spans="1:7" ht="14.25" thickBot="1">
      <c r="A289" s="331"/>
      <c r="B289" s="369" t="s">
        <v>568</v>
      </c>
      <c r="C289" s="363">
        <f>SUM(C284+C288)</f>
        <v>58569</v>
      </c>
      <c r="D289" s="1086">
        <f>SUM(D284+D288)</f>
        <v>59811</v>
      </c>
      <c r="E289" s="363">
        <f>SUM(E284+E288)</f>
        <v>61718</v>
      </c>
      <c r="F289" s="363">
        <f>SUM(F284+F288)</f>
        <v>61733</v>
      </c>
      <c r="G289" s="1197">
        <f t="shared" si="1"/>
        <v>1.0002430409280922</v>
      </c>
    </row>
    <row r="290" spans="1:7" ht="13.5">
      <c r="A290" s="371">
        <v>2499</v>
      </c>
      <c r="B290" s="245" t="s">
        <v>855</v>
      </c>
      <c r="C290" s="373"/>
      <c r="D290" s="373"/>
      <c r="E290" s="373"/>
      <c r="F290" s="373"/>
      <c r="G290" s="341"/>
    </row>
    <row r="291" spans="1:7" ht="12.75" customHeight="1">
      <c r="A291" s="371"/>
      <c r="B291" s="336" t="s">
        <v>673</v>
      </c>
      <c r="C291" s="334"/>
      <c r="D291" s="334"/>
      <c r="E291" s="334"/>
      <c r="F291" s="334"/>
      <c r="G291" s="341"/>
    </row>
    <row r="292" spans="1:7" ht="12.75" customHeight="1" thickBot="1">
      <c r="A292" s="371"/>
      <c r="B292" s="337" t="s">
        <v>674</v>
      </c>
      <c r="C292" s="379">
        <f>C42+C74+C105+C137+C168+C199+C230+C261+C11</f>
        <v>0</v>
      </c>
      <c r="D292" s="379">
        <f>D42+D74+D105+D137+D168+D199+D230+D261+D11</f>
        <v>0</v>
      </c>
      <c r="E292" s="379">
        <f>E42+E74+E105+E137+E168+E199+E230+E261+E11</f>
        <v>6207</v>
      </c>
      <c r="F292" s="379">
        <f>F42+F74+F105+F137+F168+F199+F230+F261+F11</f>
        <v>6417</v>
      </c>
      <c r="G292" s="1189">
        <f t="shared" si="1"/>
        <v>1.0338327694538425</v>
      </c>
    </row>
    <row r="293" spans="1:7" ht="12.75" customHeight="1" thickBot="1">
      <c r="A293" s="371"/>
      <c r="B293" s="338" t="s">
        <v>691</v>
      </c>
      <c r="C293" s="380">
        <f>SUM(C292)</f>
        <v>0</v>
      </c>
      <c r="D293" s="380">
        <f>SUM(D292)</f>
        <v>0</v>
      </c>
      <c r="E293" s="380">
        <f>SUM(E292)</f>
        <v>6207</v>
      </c>
      <c r="F293" s="380">
        <f>SUM(F292)</f>
        <v>6417</v>
      </c>
      <c r="G293" s="1191">
        <f t="shared" si="1"/>
        <v>1.0338327694538425</v>
      </c>
    </row>
    <row r="294" spans="1:7" ht="12.75" customHeight="1">
      <c r="A294" s="371"/>
      <c r="B294" s="336" t="s">
        <v>676</v>
      </c>
      <c r="C294" s="340">
        <f aca="true" t="shared" si="2" ref="C294:D299">SUM(C13+C44+C76+C107+C139+C170+C201+C232+C263)</f>
        <v>0</v>
      </c>
      <c r="D294" s="340">
        <f t="shared" si="2"/>
        <v>0</v>
      </c>
      <c r="E294" s="340">
        <f aca="true" t="shared" si="3" ref="E294:F299">SUM(E13+E44+E76+E107+E139+E170+E201+E232+E263)</f>
        <v>0</v>
      </c>
      <c r="F294" s="340">
        <f t="shared" si="3"/>
        <v>275</v>
      </c>
      <c r="G294" s="341"/>
    </row>
    <row r="295" spans="1:7" ht="12.75" customHeight="1">
      <c r="A295" s="371"/>
      <c r="B295" s="342" t="s">
        <v>677</v>
      </c>
      <c r="C295" s="343">
        <f t="shared" si="2"/>
        <v>0</v>
      </c>
      <c r="D295" s="343">
        <f t="shared" si="2"/>
        <v>0</v>
      </c>
      <c r="E295" s="343">
        <f t="shared" si="3"/>
        <v>0</v>
      </c>
      <c r="F295" s="343">
        <f t="shared" si="3"/>
        <v>275</v>
      </c>
      <c r="G295" s="341"/>
    </row>
    <row r="296" spans="1:7" ht="12.75" customHeight="1">
      <c r="A296" s="371"/>
      <c r="B296" s="342" t="s">
        <v>678</v>
      </c>
      <c r="C296" s="343">
        <f t="shared" si="2"/>
        <v>0</v>
      </c>
      <c r="D296" s="343">
        <f t="shared" si="2"/>
        <v>0</v>
      </c>
      <c r="E296" s="343">
        <f t="shared" si="3"/>
        <v>0</v>
      </c>
      <c r="F296" s="343">
        <f t="shared" si="3"/>
        <v>0</v>
      </c>
      <c r="G296" s="341"/>
    </row>
    <row r="297" spans="1:7" ht="12.75" customHeight="1">
      <c r="A297" s="371"/>
      <c r="B297" s="344" t="s">
        <v>679</v>
      </c>
      <c r="C297" s="340">
        <f t="shared" si="2"/>
        <v>0</v>
      </c>
      <c r="D297" s="340">
        <f t="shared" si="2"/>
        <v>0</v>
      </c>
      <c r="E297" s="340">
        <f t="shared" si="3"/>
        <v>364</v>
      </c>
      <c r="F297" s="340">
        <f t="shared" si="3"/>
        <v>122</v>
      </c>
      <c r="G297" s="341">
        <f t="shared" si="1"/>
        <v>0.33516483516483514</v>
      </c>
    </row>
    <row r="298" spans="1:7" ht="12.75" customHeight="1">
      <c r="A298" s="371"/>
      <c r="B298" s="344" t="s">
        <v>680</v>
      </c>
      <c r="C298" s="340">
        <f t="shared" si="2"/>
        <v>0</v>
      </c>
      <c r="D298" s="340">
        <f t="shared" si="2"/>
        <v>0</v>
      </c>
      <c r="E298" s="340">
        <f t="shared" si="3"/>
        <v>0</v>
      </c>
      <c r="F298" s="340">
        <f t="shared" si="3"/>
        <v>0</v>
      </c>
      <c r="G298" s="341"/>
    </row>
    <row r="299" spans="1:7" ht="13.5" customHeight="1">
      <c r="A299" s="371"/>
      <c r="B299" s="344" t="s">
        <v>681</v>
      </c>
      <c r="C299" s="340">
        <f t="shared" si="2"/>
        <v>0</v>
      </c>
      <c r="D299" s="340">
        <f t="shared" si="2"/>
        <v>0</v>
      </c>
      <c r="E299" s="340">
        <f t="shared" si="3"/>
        <v>24</v>
      </c>
      <c r="F299" s="340">
        <f t="shared" si="3"/>
        <v>34</v>
      </c>
      <c r="G299" s="341">
        <f t="shared" si="1"/>
        <v>1.4166666666666667</v>
      </c>
    </row>
    <row r="300" spans="1:7" ht="12.75" customHeight="1">
      <c r="A300" s="371"/>
      <c r="B300" s="344" t="s">
        <v>869</v>
      </c>
      <c r="C300" s="340">
        <f>C113+C50</f>
        <v>0</v>
      </c>
      <c r="D300" s="340">
        <f>D113+D50</f>
        <v>0</v>
      </c>
      <c r="E300" s="340">
        <f>E113+E50</f>
        <v>0</v>
      </c>
      <c r="F300" s="340">
        <f>F113+F50</f>
        <v>0</v>
      </c>
      <c r="G300" s="341"/>
    </row>
    <row r="301" spans="1:7" ht="12.75" customHeight="1">
      <c r="A301" s="371"/>
      <c r="B301" s="345" t="s">
        <v>682</v>
      </c>
      <c r="C301" s="340">
        <f aca="true" t="shared" si="4" ref="C301:E302">SUM(C19+C51+C82+C114+C145+C176+C207+C238+C269)</f>
        <v>0</v>
      </c>
      <c r="D301" s="340">
        <f t="shared" si="4"/>
        <v>0</v>
      </c>
      <c r="E301" s="340">
        <f t="shared" si="4"/>
        <v>0</v>
      </c>
      <c r="F301" s="340">
        <f>SUM(F19+F51+F82+F114+F145+F176+F207+F238+F269)</f>
        <v>0</v>
      </c>
      <c r="G301" s="341"/>
    </row>
    <row r="302" spans="1:7" ht="12.75" customHeight="1" thickBot="1">
      <c r="A302" s="371"/>
      <c r="B302" s="346" t="s">
        <v>683</v>
      </c>
      <c r="C302" s="340">
        <f t="shared" si="4"/>
        <v>0</v>
      </c>
      <c r="D302" s="340">
        <f t="shared" si="4"/>
        <v>0</v>
      </c>
      <c r="E302" s="340">
        <f t="shared" si="4"/>
        <v>641</v>
      </c>
      <c r="F302" s="340">
        <f>SUM(F20+F52+F83+F115+F146+F177+F208+F239+F270)</f>
        <v>641</v>
      </c>
      <c r="G302" s="1189">
        <f t="shared" si="1"/>
        <v>1</v>
      </c>
    </row>
    <row r="303" spans="1:7" ht="12.75" customHeight="1" thickBot="1">
      <c r="A303" s="371"/>
      <c r="B303" s="348" t="s">
        <v>864</v>
      </c>
      <c r="C303" s="349">
        <f>SUM(C294+C297+C298+C299+C302+C300)</f>
        <v>0</v>
      </c>
      <c r="D303" s="349">
        <f>SUM(D294+D297+D298+D299+D302+D300)</f>
        <v>0</v>
      </c>
      <c r="E303" s="349">
        <f>SUM(E294+E297+E298+E299+E302+E300)</f>
        <v>1029</v>
      </c>
      <c r="F303" s="349">
        <f>SUM(F294+F297+F298+F299+F302+F300)</f>
        <v>1072</v>
      </c>
      <c r="G303" s="1191">
        <f t="shared" si="1"/>
        <v>1.0417881438289602</v>
      </c>
    </row>
    <row r="304" spans="1:7" ht="12.75" customHeight="1" thickBot="1">
      <c r="A304" s="371"/>
      <c r="B304" s="351" t="s">
        <v>510</v>
      </c>
      <c r="C304" s="352">
        <f>SUM(C303+C293)</f>
        <v>0</v>
      </c>
      <c r="D304" s="352">
        <f>SUM(D303+D293)</f>
        <v>0</v>
      </c>
      <c r="E304" s="352">
        <f>SUM(E303+E293)</f>
        <v>7236</v>
      </c>
      <c r="F304" s="352">
        <f>SUM(F303+F293)</f>
        <v>7489</v>
      </c>
      <c r="G304" s="1191">
        <f t="shared" si="1"/>
        <v>1.034964068546158</v>
      </c>
    </row>
    <row r="305" spans="1:7" ht="12.75" customHeight="1" thickBot="1">
      <c r="A305" s="371"/>
      <c r="B305" s="353" t="s">
        <v>511</v>
      </c>
      <c r="C305" s="354"/>
      <c r="D305" s="354"/>
      <c r="E305" s="354"/>
      <c r="F305" s="354"/>
      <c r="G305" s="1190"/>
    </row>
    <row r="306" spans="1:7" ht="12.75" customHeight="1">
      <c r="A306" s="371"/>
      <c r="B306" s="355" t="s">
        <v>684</v>
      </c>
      <c r="C306" s="356">
        <f aca="true" t="shared" si="5" ref="C306:D308">SUM(C24+C56+C87+C119+C150+C181+C212+C243+C274)</f>
        <v>0</v>
      </c>
      <c r="D306" s="356">
        <f t="shared" si="5"/>
        <v>8077</v>
      </c>
      <c r="E306" s="356">
        <f aca="true" t="shared" si="6" ref="E306:F308">SUM(E24+E56+E87+E119+E150+E181+E212+E243+E274)</f>
        <v>8077</v>
      </c>
      <c r="F306" s="356">
        <f t="shared" si="6"/>
        <v>8077</v>
      </c>
      <c r="G306" s="341">
        <f t="shared" si="1"/>
        <v>1</v>
      </c>
    </row>
    <row r="307" spans="1:7" ht="12.75" customHeight="1">
      <c r="A307" s="371"/>
      <c r="B307" s="357" t="s">
        <v>688</v>
      </c>
      <c r="C307" s="340">
        <f t="shared" si="5"/>
        <v>954120</v>
      </c>
      <c r="D307" s="340">
        <f t="shared" si="5"/>
        <v>960253</v>
      </c>
      <c r="E307" s="340">
        <f t="shared" si="6"/>
        <v>975121</v>
      </c>
      <c r="F307" s="340">
        <f t="shared" si="6"/>
        <v>975824</v>
      </c>
      <c r="G307" s="341">
        <f t="shared" si="1"/>
        <v>1.0007209361709983</v>
      </c>
    </row>
    <row r="308" spans="1:7" ht="12.75" customHeight="1" thickBot="1">
      <c r="A308" s="371"/>
      <c r="B308" s="358" t="s">
        <v>689</v>
      </c>
      <c r="C308" s="347">
        <f t="shared" si="5"/>
        <v>0</v>
      </c>
      <c r="D308" s="347">
        <f t="shared" si="5"/>
        <v>0</v>
      </c>
      <c r="E308" s="347">
        <f t="shared" si="6"/>
        <v>0</v>
      </c>
      <c r="F308" s="347">
        <f t="shared" si="6"/>
        <v>0</v>
      </c>
      <c r="G308" s="1189"/>
    </row>
    <row r="309" spans="1:7" ht="12.75" customHeight="1" thickBot="1">
      <c r="A309" s="371"/>
      <c r="B309" s="359" t="s">
        <v>503</v>
      </c>
      <c r="C309" s="360">
        <f>SUM(C306:C308)</f>
        <v>954120</v>
      </c>
      <c r="D309" s="360">
        <f>SUM(D306:D308)</f>
        <v>968330</v>
      </c>
      <c r="E309" s="360">
        <f>SUM(E306:E308)</f>
        <v>983198</v>
      </c>
      <c r="F309" s="360">
        <f>SUM(F306:F308)</f>
        <v>983901</v>
      </c>
      <c r="G309" s="1191">
        <f t="shared" si="1"/>
        <v>1.000715013659507</v>
      </c>
    </row>
    <row r="310" spans="1:7" ht="12.75" customHeight="1" thickBot="1">
      <c r="A310" s="371"/>
      <c r="B310" s="374" t="s">
        <v>520</v>
      </c>
      <c r="C310" s="375">
        <f>SUM(C304+C305+C309)</f>
        <v>954120</v>
      </c>
      <c r="D310" s="375">
        <f>SUM(D304+D305+D309)</f>
        <v>968330</v>
      </c>
      <c r="E310" s="375">
        <f>SUM(E304+E305+E309)</f>
        <v>990434</v>
      </c>
      <c r="F310" s="375">
        <f>SUM(F304+F305+F309)</f>
        <v>991390</v>
      </c>
      <c r="G310" s="1191">
        <f t="shared" si="1"/>
        <v>1.0009652334229238</v>
      </c>
    </row>
    <row r="311" spans="1:7" ht="13.5">
      <c r="A311" s="371"/>
      <c r="B311" s="364" t="s">
        <v>840</v>
      </c>
      <c r="C311" s="340">
        <f aca="true" t="shared" si="7" ref="C311:D315">SUM(C29+C61+C92+C124+C155+C186+C217+C248+C279)</f>
        <v>700320</v>
      </c>
      <c r="D311" s="340">
        <f t="shared" si="7"/>
        <v>705151</v>
      </c>
      <c r="E311" s="340">
        <f aca="true" t="shared" si="8" ref="E311:F315">SUM(E29+E61+E92+E124+E155+E186+E217+E248+E279)</f>
        <v>717514</v>
      </c>
      <c r="F311" s="340">
        <f t="shared" si="8"/>
        <v>721066</v>
      </c>
      <c r="G311" s="341">
        <f t="shared" si="1"/>
        <v>1.0049504260544044</v>
      </c>
    </row>
    <row r="312" spans="1:7" ht="12">
      <c r="A312" s="334"/>
      <c r="B312" s="364" t="s">
        <v>841</v>
      </c>
      <c r="C312" s="340">
        <f t="shared" si="7"/>
        <v>198453</v>
      </c>
      <c r="D312" s="340">
        <f t="shared" si="7"/>
        <v>199755</v>
      </c>
      <c r="E312" s="340">
        <f t="shared" si="8"/>
        <v>202924</v>
      </c>
      <c r="F312" s="340">
        <f t="shared" si="8"/>
        <v>203885</v>
      </c>
      <c r="G312" s="341">
        <f t="shared" si="1"/>
        <v>1.0047357631428515</v>
      </c>
    </row>
    <row r="313" spans="1:7" ht="12">
      <c r="A313" s="334"/>
      <c r="B313" s="364" t="s">
        <v>842</v>
      </c>
      <c r="C313" s="340">
        <f t="shared" si="7"/>
        <v>43308</v>
      </c>
      <c r="D313" s="340">
        <f t="shared" si="7"/>
        <v>51385</v>
      </c>
      <c r="E313" s="340">
        <f t="shared" si="8"/>
        <v>56496</v>
      </c>
      <c r="F313" s="340">
        <f t="shared" si="8"/>
        <v>49459</v>
      </c>
      <c r="G313" s="341">
        <f t="shared" si="1"/>
        <v>0.8754425092041914</v>
      </c>
    </row>
    <row r="314" spans="1:7" ht="12">
      <c r="A314" s="334"/>
      <c r="B314" s="365" t="s">
        <v>844</v>
      </c>
      <c r="C314" s="340">
        <f t="shared" si="7"/>
        <v>0</v>
      </c>
      <c r="D314" s="340">
        <f t="shared" si="7"/>
        <v>0</v>
      </c>
      <c r="E314" s="340">
        <f t="shared" si="8"/>
        <v>0</v>
      </c>
      <c r="F314" s="340">
        <f t="shared" si="8"/>
        <v>0</v>
      </c>
      <c r="G314" s="341"/>
    </row>
    <row r="315" spans="1:7" ht="12.75" thickBot="1">
      <c r="A315" s="334"/>
      <c r="B315" s="366" t="s">
        <v>843</v>
      </c>
      <c r="C315" s="340">
        <f t="shared" si="7"/>
        <v>0</v>
      </c>
      <c r="D315" s="340">
        <f t="shared" si="7"/>
        <v>0</v>
      </c>
      <c r="E315" s="340">
        <f t="shared" si="8"/>
        <v>0</v>
      </c>
      <c r="F315" s="340">
        <f t="shared" si="8"/>
        <v>0</v>
      </c>
      <c r="G315" s="1189"/>
    </row>
    <row r="316" spans="1:7" ht="12.75" thickBot="1">
      <c r="A316" s="334"/>
      <c r="B316" s="367" t="s">
        <v>502</v>
      </c>
      <c r="C316" s="349">
        <f>SUM(C311:C315)</f>
        <v>942081</v>
      </c>
      <c r="D316" s="349">
        <f>SUM(D311:D315)</f>
        <v>956291</v>
      </c>
      <c r="E316" s="349">
        <f>SUM(E311:E315)</f>
        <v>976934</v>
      </c>
      <c r="F316" s="349">
        <f>SUM(F311:F315)</f>
        <v>974410</v>
      </c>
      <c r="G316" s="1191">
        <f t="shared" si="1"/>
        <v>0.9974164068401755</v>
      </c>
    </row>
    <row r="317" spans="1:7" ht="12">
      <c r="A317" s="334"/>
      <c r="B317" s="364" t="s">
        <v>747</v>
      </c>
      <c r="C317" s="340">
        <f>SUM(C285+C254+C223+C192+C161+C130+C98+C67+C35)</f>
        <v>12039</v>
      </c>
      <c r="D317" s="340">
        <f>SUM(D285+D254+D223+D192+D161+D130+D98+D67+D35)</f>
        <v>12039</v>
      </c>
      <c r="E317" s="340">
        <f>SUM(E285+E254+E223+E192+E161+E130+E98+E67+E35)</f>
        <v>13500</v>
      </c>
      <c r="F317" s="340">
        <f>SUM(F285+F254+F223+F192+F161+F130+F98+F67+F35)</f>
        <v>16980</v>
      </c>
      <c r="G317" s="341">
        <f t="shared" si="1"/>
        <v>1.2577777777777779</v>
      </c>
    </row>
    <row r="318" spans="1:7" ht="12">
      <c r="A318" s="334"/>
      <c r="B318" s="364" t="s">
        <v>748</v>
      </c>
      <c r="C318" s="340">
        <f>C36+C68+C99+C131+C162+C193+C224+C255</f>
        <v>0</v>
      </c>
      <c r="D318" s="340">
        <f>D36+D68+D99+D131+D162+D193+D224+D255</f>
        <v>0</v>
      </c>
      <c r="E318" s="340">
        <f>E36+E68+E99+E131+E162+E193+E224+E255</f>
        <v>0</v>
      </c>
      <c r="F318" s="340">
        <f>F36+F68+F99+F131+F162+F193+F224+F255</f>
        <v>0</v>
      </c>
      <c r="G318" s="341"/>
    </row>
    <row r="319" spans="1:7" ht="12.75" thickBot="1">
      <c r="A319" s="334"/>
      <c r="B319" s="366" t="s">
        <v>847</v>
      </c>
      <c r="C319" s="347"/>
      <c r="D319" s="347"/>
      <c r="E319" s="347"/>
      <c r="F319" s="347"/>
      <c r="G319" s="1195"/>
    </row>
    <row r="320" spans="1:7" ht="12.75" thickBot="1">
      <c r="A320" s="334"/>
      <c r="B320" s="368" t="s">
        <v>509</v>
      </c>
      <c r="C320" s="349">
        <f>SUM(C317:C319)</f>
        <v>12039</v>
      </c>
      <c r="D320" s="349">
        <f>SUM(D317:D319)</f>
        <v>12039</v>
      </c>
      <c r="E320" s="349">
        <f>SUM(E317:E319)</f>
        <v>13500</v>
      </c>
      <c r="F320" s="349">
        <f>SUM(F317:F319)</f>
        <v>16980</v>
      </c>
      <c r="G320" s="1191">
        <f t="shared" si="1"/>
        <v>1.2577777777777779</v>
      </c>
    </row>
    <row r="321" spans="1:7" ht="14.25" thickBot="1">
      <c r="A321" s="331"/>
      <c r="B321" s="369" t="s">
        <v>568</v>
      </c>
      <c r="C321" s="363">
        <f>SUM(C316+C320)</f>
        <v>954120</v>
      </c>
      <c r="D321" s="363">
        <f>SUM(D316+D320)</f>
        <v>968330</v>
      </c>
      <c r="E321" s="1086">
        <f>SUM(E316+E320)</f>
        <v>990434</v>
      </c>
      <c r="F321" s="1086">
        <f>SUM(F316+F320)</f>
        <v>991390</v>
      </c>
      <c r="G321" s="1191">
        <f t="shared" si="1"/>
        <v>1.0009652334229238</v>
      </c>
    </row>
    <row r="322" spans="1:7" ht="13.5">
      <c r="A322" s="244">
        <v>2795</v>
      </c>
      <c r="B322" s="376" t="s">
        <v>456</v>
      </c>
      <c r="C322" s="377"/>
      <c r="D322" s="377"/>
      <c r="E322" s="377"/>
      <c r="F322" s="377"/>
      <c r="G322" s="341"/>
    </row>
    <row r="323" spans="1:7" ht="12" customHeight="1">
      <c r="A323" s="334"/>
      <c r="B323" s="336" t="s">
        <v>673</v>
      </c>
      <c r="C323" s="334"/>
      <c r="D323" s="334"/>
      <c r="E323" s="334"/>
      <c r="F323" s="334"/>
      <c r="G323" s="341"/>
    </row>
    <row r="324" spans="1:7" ht="12.75" thickBot="1">
      <c r="A324" s="334"/>
      <c r="B324" s="337" t="s">
        <v>674</v>
      </c>
      <c r="C324" s="347"/>
      <c r="D324" s="347"/>
      <c r="E324" s="347"/>
      <c r="F324" s="347"/>
      <c r="G324" s="1189"/>
    </row>
    <row r="325" spans="1:7" ht="12.75" thickBot="1">
      <c r="A325" s="334"/>
      <c r="B325" s="338" t="s">
        <v>691</v>
      </c>
      <c r="C325" s="378"/>
      <c r="D325" s="378"/>
      <c r="E325" s="378"/>
      <c r="F325" s="378"/>
      <c r="G325" s="1190"/>
    </row>
    <row r="326" spans="1:7" ht="12">
      <c r="A326" s="334"/>
      <c r="B326" s="336" t="s">
        <v>676</v>
      </c>
      <c r="C326" s="340">
        <f>SUM(C327:C328)</f>
        <v>59457</v>
      </c>
      <c r="D326" s="340">
        <f>SUM(D327:D328)</f>
        <v>59457</v>
      </c>
      <c r="E326" s="340">
        <f>SUM(E327:E328)</f>
        <v>59457</v>
      </c>
      <c r="F326" s="340">
        <f>SUM(F327:F328)</f>
        <v>59457</v>
      </c>
      <c r="G326" s="341">
        <f t="shared" si="1"/>
        <v>1</v>
      </c>
    </row>
    <row r="327" spans="1:7" ht="12.75">
      <c r="A327" s="334"/>
      <c r="B327" s="342" t="s">
        <v>677</v>
      </c>
      <c r="C327" s="343"/>
      <c r="D327" s="343"/>
      <c r="E327" s="343"/>
      <c r="F327" s="343"/>
      <c r="G327" s="341"/>
    </row>
    <row r="328" spans="1:7" ht="12.75">
      <c r="A328" s="334"/>
      <c r="B328" s="342" t="s">
        <v>678</v>
      </c>
      <c r="C328" s="343">
        <v>59457</v>
      </c>
      <c r="D328" s="343">
        <v>59457</v>
      </c>
      <c r="E328" s="343">
        <v>59457</v>
      </c>
      <c r="F328" s="343">
        <v>59457</v>
      </c>
      <c r="G328" s="341">
        <f t="shared" si="1"/>
        <v>1</v>
      </c>
    </row>
    <row r="329" spans="1:7" ht="12">
      <c r="A329" s="334"/>
      <c r="B329" s="344" t="s">
        <v>679</v>
      </c>
      <c r="C329" s="340">
        <v>27715</v>
      </c>
      <c r="D329" s="340">
        <v>27715</v>
      </c>
      <c r="E329" s="340">
        <v>27715</v>
      </c>
      <c r="F329" s="340">
        <v>27715</v>
      </c>
      <c r="G329" s="341">
        <f t="shared" si="1"/>
        <v>1</v>
      </c>
    </row>
    <row r="330" spans="1:7" ht="12">
      <c r="A330" s="334"/>
      <c r="B330" s="344" t="s">
        <v>680</v>
      </c>
      <c r="C330" s="340">
        <v>146187</v>
      </c>
      <c r="D330" s="340">
        <v>146187</v>
      </c>
      <c r="E330" s="340">
        <v>146187</v>
      </c>
      <c r="F330" s="340">
        <v>146187</v>
      </c>
      <c r="G330" s="341">
        <f t="shared" si="1"/>
        <v>1</v>
      </c>
    </row>
    <row r="331" spans="1:7" ht="12">
      <c r="A331" s="334"/>
      <c r="B331" s="344" t="s">
        <v>681</v>
      </c>
      <c r="C331" s="340">
        <v>57991</v>
      </c>
      <c r="D331" s="340">
        <v>57991</v>
      </c>
      <c r="E331" s="340">
        <v>57991</v>
      </c>
      <c r="F331" s="340">
        <v>57991</v>
      </c>
      <c r="G331" s="341">
        <f t="shared" si="1"/>
        <v>1</v>
      </c>
    </row>
    <row r="332" spans="1:7" ht="12">
      <c r="A332" s="334"/>
      <c r="B332" s="345" t="s">
        <v>682</v>
      </c>
      <c r="C332" s="340"/>
      <c r="D332" s="340"/>
      <c r="E332" s="340"/>
      <c r="F332" s="340"/>
      <c r="G332" s="341"/>
    </row>
    <row r="333" spans="1:7" ht="12.75" thickBot="1">
      <c r="A333" s="334"/>
      <c r="B333" s="346" t="s">
        <v>683</v>
      </c>
      <c r="C333" s="340">
        <v>7200</v>
      </c>
      <c r="D333" s="340">
        <v>7200</v>
      </c>
      <c r="E333" s="340">
        <v>7200</v>
      </c>
      <c r="F333" s="340">
        <v>7200</v>
      </c>
      <c r="G333" s="1189">
        <f aca="true" t="shared" si="9" ref="G333:G394">SUM(F333/E333)</f>
        <v>1</v>
      </c>
    </row>
    <row r="334" spans="1:7" ht="12.75" thickBot="1">
      <c r="A334" s="334"/>
      <c r="B334" s="348" t="s">
        <v>864</v>
      </c>
      <c r="C334" s="349">
        <f>SUM(C326+C329+C330+C331+C333)</f>
        <v>298550</v>
      </c>
      <c r="D334" s="349">
        <f>SUM(D326+D329+D330+D331+D333)</f>
        <v>298550</v>
      </c>
      <c r="E334" s="349">
        <f>SUM(E326+E329+E330+E331+E333)</f>
        <v>298550</v>
      </c>
      <c r="F334" s="349">
        <f>SUM(F326+F329+F330+F331+F333)</f>
        <v>298550</v>
      </c>
      <c r="G334" s="1191">
        <f t="shared" si="9"/>
        <v>1</v>
      </c>
    </row>
    <row r="335" spans="1:7" ht="13.5" thickBot="1">
      <c r="A335" s="334"/>
      <c r="B335" s="351" t="s">
        <v>510</v>
      </c>
      <c r="C335" s="352">
        <f>SUM(C334+C325)</f>
        <v>298550</v>
      </c>
      <c r="D335" s="352">
        <f>SUM(D334+D325)</f>
        <v>298550</v>
      </c>
      <c r="E335" s="352">
        <f>SUM(E334+E325)</f>
        <v>298550</v>
      </c>
      <c r="F335" s="352">
        <f>SUM(F334+F325)</f>
        <v>298550</v>
      </c>
      <c r="G335" s="1191">
        <f t="shared" si="9"/>
        <v>1</v>
      </c>
    </row>
    <row r="336" spans="1:7" ht="12.75" thickBot="1">
      <c r="A336" s="334"/>
      <c r="B336" s="353" t="s">
        <v>511</v>
      </c>
      <c r="C336" s="900"/>
      <c r="D336" s="900"/>
      <c r="E336" s="900"/>
      <c r="F336" s="900"/>
      <c r="G336" s="1190"/>
    </row>
    <row r="337" spans="1:7" ht="12">
      <c r="A337" s="334"/>
      <c r="B337" s="355" t="s">
        <v>684</v>
      </c>
      <c r="C337" s="356"/>
      <c r="D337" s="356">
        <v>4435</v>
      </c>
      <c r="E337" s="356">
        <v>4435</v>
      </c>
      <c r="F337" s="356">
        <v>4435</v>
      </c>
      <c r="G337" s="341">
        <f t="shared" si="9"/>
        <v>1</v>
      </c>
    </row>
    <row r="338" spans="1:8" ht="12">
      <c r="A338" s="334"/>
      <c r="B338" s="357" t="s">
        <v>688</v>
      </c>
      <c r="C338" s="886">
        <v>1332598</v>
      </c>
      <c r="D338" s="886">
        <v>1336469</v>
      </c>
      <c r="E338" s="1165">
        <v>1340269</v>
      </c>
      <c r="F338" s="1165">
        <v>1341371</v>
      </c>
      <c r="G338" s="341">
        <f t="shared" si="9"/>
        <v>1.000822223001502</v>
      </c>
      <c r="H338" s="884"/>
    </row>
    <row r="339" spans="1:8" ht="12.75" thickBot="1">
      <c r="A339" s="334"/>
      <c r="B339" s="358" t="s">
        <v>689</v>
      </c>
      <c r="C339" s="347">
        <v>301420</v>
      </c>
      <c r="D339" s="347">
        <v>331760</v>
      </c>
      <c r="E339" s="1236">
        <v>347249</v>
      </c>
      <c r="F339" s="1236">
        <v>347249</v>
      </c>
      <c r="G339" s="1189">
        <f t="shared" si="9"/>
        <v>1</v>
      </c>
      <c r="H339" s="884"/>
    </row>
    <row r="340" spans="1:7" ht="13.5" thickBot="1">
      <c r="A340" s="334"/>
      <c r="B340" s="359" t="s">
        <v>503</v>
      </c>
      <c r="C340" s="360">
        <f>SUM(C337:C339)</f>
        <v>1634018</v>
      </c>
      <c r="D340" s="360">
        <f>SUM(D337:D339)</f>
        <v>1672664</v>
      </c>
      <c r="E340" s="360">
        <f>SUM(E337:E339)</f>
        <v>1691953</v>
      </c>
      <c r="F340" s="360">
        <f>SUM(F337:F339)</f>
        <v>1693055</v>
      </c>
      <c r="G340" s="1191">
        <f t="shared" si="9"/>
        <v>1.0006513183285823</v>
      </c>
    </row>
    <row r="341" spans="1:7" ht="14.25" thickBot="1">
      <c r="A341" s="334"/>
      <c r="B341" s="362" t="s">
        <v>520</v>
      </c>
      <c r="C341" s="363">
        <f>SUM(C335+C336+C340)</f>
        <v>1932568</v>
      </c>
      <c r="D341" s="363">
        <f>SUM(D335+D336+D340)</f>
        <v>1971214</v>
      </c>
      <c r="E341" s="363">
        <f>SUM(E335+E336+E340)</f>
        <v>1990503</v>
      </c>
      <c r="F341" s="363">
        <f>SUM(F335+F336+F340)</f>
        <v>1991605</v>
      </c>
      <c r="G341" s="1197">
        <f t="shared" si="9"/>
        <v>1.0005536289068642</v>
      </c>
    </row>
    <row r="342" spans="1:8" ht="12">
      <c r="A342" s="334"/>
      <c r="B342" s="364" t="s">
        <v>840</v>
      </c>
      <c r="C342" s="340">
        <v>537703</v>
      </c>
      <c r="D342" s="340">
        <v>540752</v>
      </c>
      <c r="E342" s="340">
        <v>543744</v>
      </c>
      <c r="F342" s="340">
        <v>532612</v>
      </c>
      <c r="G342" s="341">
        <f t="shared" si="9"/>
        <v>0.9795271304143126</v>
      </c>
      <c r="H342" s="884"/>
    </row>
    <row r="343" spans="1:8" ht="12">
      <c r="A343" s="334"/>
      <c r="B343" s="364" t="s">
        <v>841</v>
      </c>
      <c r="C343" s="340">
        <v>153808</v>
      </c>
      <c r="D343" s="340">
        <v>154630</v>
      </c>
      <c r="E343" s="340">
        <v>155438</v>
      </c>
      <c r="F343" s="340">
        <v>152672</v>
      </c>
      <c r="G343" s="341">
        <f t="shared" si="9"/>
        <v>0.982205123586253</v>
      </c>
      <c r="H343" s="884"/>
    </row>
    <row r="344" spans="1:7" ht="12">
      <c r="A344" s="334"/>
      <c r="B344" s="364" t="s">
        <v>842</v>
      </c>
      <c r="C344" s="340">
        <v>1216057</v>
      </c>
      <c r="D344" s="340">
        <v>1250832</v>
      </c>
      <c r="E344" s="340">
        <v>1266321</v>
      </c>
      <c r="F344" s="340">
        <v>1255321</v>
      </c>
      <c r="G344" s="341">
        <f t="shared" si="9"/>
        <v>0.9913134189514349</v>
      </c>
    </row>
    <row r="345" spans="1:7" ht="12">
      <c r="A345" s="334"/>
      <c r="B345" s="365" t="s">
        <v>844</v>
      </c>
      <c r="C345" s="340"/>
      <c r="D345" s="340"/>
      <c r="E345" s="340"/>
      <c r="F345" s="340"/>
      <c r="G345" s="341"/>
    </row>
    <row r="346" spans="1:7" ht="12.75" thickBot="1">
      <c r="A346" s="334"/>
      <c r="B346" s="366" t="s">
        <v>843</v>
      </c>
      <c r="C346" s="340"/>
      <c r="D346" s="340"/>
      <c r="E346" s="340"/>
      <c r="F346" s="340"/>
      <c r="G346" s="1189"/>
    </row>
    <row r="347" spans="1:7" ht="12.75" thickBot="1">
      <c r="A347" s="334"/>
      <c r="B347" s="367" t="s">
        <v>502</v>
      </c>
      <c r="C347" s="349">
        <f>SUM(C342:C346)</f>
        <v>1907568</v>
      </c>
      <c r="D347" s="349">
        <f>SUM(D342:D346)</f>
        <v>1946214</v>
      </c>
      <c r="E347" s="349">
        <f>SUM(E342:E346)</f>
        <v>1965503</v>
      </c>
      <c r="F347" s="349">
        <f>SUM(F342:F346)</f>
        <v>1940605</v>
      </c>
      <c r="G347" s="1191">
        <f t="shared" si="9"/>
        <v>0.9873325047074464</v>
      </c>
    </row>
    <row r="348" spans="1:7" ht="12">
      <c r="A348" s="334"/>
      <c r="B348" s="364" t="s">
        <v>747</v>
      </c>
      <c r="C348" s="340">
        <v>25000</v>
      </c>
      <c r="D348" s="340">
        <v>25000</v>
      </c>
      <c r="E348" s="340">
        <v>25000</v>
      </c>
      <c r="F348" s="340">
        <v>51000</v>
      </c>
      <c r="G348" s="341">
        <f t="shared" si="9"/>
        <v>2.04</v>
      </c>
    </row>
    <row r="349" spans="1:7" ht="12">
      <c r="A349" s="334"/>
      <c r="B349" s="364" t="s">
        <v>748</v>
      </c>
      <c r="C349" s="340"/>
      <c r="D349" s="340"/>
      <c r="E349" s="340"/>
      <c r="F349" s="340"/>
      <c r="G349" s="341"/>
    </row>
    <row r="350" spans="1:7" ht="12.75" thickBot="1">
      <c r="A350" s="334"/>
      <c r="B350" s="366" t="s">
        <v>847</v>
      </c>
      <c r="C350" s="340"/>
      <c r="D350" s="340"/>
      <c r="E350" s="340"/>
      <c r="F350" s="340"/>
      <c r="G350" s="1189"/>
    </row>
    <row r="351" spans="1:7" ht="12.75" thickBot="1">
      <c r="A351" s="334"/>
      <c r="B351" s="368" t="s">
        <v>509</v>
      </c>
      <c r="C351" s="349">
        <f>SUM(C348:C350)</f>
        <v>25000</v>
      </c>
      <c r="D351" s="349">
        <f>SUM(D348:D350)</f>
        <v>25000</v>
      </c>
      <c r="E351" s="349">
        <f>SUM(E348:E350)</f>
        <v>25000</v>
      </c>
      <c r="F351" s="349">
        <f>SUM(F348:F350)</f>
        <v>51000</v>
      </c>
      <c r="G351" s="1191">
        <f t="shared" si="9"/>
        <v>2.04</v>
      </c>
    </row>
    <row r="352" spans="1:7" ht="14.25" thickBot="1">
      <c r="A352" s="331"/>
      <c r="B352" s="369" t="s">
        <v>568</v>
      </c>
      <c r="C352" s="363">
        <f>SUM(C347+C351)</f>
        <v>1932568</v>
      </c>
      <c r="D352" s="1086">
        <f>SUM(D347+D351)</f>
        <v>1971214</v>
      </c>
      <c r="E352" s="1086">
        <f>SUM(E347+E351)</f>
        <v>1990503</v>
      </c>
      <c r="F352" s="1086">
        <f>SUM(F347+F351)</f>
        <v>1991605</v>
      </c>
      <c r="G352" s="1198">
        <f t="shared" si="9"/>
        <v>1.0005536289068642</v>
      </c>
    </row>
    <row r="353" spans="1:7" ht="13.5">
      <c r="A353" s="242">
        <v>2799</v>
      </c>
      <c r="B353" s="245" t="s">
        <v>532</v>
      </c>
      <c r="C353" s="373"/>
      <c r="D353" s="373"/>
      <c r="E353" s="373"/>
      <c r="F353" s="373"/>
      <c r="G353" s="341"/>
    </row>
    <row r="354" spans="1:7" ht="12">
      <c r="A354" s="334"/>
      <c r="B354" s="336" t="s">
        <v>673</v>
      </c>
      <c r="C354" s="334"/>
      <c r="D354" s="334"/>
      <c r="E354" s="334"/>
      <c r="F354" s="334"/>
      <c r="G354" s="341"/>
    </row>
    <row r="355" spans="1:7" ht="12.75" thickBot="1">
      <c r="A355" s="334"/>
      <c r="B355" s="337" t="s">
        <v>674</v>
      </c>
      <c r="C355" s="379">
        <f>C292+C324</f>
        <v>0</v>
      </c>
      <c r="D355" s="379">
        <f>D292+D324</f>
        <v>0</v>
      </c>
      <c r="E355" s="379">
        <f>E292+E324</f>
        <v>6207</v>
      </c>
      <c r="F355" s="379">
        <f>F292+F324</f>
        <v>6417</v>
      </c>
      <c r="G355" s="1189">
        <f t="shared" si="9"/>
        <v>1.0338327694538425</v>
      </c>
    </row>
    <row r="356" spans="1:7" ht="12.75" thickBot="1">
      <c r="A356" s="334"/>
      <c r="B356" s="338" t="s">
        <v>691</v>
      </c>
      <c r="C356" s="380">
        <f>SUM(C355)</f>
        <v>0</v>
      </c>
      <c r="D356" s="380">
        <f>SUM(D355)</f>
        <v>0</v>
      </c>
      <c r="E356" s="380">
        <f>SUM(E355)</f>
        <v>6207</v>
      </c>
      <c r="F356" s="380">
        <f>SUM(F355)</f>
        <v>6417</v>
      </c>
      <c r="G356" s="1191">
        <f t="shared" si="9"/>
        <v>1.0338327694538425</v>
      </c>
    </row>
    <row r="357" spans="1:7" ht="12">
      <c r="A357" s="334"/>
      <c r="B357" s="336" t="s">
        <v>676</v>
      </c>
      <c r="C357" s="340">
        <f>SUM(C358:C359)</f>
        <v>59457</v>
      </c>
      <c r="D357" s="340">
        <f>SUM(D358:D359)</f>
        <v>59457</v>
      </c>
      <c r="E357" s="340">
        <f>SUM(E358:E359)</f>
        <v>59457</v>
      </c>
      <c r="F357" s="340">
        <f>SUM(F358:F359)</f>
        <v>59732</v>
      </c>
      <c r="G357" s="341">
        <f t="shared" si="9"/>
        <v>1.0046251913147317</v>
      </c>
    </row>
    <row r="358" spans="1:7" ht="12.75">
      <c r="A358" s="334"/>
      <c r="B358" s="342" t="s">
        <v>677</v>
      </c>
      <c r="C358" s="343">
        <f aca="true" t="shared" si="10" ref="C358:D362">SUM(C327+C295)</f>
        <v>0</v>
      </c>
      <c r="D358" s="343">
        <f t="shared" si="10"/>
        <v>0</v>
      </c>
      <c r="E358" s="343">
        <f aca="true" t="shared" si="11" ref="E358:F362">SUM(E327+E295)</f>
        <v>0</v>
      </c>
      <c r="F358" s="343">
        <f t="shared" si="11"/>
        <v>275</v>
      </c>
      <c r="G358" s="341"/>
    </row>
    <row r="359" spans="1:7" ht="12.75">
      <c r="A359" s="334"/>
      <c r="B359" s="342" t="s">
        <v>678</v>
      </c>
      <c r="C359" s="343">
        <f t="shared" si="10"/>
        <v>59457</v>
      </c>
      <c r="D359" s="343">
        <f t="shared" si="10"/>
        <v>59457</v>
      </c>
      <c r="E359" s="343">
        <f t="shared" si="11"/>
        <v>59457</v>
      </c>
      <c r="F359" s="343">
        <f t="shared" si="11"/>
        <v>59457</v>
      </c>
      <c r="G359" s="341">
        <f t="shared" si="9"/>
        <v>1</v>
      </c>
    </row>
    <row r="360" spans="1:7" ht="12">
      <c r="A360" s="334"/>
      <c r="B360" s="344" t="s">
        <v>679</v>
      </c>
      <c r="C360" s="340">
        <f t="shared" si="10"/>
        <v>27715</v>
      </c>
      <c r="D360" s="340">
        <f t="shared" si="10"/>
        <v>27715</v>
      </c>
      <c r="E360" s="340">
        <f t="shared" si="11"/>
        <v>28079</v>
      </c>
      <c r="F360" s="340">
        <f t="shared" si="11"/>
        <v>27837</v>
      </c>
      <c r="G360" s="341">
        <f t="shared" si="9"/>
        <v>0.9913814594536843</v>
      </c>
    </row>
    <row r="361" spans="1:7" ht="12">
      <c r="A361" s="334"/>
      <c r="B361" s="344" t="s">
        <v>680</v>
      </c>
      <c r="C361" s="340">
        <f t="shared" si="10"/>
        <v>146187</v>
      </c>
      <c r="D361" s="340">
        <f t="shared" si="10"/>
        <v>146187</v>
      </c>
      <c r="E361" s="340">
        <f t="shared" si="11"/>
        <v>146187</v>
      </c>
      <c r="F361" s="340">
        <f t="shared" si="11"/>
        <v>146187</v>
      </c>
      <c r="G361" s="341">
        <f t="shared" si="9"/>
        <v>1</v>
      </c>
    </row>
    <row r="362" spans="1:7" ht="12">
      <c r="A362" s="334"/>
      <c r="B362" s="344" t="s">
        <v>681</v>
      </c>
      <c r="C362" s="340">
        <f t="shared" si="10"/>
        <v>57991</v>
      </c>
      <c r="D362" s="340">
        <f t="shared" si="10"/>
        <v>57991</v>
      </c>
      <c r="E362" s="340">
        <f t="shared" si="11"/>
        <v>58015</v>
      </c>
      <c r="F362" s="340">
        <f t="shared" si="11"/>
        <v>58025</v>
      </c>
      <c r="G362" s="341">
        <f t="shared" si="9"/>
        <v>1.0001723692148583</v>
      </c>
    </row>
    <row r="363" spans="1:7" ht="12">
      <c r="A363" s="334"/>
      <c r="B363" s="344" t="s">
        <v>869</v>
      </c>
      <c r="C363" s="340">
        <f>C300</f>
        <v>0</v>
      </c>
      <c r="D363" s="340">
        <f>D300</f>
        <v>0</v>
      </c>
      <c r="E363" s="340">
        <f>E300</f>
        <v>0</v>
      </c>
      <c r="F363" s="340">
        <f>F300</f>
        <v>0</v>
      </c>
      <c r="G363" s="341"/>
    </row>
    <row r="364" spans="1:7" ht="12">
      <c r="A364" s="334"/>
      <c r="B364" s="345" t="s">
        <v>682</v>
      </c>
      <c r="C364" s="340">
        <f aca="true" t="shared" si="12" ref="C364:E365">SUM(C332+C301)</f>
        <v>0</v>
      </c>
      <c r="D364" s="340">
        <f t="shared" si="12"/>
        <v>0</v>
      </c>
      <c r="E364" s="340">
        <f t="shared" si="12"/>
        <v>0</v>
      </c>
      <c r="F364" s="340">
        <f>SUM(F332+F301)</f>
        <v>0</v>
      </c>
      <c r="G364" s="341"/>
    </row>
    <row r="365" spans="1:7" ht="12.75" thickBot="1">
      <c r="A365" s="334"/>
      <c r="B365" s="346" t="s">
        <v>683</v>
      </c>
      <c r="C365" s="340">
        <f t="shared" si="12"/>
        <v>7200</v>
      </c>
      <c r="D365" s="340">
        <f t="shared" si="12"/>
        <v>7200</v>
      </c>
      <c r="E365" s="340">
        <f t="shared" si="12"/>
        <v>7841</v>
      </c>
      <c r="F365" s="340">
        <f>SUM(F333+F302)</f>
        <v>7841</v>
      </c>
      <c r="G365" s="1189">
        <f t="shared" si="9"/>
        <v>1</v>
      </c>
    </row>
    <row r="366" spans="1:7" ht="12.75" thickBot="1">
      <c r="A366" s="334"/>
      <c r="B366" s="348" t="s">
        <v>864</v>
      </c>
      <c r="C366" s="349">
        <f>SUM(C357+C360+C361+C362+C365+C363)</f>
        <v>298550</v>
      </c>
      <c r="D366" s="349">
        <f>SUM(D357+D360+D361+D362+D365+D363)</f>
        <v>298550</v>
      </c>
      <c r="E366" s="349">
        <f>SUM(E357+E360+E361+E362+E365+E363)</f>
        <v>299579</v>
      </c>
      <c r="F366" s="349">
        <f>SUM(F357+F360+F361+F362+F365+F363)</f>
        <v>299622</v>
      </c>
      <c r="G366" s="1191">
        <f t="shared" si="9"/>
        <v>1.0001435347604473</v>
      </c>
    </row>
    <row r="367" spans="1:7" ht="13.5" thickBot="1">
      <c r="A367" s="334"/>
      <c r="B367" s="351" t="s">
        <v>510</v>
      </c>
      <c r="C367" s="352">
        <f>SUM(C366+C356)</f>
        <v>298550</v>
      </c>
      <c r="D367" s="352">
        <f>SUM(D366+D356)</f>
        <v>298550</v>
      </c>
      <c r="E367" s="352">
        <f>SUM(E366+E356)</f>
        <v>305786</v>
      </c>
      <c r="F367" s="352">
        <f>SUM(F366+F356)</f>
        <v>306039</v>
      </c>
      <c r="G367" s="1195">
        <f t="shared" si="9"/>
        <v>1.000827376008058</v>
      </c>
    </row>
    <row r="368" spans="1:7" ht="12.75" thickBot="1">
      <c r="A368" s="334"/>
      <c r="B368" s="353" t="s">
        <v>511</v>
      </c>
      <c r="C368" s="354"/>
      <c r="D368" s="354"/>
      <c r="E368" s="354"/>
      <c r="F368" s="354"/>
      <c r="G368" s="1190"/>
    </row>
    <row r="369" spans="1:7" ht="12">
      <c r="A369" s="334"/>
      <c r="B369" s="355" t="s">
        <v>684</v>
      </c>
      <c r="C369" s="356">
        <f aca="true" t="shared" si="13" ref="C369:D371">SUM(C337+C306)</f>
        <v>0</v>
      </c>
      <c r="D369" s="356">
        <f t="shared" si="13"/>
        <v>12512</v>
      </c>
      <c r="E369" s="356">
        <f aca="true" t="shared" si="14" ref="E369:F371">SUM(E337+E306)</f>
        <v>12512</v>
      </c>
      <c r="F369" s="356">
        <f t="shared" si="14"/>
        <v>12512</v>
      </c>
      <c r="G369" s="341">
        <f t="shared" si="9"/>
        <v>1</v>
      </c>
    </row>
    <row r="370" spans="1:7" ht="12">
      <c r="A370" s="334"/>
      <c r="B370" s="357" t="s">
        <v>688</v>
      </c>
      <c r="C370" s="340">
        <f t="shared" si="13"/>
        <v>2286718</v>
      </c>
      <c r="D370" s="340">
        <f t="shared" si="13"/>
        <v>2296722</v>
      </c>
      <c r="E370" s="340">
        <f t="shared" si="14"/>
        <v>2315390</v>
      </c>
      <c r="F370" s="340">
        <f t="shared" si="14"/>
        <v>2317195</v>
      </c>
      <c r="G370" s="341">
        <f t="shared" si="9"/>
        <v>1.0007795662933674</v>
      </c>
    </row>
    <row r="371" spans="1:7" ht="12.75" thickBot="1">
      <c r="A371" s="334"/>
      <c r="B371" s="358" t="s">
        <v>689</v>
      </c>
      <c r="C371" s="347">
        <f t="shared" si="13"/>
        <v>301420</v>
      </c>
      <c r="D371" s="347">
        <f t="shared" si="13"/>
        <v>331760</v>
      </c>
      <c r="E371" s="347">
        <f t="shared" si="14"/>
        <v>347249</v>
      </c>
      <c r="F371" s="347">
        <f t="shared" si="14"/>
        <v>347249</v>
      </c>
      <c r="G371" s="1189">
        <f t="shared" si="9"/>
        <v>1</v>
      </c>
    </row>
    <row r="372" spans="1:7" ht="13.5" thickBot="1">
      <c r="A372" s="334"/>
      <c r="B372" s="359" t="s">
        <v>503</v>
      </c>
      <c r="C372" s="360">
        <f>SUM(C369:C371)</f>
        <v>2588138</v>
      </c>
      <c r="D372" s="360">
        <f>SUM(D369:D371)</f>
        <v>2640994</v>
      </c>
      <c r="E372" s="360">
        <f>SUM(E369:E371)</f>
        <v>2675151</v>
      </c>
      <c r="F372" s="360">
        <f>SUM(F369:F371)</f>
        <v>2676956</v>
      </c>
      <c r="G372" s="1191">
        <f t="shared" si="9"/>
        <v>1.0006747282676753</v>
      </c>
    </row>
    <row r="373" spans="1:7" ht="14.25" thickBot="1">
      <c r="A373" s="334"/>
      <c r="B373" s="362" t="s">
        <v>520</v>
      </c>
      <c r="C373" s="363">
        <f>SUM(C367+C368+C372)</f>
        <v>2886688</v>
      </c>
      <c r="D373" s="363">
        <f>SUM(D367+D368+D372)</f>
        <v>2939544</v>
      </c>
      <c r="E373" s="363">
        <f>SUM(E367+E368+E372)</f>
        <v>2980937</v>
      </c>
      <c r="F373" s="363">
        <f>SUM(F367+F368+F372)</f>
        <v>2982995</v>
      </c>
      <c r="G373" s="1197">
        <f t="shared" si="9"/>
        <v>1.0006903869488017</v>
      </c>
    </row>
    <row r="374" spans="1:7" ht="12">
      <c r="A374" s="334"/>
      <c r="B374" s="364" t="s">
        <v>840</v>
      </c>
      <c r="C374" s="340">
        <f aca="true" t="shared" si="15" ref="C374:D378">SUM(C342+C311)</f>
        <v>1238023</v>
      </c>
      <c r="D374" s="340">
        <f t="shared" si="15"/>
        <v>1245903</v>
      </c>
      <c r="E374" s="340">
        <f aca="true" t="shared" si="16" ref="E374:F378">SUM(E342+E311)</f>
        <v>1261258</v>
      </c>
      <c r="F374" s="340">
        <f t="shared" si="16"/>
        <v>1253678</v>
      </c>
      <c r="G374" s="341">
        <f t="shared" si="9"/>
        <v>0.9939901273173292</v>
      </c>
    </row>
    <row r="375" spans="1:7" ht="12">
      <c r="A375" s="334"/>
      <c r="B375" s="364" t="s">
        <v>841</v>
      </c>
      <c r="C375" s="340">
        <f t="shared" si="15"/>
        <v>352261</v>
      </c>
      <c r="D375" s="340">
        <f t="shared" si="15"/>
        <v>354385</v>
      </c>
      <c r="E375" s="340">
        <f t="shared" si="16"/>
        <v>358362</v>
      </c>
      <c r="F375" s="340">
        <f t="shared" si="16"/>
        <v>356557</v>
      </c>
      <c r="G375" s="341">
        <f t="shared" si="9"/>
        <v>0.994963193642183</v>
      </c>
    </row>
    <row r="376" spans="1:7" ht="12">
      <c r="A376" s="334"/>
      <c r="B376" s="364" t="s">
        <v>842</v>
      </c>
      <c r="C376" s="340">
        <f t="shared" si="15"/>
        <v>1259365</v>
      </c>
      <c r="D376" s="340">
        <f t="shared" si="15"/>
        <v>1302217</v>
      </c>
      <c r="E376" s="340">
        <f t="shared" si="16"/>
        <v>1322817</v>
      </c>
      <c r="F376" s="340">
        <f t="shared" si="16"/>
        <v>1304780</v>
      </c>
      <c r="G376" s="341">
        <f t="shared" si="9"/>
        <v>0.9863647050196663</v>
      </c>
    </row>
    <row r="377" spans="1:7" ht="12">
      <c r="A377" s="334"/>
      <c r="B377" s="365" t="s">
        <v>844</v>
      </c>
      <c r="C377" s="340">
        <f t="shared" si="15"/>
        <v>0</v>
      </c>
      <c r="D377" s="340">
        <f t="shared" si="15"/>
        <v>0</v>
      </c>
      <c r="E377" s="340">
        <f t="shared" si="16"/>
        <v>0</v>
      </c>
      <c r="F377" s="340">
        <f t="shared" si="16"/>
        <v>0</v>
      </c>
      <c r="G377" s="341"/>
    </row>
    <row r="378" spans="1:7" ht="12.75" thickBot="1">
      <c r="A378" s="334"/>
      <c r="B378" s="366" t="s">
        <v>843</v>
      </c>
      <c r="C378" s="340">
        <f t="shared" si="15"/>
        <v>0</v>
      </c>
      <c r="D378" s="340">
        <f t="shared" si="15"/>
        <v>0</v>
      </c>
      <c r="E378" s="340">
        <f t="shared" si="16"/>
        <v>0</v>
      </c>
      <c r="F378" s="340">
        <f t="shared" si="16"/>
        <v>0</v>
      </c>
      <c r="G378" s="1189"/>
    </row>
    <row r="379" spans="1:7" ht="12.75" thickBot="1">
      <c r="A379" s="334"/>
      <c r="B379" s="367" t="s">
        <v>502</v>
      </c>
      <c r="C379" s="349">
        <f>SUM(C374:C378)</f>
        <v>2849649</v>
      </c>
      <c r="D379" s="349">
        <f>SUM(D374:D378)</f>
        <v>2902505</v>
      </c>
      <c r="E379" s="349">
        <f>SUM(E374:E378)</f>
        <v>2942437</v>
      </c>
      <c r="F379" s="349">
        <f>SUM(F374:F378)</f>
        <v>2915015</v>
      </c>
      <c r="G379" s="1191">
        <f t="shared" si="9"/>
        <v>0.9906805141452476</v>
      </c>
    </row>
    <row r="380" spans="1:7" ht="12">
      <c r="A380" s="334"/>
      <c r="B380" s="364" t="s">
        <v>747</v>
      </c>
      <c r="C380" s="340">
        <f aca="true" t="shared" si="17" ref="C380:E381">SUM(C348+C317)</f>
        <v>37039</v>
      </c>
      <c r="D380" s="340">
        <f t="shared" si="17"/>
        <v>37039</v>
      </c>
      <c r="E380" s="340">
        <f t="shared" si="17"/>
        <v>38500</v>
      </c>
      <c r="F380" s="340">
        <f>SUM(F348+F317)</f>
        <v>67980</v>
      </c>
      <c r="G380" s="341">
        <f t="shared" si="9"/>
        <v>1.7657142857142858</v>
      </c>
    </row>
    <row r="381" spans="1:7" ht="12">
      <c r="A381" s="334"/>
      <c r="B381" s="364" t="s">
        <v>748</v>
      </c>
      <c r="C381" s="340">
        <f t="shared" si="17"/>
        <v>0</v>
      </c>
      <c r="D381" s="340">
        <f t="shared" si="17"/>
        <v>0</v>
      </c>
      <c r="E381" s="340">
        <f t="shared" si="17"/>
        <v>0</v>
      </c>
      <c r="F381" s="340">
        <f>SUM(F349+F318)</f>
        <v>0</v>
      </c>
      <c r="G381" s="341"/>
    </row>
    <row r="382" spans="1:7" ht="12.75" thickBot="1">
      <c r="A382" s="334"/>
      <c r="B382" s="366" t="s">
        <v>847</v>
      </c>
      <c r="C382" s="347"/>
      <c r="D382" s="347"/>
      <c r="E382" s="347"/>
      <c r="F382" s="347"/>
      <c r="G382" s="1189"/>
    </row>
    <row r="383" spans="1:7" ht="12.75" thickBot="1">
      <c r="A383" s="334"/>
      <c r="B383" s="368" t="s">
        <v>509</v>
      </c>
      <c r="C383" s="349">
        <f>SUM(C380:C382)</f>
        <v>37039</v>
      </c>
      <c r="D383" s="349">
        <f>SUM(D380:D382)</f>
        <v>37039</v>
      </c>
      <c r="E383" s="349">
        <f>SUM(E380:E382)</f>
        <v>38500</v>
      </c>
      <c r="F383" s="349">
        <f>SUM(F380:F382)</f>
        <v>67980</v>
      </c>
      <c r="G383" s="1191">
        <f t="shared" si="9"/>
        <v>1.7657142857142858</v>
      </c>
    </row>
    <row r="384" spans="1:7" ht="14.25" thickBot="1">
      <c r="A384" s="331"/>
      <c r="B384" s="369" t="s">
        <v>568</v>
      </c>
      <c r="C384" s="363">
        <f>SUM(C379+C383)</f>
        <v>2886688</v>
      </c>
      <c r="D384" s="363">
        <f>SUM(D379+D383)</f>
        <v>2939544</v>
      </c>
      <c r="E384" s="363">
        <f>SUM(E379+E383)</f>
        <v>2980937</v>
      </c>
      <c r="F384" s="363">
        <f>SUM(F379+F383)</f>
        <v>2982995</v>
      </c>
      <c r="G384" s="1197">
        <f t="shared" si="9"/>
        <v>1.0006903869488017</v>
      </c>
    </row>
    <row r="385" spans="1:7" ht="13.5">
      <c r="A385" s="242">
        <v>2850</v>
      </c>
      <c r="B385" s="245" t="s">
        <v>856</v>
      </c>
      <c r="C385" s="340"/>
      <c r="D385" s="340"/>
      <c r="E385" s="340"/>
      <c r="F385" s="340"/>
      <c r="G385" s="341"/>
    </row>
    <row r="386" spans="1:7" ht="12" customHeight="1">
      <c r="A386" s="334"/>
      <c r="B386" s="336" t="s">
        <v>673</v>
      </c>
      <c r="C386" s="334"/>
      <c r="D386" s="334"/>
      <c r="E386" s="334"/>
      <c r="F386" s="334"/>
      <c r="G386" s="341"/>
    </row>
    <row r="387" spans="1:7" ht="12.75" thickBot="1">
      <c r="A387" s="334"/>
      <c r="B387" s="337" t="s">
        <v>674</v>
      </c>
      <c r="C387" s="331"/>
      <c r="D387" s="331"/>
      <c r="E387" s="622">
        <v>300</v>
      </c>
      <c r="F387" s="622">
        <v>300</v>
      </c>
      <c r="G387" s="1189">
        <f t="shared" si="9"/>
        <v>1</v>
      </c>
    </row>
    <row r="388" spans="1:7" ht="12.75" thickBot="1">
      <c r="A388" s="334"/>
      <c r="B388" s="338" t="s">
        <v>691</v>
      </c>
      <c r="C388" s="331"/>
      <c r="D388" s="331"/>
      <c r="E388" s="1129">
        <f>SUM(E387)</f>
        <v>300</v>
      </c>
      <c r="F388" s="1129">
        <f>SUM(F387)</f>
        <v>300</v>
      </c>
      <c r="G388" s="1191">
        <f t="shared" si="9"/>
        <v>1</v>
      </c>
    </row>
    <row r="389" spans="1:7" ht="12">
      <c r="A389" s="334"/>
      <c r="B389" s="336" t="s">
        <v>676</v>
      </c>
      <c r="C389" s="340">
        <f>SUM(C390)</f>
        <v>945</v>
      </c>
      <c r="D389" s="340">
        <f>SUM(D390)</f>
        <v>945</v>
      </c>
      <c r="E389" s="340">
        <f>SUM(E390)</f>
        <v>1095</v>
      </c>
      <c r="F389" s="340">
        <f>SUM(F390)</f>
        <v>1095</v>
      </c>
      <c r="G389" s="341">
        <f t="shared" si="9"/>
        <v>1</v>
      </c>
    </row>
    <row r="390" spans="1:7" ht="12.75">
      <c r="A390" s="334"/>
      <c r="B390" s="342" t="s">
        <v>677</v>
      </c>
      <c r="C390" s="343">
        <v>945</v>
      </c>
      <c r="D390" s="343">
        <v>945</v>
      </c>
      <c r="E390" s="343">
        <v>1095</v>
      </c>
      <c r="F390" s="343">
        <v>1095</v>
      </c>
      <c r="G390" s="341">
        <f t="shared" si="9"/>
        <v>1</v>
      </c>
    </row>
    <row r="391" spans="1:7" ht="12.75">
      <c r="A391" s="334"/>
      <c r="B391" s="342" t="s">
        <v>678</v>
      </c>
      <c r="C391" s="343"/>
      <c r="D391" s="343"/>
      <c r="E391" s="343"/>
      <c r="F391" s="343"/>
      <c r="G391" s="341"/>
    </row>
    <row r="392" spans="1:7" ht="12">
      <c r="A392" s="334"/>
      <c r="B392" s="344" t="s">
        <v>679</v>
      </c>
      <c r="C392" s="340">
        <v>3300</v>
      </c>
      <c r="D392" s="340">
        <v>3300</v>
      </c>
      <c r="E392" s="340">
        <v>4300</v>
      </c>
      <c r="F392" s="340">
        <v>4300</v>
      </c>
      <c r="G392" s="341">
        <f t="shared" si="9"/>
        <v>1</v>
      </c>
    </row>
    <row r="393" spans="1:7" ht="12">
      <c r="A393" s="334"/>
      <c r="B393" s="344" t="s">
        <v>680</v>
      </c>
      <c r="C393" s="340">
        <v>23846</v>
      </c>
      <c r="D393" s="340">
        <v>23846</v>
      </c>
      <c r="E393" s="340">
        <v>23846</v>
      </c>
      <c r="F393" s="340">
        <v>23846</v>
      </c>
      <c r="G393" s="341">
        <f t="shared" si="9"/>
        <v>1</v>
      </c>
    </row>
    <row r="394" spans="1:7" ht="12">
      <c r="A394" s="334"/>
      <c r="B394" s="344" t="s">
        <v>681</v>
      </c>
      <c r="C394" s="340">
        <v>8048</v>
      </c>
      <c r="D394" s="340">
        <v>8048</v>
      </c>
      <c r="E394" s="340">
        <v>6898</v>
      </c>
      <c r="F394" s="340">
        <v>6898</v>
      </c>
      <c r="G394" s="341">
        <f t="shared" si="9"/>
        <v>1</v>
      </c>
    </row>
    <row r="395" spans="1:7" ht="12">
      <c r="A395" s="334"/>
      <c r="B395" s="345" t="s">
        <v>682</v>
      </c>
      <c r="C395" s="340"/>
      <c r="D395" s="340"/>
      <c r="E395" s="340"/>
      <c r="F395" s="340"/>
      <c r="G395" s="341"/>
    </row>
    <row r="396" spans="1:7" ht="12.75" thickBot="1">
      <c r="A396" s="334"/>
      <c r="B396" s="346" t="s">
        <v>683</v>
      </c>
      <c r="C396" s="340"/>
      <c r="D396" s="340"/>
      <c r="E396" s="340"/>
      <c r="F396" s="340"/>
      <c r="G396" s="1189"/>
    </row>
    <row r="397" spans="1:7" ht="12.75" thickBot="1">
      <c r="A397" s="334"/>
      <c r="B397" s="348" t="s">
        <v>864</v>
      </c>
      <c r="C397" s="349">
        <f>SUM(C389+C392+C393+C394+C396)</f>
        <v>36139</v>
      </c>
      <c r="D397" s="349">
        <f>SUM(D389+D392+D393+D394+D396)</f>
        <v>36139</v>
      </c>
      <c r="E397" s="349">
        <f>SUM(E389+E392+E393+E394+E396)</f>
        <v>36139</v>
      </c>
      <c r="F397" s="349">
        <f>SUM(F389+F392+F393+F394+F396)</f>
        <v>36139</v>
      </c>
      <c r="G397" s="1191">
        <f aca="true" t="shared" si="18" ref="G397:G459">SUM(F397/E397)</f>
        <v>1</v>
      </c>
    </row>
    <row r="398" spans="1:7" ht="13.5" thickBot="1">
      <c r="A398" s="334"/>
      <c r="B398" s="351" t="s">
        <v>510</v>
      </c>
      <c r="C398" s="352">
        <f>SUM(C397+C388)</f>
        <v>36139</v>
      </c>
      <c r="D398" s="352">
        <f>SUM(D397+D388)</f>
        <v>36139</v>
      </c>
      <c r="E398" s="352">
        <f>SUM(E397+E388)</f>
        <v>36439</v>
      </c>
      <c r="F398" s="352">
        <f>SUM(F397+F388)</f>
        <v>36439</v>
      </c>
      <c r="G398" s="1191">
        <f t="shared" si="18"/>
        <v>1</v>
      </c>
    </row>
    <row r="399" spans="1:7" ht="12.75" thickBot="1">
      <c r="A399" s="334"/>
      <c r="B399" s="353" t="s">
        <v>511</v>
      </c>
      <c r="C399" s="900"/>
      <c r="D399" s="900"/>
      <c r="E399" s="900"/>
      <c r="F399" s="900"/>
      <c r="G399" s="1190"/>
    </row>
    <row r="400" spans="1:7" ht="12">
      <c r="A400" s="334"/>
      <c r="B400" s="355" t="s">
        <v>684</v>
      </c>
      <c r="C400" s="356"/>
      <c r="D400" s="356">
        <v>807</v>
      </c>
      <c r="E400" s="356">
        <v>807</v>
      </c>
      <c r="F400" s="356">
        <v>807</v>
      </c>
      <c r="G400" s="341">
        <f t="shared" si="18"/>
        <v>1</v>
      </c>
    </row>
    <row r="401" spans="1:8" ht="12">
      <c r="A401" s="334"/>
      <c r="B401" s="357" t="s">
        <v>688</v>
      </c>
      <c r="C401" s="886">
        <v>441699</v>
      </c>
      <c r="D401" s="886">
        <v>443264</v>
      </c>
      <c r="E401" s="1165">
        <v>443645</v>
      </c>
      <c r="F401" s="1165">
        <v>444241</v>
      </c>
      <c r="G401" s="341">
        <f t="shared" si="18"/>
        <v>1.001343416470376</v>
      </c>
      <c r="H401" s="884"/>
    </row>
    <row r="402" spans="1:8" ht="12.75" thickBot="1">
      <c r="A402" s="334"/>
      <c r="B402" s="358" t="s">
        <v>689</v>
      </c>
      <c r="C402" s="887">
        <v>6118</v>
      </c>
      <c r="D402" s="887">
        <v>6118</v>
      </c>
      <c r="E402" s="1236">
        <v>10568</v>
      </c>
      <c r="F402" s="1236">
        <v>10568</v>
      </c>
      <c r="G402" s="1189">
        <f t="shared" si="18"/>
        <v>1</v>
      </c>
      <c r="H402" s="884"/>
    </row>
    <row r="403" spans="1:7" ht="13.5" thickBot="1">
      <c r="A403" s="334"/>
      <c r="B403" s="359" t="s">
        <v>503</v>
      </c>
      <c r="C403" s="360">
        <f>SUM(C400:C402)</f>
        <v>447817</v>
      </c>
      <c r="D403" s="1084">
        <f>SUM(D400:D402)</f>
        <v>450189</v>
      </c>
      <c r="E403" s="1084">
        <f>SUM(E400:E402)</f>
        <v>455020</v>
      </c>
      <c r="F403" s="1084">
        <f>SUM(F400:F402)</f>
        <v>455616</v>
      </c>
      <c r="G403" s="1191">
        <f t="shared" si="18"/>
        <v>1.0013098325348337</v>
      </c>
    </row>
    <row r="404" spans="1:7" ht="14.25" thickBot="1">
      <c r="A404" s="334"/>
      <c r="B404" s="362" t="s">
        <v>520</v>
      </c>
      <c r="C404" s="363">
        <f>SUM(C398+C399+C403)</f>
        <v>483956</v>
      </c>
      <c r="D404" s="908">
        <f>SUM(D398+D399+D403)</f>
        <v>486328</v>
      </c>
      <c r="E404" s="908">
        <f>SUM(E398+E399+E403)</f>
        <v>491459</v>
      </c>
      <c r="F404" s="908">
        <f>SUM(F398+F399+F403)</f>
        <v>492055</v>
      </c>
      <c r="G404" s="1197">
        <f t="shared" si="18"/>
        <v>1.0012127156080162</v>
      </c>
    </row>
    <row r="405" spans="1:8" ht="12.75" customHeight="1">
      <c r="A405" s="334"/>
      <c r="B405" s="364" t="s">
        <v>840</v>
      </c>
      <c r="C405" s="340">
        <v>295062</v>
      </c>
      <c r="D405" s="340">
        <v>296295</v>
      </c>
      <c r="E405" s="340">
        <v>297521</v>
      </c>
      <c r="F405" s="340">
        <v>297990</v>
      </c>
      <c r="G405" s="341">
        <f t="shared" si="18"/>
        <v>1.001576359315813</v>
      </c>
      <c r="H405" s="884"/>
    </row>
    <row r="406" spans="1:8" ht="12">
      <c r="A406" s="334"/>
      <c r="B406" s="364" t="s">
        <v>841</v>
      </c>
      <c r="C406" s="340">
        <v>85568</v>
      </c>
      <c r="D406" s="340">
        <v>85900</v>
      </c>
      <c r="E406" s="340">
        <v>86232</v>
      </c>
      <c r="F406" s="340">
        <v>86359</v>
      </c>
      <c r="G406" s="341">
        <f t="shared" si="18"/>
        <v>1.0014727711290472</v>
      </c>
      <c r="H406" s="884"/>
    </row>
    <row r="407" spans="1:7" ht="12">
      <c r="A407" s="334"/>
      <c r="B407" s="364" t="s">
        <v>842</v>
      </c>
      <c r="C407" s="340">
        <v>99881</v>
      </c>
      <c r="D407" s="340">
        <v>100688</v>
      </c>
      <c r="E407" s="340">
        <v>100761</v>
      </c>
      <c r="F407" s="340">
        <v>100761</v>
      </c>
      <c r="G407" s="341">
        <f t="shared" si="18"/>
        <v>1</v>
      </c>
    </row>
    <row r="408" spans="1:7" ht="12">
      <c r="A408" s="334"/>
      <c r="B408" s="365" t="s">
        <v>844</v>
      </c>
      <c r="C408" s="340"/>
      <c r="D408" s="340"/>
      <c r="E408" s="340"/>
      <c r="F408" s="340"/>
      <c r="G408" s="341"/>
    </row>
    <row r="409" spans="1:7" ht="12.75" thickBot="1">
      <c r="A409" s="334"/>
      <c r="B409" s="366" t="s">
        <v>843</v>
      </c>
      <c r="C409" s="340"/>
      <c r="D409" s="340"/>
      <c r="E409" s="340"/>
      <c r="F409" s="340"/>
      <c r="G409" s="1189"/>
    </row>
    <row r="410" spans="1:7" ht="12.75" thickBot="1">
      <c r="A410" s="334"/>
      <c r="B410" s="367" t="s">
        <v>502</v>
      </c>
      <c r="C410" s="349">
        <f>SUM(C405:C409)</f>
        <v>480511</v>
      </c>
      <c r="D410" s="349">
        <f>SUM(D405:D409)</f>
        <v>482883</v>
      </c>
      <c r="E410" s="349">
        <f>SUM(E405:E409)</f>
        <v>484514</v>
      </c>
      <c r="F410" s="349">
        <f>SUM(F405:F409)</f>
        <v>485110</v>
      </c>
      <c r="G410" s="1191">
        <f t="shared" si="18"/>
        <v>1.0012300986142815</v>
      </c>
    </row>
    <row r="411" spans="1:7" ht="12">
      <c r="A411" s="334"/>
      <c r="B411" s="364" t="s">
        <v>747</v>
      </c>
      <c r="C411" s="340">
        <v>3445</v>
      </c>
      <c r="D411" s="340">
        <v>3445</v>
      </c>
      <c r="E411" s="340">
        <v>6945</v>
      </c>
      <c r="F411" s="340">
        <v>6945</v>
      </c>
      <c r="G411" s="341">
        <f t="shared" si="18"/>
        <v>1</v>
      </c>
    </row>
    <row r="412" spans="1:7" ht="12">
      <c r="A412" s="334"/>
      <c r="B412" s="364" t="s">
        <v>748</v>
      </c>
      <c r="C412" s="340"/>
      <c r="D412" s="340"/>
      <c r="E412" s="340"/>
      <c r="F412" s="340"/>
      <c r="G412" s="341"/>
    </row>
    <row r="413" spans="1:7" ht="12.75" thickBot="1">
      <c r="A413" s="334"/>
      <c r="B413" s="366" t="s">
        <v>847</v>
      </c>
      <c r="C413" s="340"/>
      <c r="D413" s="340"/>
      <c r="E413" s="340"/>
      <c r="F413" s="340"/>
      <c r="G413" s="1189"/>
    </row>
    <row r="414" spans="1:7" ht="12.75" thickBot="1">
      <c r="A414" s="334"/>
      <c r="B414" s="368" t="s">
        <v>509</v>
      </c>
      <c r="C414" s="349">
        <f>SUM(C411:C413)</f>
        <v>3445</v>
      </c>
      <c r="D414" s="349">
        <f>SUM(D411:D413)</f>
        <v>3445</v>
      </c>
      <c r="E414" s="349">
        <f>SUM(E411:E413)</f>
        <v>6945</v>
      </c>
      <c r="F414" s="349">
        <f>SUM(F411:F413)</f>
        <v>6945</v>
      </c>
      <c r="G414" s="1191">
        <f t="shared" si="18"/>
        <v>1</v>
      </c>
    </row>
    <row r="415" spans="1:7" ht="14.25" thickBot="1">
      <c r="A415" s="331"/>
      <c r="B415" s="369" t="s">
        <v>568</v>
      </c>
      <c r="C415" s="363">
        <f>SUM(C410+C414)</f>
        <v>483956</v>
      </c>
      <c r="D415" s="1086">
        <f>SUM(D410+D414)</f>
        <v>486328</v>
      </c>
      <c r="E415" s="1086">
        <f>SUM(E410+E414)</f>
        <v>491459</v>
      </c>
      <c r="F415" s="1086">
        <f>SUM(F410+F414)</f>
        <v>492055</v>
      </c>
      <c r="G415" s="1197">
        <f t="shared" si="18"/>
        <v>1.0012127156080162</v>
      </c>
    </row>
    <row r="416" spans="1:7" ht="13.5">
      <c r="A416" s="242">
        <v>2875</v>
      </c>
      <c r="B416" s="245" t="s">
        <v>816</v>
      </c>
      <c r="C416" s="340"/>
      <c r="D416" s="340"/>
      <c r="E416" s="340"/>
      <c r="F416" s="340"/>
      <c r="G416" s="341"/>
    </row>
    <row r="417" spans="1:7" ht="12" customHeight="1">
      <c r="A417" s="334"/>
      <c r="B417" s="336" t="s">
        <v>673</v>
      </c>
      <c r="C417" s="334"/>
      <c r="D417" s="334"/>
      <c r="E417" s="334"/>
      <c r="F417" s="334"/>
      <c r="G417" s="341"/>
    </row>
    <row r="418" spans="1:7" ht="12.75" thickBot="1">
      <c r="A418" s="334"/>
      <c r="B418" s="337" t="s">
        <v>674</v>
      </c>
      <c r="C418" s="347"/>
      <c r="D418" s="347">
        <v>2340</v>
      </c>
      <c r="E418" s="347">
        <v>2340</v>
      </c>
      <c r="F418" s="347">
        <v>2340</v>
      </c>
      <c r="G418" s="1189">
        <f t="shared" si="18"/>
        <v>1</v>
      </c>
    </row>
    <row r="419" spans="1:7" ht="12.75" thickBot="1">
      <c r="A419" s="334"/>
      <c r="B419" s="338" t="s">
        <v>691</v>
      </c>
      <c r="C419" s="378"/>
      <c r="D419" s="378">
        <f>SUM(D418)</f>
        <v>2340</v>
      </c>
      <c r="E419" s="378">
        <f>SUM(E418)</f>
        <v>2340</v>
      </c>
      <c r="F419" s="378">
        <f>SUM(F418)</f>
        <v>2340</v>
      </c>
      <c r="G419" s="1191">
        <f t="shared" si="18"/>
        <v>1</v>
      </c>
    </row>
    <row r="420" spans="1:7" ht="12">
      <c r="A420" s="334"/>
      <c r="B420" s="336" t="s">
        <v>676</v>
      </c>
      <c r="C420" s="340">
        <v>493</v>
      </c>
      <c r="D420" s="340">
        <v>493</v>
      </c>
      <c r="E420" s="340">
        <v>493</v>
      </c>
      <c r="F420" s="340">
        <v>493</v>
      </c>
      <c r="G420" s="341">
        <f t="shared" si="18"/>
        <v>1</v>
      </c>
    </row>
    <row r="421" spans="1:7" ht="12.75">
      <c r="A421" s="334"/>
      <c r="B421" s="342" t="s">
        <v>677</v>
      </c>
      <c r="C421" s="343"/>
      <c r="D421" s="343"/>
      <c r="E421" s="343"/>
      <c r="F421" s="343"/>
      <c r="G421" s="341"/>
    </row>
    <row r="422" spans="1:7" ht="12.75">
      <c r="A422" s="334"/>
      <c r="B422" s="342" t="s">
        <v>678</v>
      </c>
      <c r="C422" s="343">
        <v>493</v>
      </c>
      <c r="D422" s="343">
        <v>493</v>
      </c>
      <c r="E422" s="343">
        <v>493</v>
      </c>
      <c r="F422" s="343">
        <v>493</v>
      </c>
      <c r="G422" s="341">
        <f t="shared" si="18"/>
        <v>1</v>
      </c>
    </row>
    <row r="423" spans="1:7" ht="12">
      <c r="A423" s="334"/>
      <c r="B423" s="344" t="s">
        <v>679</v>
      </c>
      <c r="C423" s="340">
        <v>1044</v>
      </c>
      <c r="D423" s="340">
        <v>1044</v>
      </c>
      <c r="E423" s="340">
        <v>1044</v>
      </c>
      <c r="F423" s="340">
        <v>1044</v>
      </c>
      <c r="G423" s="341">
        <f t="shared" si="18"/>
        <v>1</v>
      </c>
    </row>
    <row r="424" spans="1:7" ht="12">
      <c r="A424" s="334"/>
      <c r="B424" s="344" t="s">
        <v>680</v>
      </c>
      <c r="C424" s="340">
        <v>36129</v>
      </c>
      <c r="D424" s="340">
        <v>36129</v>
      </c>
      <c r="E424" s="340">
        <v>36129</v>
      </c>
      <c r="F424" s="340">
        <v>36129</v>
      </c>
      <c r="G424" s="341">
        <f t="shared" si="18"/>
        <v>1</v>
      </c>
    </row>
    <row r="425" spans="1:7" ht="12">
      <c r="A425" s="334"/>
      <c r="B425" s="344" t="s">
        <v>681</v>
      </c>
      <c r="C425" s="340">
        <v>8819</v>
      </c>
      <c r="D425" s="340">
        <v>8819</v>
      </c>
      <c r="E425" s="340">
        <v>8819</v>
      </c>
      <c r="F425" s="340">
        <v>8819</v>
      </c>
      <c r="G425" s="341">
        <f t="shared" si="18"/>
        <v>1</v>
      </c>
    </row>
    <row r="426" spans="1:7" ht="12">
      <c r="A426" s="334"/>
      <c r="B426" s="345" t="s">
        <v>682</v>
      </c>
      <c r="C426" s="340"/>
      <c r="D426" s="340"/>
      <c r="E426" s="340"/>
      <c r="F426" s="340"/>
      <c r="G426" s="341"/>
    </row>
    <row r="427" spans="1:7" ht="12.75" thickBot="1">
      <c r="A427" s="334"/>
      <c r="B427" s="346" t="s">
        <v>683</v>
      </c>
      <c r="C427" s="340"/>
      <c r="D427" s="340"/>
      <c r="E427" s="340"/>
      <c r="F427" s="340"/>
      <c r="G427" s="1189"/>
    </row>
    <row r="428" spans="1:7" ht="12.75" thickBot="1">
      <c r="A428" s="334"/>
      <c r="B428" s="348" t="s">
        <v>864</v>
      </c>
      <c r="C428" s="349">
        <f>SUM(C420+C423+C424+C425+C427)</f>
        <v>46485</v>
      </c>
      <c r="D428" s="349">
        <f>SUM(D420+D423+D424+D425+D427)</f>
        <v>46485</v>
      </c>
      <c r="E428" s="349">
        <f>SUM(E420+E423+E424+E425+E427)</f>
        <v>46485</v>
      </c>
      <c r="F428" s="349">
        <f>SUM(F420+F423+F424+F425+F427)</f>
        <v>46485</v>
      </c>
      <c r="G428" s="1191">
        <f t="shared" si="18"/>
        <v>1</v>
      </c>
    </row>
    <row r="429" spans="1:7" ht="13.5" thickBot="1">
      <c r="A429" s="334"/>
      <c r="B429" s="351" t="s">
        <v>510</v>
      </c>
      <c r="C429" s="352">
        <f>SUM(C428+C419)</f>
        <v>46485</v>
      </c>
      <c r="D429" s="352">
        <f>SUM(D428+D419)</f>
        <v>48825</v>
      </c>
      <c r="E429" s="352">
        <f>SUM(E428+E419)</f>
        <v>48825</v>
      </c>
      <c r="F429" s="352">
        <f>SUM(F428+F419)</f>
        <v>48825</v>
      </c>
      <c r="G429" s="1191">
        <f t="shared" si="18"/>
        <v>1</v>
      </c>
    </row>
    <row r="430" spans="1:7" ht="12.75" thickBot="1">
      <c r="A430" s="334"/>
      <c r="B430" s="353" t="s">
        <v>511</v>
      </c>
      <c r="C430" s="900"/>
      <c r="D430" s="900"/>
      <c r="E430" s="900"/>
      <c r="F430" s="900"/>
      <c r="G430" s="1190"/>
    </row>
    <row r="431" spans="1:7" ht="12">
      <c r="A431" s="334"/>
      <c r="B431" s="355" t="s">
        <v>684</v>
      </c>
      <c r="C431" s="356"/>
      <c r="D431" s="356">
        <v>15011</v>
      </c>
      <c r="E431" s="356">
        <v>15011</v>
      </c>
      <c r="F431" s="356">
        <v>15011</v>
      </c>
      <c r="G431" s="341">
        <f t="shared" si="18"/>
        <v>1</v>
      </c>
    </row>
    <row r="432" spans="1:8" ht="12">
      <c r="A432" s="334"/>
      <c r="B432" s="357" t="s">
        <v>688</v>
      </c>
      <c r="C432" s="886">
        <v>570650</v>
      </c>
      <c r="D432" s="886">
        <v>573996</v>
      </c>
      <c r="E432" s="1165">
        <v>583676</v>
      </c>
      <c r="F432" s="1165">
        <v>586612</v>
      </c>
      <c r="G432" s="341">
        <f t="shared" si="18"/>
        <v>1.005030187981003</v>
      </c>
      <c r="H432" s="884"/>
    </row>
    <row r="433" spans="1:7" ht="12.75" thickBot="1">
      <c r="A433" s="334"/>
      <c r="B433" s="358" t="s">
        <v>689</v>
      </c>
      <c r="C433" s="347"/>
      <c r="D433" s="347"/>
      <c r="E433" s="347"/>
      <c r="F433" s="347"/>
      <c r="G433" s="1189"/>
    </row>
    <row r="434" spans="1:7" ht="13.5" thickBot="1">
      <c r="A434" s="334"/>
      <c r="B434" s="359" t="s">
        <v>503</v>
      </c>
      <c r="C434" s="360">
        <f>SUM(C431:C433)</f>
        <v>570650</v>
      </c>
      <c r="D434" s="360">
        <f>SUM(D431:D433)</f>
        <v>589007</v>
      </c>
      <c r="E434" s="360">
        <f>SUM(E431:E433)</f>
        <v>598687</v>
      </c>
      <c r="F434" s="360">
        <f>SUM(F431:F433)</f>
        <v>601623</v>
      </c>
      <c r="G434" s="1191">
        <f t="shared" si="18"/>
        <v>1.0049040650623782</v>
      </c>
    </row>
    <row r="435" spans="1:7" ht="14.25" thickBot="1">
      <c r="A435" s="334"/>
      <c r="B435" s="362" t="s">
        <v>520</v>
      </c>
      <c r="C435" s="363">
        <f>SUM(C429+C430+C434)</f>
        <v>617135</v>
      </c>
      <c r="D435" s="363">
        <f>SUM(D429+D430+D434)</f>
        <v>637832</v>
      </c>
      <c r="E435" s="363">
        <f>SUM(E429+E430+E434)</f>
        <v>647512</v>
      </c>
      <c r="F435" s="363">
        <f>SUM(F429+F430+F434)</f>
        <v>650448</v>
      </c>
      <c r="G435" s="1197">
        <f t="shared" si="18"/>
        <v>1.004534278901395</v>
      </c>
    </row>
    <row r="436" spans="1:8" ht="12">
      <c r="A436" s="334"/>
      <c r="B436" s="364" t="s">
        <v>840</v>
      </c>
      <c r="C436" s="340">
        <v>352145</v>
      </c>
      <c r="D436" s="340">
        <v>360977</v>
      </c>
      <c r="E436" s="340">
        <v>368599</v>
      </c>
      <c r="F436" s="340">
        <v>370911</v>
      </c>
      <c r="G436" s="341">
        <f t="shared" si="18"/>
        <v>1.0062723990027103</v>
      </c>
      <c r="H436" s="884"/>
    </row>
    <row r="437" spans="1:8" ht="12">
      <c r="A437" s="334"/>
      <c r="B437" s="364" t="s">
        <v>841</v>
      </c>
      <c r="C437" s="340">
        <v>100979</v>
      </c>
      <c r="D437" s="340">
        <v>103436</v>
      </c>
      <c r="E437" s="340">
        <v>105494</v>
      </c>
      <c r="F437" s="340">
        <v>106118</v>
      </c>
      <c r="G437" s="341">
        <f t="shared" si="18"/>
        <v>1.0059150283428442</v>
      </c>
      <c r="H437" s="884"/>
    </row>
    <row r="438" spans="1:7" ht="12">
      <c r="A438" s="334"/>
      <c r="B438" s="364" t="s">
        <v>842</v>
      </c>
      <c r="C438" s="340">
        <v>162270</v>
      </c>
      <c r="D438" s="340">
        <v>169754</v>
      </c>
      <c r="E438" s="340">
        <v>168340</v>
      </c>
      <c r="F438" s="340">
        <v>166240</v>
      </c>
      <c r="G438" s="341">
        <f t="shared" si="18"/>
        <v>0.9875252465248902</v>
      </c>
    </row>
    <row r="439" spans="1:7" ht="12">
      <c r="A439" s="334"/>
      <c r="B439" s="365" t="s">
        <v>844</v>
      </c>
      <c r="C439" s="340">
        <v>807</v>
      </c>
      <c r="D439" s="340">
        <v>807</v>
      </c>
      <c r="E439" s="340">
        <v>807</v>
      </c>
      <c r="F439" s="340">
        <v>807</v>
      </c>
      <c r="G439" s="341">
        <f t="shared" si="18"/>
        <v>1</v>
      </c>
    </row>
    <row r="440" spans="1:7" ht="12.75" thickBot="1">
      <c r="A440" s="334"/>
      <c r="B440" s="366" t="s">
        <v>843</v>
      </c>
      <c r="C440" s="340"/>
      <c r="D440" s="340"/>
      <c r="E440" s="340"/>
      <c r="F440" s="340"/>
      <c r="G440" s="1189"/>
    </row>
    <row r="441" spans="1:7" ht="12.75" thickBot="1">
      <c r="A441" s="334"/>
      <c r="B441" s="367" t="s">
        <v>502</v>
      </c>
      <c r="C441" s="349">
        <f>SUM(C436:C440)</f>
        <v>616201</v>
      </c>
      <c r="D441" s="349">
        <f>SUM(D436:D440)</f>
        <v>634974</v>
      </c>
      <c r="E441" s="349">
        <f>SUM(E436:E440)</f>
        <v>643240</v>
      </c>
      <c r="F441" s="349">
        <f>SUM(F436:F440)</f>
        <v>644076</v>
      </c>
      <c r="G441" s="1191">
        <f t="shared" si="18"/>
        <v>1.0012996704185062</v>
      </c>
    </row>
    <row r="442" spans="1:7" ht="12">
      <c r="A442" s="334"/>
      <c r="B442" s="364" t="s">
        <v>747</v>
      </c>
      <c r="C442" s="340">
        <v>934</v>
      </c>
      <c r="D442" s="340">
        <v>2858</v>
      </c>
      <c r="E442" s="340">
        <v>4272</v>
      </c>
      <c r="F442" s="340">
        <v>6372</v>
      </c>
      <c r="G442" s="341">
        <f t="shared" si="18"/>
        <v>1.4915730337078652</v>
      </c>
    </row>
    <row r="443" spans="1:7" ht="12">
      <c r="A443" s="334"/>
      <c r="B443" s="364" t="s">
        <v>748</v>
      </c>
      <c r="C443" s="340"/>
      <c r="D443" s="340"/>
      <c r="E443" s="340"/>
      <c r="F443" s="340"/>
      <c r="G443" s="341"/>
    </row>
    <row r="444" spans="1:7" ht="12.75" thickBot="1">
      <c r="A444" s="334"/>
      <c r="B444" s="366" t="s">
        <v>847</v>
      </c>
      <c r="C444" s="340"/>
      <c r="D444" s="340"/>
      <c r="E444" s="340"/>
      <c r="F444" s="340"/>
      <c r="G444" s="1189"/>
    </row>
    <row r="445" spans="1:7" ht="12.75" thickBot="1">
      <c r="A445" s="334"/>
      <c r="B445" s="368" t="s">
        <v>509</v>
      </c>
      <c r="C445" s="349">
        <f>SUM(C442:C444)</f>
        <v>934</v>
      </c>
      <c r="D445" s="349">
        <f>SUM(D442:D444)</f>
        <v>2858</v>
      </c>
      <c r="E445" s="349">
        <f>SUM(E442:E444)</f>
        <v>4272</v>
      </c>
      <c r="F445" s="349">
        <f>SUM(F442:F444)</f>
        <v>6372</v>
      </c>
      <c r="G445" s="1191">
        <f t="shared" si="18"/>
        <v>1.4915730337078652</v>
      </c>
    </row>
    <row r="446" spans="1:7" ht="14.25" thickBot="1">
      <c r="A446" s="331"/>
      <c r="B446" s="369" t="s">
        <v>568</v>
      </c>
      <c r="C446" s="363">
        <f>SUM(C441+C445)</f>
        <v>617135</v>
      </c>
      <c r="D446" s="1086">
        <f>SUM(D441+D445)</f>
        <v>637832</v>
      </c>
      <c r="E446" s="1086">
        <f>SUM(E441+E445)</f>
        <v>647512</v>
      </c>
      <c r="F446" s="1086">
        <f>SUM(F441+F445)</f>
        <v>650448</v>
      </c>
      <c r="G446" s="1197">
        <f t="shared" si="18"/>
        <v>1.004534278901395</v>
      </c>
    </row>
    <row r="447" spans="1:7" ht="13.5">
      <c r="A447" s="242">
        <v>2898</v>
      </c>
      <c r="B447" s="371" t="s">
        <v>857</v>
      </c>
      <c r="C447" s="373"/>
      <c r="D447" s="373"/>
      <c r="E447" s="373"/>
      <c r="F447" s="373"/>
      <c r="G447" s="341"/>
    </row>
    <row r="448" spans="1:7" ht="12">
      <c r="A448" s="334"/>
      <c r="B448" s="336" t="s">
        <v>673</v>
      </c>
      <c r="C448" s="334"/>
      <c r="D448" s="334"/>
      <c r="E448" s="334"/>
      <c r="F448" s="334"/>
      <c r="G448" s="341"/>
    </row>
    <row r="449" spans="1:7" ht="12.75" thickBot="1">
      <c r="A449" s="334"/>
      <c r="B449" s="337" t="s">
        <v>674</v>
      </c>
      <c r="C449" s="347">
        <f>SUM(C418+C387)</f>
        <v>0</v>
      </c>
      <c r="D449" s="347">
        <f>SUM(D418+D387)</f>
        <v>2340</v>
      </c>
      <c r="E449" s="347">
        <f>SUM(E418+E387)</f>
        <v>2640</v>
      </c>
      <c r="F449" s="347">
        <f>SUM(F418+F387)</f>
        <v>2640</v>
      </c>
      <c r="G449" s="1189">
        <f t="shared" si="18"/>
        <v>1</v>
      </c>
    </row>
    <row r="450" spans="1:7" ht="12.75" thickBot="1">
      <c r="A450" s="334"/>
      <c r="B450" s="338" t="s">
        <v>691</v>
      </c>
      <c r="C450" s="378">
        <f>SUM(C449)</f>
        <v>0</v>
      </c>
      <c r="D450" s="378">
        <f>SUM(D449)</f>
        <v>2340</v>
      </c>
      <c r="E450" s="378">
        <f>SUM(E449)</f>
        <v>2640</v>
      </c>
      <c r="F450" s="378">
        <f>SUM(F449)</f>
        <v>2640</v>
      </c>
      <c r="G450" s="1191">
        <f t="shared" si="18"/>
        <v>1</v>
      </c>
    </row>
    <row r="451" spans="1:7" ht="12">
      <c r="A451" s="334"/>
      <c r="B451" s="336" t="s">
        <v>676</v>
      </c>
      <c r="C451" s="340">
        <f aca="true" t="shared" si="19" ref="C451:C458">SUM(C420+C389)</f>
        <v>1438</v>
      </c>
      <c r="D451" s="340">
        <f aca="true" t="shared" si="20" ref="D451:E458">SUM(D420+D389)</f>
        <v>1438</v>
      </c>
      <c r="E451" s="340">
        <f t="shared" si="20"/>
        <v>1588</v>
      </c>
      <c r="F451" s="340">
        <f aca="true" t="shared" si="21" ref="F451:F458">SUM(F420+F389)</f>
        <v>1588</v>
      </c>
      <c r="G451" s="341">
        <f t="shared" si="18"/>
        <v>1</v>
      </c>
    </row>
    <row r="452" spans="1:7" ht="12.75">
      <c r="A452" s="334"/>
      <c r="B452" s="342" t="s">
        <v>677</v>
      </c>
      <c r="C452" s="343">
        <f t="shared" si="19"/>
        <v>945</v>
      </c>
      <c r="D452" s="343">
        <f t="shared" si="20"/>
        <v>945</v>
      </c>
      <c r="E452" s="343">
        <f t="shared" si="20"/>
        <v>1095</v>
      </c>
      <c r="F452" s="343">
        <f t="shared" si="21"/>
        <v>1095</v>
      </c>
      <c r="G452" s="341">
        <f t="shared" si="18"/>
        <v>1</v>
      </c>
    </row>
    <row r="453" spans="1:7" ht="12.75">
      <c r="A453" s="334"/>
      <c r="B453" s="342" t="s">
        <v>678</v>
      </c>
      <c r="C453" s="343">
        <f t="shared" si="19"/>
        <v>493</v>
      </c>
      <c r="D453" s="343">
        <f t="shared" si="20"/>
        <v>493</v>
      </c>
      <c r="E453" s="343">
        <f t="shared" si="20"/>
        <v>493</v>
      </c>
      <c r="F453" s="343">
        <f t="shared" si="21"/>
        <v>493</v>
      </c>
      <c r="G453" s="341">
        <f t="shared" si="18"/>
        <v>1</v>
      </c>
    </row>
    <row r="454" spans="1:7" ht="12">
      <c r="A454" s="334"/>
      <c r="B454" s="344" t="s">
        <v>679</v>
      </c>
      <c r="C454" s="340">
        <f t="shared" si="19"/>
        <v>4344</v>
      </c>
      <c r="D454" s="340">
        <f t="shared" si="20"/>
        <v>4344</v>
      </c>
      <c r="E454" s="340">
        <f t="shared" si="20"/>
        <v>5344</v>
      </c>
      <c r="F454" s="340">
        <f t="shared" si="21"/>
        <v>5344</v>
      </c>
      <c r="G454" s="341">
        <f t="shared" si="18"/>
        <v>1</v>
      </c>
    </row>
    <row r="455" spans="1:7" ht="12">
      <c r="A455" s="334"/>
      <c r="B455" s="344" t="s">
        <v>680</v>
      </c>
      <c r="C455" s="340">
        <f t="shared" si="19"/>
        <v>59975</v>
      </c>
      <c r="D455" s="340">
        <f t="shared" si="20"/>
        <v>59975</v>
      </c>
      <c r="E455" s="340">
        <f t="shared" si="20"/>
        <v>59975</v>
      </c>
      <c r="F455" s="340">
        <f t="shared" si="21"/>
        <v>59975</v>
      </c>
      <c r="G455" s="341">
        <f t="shared" si="18"/>
        <v>1</v>
      </c>
    </row>
    <row r="456" spans="1:7" ht="12">
      <c r="A456" s="334"/>
      <c r="B456" s="344" t="s">
        <v>681</v>
      </c>
      <c r="C456" s="340">
        <f t="shared" si="19"/>
        <v>16867</v>
      </c>
      <c r="D456" s="340">
        <f t="shared" si="20"/>
        <v>16867</v>
      </c>
      <c r="E456" s="340">
        <f t="shared" si="20"/>
        <v>15717</v>
      </c>
      <c r="F456" s="340">
        <f t="shared" si="21"/>
        <v>15717</v>
      </c>
      <c r="G456" s="341">
        <f t="shared" si="18"/>
        <v>1</v>
      </c>
    </row>
    <row r="457" spans="1:7" ht="12">
      <c r="A457" s="334"/>
      <c r="B457" s="345" t="s">
        <v>682</v>
      </c>
      <c r="C457" s="340">
        <f t="shared" si="19"/>
        <v>0</v>
      </c>
      <c r="D457" s="340">
        <f t="shared" si="20"/>
        <v>0</v>
      </c>
      <c r="E457" s="340">
        <f t="shared" si="20"/>
        <v>0</v>
      </c>
      <c r="F457" s="340">
        <f t="shared" si="21"/>
        <v>0</v>
      </c>
      <c r="G457" s="341"/>
    </row>
    <row r="458" spans="1:7" ht="12.75" thickBot="1">
      <c r="A458" s="334"/>
      <c r="B458" s="346" t="s">
        <v>683</v>
      </c>
      <c r="C458" s="340">
        <f t="shared" si="19"/>
        <v>0</v>
      </c>
      <c r="D458" s="340">
        <f t="shared" si="20"/>
        <v>0</v>
      </c>
      <c r="E458" s="340">
        <f t="shared" si="20"/>
        <v>0</v>
      </c>
      <c r="F458" s="340">
        <f t="shared" si="21"/>
        <v>0</v>
      </c>
      <c r="G458" s="1189"/>
    </row>
    <row r="459" spans="1:7" ht="12.75" thickBot="1">
      <c r="A459" s="334"/>
      <c r="B459" s="348" t="s">
        <v>864</v>
      </c>
      <c r="C459" s="349">
        <f>SUM(C451+C454+C455+C456+C458)</f>
        <v>82624</v>
      </c>
      <c r="D459" s="349">
        <f>SUM(D451+D454+D455+D456+D458)</f>
        <v>82624</v>
      </c>
      <c r="E459" s="349">
        <f>SUM(E451+E454+E455+E456+E458)</f>
        <v>82624</v>
      </c>
      <c r="F459" s="349">
        <f>SUM(F451+F454+F455+F456+F458)</f>
        <v>82624</v>
      </c>
      <c r="G459" s="1191">
        <f t="shared" si="18"/>
        <v>1</v>
      </c>
    </row>
    <row r="460" spans="1:7" ht="13.5" thickBot="1">
      <c r="A460" s="334"/>
      <c r="B460" s="351" t="s">
        <v>510</v>
      </c>
      <c r="C460" s="352">
        <f>SUM(C459+C450)</f>
        <v>82624</v>
      </c>
      <c r="D460" s="352">
        <f>SUM(D459+D450)</f>
        <v>84964</v>
      </c>
      <c r="E460" s="352">
        <f>SUM(E459+E450)</f>
        <v>85264</v>
      </c>
      <c r="F460" s="352">
        <f>SUM(F459+F450)</f>
        <v>85264</v>
      </c>
      <c r="G460" s="1191">
        <f aca="true" t="shared" si="22" ref="G460:G521">SUM(F460/E460)</f>
        <v>1</v>
      </c>
    </row>
    <row r="461" spans="1:7" ht="12.75" thickBot="1">
      <c r="A461" s="334"/>
      <c r="B461" s="353" t="s">
        <v>511</v>
      </c>
      <c r="C461" s="354"/>
      <c r="D461" s="354"/>
      <c r="E461" s="354"/>
      <c r="F461" s="354"/>
      <c r="G461" s="1190"/>
    </row>
    <row r="462" spans="1:7" ht="12">
      <c r="A462" s="334"/>
      <c r="B462" s="355" t="s">
        <v>684</v>
      </c>
      <c r="C462" s="356">
        <f aca="true" t="shared" si="23" ref="C462:D464">SUM(C431+C400)</f>
        <v>0</v>
      </c>
      <c r="D462" s="356">
        <f t="shared" si="23"/>
        <v>15818</v>
      </c>
      <c r="E462" s="356">
        <f aca="true" t="shared" si="24" ref="E462:F464">SUM(E431+E400)</f>
        <v>15818</v>
      </c>
      <c r="F462" s="356">
        <f t="shared" si="24"/>
        <v>15818</v>
      </c>
      <c r="G462" s="341">
        <f t="shared" si="22"/>
        <v>1</v>
      </c>
    </row>
    <row r="463" spans="1:7" ht="12">
      <c r="A463" s="334"/>
      <c r="B463" s="357" t="s">
        <v>688</v>
      </c>
      <c r="C463" s="340">
        <f t="shared" si="23"/>
        <v>1012349</v>
      </c>
      <c r="D463" s="340">
        <f t="shared" si="23"/>
        <v>1017260</v>
      </c>
      <c r="E463" s="340">
        <f t="shared" si="24"/>
        <v>1027321</v>
      </c>
      <c r="F463" s="340">
        <f t="shared" si="24"/>
        <v>1030853</v>
      </c>
      <c r="G463" s="341">
        <f t="shared" si="22"/>
        <v>1.0034380685297</v>
      </c>
    </row>
    <row r="464" spans="1:7" ht="12.75" thickBot="1">
      <c r="A464" s="334"/>
      <c r="B464" s="358" t="s">
        <v>689</v>
      </c>
      <c r="C464" s="347">
        <f t="shared" si="23"/>
        <v>6118</v>
      </c>
      <c r="D464" s="347">
        <f t="shared" si="23"/>
        <v>6118</v>
      </c>
      <c r="E464" s="347">
        <f t="shared" si="24"/>
        <v>10568</v>
      </c>
      <c r="F464" s="347">
        <f t="shared" si="24"/>
        <v>10568</v>
      </c>
      <c r="G464" s="1189">
        <f t="shared" si="22"/>
        <v>1</v>
      </c>
    </row>
    <row r="465" spans="1:7" ht="13.5" thickBot="1">
      <c r="A465" s="334"/>
      <c r="B465" s="359" t="s">
        <v>503</v>
      </c>
      <c r="C465" s="360">
        <f>SUM(C462:C464)</f>
        <v>1018467</v>
      </c>
      <c r="D465" s="360">
        <f>SUM(D462:D464)</f>
        <v>1039196</v>
      </c>
      <c r="E465" s="360">
        <f>SUM(E462:E464)</f>
        <v>1053707</v>
      </c>
      <c r="F465" s="360">
        <f>SUM(F462:F464)</f>
        <v>1057239</v>
      </c>
      <c r="G465" s="1191">
        <f t="shared" si="22"/>
        <v>1.0033519754542772</v>
      </c>
    </row>
    <row r="466" spans="1:7" ht="14.25" thickBot="1">
      <c r="A466" s="334"/>
      <c r="B466" s="362" t="s">
        <v>520</v>
      </c>
      <c r="C466" s="363">
        <f>SUM(C460+C461+C465)</f>
        <v>1101091</v>
      </c>
      <c r="D466" s="363">
        <f>SUM(D460+D461+D465)</f>
        <v>1124160</v>
      </c>
      <c r="E466" s="363">
        <f>SUM(E460+E461+E465)</f>
        <v>1138971</v>
      </c>
      <c r="F466" s="363">
        <f>SUM(F460+F461+F465)</f>
        <v>1142503</v>
      </c>
      <c r="G466" s="1197">
        <f t="shared" si="22"/>
        <v>1.0031010447149225</v>
      </c>
    </row>
    <row r="467" spans="1:7" ht="12">
      <c r="A467" s="334"/>
      <c r="B467" s="364" t="s">
        <v>840</v>
      </c>
      <c r="C467" s="340">
        <f aca="true" t="shared" si="25" ref="C467:D471">SUM(C436+C405)</f>
        <v>647207</v>
      </c>
      <c r="D467" s="340">
        <f t="shared" si="25"/>
        <v>657272</v>
      </c>
      <c r="E467" s="340">
        <f aca="true" t="shared" si="26" ref="E467:F471">SUM(E436+E405)</f>
        <v>666120</v>
      </c>
      <c r="F467" s="340">
        <f t="shared" si="26"/>
        <v>668901</v>
      </c>
      <c r="G467" s="341">
        <f t="shared" si="22"/>
        <v>1.0041749234372186</v>
      </c>
    </row>
    <row r="468" spans="1:7" ht="12">
      <c r="A468" s="334"/>
      <c r="B468" s="364" t="s">
        <v>841</v>
      </c>
      <c r="C468" s="340">
        <f t="shared" si="25"/>
        <v>186547</v>
      </c>
      <c r="D468" s="340">
        <f t="shared" si="25"/>
        <v>189336</v>
      </c>
      <c r="E468" s="340">
        <f t="shared" si="26"/>
        <v>191726</v>
      </c>
      <c r="F468" s="340">
        <f t="shared" si="26"/>
        <v>192477</v>
      </c>
      <c r="G468" s="341">
        <f t="shared" si="22"/>
        <v>1.0039170482876605</v>
      </c>
    </row>
    <row r="469" spans="1:7" ht="12">
      <c r="A469" s="334"/>
      <c r="B469" s="364" t="s">
        <v>842</v>
      </c>
      <c r="C469" s="340">
        <f t="shared" si="25"/>
        <v>262151</v>
      </c>
      <c r="D469" s="340">
        <f t="shared" si="25"/>
        <v>270442</v>
      </c>
      <c r="E469" s="340">
        <f t="shared" si="26"/>
        <v>269101</v>
      </c>
      <c r="F469" s="340">
        <f t="shared" si="26"/>
        <v>267001</v>
      </c>
      <c r="G469" s="341">
        <f t="shared" si="22"/>
        <v>0.9921962385869989</v>
      </c>
    </row>
    <row r="470" spans="1:7" ht="12">
      <c r="A470" s="334"/>
      <c r="B470" s="365" t="s">
        <v>844</v>
      </c>
      <c r="C470" s="340">
        <f t="shared" si="25"/>
        <v>807</v>
      </c>
      <c r="D470" s="340">
        <f t="shared" si="25"/>
        <v>807</v>
      </c>
      <c r="E470" s="340">
        <f t="shared" si="26"/>
        <v>807</v>
      </c>
      <c r="F470" s="340">
        <f t="shared" si="26"/>
        <v>807</v>
      </c>
      <c r="G470" s="341">
        <f t="shared" si="22"/>
        <v>1</v>
      </c>
    </row>
    <row r="471" spans="1:7" ht="12.75" thickBot="1">
      <c r="A471" s="334"/>
      <c r="B471" s="366" t="s">
        <v>843</v>
      </c>
      <c r="C471" s="340">
        <f t="shared" si="25"/>
        <v>0</v>
      </c>
      <c r="D471" s="340">
        <f t="shared" si="25"/>
        <v>0</v>
      </c>
      <c r="E471" s="340">
        <f t="shared" si="26"/>
        <v>0</v>
      </c>
      <c r="F471" s="340">
        <f t="shared" si="26"/>
        <v>0</v>
      </c>
      <c r="G471" s="1189"/>
    </row>
    <row r="472" spans="1:7" ht="12.75" thickBot="1">
      <c r="A472" s="334"/>
      <c r="B472" s="367" t="s">
        <v>502</v>
      </c>
      <c r="C472" s="349">
        <f>SUM(C467:C471)</f>
        <v>1096712</v>
      </c>
      <c r="D472" s="349">
        <f>SUM(D467:D471)</f>
        <v>1117857</v>
      </c>
      <c r="E472" s="349">
        <f>SUM(E467:E471)</f>
        <v>1127754</v>
      </c>
      <c r="F472" s="349">
        <f>SUM(F467:F471)</f>
        <v>1129186</v>
      </c>
      <c r="G472" s="1191">
        <f t="shared" si="22"/>
        <v>1.0012697804663073</v>
      </c>
    </row>
    <row r="473" spans="1:7" ht="12">
      <c r="A473" s="334"/>
      <c r="B473" s="364" t="s">
        <v>747</v>
      </c>
      <c r="C473" s="340">
        <f>SUM(C442+C411)</f>
        <v>4379</v>
      </c>
      <c r="D473" s="340">
        <f>SUM(D442+D411)</f>
        <v>6303</v>
      </c>
      <c r="E473" s="340">
        <f>SUM(E442+E411)</f>
        <v>11217</v>
      </c>
      <c r="F473" s="340">
        <f>SUM(F442+F411)</f>
        <v>13317</v>
      </c>
      <c r="G473" s="341">
        <f t="shared" si="22"/>
        <v>1.1872158331104574</v>
      </c>
    </row>
    <row r="474" spans="1:7" ht="12">
      <c r="A474" s="334"/>
      <c r="B474" s="364" t="s">
        <v>748</v>
      </c>
      <c r="C474" s="340">
        <f>SUM(C443)</f>
        <v>0</v>
      </c>
      <c r="D474" s="340">
        <f>SUM(D443)</f>
        <v>0</v>
      </c>
      <c r="E474" s="340">
        <f>SUM(E443)</f>
        <v>0</v>
      </c>
      <c r="F474" s="340">
        <f>SUM(F443)</f>
        <v>0</v>
      </c>
      <c r="G474" s="341"/>
    </row>
    <row r="475" spans="1:7" ht="12.75" thickBot="1">
      <c r="A475" s="334"/>
      <c r="B475" s="366" t="s">
        <v>847</v>
      </c>
      <c r="C475" s="347"/>
      <c r="D475" s="347"/>
      <c r="E475" s="347"/>
      <c r="F475" s="347"/>
      <c r="G475" s="1189"/>
    </row>
    <row r="476" spans="1:7" ht="12.75" thickBot="1">
      <c r="A476" s="334"/>
      <c r="B476" s="368" t="s">
        <v>509</v>
      </c>
      <c r="C476" s="349">
        <f>SUM(C473:C475)</f>
        <v>4379</v>
      </c>
      <c r="D476" s="349">
        <f>SUM(D473:D475)</f>
        <v>6303</v>
      </c>
      <c r="E476" s="349">
        <f>SUM(E473:E475)</f>
        <v>11217</v>
      </c>
      <c r="F476" s="349">
        <f>SUM(F473:F475)</f>
        <v>13317</v>
      </c>
      <c r="G476" s="1191">
        <f t="shared" si="22"/>
        <v>1.1872158331104574</v>
      </c>
    </row>
    <row r="477" spans="1:7" ht="14.25" thickBot="1">
      <c r="A477" s="331"/>
      <c r="B477" s="369" t="s">
        <v>568</v>
      </c>
      <c r="C477" s="908">
        <f>SUM(C472+C476)</f>
        <v>1101091</v>
      </c>
      <c r="D477" s="908">
        <f>SUM(D472+D476)</f>
        <v>1124160</v>
      </c>
      <c r="E477" s="908">
        <f>SUM(E472+E476)</f>
        <v>1138971</v>
      </c>
      <c r="F477" s="908">
        <f>SUM(F472+F476)</f>
        <v>1142503</v>
      </c>
      <c r="G477" s="1197">
        <f t="shared" si="22"/>
        <v>1.0031010447149225</v>
      </c>
    </row>
    <row r="478" spans="1:7" ht="13.5">
      <c r="A478" s="242">
        <v>2985</v>
      </c>
      <c r="B478" s="245" t="s">
        <v>858</v>
      </c>
      <c r="C478" s="340"/>
      <c r="D478" s="340"/>
      <c r="E478" s="340"/>
      <c r="F478" s="340"/>
      <c r="G478" s="341"/>
    </row>
    <row r="479" spans="1:7" ht="12" customHeight="1">
      <c r="A479" s="334"/>
      <c r="B479" s="336" t="s">
        <v>673</v>
      </c>
      <c r="C479" s="334"/>
      <c r="D479" s="334"/>
      <c r="E479" s="334"/>
      <c r="F479" s="334"/>
      <c r="G479" s="341"/>
    </row>
    <row r="480" spans="1:7" ht="12.75" thickBot="1">
      <c r="A480" s="334"/>
      <c r="B480" s="337" t="s">
        <v>674</v>
      </c>
      <c r="C480" s="379">
        <v>10000</v>
      </c>
      <c r="D480" s="379">
        <v>10000</v>
      </c>
      <c r="E480" s="379">
        <v>22192</v>
      </c>
      <c r="F480" s="379">
        <v>22192</v>
      </c>
      <c r="G480" s="1189">
        <f t="shared" si="22"/>
        <v>1</v>
      </c>
    </row>
    <row r="481" spans="1:7" ht="12.75" thickBot="1">
      <c r="A481" s="334"/>
      <c r="B481" s="338" t="s">
        <v>691</v>
      </c>
      <c r="C481" s="380">
        <f>SUM(C480)</f>
        <v>10000</v>
      </c>
      <c r="D481" s="380">
        <f>SUM(D480)</f>
        <v>10000</v>
      </c>
      <c r="E481" s="380">
        <f>SUM(E480)</f>
        <v>22192</v>
      </c>
      <c r="F481" s="380">
        <f>SUM(F480)</f>
        <v>22192</v>
      </c>
      <c r="G481" s="1191">
        <f t="shared" si="22"/>
        <v>1</v>
      </c>
    </row>
    <row r="482" spans="1:7" ht="12">
      <c r="A482" s="334"/>
      <c r="B482" s="336" t="s">
        <v>676</v>
      </c>
      <c r="C482" s="340">
        <f>SUM(C483:C484)</f>
        <v>39370</v>
      </c>
      <c r="D482" s="340">
        <f>SUM(D483:D484)</f>
        <v>39370</v>
      </c>
      <c r="E482" s="340">
        <f>SUM(E483:E484)</f>
        <v>39370</v>
      </c>
      <c r="F482" s="340">
        <f>SUM(F483:F484)</f>
        <v>39370</v>
      </c>
      <c r="G482" s="341">
        <f t="shared" si="22"/>
        <v>1</v>
      </c>
    </row>
    <row r="483" spans="1:7" ht="12.75">
      <c r="A483" s="334"/>
      <c r="B483" s="342" t="s">
        <v>677</v>
      </c>
      <c r="C483" s="343">
        <v>39370</v>
      </c>
      <c r="D483" s="343">
        <v>39370</v>
      </c>
      <c r="E483" s="343">
        <v>39370</v>
      </c>
      <c r="F483" s="343">
        <v>39370</v>
      </c>
      <c r="G483" s="341">
        <f t="shared" si="22"/>
        <v>1</v>
      </c>
    </row>
    <row r="484" spans="1:7" ht="12.75">
      <c r="A484" s="334"/>
      <c r="B484" s="342" t="s">
        <v>678</v>
      </c>
      <c r="C484" s="343"/>
      <c r="D484" s="343"/>
      <c r="E484" s="343"/>
      <c r="F484" s="343"/>
      <c r="G484" s="341"/>
    </row>
    <row r="485" spans="1:7" ht="12">
      <c r="A485" s="334"/>
      <c r="B485" s="344" t="s">
        <v>679</v>
      </c>
      <c r="C485" s="340"/>
      <c r="D485" s="340"/>
      <c r="E485" s="340"/>
      <c r="F485" s="340"/>
      <c r="G485" s="341"/>
    </row>
    <row r="486" spans="1:7" ht="12">
      <c r="A486" s="334"/>
      <c r="B486" s="344" t="s">
        <v>680</v>
      </c>
      <c r="C486" s="340"/>
      <c r="D486" s="340"/>
      <c r="E486" s="340"/>
      <c r="F486" s="340"/>
      <c r="G486" s="341"/>
    </row>
    <row r="487" spans="1:7" ht="12">
      <c r="A487" s="334"/>
      <c r="B487" s="344" t="s">
        <v>681</v>
      </c>
      <c r="C487" s="340">
        <v>10630</v>
      </c>
      <c r="D487" s="340">
        <v>10630</v>
      </c>
      <c r="E487" s="340">
        <v>10630</v>
      </c>
      <c r="F487" s="340">
        <v>10630</v>
      </c>
      <c r="G487" s="341">
        <f t="shared" si="22"/>
        <v>1</v>
      </c>
    </row>
    <row r="488" spans="1:7" ht="12">
      <c r="A488" s="334"/>
      <c r="B488" s="345" t="s">
        <v>682</v>
      </c>
      <c r="C488" s="340"/>
      <c r="D488" s="340"/>
      <c r="E488" s="340"/>
      <c r="F488" s="340"/>
      <c r="G488" s="341"/>
    </row>
    <row r="489" spans="1:7" ht="12.75" thickBot="1">
      <c r="A489" s="334"/>
      <c r="B489" s="346" t="s">
        <v>683</v>
      </c>
      <c r="C489" s="340"/>
      <c r="D489" s="340"/>
      <c r="E489" s="340"/>
      <c r="F489" s="340"/>
      <c r="G489" s="1189"/>
    </row>
    <row r="490" spans="1:7" ht="12.75" thickBot="1">
      <c r="A490" s="334"/>
      <c r="B490" s="348" t="s">
        <v>864</v>
      </c>
      <c r="C490" s="349">
        <f>SUM(C482+C485+C486+C487+C489)</f>
        <v>50000</v>
      </c>
      <c r="D490" s="349">
        <f>SUM(D482+D485+D486+D487+D489)</f>
        <v>50000</v>
      </c>
      <c r="E490" s="349">
        <f>SUM(E482+E485+E486+E487+E489)</f>
        <v>50000</v>
      </c>
      <c r="F490" s="349">
        <f>SUM(F482+F485+F486+F487+F489)</f>
        <v>50000</v>
      </c>
      <c r="G490" s="1191">
        <f t="shared" si="22"/>
        <v>1</v>
      </c>
    </row>
    <row r="491" spans="1:7" ht="13.5" thickBot="1">
      <c r="A491" s="334"/>
      <c r="B491" s="351" t="s">
        <v>510</v>
      </c>
      <c r="C491" s="352">
        <f>SUM(C490+C481)</f>
        <v>60000</v>
      </c>
      <c r="D491" s="352">
        <f>SUM(D490+D481)</f>
        <v>60000</v>
      </c>
      <c r="E491" s="352">
        <f>SUM(E490+E481)</f>
        <v>72192</v>
      </c>
      <c r="F491" s="352">
        <f>SUM(F490+F481)</f>
        <v>72192</v>
      </c>
      <c r="G491" s="1197">
        <f t="shared" si="22"/>
        <v>1</v>
      </c>
    </row>
    <row r="492" spans="1:7" ht="12.75" thickBot="1">
      <c r="A492" s="334"/>
      <c r="B492" s="353" t="s">
        <v>511</v>
      </c>
      <c r="C492" s="900"/>
      <c r="D492" s="900"/>
      <c r="E492" s="900"/>
      <c r="F492" s="900"/>
      <c r="G492" s="1190"/>
    </row>
    <row r="493" spans="1:7" ht="12">
      <c r="A493" s="334"/>
      <c r="B493" s="355" t="s">
        <v>684</v>
      </c>
      <c r="C493" s="356"/>
      <c r="D493" s="356">
        <v>3690</v>
      </c>
      <c r="E493" s="356">
        <v>3690</v>
      </c>
      <c r="F493" s="356">
        <v>3690</v>
      </c>
      <c r="G493" s="341">
        <f t="shared" si="22"/>
        <v>1</v>
      </c>
    </row>
    <row r="494" spans="1:8" ht="12">
      <c r="A494" s="334"/>
      <c r="B494" s="357" t="s">
        <v>688</v>
      </c>
      <c r="C494" s="340">
        <v>244143</v>
      </c>
      <c r="D494" s="340">
        <v>275771</v>
      </c>
      <c r="E494" s="1165">
        <v>276742</v>
      </c>
      <c r="F494" s="1165">
        <v>276770</v>
      </c>
      <c r="G494" s="341">
        <f t="shared" si="22"/>
        <v>1.0001011772698036</v>
      </c>
      <c r="H494" s="884"/>
    </row>
    <row r="495" spans="1:7" ht="12.75" thickBot="1">
      <c r="A495" s="334"/>
      <c r="B495" s="358" t="s">
        <v>689</v>
      </c>
      <c r="C495" s="347"/>
      <c r="D495" s="347"/>
      <c r="E495" s="347"/>
      <c r="F495" s="347"/>
      <c r="G495" s="1189"/>
    </row>
    <row r="496" spans="1:7" ht="13.5" thickBot="1">
      <c r="A496" s="334"/>
      <c r="B496" s="359" t="s">
        <v>503</v>
      </c>
      <c r="C496" s="360">
        <f>SUM(C493:C495)</f>
        <v>244143</v>
      </c>
      <c r="D496" s="360">
        <f>SUM(D493:D495)</f>
        <v>279461</v>
      </c>
      <c r="E496" s="360">
        <f>SUM(E493:E495)</f>
        <v>280432</v>
      </c>
      <c r="F496" s="360">
        <f>SUM(F493:F495)</f>
        <v>280460</v>
      </c>
      <c r="G496" s="1197">
        <f t="shared" si="22"/>
        <v>1.0000998459519599</v>
      </c>
    </row>
    <row r="497" spans="1:7" ht="14.25" thickBot="1">
      <c r="A497" s="334"/>
      <c r="B497" s="362" t="s">
        <v>520</v>
      </c>
      <c r="C497" s="363">
        <f>SUM(C491+C492+C496)</f>
        <v>304143</v>
      </c>
      <c r="D497" s="363">
        <f>SUM(D491+D492+D496)</f>
        <v>339461</v>
      </c>
      <c r="E497" s="363">
        <f>SUM(E491+E492+E496)</f>
        <v>352624</v>
      </c>
      <c r="F497" s="363">
        <f>SUM(F491+F492+F496)</f>
        <v>352652</v>
      </c>
      <c r="G497" s="1197">
        <f t="shared" si="22"/>
        <v>1.000079404691683</v>
      </c>
    </row>
    <row r="498" spans="1:8" ht="12">
      <c r="A498" s="334"/>
      <c r="B498" s="364" t="s">
        <v>840</v>
      </c>
      <c r="C498" s="340">
        <v>98003</v>
      </c>
      <c r="D498" s="340">
        <v>98497</v>
      </c>
      <c r="E498" s="340">
        <v>99262</v>
      </c>
      <c r="F498" s="340">
        <v>99284</v>
      </c>
      <c r="G498" s="341">
        <f t="shared" si="22"/>
        <v>1.0002216356712539</v>
      </c>
      <c r="H498" s="884"/>
    </row>
    <row r="499" spans="1:8" ht="12">
      <c r="A499" s="334"/>
      <c r="B499" s="364" t="s">
        <v>841</v>
      </c>
      <c r="C499" s="340">
        <v>28274</v>
      </c>
      <c r="D499" s="340">
        <v>28408</v>
      </c>
      <c r="E499" s="340">
        <v>28614</v>
      </c>
      <c r="F499" s="340">
        <v>28620</v>
      </c>
      <c r="G499" s="341">
        <f t="shared" si="22"/>
        <v>1.0002096875655273</v>
      </c>
      <c r="H499" s="884"/>
    </row>
    <row r="500" spans="1:8" ht="12">
      <c r="A500" s="334"/>
      <c r="B500" s="364" t="s">
        <v>842</v>
      </c>
      <c r="C500" s="340">
        <v>172916</v>
      </c>
      <c r="D500" s="340">
        <v>201606</v>
      </c>
      <c r="E500" s="340">
        <v>213798</v>
      </c>
      <c r="F500" s="340">
        <v>213798</v>
      </c>
      <c r="G500" s="341">
        <f t="shared" si="22"/>
        <v>1</v>
      </c>
      <c r="H500" s="884"/>
    </row>
    <row r="501" spans="1:7" ht="12">
      <c r="A501" s="334"/>
      <c r="B501" s="364" t="s">
        <v>844</v>
      </c>
      <c r="C501" s="340"/>
      <c r="D501" s="340"/>
      <c r="E501" s="340"/>
      <c r="F501" s="340"/>
      <c r="G501" s="341"/>
    </row>
    <row r="502" spans="1:7" ht="12.75" thickBot="1">
      <c r="A502" s="334"/>
      <c r="B502" s="825" t="s">
        <v>843</v>
      </c>
      <c r="C502" s="347"/>
      <c r="D502" s="347"/>
      <c r="E502" s="347"/>
      <c r="F502" s="347"/>
      <c r="G502" s="1189"/>
    </row>
    <row r="503" spans="1:7" ht="12">
      <c r="A503" s="824"/>
      <c r="B503" s="820" t="s">
        <v>502</v>
      </c>
      <c r="C503" s="835">
        <f>SUM(C498:C502)</f>
        <v>299193</v>
      </c>
      <c r="D503" s="835">
        <f>SUM(D498:D502)</f>
        <v>328511</v>
      </c>
      <c r="E503" s="835">
        <f>SUM(E498:E502)</f>
        <v>341674</v>
      </c>
      <c r="F503" s="835">
        <f>SUM(F498:F502)</f>
        <v>341702</v>
      </c>
      <c r="G503" s="1196">
        <f t="shared" si="22"/>
        <v>1.000081949460597</v>
      </c>
    </row>
    <row r="504" spans="1:7" ht="12.75">
      <c r="A504" s="334"/>
      <c r="B504" s="821" t="s">
        <v>356</v>
      </c>
      <c r="C504" s="343">
        <v>55512</v>
      </c>
      <c r="D504" s="343">
        <v>62512</v>
      </c>
      <c r="E504" s="343">
        <v>62512</v>
      </c>
      <c r="F504" s="343">
        <v>62512</v>
      </c>
      <c r="G504" s="341">
        <f t="shared" si="22"/>
        <v>1</v>
      </c>
    </row>
    <row r="505" spans="1:7" ht="12.75">
      <c r="A505" s="334"/>
      <c r="B505" s="821" t="s">
        <v>354</v>
      </c>
      <c r="C505" s="343">
        <v>35035</v>
      </c>
      <c r="D505" s="343">
        <v>35035</v>
      </c>
      <c r="E505" s="343">
        <v>35035</v>
      </c>
      <c r="F505" s="343">
        <v>35035</v>
      </c>
      <c r="G505" s="341">
        <f t="shared" si="22"/>
        <v>1</v>
      </c>
    </row>
    <row r="506" spans="1:7" ht="13.5" thickBot="1">
      <c r="A506" s="334"/>
      <c r="B506" s="822" t="s">
        <v>355</v>
      </c>
      <c r="C506" s="823">
        <v>94316</v>
      </c>
      <c r="D506" s="823">
        <v>118316</v>
      </c>
      <c r="E506" s="823">
        <v>130308</v>
      </c>
      <c r="F506" s="823">
        <v>130308</v>
      </c>
      <c r="G506" s="1199">
        <f t="shared" si="22"/>
        <v>1</v>
      </c>
    </row>
    <row r="507" spans="1:7" ht="12">
      <c r="A507" s="334"/>
      <c r="B507" s="364" t="s">
        <v>747</v>
      </c>
      <c r="C507" s="340">
        <v>4950</v>
      </c>
      <c r="D507" s="340">
        <v>10950</v>
      </c>
      <c r="E507" s="340">
        <v>10950</v>
      </c>
      <c r="F507" s="340">
        <v>10950</v>
      </c>
      <c r="G507" s="341">
        <f t="shared" si="22"/>
        <v>1</v>
      </c>
    </row>
    <row r="508" spans="1:7" ht="12">
      <c r="A508" s="334"/>
      <c r="B508" s="364" t="s">
        <v>748</v>
      </c>
      <c r="C508" s="340"/>
      <c r="D508" s="340"/>
      <c r="E508" s="340"/>
      <c r="F508" s="340"/>
      <c r="G508" s="341"/>
    </row>
    <row r="509" spans="1:7" ht="12.75" thickBot="1">
      <c r="A509" s="334"/>
      <c r="B509" s="366" t="s">
        <v>847</v>
      </c>
      <c r="C509" s="347"/>
      <c r="D509" s="347"/>
      <c r="E509" s="347"/>
      <c r="F509" s="347"/>
      <c r="G509" s="1189"/>
    </row>
    <row r="510" spans="1:7" ht="12.75" thickBot="1">
      <c r="A510" s="334"/>
      <c r="B510" s="368" t="s">
        <v>509</v>
      </c>
      <c r="C510" s="349">
        <f>SUM(C507:C509)</f>
        <v>4950</v>
      </c>
      <c r="D510" s="349">
        <f>SUM(D507:D509)</f>
        <v>10950</v>
      </c>
      <c r="E510" s="349">
        <f>SUM(E507:E509)</f>
        <v>10950</v>
      </c>
      <c r="F510" s="349">
        <f>SUM(F507:F509)</f>
        <v>10950</v>
      </c>
      <c r="G510" s="1191">
        <f t="shared" si="22"/>
        <v>1</v>
      </c>
    </row>
    <row r="511" spans="1:7" ht="14.25" thickBot="1">
      <c r="A511" s="331"/>
      <c r="B511" s="369" t="s">
        <v>568</v>
      </c>
      <c r="C511" s="363">
        <f>SUM(C503+C510)</f>
        <v>304143</v>
      </c>
      <c r="D511" s="1086">
        <f>SUM(D503+D510)</f>
        <v>339461</v>
      </c>
      <c r="E511" s="1086">
        <f>SUM(E503+E510)</f>
        <v>352624</v>
      </c>
      <c r="F511" s="1086">
        <f>SUM(F503+F510)</f>
        <v>352652</v>
      </c>
      <c r="G511" s="1198">
        <f t="shared" si="22"/>
        <v>1.000079404691683</v>
      </c>
    </row>
    <row r="512" spans="1:7" ht="13.5">
      <c r="A512" s="242">
        <v>2991</v>
      </c>
      <c r="B512" s="245" t="s">
        <v>692</v>
      </c>
      <c r="C512" s="373"/>
      <c r="D512" s="373"/>
      <c r="E512" s="373"/>
      <c r="F512" s="373"/>
      <c r="G512" s="341"/>
    </row>
    <row r="513" spans="1:7" ht="12">
      <c r="A513" s="334"/>
      <c r="B513" s="336" t="s">
        <v>673</v>
      </c>
      <c r="C513" s="334"/>
      <c r="D513" s="334"/>
      <c r="E513" s="334"/>
      <c r="F513" s="334"/>
      <c r="G513" s="341"/>
    </row>
    <row r="514" spans="1:7" ht="12.75" thickBot="1">
      <c r="A514" s="334"/>
      <c r="B514" s="337" t="s">
        <v>674</v>
      </c>
      <c r="C514" s="347">
        <f>SUM(C449+C480+C355)</f>
        <v>10000</v>
      </c>
      <c r="D514" s="347">
        <f>SUM(D449+D480+D355)</f>
        <v>12340</v>
      </c>
      <c r="E514" s="347">
        <f>SUM(E449+E480+E355)</f>
        <v>31039</v>
      </c>
      <c r="F514" s="347">
        <f>SUM(F449+F480+F355)</f>
        <v>31249</v>
      </c>
      <c r="G514" s="1189">
        <f t="shared" si="22"/>
        <v>1.0067656818840813</v>
      </c>
    </row>
    <row r="515" spans="1:7" ht="12.75" thickBot="1">
      <c r="A515" s="334"/>
      <c r="B515" s="338" t="s">
        <v>691</v>
      </c>
      <c r="C515" s="378">
        <f>SUM(C514)</f>
        <v>10000</v>
      </c>
      <c r="D515" s="378">
        <f>SUM(D514)</f>
        <v>12340</v>
      </c>
      <c r="E515" s="378">
        <f>SUM(E514)</f>
        <v>31039</v>
      </c>
      <c r="F515" s="378">
        <f>SUM(F514)</f>
        <v>31249</v>
      </c>
      <c r="G515" s="1191">
        <f t="shared" si="22"/>
        <v>1.0067656818840813</v>
      </c>
    </row>
    <row r="516" spans="1:7" ht="12">
      <c r="A516" s="334"/>
      <c r="B516" s="336" t="s">
        <v>676</v>
      </c>
      <c r="C516" s="340">
        <f aca="true" t="shared" si="27" ref="C516:C521">SUM(C482+C451+C357)</f>
        <v>100265</v>
      </c>
      <c r="D516" s="340">
        <f aca="true" t="shared" si="28" ref="D516:E521">SUM(D482+D451+D357)</f>
        <v>100265</v>
      </c>
      <c r="E516" s="340">
        <f t="shared" si="28"/>
        <v>100415</v>
      </c>
      <c r="F516" s="340">
        <f aca="true" t="shared" si="29" ref="F516:F521">SUM(F482+F451+F357)</f>
        <v>100690</v>
      </c>
      <c r="G516" s="341">
        <f t="shared" si="22"/>
        <v>1.0027386346661356</v>
      </c>
    </row>
    <row r="517" spans="1:7" ht="12.75">
      <c r="A517" s="334"/>
      <c r="B517" s="342" t="s">
        <v>677</v>
      </c>
      <c r="C517" s="343">
        <f t="shared" si="27"/>
        <v>40315</v>
      </c>
      <c r="D517" s="343">
        <f t="shared" si="28"/>
        <v>40315</v>
      </c>
      <c r="E517" s="343">
        <f t="shared" si="28"/>
        <v>40465</v>
      </c>
      <c r="F517" s="343">
        <f t="shared" si="29"/>
        <v>40740</v>
      </c>
      <c r="G517" s="341">
        <f t="shared" si="22"/>
        <v>1.00679599654022</v>
      </c>
    </row>
    <row r="518" spans="1:7" ht="12.75">
      <c r="A518" s="334"/>
      <c r="B518" s="342" t="s">
        <v>678</v>
      </c>
      <c r="C518" s="343">
        <f t="shared" si="27"/>
        <v>59950</v>
      </c>
      <c r="D518" s="343">
        <f t="shared" si="28"/>
        <v>59950</v>
      </c>
      <c r="E518" s="343">
        <f t="shared" si="28"/>
        <v>59950</v>
      </c>
      <c r="F518" s="343">
        <f t="shared" si="29"/>
        <v>59950</v>
      </c>
      <c r="G518" s="341">
        <f t="shared" si="22"/>
        <v>1</v>
      </c>
    </row>
    <row r="519" spans="1:7" ht="12">
      <c r="A519" s="334"/>
      <c r="B519" s="344" t="s">
        <v>679</v>
      </c>
      <c r="C519" s="340">
        <f t="shared" si="27"/>
        <v>32059</v>
      </c>
      <c r="D519" s="340">
        <f t="shared" si="28"/>
        <v>32059</v>
      </c>
      <c r="E519" s="340">
        <f t="shared" si="28"/>
        <v>33423</v>
      </c>
      <c r="F519" s="340">
        <f t="shared" si="29"/>
        <v>33181</v>
      </c>
      <c r="G519" s="341">
        <f t="shared" si="22"/>
        <v>0.9927594770068515</v>
      </c>
    </row>
    <row r="520" spans="1:7" ht="12">
      <c r="A520" s="334"/>
      <c r="B520" s="344" t="s">
        <v>680</v>
      </c>
      <c r="C520" s="340">
        <f t="shared" si="27"/>
        <v>206162</v>
      </c>
      <c r="D520" s="340">
        <f t="shared" si="28"/>
        <v>206162</v>
      </c>
      <c r="E520" s="340">
        <f t="shared" si="28"/>
        <v>206162</v>
      </c>
      <c r="F520" s="340">
        <f t="shared" si="29"/>
        <v>206162</v>
      </c>
      <c r="G520" s="341">
        <f t="shared" si="22"/>
        <v>1</v>
      </c>
    </row>
    <row r="521" spans="1:7" ht="12">
      <c r="A521" s="334"/>
      <c r="B521" s="344" t="s">
        <v>681</v>
      </c>
      <c r="C521" s="340">
        <f t="shared" si="27"/>
        <v>85488</v>
      </c>
      <c r="D521" s="340">
        <f t="shared" si="28"/>
        <v>85488</v>
      </c>
      <c r="E521" s="340">
        <f t="shared" si="28"/>
        <v>84362</v>
      </c>
      <c r="F521" s="340">
        <f t="shared" si="29"/>
        <v>84372</v>
      </c>
      <c r="G521" s="341">
        <f t="shared" si="22"/>
        <v>1.0001185367819634</v>
      </c>
    </row>
    <row r="522" spans="1:7" ht="12">
      <c r="A522" s="334"/>
      <c r="B522" s="344" t="s">
        <v>869</v>
      </c>
      <c r="C522" s="340">
        <f>C363</f>
        <v>0</v>
      </c>
      <c r="D522" s="340">
        <f>D363</f>
        <v>0</v>
      </c>
      <c r="E522" s="340">
        <f>E363</f>
        <v>0</v>
      </c>
      <c r="F522" s="340">
        <f>F363</f>
        <v>0</v>
      </c>
      <c r="G522" s="341"/>
    </row>
    <row r="523" spans="1:7" ht="12">
      <c r="A523" s="334"/>
      <c r="B523" s="345" t="s">
        <v>682</v>
      </c>
      <c r="C523" s="340">
        <f aca="true" t="shared" si="30" ref="C523:E524">SUM(C488+C457+C364)</f>
        <v>0</v>
      </c>
      <c r="D523" s="340">
        <f t="shared" si="30"/>
        <v>0</v>
      </c>
      <c r="E523" s="340">
        <f t="shared" si="30"/>
        <v>0</v>
      </c>
      <c r="F523" s="340">
        <f>SUM(F488+F457+F364)</f>
        <v>0</v>
      </c>
      <c r="G523" s="341"/>
    </row>
    <row r="524" spans="1:7" ht="12.75" thickBot="1">
      <c r="A524" s="334"/>
      <c r="B524" s="346" t="s">
        <v>683</v>
      </c>
      <c r="C524" s="340">
        <f t="shared" si="30"/>
        <v>7200</v>
      </c>
      <c r="D524" s="340">
        <f t="shared" si="30"/>
        <v>7200</v>
      </c>
      <c r="E524" s="340">
        <f t="shared" si="30"/>
        <v>7841</v>
      </c>
      <c r="F524" s="340">
        <f>SUM(F489+F458+F365)</f>
        <v>7841</v>
      </c>
      <c r="G524" s="1189">
        <f aca="true" t="shared" si="31" ref="G524:G543">SUM(F524/E524)</f>
        <v>1</v>
      </c>
    </row>
    <row r="525" spans="1:7" ht="12.75" thickBot="1">
      <c r="A525" s="334"/>
      <c r="B525" s="348" t="s">
        <v>864</v>
      </c>
      <c r="C525" s="349">
        <f>SUM(C516+C519+C520+C521+C524+C522)</f>
        <v>431174</v>
      </c>
      <c r="D525" s="349">
        <f>SUM(D516+D519+D520+D521+D524+D522)</f>
        <v>431174</v>
      </c>
      <c r="E525" s="349">
        <f>SUM(E516+E519+E520+E521+E524+E522)</f>
        <v>432203</v>
      </c>
      <c r="F525" s="349">
        <f>SUM(F516+F519+F520+F521+F524+F522)</f>
        <v>432246</v>
      </c>
      <c r="G525" s="1191">
        <f t="shared" si="31"/>
        <v>1.0000994902858147</v>
      </c>
    </row>
    <row r="526" spans="1:7" ht="13.5" thickBot="1">
      <c r="A526" s="334"/>
      <c r="B526" s="351" t="s">
        <v>510</v>
      </c>
      <c r="C526" s="352">
        <f>SUM(C525+C515)</f>
        <v>441174</v>
      </c>
      <c r="D526" s="352">
        <f>SUM(D525+D515)</f>
        <v>443514</v>
      </c>
      <c r="E526" s="352">
        <f>SUM(E525+E515)</f>
        <v>463242</v>
      </c>
      <c r="F526" s="352">
        <f>SUM(F525+F515)</f>
        <v>463495</v>
      </c>
      <c r="G526" s="1191">
        <f t="shared" si="31"/>
        <v>1.0005461508239755</v>
      </c>
    </row>
    <row r="527" spans="1:7" ht="12.75" thickBot="1">
      <c r="A527" s="334"/>
      <c r="B527" s="353" t="s">
        <v>511</v>
      </c>
      <c r="C527" s="354"/>
      <c r="D527" s="354"/>
      <c r="E527" s="354"/>
      <c r="F527" s="354"/>
      <c r="G527" s="1189"/>
    </row>
    <row r="528" spans="1:7" ht="12">
      <c r="A528" s="334"/>
      <c r="B528" s="355" t="s">
        <v>684</v>
      </c>
      <c r="C528" s="356">
        <f aca="true" t="shared" si="32" ref="C528:D530">SUM(C493+C462+C369)</f>
        <v>0</v>
      </c>
      <c r="D528" s="356">
        <f t="shared" si="32"/>
        <v>32020</v>
      </c>
      <c r="E528" s="356">
        <f aca="true" t="shared" si="33" ref="E528:F530">SUM(E493+E462+E369)</f>
        <v>32020</v>
      </c>
      <c r="F528" s="356">
        <f t="shared" si="33"/>
        <v>32020</v>
      </c>
      <c r="G528" s="341">
        <f t="shared" si="31"/>
        <v>1</v>
      </c>
    </row>
    <row r="529" spans="1:7" ht="12">
      <c r="A529" s="334"/>
      <c r="B529" s="357" t="s">
        <v>688</v>
      </c>
      <c r="C529" s="340">
        <f t="shared" si="32"/>
        <v>3543210</v>
      </c>
      <c r="D529" s="340">
        <f t="shared" si="32"/>
        <v>3589753</v>
      </c>
      <c r="E529" s="340">
        <f t="shared" si="33"/>
        <v>3619453</v>
      </c>
      <c r="F529" s="340">
        <f t="shared" si="33"/>
        <v>3624818</v>
      </c>
      <c r="G529" s="341">
        <f t="shared" si="31"/>
        <v>1.001482268176987</v>
      </c>
    </row>
    <row r="530" spans="1:7" ht="12.75" thickBot="1">
      <c r="A530" s="334"/>
      <c r="B530" s="358" t="s">
        <v>689</v>
      </c>
      <c r="C530" s="347">
        <f t="shared" si="32"/>
        <v>307538</v>
      </c>
      <c r="D530" s="347">
        <f t="shared" si="32"/>
        <v>337878</v>
      </c>
      <c r="E530" s="347">
        <f t="shared" si="33"/>
        <v>357817</v>
      </c>
      <c r="F530" s="347">
        <f t="shared" si="33"/>
        <v>357817</v>
      </c>
      <c r="G530" s="1189">
        <f t="shared" si="31"/>
        <v>1</v>
      </c>
    </row>
    <row r="531" spans="1:7" ht="13.5" thickBot="1">
      <c r="A531" s="334"/>
      <c r="B531" s="359" t="s">
        <v>503</v>
      </c>
      <c r="C531" s="360">
        <f>SUM(C528:C530)</f>
        <v>3850748</v>
      </c>
      <c r="D531" s="360">
        <f>SUM(D528:D530)</f>
        <v>3959651</v>
      </c>
      <c r="E531" s="360">
        <f>SUM(E528:E530)</f>
        <v>4009290</v>
      </c>
      <c r="F531" s="360">
        <f>SUM(F528:F530)</f>
        <v>4014655</v>
      </c>
      <c r="G531" s="1191">
        <f t="shared" si="31"/>
        <v>1.0013381421648222</v>
      </c>
    </row>
    <row r="532" spans="1:7" ht="14.25" thickBot="1">
      <c r="A532" s="334"/>
      <c r="B532" s="362" t="s">
        <v>520</v>
      </c>
      <c r="C532" s="363">
        <f>SUM(C526+C527+C531)</f>
        <v>4291922</v>
      </c>
      <c r="D532" s="363">
        <f>SUM(D526+D527+D531)</f>
        <v>4403165</v>
      </c>
      <c r="E532" s="363">
        <f>SUM(E526+E527+E531)</f>
        <v>4472532</v>
      </c>
      <c r="F532" s="363">
        <f>SUM(F526+F527+F531)</f>
        <v>4478150</v>
      </c>
      <c r="G532" s="1197">
        <f t="shared" si="31"/>
        <v>1.0012561117505698</v>
      </c>
    </row>
    <row r="533" spans="1:7" ht="12">
      <c r="A533" s="334"/>
      <c r="B533" s="364" t="s">
        <v>840</v>
      </c>
      <c r="C533" s="340">
        <f aca="true" t="shared" si="34" ref="C533:D535">SUM(C498+C467+C374)</f>
        <v>1983233</v>
      </c>
      <c r="D533" s="340">
        <f t="shared" si="34"/>
        <v>2001672</v>
      </c>
      <c r="E533" s="340">
        <f aca="true" t="shared" si="35" ref="E533:F535">SUM(E498+E467+E374)</f>
        <v>2026640</v>
      </c>
      <c r="F533" s="340">
        <f t="shared" si="35"/>
        <v>2021863</v>
      </c>
      <c r="G533" s="341">
        <f t="shared" si="31"/>
        <v>0.9976428966170607</v>
      </c>
    </row>
    <row r="534" spans="1:7" ht="12">
      <c r="A534" s="334"/>
      <c r="B534" s="364" t="s">
        <v>841</v>
      </c>
      <c r="C534" s="340">
        <f t="shared" si="34"/>
        <v>567082</v>
      </c>
      <c r="D534" s="340">
        <f t="shared" si="34"/>
        <v>572129</v>
      </c>
      <c r="E534" s="340">
        <f t="shared" si="35"/>
        <v>578702</v>
      </c>
      <c r="F534" s="340">
        <f t="shared" si="35"/>
        <v>577654</v>
      </c>
      <c r="G534" s="341">
        <f t="shared" si="31"/>
        <v>0.9981890506685651</v>
      </c>
    </row>
    <row r="535" spans="1:7" ht="12">
      <c r="A535" s="334"/>
      <c r="B535" s="364" t="s">
        <v>842</v>
      </c>
      <c r="C535" s="340">
        <f t="shared" si="34"/>
        <v>1694432</v>
      </c>
      <c r="D535" s="340">
        <f t="shared" si="34"/>
        <v>1774265</v>
      </c>
      <c r="E535" s="340">
        <f t="shared" si="35"/>
        <v>1805716</v>
      </c>
      <c r="F535" s="340">
        <f t="shared" si="35"/>
        <v>1785579</v>
      </c>
      <c r="G535" s="341">
        <f t="shared" si="31"/>
        <v>0.9888481909669073</v>
      </c>
    </row>
    <row r="536" spans="1:7" ht="12">
      <c r="A536" s="334"/>
      <c r="B536" s="365" t="s">
        <v>844</v>
      </c>
      <c r="C536" s="340">
        <f>SUM(C439)</f>
        <v>807</v>
      </c>
      <c r="D536" s="340">
        <f>SUM(D439)</f>
        <v>807</v>
      </c>
      <c r="E536" s="340">
        <f>SUM(E439)</f>
        <v>807</v>
      </c>
      <c r="F536" s="340">
        <f>SUM(F439)</f>
        <v>807</v>
      </c>
      <c r="G536" s="341">
        <f t="shared" si="31"/>
        <v>1</v>
      </c>
    </row>
    <row r="537" spans="1:7" ht="12.75" thickBot="1">
      <c r="A537" s="334"/>
      <c r="B537" s="366" t="s">
        <v>843</v>
      </c>
      <c r="C537" s="340">
        <f>SUM(C502+C471+C378)</f>
        <v>0</v>
      </c>
      <c r="D537" s="340">
        <f>SUM(D502+D471+D378)</f>
        <v>0</v>
      </c>
      <c r="E537" s="340">
        <f>SUM(E502+E471+E378)</f>
        <v>0</v>
      </c>
      <c r="F537" s="340">
        <f>SUM(F502+F471+F378)</f>
        <v>0</v>
      </c>
      <c r="G537" s="1189"/>
    </row>
    <row r="538" spans="1:7" ht="12.75" thickBot="1">
      <c r="A538" s="334"/>
      <c r="B538" s="367" t="s">
        <v>502</v>
      </c>
      <c r="C538" s="349">
        <f>SUM(C533:C537)</f>
        <v>4245554</v>
      </c>
      <c r="D538" s="349">
        <f>SUM(D533:D537)</f>
        <v>4348873</v>
      </c>
      <c r="E538" s="349">
        <f>SUM(E533:E537)</f>
        <v>4411865</v>
      </c>
      <c r="F538" s="349">
        <f>SUM(F533:F537)</f>
        <v>4385903</v>
      </c>
      <c r="G538" s="1191">
        <f t="shared" si="31"/>
        <v>0.9941154137762601</v>
      </c>
    </row>
    <row r="539" spans="1:7" ht="12">
      <c r="A539" s="334"/>
      <c r="B539" s="364" t="s">
        <v>747</v>
      </c>
      <c r="C539" s="340">
        <f>SUM(C380+C473+C507)</f>
        <v>46368</v>
      </c>
      <c r="D539" s="340">
        <f>SUM(D380+D473+D507)</f>
        <v>54292</v>
      </c>
      <c r="E539" s="340">
        <f>SUM(E380+E473+E507)</f>
        <v>60667</v>
      </c>
      <c r="F539" s="340">
        <f>SUM(F380+F473+F507)</f>
        <v>92247</v>
      </c>
      <c r="G539" s="341">
        <f t="shared" si="31"/>
        <v>1.5205465904033495</v>
      </c>
    </row>
    <row r="540" spans="1:7" ht="12">
      <c r="A540" s="334"/>
      <c r="B540" s="364" t="s">
        <v>748</v>
      </c>
      <c r="C540" s="340">
        <f>SUM(C508+C474+C381)</f>
        <v>0</v>
      </c>
      <c r="D540" s="340">
        <f>SUM(D508+D474+D381)</f>
        <v>0</v>
      </c>
      <c r="E540" s="340">
        <f>SUM(E508+E474+E381)</f>
        <v>0</v>
      </c>
      <c r="F540" s="340">
        <f>SUM(F508+F474+F381)</f>
        <v>0</v>
      </c>
      <c r="G540" s="341"/>
    </row>
    <row r="541" spans="1:7" ht="12.75" thickBot="1">
      <c r="A541" s="334"/>
      <c r="B541" s="366" t="s">
        <v>847</v>
      </c>
      <c r="C541" s="347"/>
      <c r="D541" s="347"/>
      <c r="E541" s="347"/>
      <c r="F541" s="347"/>
      <c r="G541" s="1189"/>
    </row>
    <row r="542" spans="1:7" ht="12.75" thickBot="1">
      <c r="A542" s="334"/>
      <c r="B542" s="368" t="s">
        <v>509</v>
      </c>
      <c r="C542" s="349">
        <f>SUM(C539:C541)</f>
        <v>46368</v>
      </c>
      <c r="D542" s="349">
        <f>SUM(D539:D541)</f>
        <v>54292</v>
      </c>
      <c r="E542" s="349">
        <f>SUM(E539:E541)</f>
        <v>60667</v>
      </c>
      <c r="F542" s="349">
        <f>SUM(F539:F541)</f>
        <v>92247</v>
      </c>
      <c r="G542" s="1191">
        <f t="shared" si="31"/>
        <v>1.5205465904033495</v>
      </c>
    </row>
    <row r="543" spans="1:7" ht="14.25" thickBot="1">
      <c r="A543" s="331"/>
      <c r="B543" s="369" t="s">
        <v>568</v>
      </c>
      <c r="C543" s="363">
        <f>SUM(C538+C542)</f>
        <v>4291922</v>
      </c>
      <c r="D543" s="363">
        <f>SUM(D538+D542)</f>
        <v>4403165</v>
      </c>
      <c r="E543" s="363">
        <f>SUM(E538+E542)</f>
        <v>4472532</v>
      </c>
      <c r="F543" s="363">
        <f>SUM(F538+F542)</f>
        <v>4478150</v>
      </c>
      <c r="G543" s="1197">
        <f t="shared" si="31"/>
        <v>1.0012561117505698</v>
      </c>
    </row>
  </sheetData>
  <sheetProtection/>
  <mergeCells count="9">
    <mergeCell ref="A2:G2"/>
    <mergeCell ref="G5:G7"/>
    <mergeCell ref="A1:G1"/>
    <mergeCell ref="B5:B7"/>
    <mergeCell ref="A5:A7"/>
    <mergeCell ref="C5:C7"/>
    <mergeCell ref="D5:D7"/>
    <mergeCell ref="E5:E7"/>
    <mergeCell ref="F5:F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1" max="255" man="1"/>
    <brk id="134" max="255" man="1"/>
    <brk id="196" max="255" man="1"/>
    <brk id="258" max="255" man="1"/>
    <brk id="321" max="255" man="1"/>
    <brk id="384" max="255" man="1"/>
    <brk id="446" max="255" man="1"/>
    <brk id="51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showZeros="0" zoomScalePageLayoutView="0" workbookViewId="0" topLeftCell="A42">
      <selection activeCell="F30" sqref="F30"/>
    </sheetView>
  </sheetViews>
  <sheetFormatPr defaultColWidth="9.125" defaultRowHeight="12.75"/>
  <cols>
    <col min="1" max="1" width="6.875" style="384" customWidth="1"/>
    <col min="2" max="2" width="50.125" style="381" customWidth="1"/>
    <col min="3" max="6" width="13.875" style="381" customWidth="1"/>
    <col min="7" max="7" width="8.875" style="381" customWidth="1"/>
    <col min="8" max="16384" width="9.125" style="381" customWidth="1"/>
  </cols>
  <sheetData>
    <row r="1" spans="1:7" ht="12">
      <c r="A1" s="1279" t="s">
        <v>830</v>
      </c>
      <c r="B1" s="1280"/>
      <c r="C1" s="1281"/>
      <c r="D1" s="1281"/>
      <c r="E1" s="1281"/>
      <c r="F1" s="1281"/>
      <c r="G1" s="1281"/>
    </row>
    <row r="2" spans="1:7" ht="12.75">
      <c r="A2" s="1279" t="s">
        <v>1067</v>
      </c>
      <c r="B2" s="1280"/>
      <c r="C2" s="1281"/>
      <c r="D2" s="1281"/>
      <c r="E2" s="1281"/>
      <c r="F2" s="1281"/>
      <c r="G2" s="1281"/>
    </row>
    <row r="3" spans="1:2" s="383" customFormat="1" ht="11.25" customHeight="1">
      <c r="A3" s="382"/>
      <c r="B3" s="382"/>
    </row>
    <row r="4" spans="3:7" ht="11.25" customHeight="1">
      <c r="C4" s="385"/>
      <c r="D4" s="385"/>
      <c r="E4" s="385"/>
      <c r="F4" s="385"/>
      <c r="G4" s="385" t="s">
        <v>663</v>
      </c>
    </row>
    <row r="5" spans="1:7" s="388" customFormat="1" ht="11.25" customHeight="1">
      <c r="A5" s="386"/>
      <c r="B5" s="387"/>
      <c r="C5" s="1272" t="s">
        <v>1178</v>
      </c>
      <c r="D5" s="1272" t="s">
        <v>1216</v>
      </c>
      <c r="E5" s="1272" t="s">
        <v>1304</v>
      </c>
      <c r="F5" s="1272" t="s">
        <v>1310</v>
      </c>
      <c r="G5" s="1277" t="s">
        <v>1311</v>
      </c>
    </row>
    <row r="6" spans="1:7" s="388" customFormat="1" ht="12" customHeight="1">
      <c r="A6" s="389" t="s">
        <v>780</v>
      </c>
      <c r="B6" s="390" t="s">
        <v>794</v>
      </c>
      <c r="C6" s="1273"/>
      <c r="D6" s="1273"/>
      <c r="E6" s="1273"/>
      <c r="F6" s="1273"/>
      <c r="G6" s="1277"/>
    </row>
    <row r="7" spans="1:7" s="388" customFormat="1" ht="12.75" customHeight="1" thickBot="1">
      <c r="A7" s="391"/>
      <c r="B7" s="392"/>
      <c r="C7" s="1282"/>
      <c r="D7" s="1282"/>
      <c r="E7" s="1282"/>
      <c r="F7" s="1282"/>
      <c r="G7" s="1278"/>
    </row>
    <row r="8" spans="1:7" s="388" customFormat="1" ht="12" customHeight="1">
      <c r="A8" s="393" t="s">
        <v>640</v>
      </c>
      <c r="B8" s="394" t="s">
        <v>641</v>
      </c>
      <c r="C8" s="395" t="s">
        <v>642</v>
      </c>
      <c r="D8" s="395" t="s">
        <v>643</v>
      </c>
      <c r="E8" s="395" t="s">
        <v>644</v>
      </c>
      <c r="F8" s="395" t="s">
        <v>479</v>
      </c>
      <c r="G8" s="395" t="s">
        <v>896</v>
      </c>
    </row>
    <row r="9" spans="1:7" ht="12" customHeight="1">
      <c r="A9" s="386">
        <v>3010</v>
      </c>
      <c r="B9" s="396" t="s">
        <v>490</v>
      </c>
      <c r="C9" s="397">
        <f>SUM(C19)</f>
        <v>9800</v>
      </c>
      <c r="D9" s="397">
        <f>SUM(D19)</f>
        <v>9971</v>
      </c>
      <c r="E9" s="397">
        <f>SUM(E19)</f>
        <v>9971</v>
      </c>
      <c r="F9" s="397">
        <f>SUM(F19)</f>
        <v>9971</v>
      </c>
      <c r="G9" s="398">
        <f>SUM(F9/E9)</f>
        <v>1</v>
      </c>
    </row>
    <row r="10" spans="1:7" ht="12" customHeight="1">
      <c r="A10" s="78">
        <v>3011</v>
      </c>
      <c r="B10" s="399" t="s">
        <v>571</v>
      </c>
      <c r="C10" s="397"/>
      <c r="D10" s="397"/>
      <c r="E10" s="397"/>
      <c r="F10" s="397"/>
      <c r="G10" s="398"/>
    </row>
    <row r="11" spans="1:7" ht="12" customHeight="1">
      <c r="A11" s="400"/>
      <c r="B11" s="401" t="s">
        <v>572</v>
      </c>
      <c r="C11" s="318">
        <v>3100</v>
      </c>
      <c r="D11" s="318">
        <v>3101</v>
      </c>
      <c r="E11" s="318">
        <v>3101</v>
      </c>
      <c r="F11" s="318">
        <v>3101</v>
      </c>
      <c r="G11" s="1200">
        <f aca="true" t="shared" si="0" ref="G11:G65">SUM(F11/E11)</f>
        <v>1</v>
      </c>
    </row>
    <row r="12" spans="1:7" ht="12" customHeight="1">
      <c r="A12" s="400"/>
      <c r="B12" s="194" t="s">
        <v>804</v>
      </c>
      <c r="C12" s="318">
        <v>900</v>
      </c>
      <c r="D12" s="318">
        <v>917</v>
      </c>
      <c r="E12" s="318">
        <v>917</v>
      </c>
      <c r="F12" s="318">
        <v>917</v>
      </c>
      <c r="G12" s="1200">
        <f t="shared" si="0"/>
        <v>1</v>
      </c>
    </row>
    <row r="13" spans="1:7" ht="12" customHeight="1">
      <c r="A13" s="312"/>
      <c r="B13" s="402" t="s">
        <v>786</v>
      </c>
      <c r="C13" s="318">
        <v>4800</v>
      </c>
      <c r="D13" s="318">
        <v>4953</v>
      </c>
      <c r="E13" s="318">
        <v>4953</v>
      </c>
      <c r="F13" s="318">
        <v>4953</v>
      </c>
      <c r="G13" s="1200">
        <f t="shared" si="0"/>
        <v>1</v>
      </c>
    </row>
    <row r="14" spans="1:7" ht="12" customHeight="1">
      <c r="A14" s="400"/>
      <c r="B14" s="319" t="s">
        <v>578</v>
      </c>
      <c r="C14" s="318"/>
      <c r="D14" s="318"/>
      <c r="E14" s="318"/>
      <c r="F14" s="318"/>
      <c r="G14" s="1200"/>
    </row>
    <row r="15" spans="1:7" ht="12" customHeight="1">
      <c r="A15" s="400"/>
      <c r="B15" s="194" t="s">
        <v>796</v>
      </c>
      <c r="C15" s="403"/>
      <c r="D15" s="403"/>
      <c r="E15" s="403"/>
      <c r="F15" s="403"/>
      <c r="G15" s="1200"/>
    </row>
    <row r="16" spans="1:7" ht="12" customHeight="1">
      <c r="A16" s="312"/>
      <c r="B16" s="401" t="s">
        <v>749</v>
      </c>
      <c r="C16" s="318">
        <v>1000</v>
      </c>
      <c r="D16" s="318">
        <v>1000</v>
      </c>
      <c r="E16" s="318">
        <v>1000</v>
      </c>
      <c r="F16" s="318">
        <v>1000</v>
      </c>
      <c r="G16" s="1200">
        <f t="shared" si="0"/>
        <v>1</v>
      </c>
    </row>
    <row r="17" spans="1:7" ht="12" customHeight="1">
      <c r="A17" s="312"/>
      <c r="B17" s="77" t="s">
        <v>750</v>
      </c>
      <c r="C17" s="403"/>
      <c r="D17" s="403"/>
      <c r="E17" s="403"/>
      <c r="F17" s="403"/>
      <c r="G17" s="398"/>
    </row>
    <row r="18" spans="1:7" ht="12" customHeight="1" thickBot="1">
      <c r="A18" s="400"/>
      <c r="B18" s="404" t="s">
        <v>569</v>
      </c>
      <c r="C18" s="405"/>
      <c r="D18" s="405"/>
      <c r="E18" s="405"/>
      <c r="F18" s="405"/>
      <c r="G18" s="1202"/>
    </row>
    <row r="19" spans="1:7" ht="12" customHeight="1" thickBot="1">
      <c r="A19" s="391"/>
      <c r="B19" s="406" t="s">
        <v>778</v>
      </c>
      <c r="C19" s="407">
        <f>SUM(C11:C18)</f>
        <v>9800</v>
      </c>
      <c r="D19" s="407">
        <f>SUM(D11:D18)</f>
        <v>9971</v>
      </c>
      <c r="E19" s="407">
        <f>SUM(E11:E18)</f>
        <v>9971</v>
      </c>
      <c r="F19" s="407">
        <f>SUM(F11:F18)</f>
        <v>9971</v>
      </c>
      <c r="G19" s="1203">
        <f t="shared" si="0"/>
        <v>1</v>
      </c>
    </row>
    <row r="20" spans="1:7" s="388" customFormat="1" ht="12" customHeight="1">
      <c r="A20" s="408">
        <v>3020</v>
      </c>
      <c r="B20" s="226" t="s">
        <v>541</v>
      </c>
      <c r="C20" s="409">
        <f>SUM(C30+C50)</f>
        <v>1673776</v>
      </c>
      <c r="D20" s="409">
        <f>SUM(D30+D50)</f>
        <v>1808399</v>
      </c>
      <c r="E20" s="409">
        <f>SUM(E30+E50)</f>
        <v>1803979</v>
      </c>
      <c r="F20" s="409">
        <f>SUM(F30+F50)</f>
        <v>1831738</v>
      </c>
      <c r="G20" s="1201">
        <f t="shared" si="0"/>
        <v>1.015387651408359</v>
      </c>
    </row>
    <row r="21" spans="1:7" s="388" customFormat="1" ht="12" customHeight="1">
      <c r="A21" s="389">
        <v>3021</v>
      </c>
      <c r="B21" s="410" t="s">
        <v>889</v>
      </c>
      <c r="C21" s="397"/>
      <c r="D21" s="397"/>
      <c r="E21" s="397"/>
      <c r="F21" s="397"/>
      <c r="G21" s="398"/>
    </row>
    <row r="22" spans="1:7" ht="12" customHeight="1">
      <c r="A22" s="400"/>
      <c r="B22" s="401" t="s">
        <v>572</v>
      </c>
      <c r="C22" s="318">
        <v>972523</v>
      </c>
      <c r="D22" s="318">
        <v>1005151</v>
      </c>
      <c r="E22" s="318">
        <v>1019930</v>
      </c>
      <c r="F22" s="318">
        <v>1020716</v>
      </c>
      <c r="G22" s="1200">
        <f t="shared" si="0"/>
        <v>1.00077064112243</v>
      </c>
    </row>
    <row r="23" spans="1:7" ht="12" customHeight="1">
      <c r="A23" s="400"/>
      <c r="B23" s="194" t="s">
        <v>804</v>
      </c>
      <c r="C23" s="318">
        <v>284671</v>
      </c>
      <c r="D23" s="318">
        <v>305049</v>
      </c>
      <c r="E23" s="318">
        <v>312350</v>
      </c>
      <c r="F23" s="318">
        <v>312562</v>
      </c>
      <c r="G23" s="1200">
        <f t="shared" si="0"/>
        <v>1.0006787257883785</v>
      </c>
    </row>
    <row r="24" spans="1:7" ht="12" customHeight="1">
      <c r="A24" s="312"/>
      <c r="B24" s="402" t="s">
        <v>786</v>
      </c>
      <c r="C24" s="318">
        <v>235000</v>
      </c>
      <c r="D24" s="318">
        <v>264918</v>
      </c>
      <c r="E24" s="318">
        <v>262418</v>
      </c>
      <c r="F24" s="318">
        <v>262418</v>
      </c>
      <c r="G24" s="1200">
        <f t="shared" si="0"/>
        <v>1</v>
      </c>
    </row>
    <row r="25" spans="1:7" ht="12" customHeight="1">
      <c r="A25" s="400"/>
      <c r="B25" s="319" t="s">
        <v>578</v>
      </c>
      <c r="C25" s="318"/>
      <c r="D25" s="318"/>
      <c r="E25" s="318"/>
      <c r="F25" s="318"/>
      <c r="G25" s="1200"/>
    </row>
    <row r="26" spans="1:7" ht="12" customHeight="1">
      <c r="A26" s="400"/>
      <c r="B26" s="194" t="s">
        <v>796</v>
      </c>
      <c r="C26" s="318"/>
      <c r="D26" s="318"/>
      <c r="E26" s="318"/>
      <c r="F26" s="318"/>
      <c r="G26" s="1200"/>
    </row>
    <row r="27" spans="1:7" ht="12" customHeight="1">
      <c r="A27" s="312"/>
      <c r="B27" s="401" t="s">
        <v>749</v>
      </c>
      <c r="C27" s="403">
        <v>65000</v>
      </c>
      <c r="D27" s="403">
        <v>67577</v>
      </c>
      <c r="E27" s="403">
        <v>43577</v>
      </c>
      <c r="F27" s="403">
        <v>43577</v>
      </c>
      <c r="G27" s="1200">
        <f t="shared" si="0"/>
        <v>1</v>
      </c>
    </row>
    <row r="28" spans="1:7" ht="12" customHeight="1">
      <c r="A28" s="312"/>
      <c r="B28" s="77" t="s">
        <v>750</v>
      </c>
      <c r="C28" s="403"/>
      <c r="D28" s="403">
        <v>14678</v>
      </c>
      <c r="E28" s="403">
        <v>14678</v>
      </c>
      <c r="F28" s="403">
        <v>14678</v>
      </c>
      <c r="G28" s="1200">
        <f t="shared" si="0"/>
        <v>1</v>
      </c>
    </row>
    <row r="29" spans="1:7" ht="12" customHeight="1" thickBot="1">
      <c r="A29" s="400"/>
      <c r="B29" s="404" t="s">
        <v>773</v>
      </c>
      <c r="C29" s="405">
        <v>7000</v>
      </c>
      <c r="D29" s="405">
        <v>7000</v>
      </c>
      <c r="E29" s="405">
        <v>7000</v>
      </c>
      <c r="F29" s="405">
        <v>33761</v>
      </c>
      <c r="G29" s="1204">
        <f t="shared" si="0"/>
        <v>4.823</v>
      </c>
    </row>
    <row r="30" spans="1:7" ht="12" customHeight="1" thickBot="1">
      <c r="A30" s="391"/>
      <c r="B30" s="406" t="s">
        <v>778</v>
      </c>
      <c r="C30" s="407">
        <f>SUM(C22:C29)</f>
        <v>1564194</v>
      </c>
      <c r="D30" s="407">
        <f>SUM(D22:D29)</f>
        <v>1664373</v>
      </c>
      <c r="E30" s="407">
        <f>SUM(E22:E29)</f>
        <v>1659953</v>
      </c>
      <c r="F30" s="407">
        <f>SUM(F22:F29)</f>
        <v>1687712</v>
      </c>
      <c r="G30" s="1203">
        <f t="shared" si="0"/>
        <v>1.016722762632436</v>
      </c>
    </row>
    <row r="31" spans="1:7" ht="12" customHeight="1">
      <c r="A31" s="389">
        <v>3025</v>
      </c>
      <c r="B31" s="410" t="s">
        <v>1207</v>
      </c>
      <c r="C31" s="397"/>
      <c r="D31" s="397"/>
      <c r="E31" s="397"/>
      <c r="F31" s="397"/>
      <c r="G31" s="1201"/>
    </row>
    <row r="32" spans="1:7" ht="12" customHeight="1">
      <c r="A32" s="400"/>
      <c r="B32" s="401" t="s">
        <v>572</v>
      </c>
      <c r="C32" s="318"/>
      <c r="D32" s="318">
        <v>11811</v>
      </c>
      <c r="E32" s="318">
        <v>19674</v>
      </c>
      <c r="F32" s="318">
        <v>20074</v>
      </c>
      <c r="G32" s="1200">
        <f t="shared" si="0"/>
        <v>1.0203314018501575</v>
      </c>
    </row>
    <row r="33" spans="1:7" ht="12" customHeight="1">
      <c r="A33" s="400"/>
      <c r="B33" s="194" t="s">
        <v>804</v>
      </c>
      <c r="C33" s="318"/>
      <c r="D33" s="318">
        <v>3189</v>
      </c>
      <c r="E33" s="318">
        <v>5637</v>
      </c>
      <c r="F33" s="318">
        <v>5779</v>
      </c>
      <c r="G33" s="1200">
        <f t="shared" si="0"/>
        <v>1.0251907042753237</v>
      </c>
    </row>
    <row r="34" spans="1:7" ht="12" customHeight="1">
      <c r="A34" s="312"/>
      <c r="B34" s="402" t="s">
        <v>786</v>
      </c>
      <c r="C34" s="318"/>
      <c r="D34" s="318"/>
      <c r="E34" s="318">
        <v>3702</v>
      </c>
      <c r="F34" s="318">
        <v>4743</v>
      </c>
      <c r="G34" s="1200">
        <f t="shared" si="0"/>
        <v>1.2811993517017828</v>
      </c>
    </row>
    <row r="35" spans="1:7" ht="12" customHeight="1">
      <c r="A35" s="400"/>
      <c r="B35" s="319" t="s">
        <v>578</v>
      </c>
      <c r="C35" s="318"/>
      <c r="D35" s="318"/>
      <c r="E35" s="318"/>
      <c r="F35" s="318"/>
      <c r="G35" s="1200"/>
    </row>
    <row r="36" spans="1:7" ht="12" customHeight="1">
      <c r="A36" s="400"/>
      <c r="B36" s="194" t="s">
        <v>796</v>
      </c>
      <c r="C36" s="318"/>
      <c r="D36" s="318"/>
      <c r="E36" s="318"/>
      <c r="F36" s="318">
        <v>107</v>
      </c>
      <c r="G36" s="398"/>
    </row>
    <row r="37" spans="1:7" ht="12" customHeight="1">
      <c r="A37" s="312"/>
      <c r="B37" s="401" t="s">
        <v>749</v>
      </c>
      <c r="C37" s="403"/>
      <c r="D37" s="403"/>
      <c r="E37" s="403"/>
      <c r="F37" s="403"/>
      <c r="G37" s="398"/>
    </row>
    <row r="38" spans="1:7" ht="12" customHeight="1">
      <c r="A38" s="312"/>
      <c r="B38" s="77" t="s">
        <v>750</v>
      </c>
      <c r="C38" s="403"/>
      <c r="D38" s="403"/>
      <c r="E38" s="403"/>
      <c r="F38" s="403"/>
      <c r="G38" s="398"/>
    </row>
    <row r="39" spans="1:7" ht="12" customHeight="1" thickBot="1">
      <c r="A39" s="400"/>
      <c r="B39" s="404" t="s">
        <v>773</v>
      </c>
      <c r="C39" s="405"/>
      <c r="D39" s="405"/>
      <c r="E39" s="405"/>
      <c r="F39" s="405"/>
      <c r="G39" s="1202"/>
    </row>
    <row r="40" spans="1:7" ht="12" customHeight="1" thickBot="1">
      <c r="A40" s="391"/>
      <c r="B40" s="406" t="s">
        <v>778</v>
      </c>
      <c r="C40" s="407">
        <f>SUM(C32:C39)</f>
        <v>0</v>
      </c>
      <c r="D40" s="407">
        <f>SUM(D32:D39)</f>
        <v>15000</v>
      </c>
      <c r="E40" s="407">
        <f>SUM(E32:E39)</f>
        <v>29013</v>
      </c>
      <c r="F40" s="407">
        <f>SUM(F32:F39)</f>
        <v>30703</v>
      </c>
      <c r="G40" s="1203">
        <f t="shared" si="0"/>
        <v>1.0582497501120187</v>
      </c>
    </row>
    <row r="41" spans="1:7" ht="12" customHeight="1">
      <c r="A41" s="413">
        <v>3026</v>
      </c>
      <c r="B41" s="414" t="s">
        <v>800</v>
      </c>
      <c r="C41" s="397"/>
      <c r="D41" s="397"/>
      <c r="E41" s="397"/>
      <c r="F41" s="397"/>
      <c r="G41" s="1201"/>
    </row>
    <row r="42" spans="1:7" ht="12" customHeight="1">
      <c r="A42" s="78"/>
      <c r="B42" s="401" t="s">
        <v>572</v>
      </c>
      <c r="C42" s="318"/>
      <c r="D42" s="318"/>
      <c r="E42" s="318"/>
      <c r="F42" s="318"/>
      <c r="G42" s="398"/>
    </row>
    <row r="43" spans="1:7" ht="12" customHeight="1">
      <c r="A43" s="78"/>
      <c r="B43" s="194" t="s">
        <v>804</v>
      </c>
      <c r="C43" s="318"/>
      <c r="D43" s="318"/>
      <c r="E43" s="318"/>
      <c r="F43" s="318"/>
      <c r="G43" s="398"/>
    </row>
    <row r="44" spans="1:7" ht="12" customHeight="1">
      <c r="A44" s="78"/>
      <c r="B44" s="402" t="s">
        <v>786</v>
      </c>
      <c r="C44" s="318">
        <v>54282</v>
      </c>
      <c r="D44" s="318">
        <v>65136</v>
      </c>
      <c r="E44" s="318">
        <v>70136</v>
      </c>
      <c r="F44" s="318">
        <v>82136</v>
      </c>
      <c r="G44" s="1200">
        <f t="shared" si="0"/>
        <v>1.1710961560396944</v>
      </c>
    </row>
    <row r="45" spans="1:7" ht="12" customHeight="1">
      <c r="A45" s="78"/>
      <c r="B45" s="319" t="s">
        <v>578</v>
      </c>
      <c r="C45" s="415"/>
      <c r="D45" s="415"/>
      <c r="E45" s="415"/>
      <c r="F45" s="415"/>
      <c r="G45" s="1200"/>
    </row>
    <row r="46" spans="1:7" ht="12" customHeight="1">
      <c r="A46" s="78"/>
      <c r="B46" s="194" t="s">
        <v>796</v>
      </c>
      <c r="C46" s="416"/>
      <c r="D46" s="416"/>
      <c r="E46" s="416"/>
      <c r="F46" s="416"/>
      <c r="G46" s="1200"/>
    </row>
    <row r="47" spans="1:7" ht="12" customHeight="1">
      <c r="A47" s="78"/>
      <c r="B47" s="401" t="s">
        <v>749</v>
      </c>
      <c r="C47" s="417">
        <v>55300</v>
      </c>
      <c r="D47" s="417">
        <v>78890</v>
      </c>
      <c r="E47" s="417">
        <v>73890</v>
      </c>
      <c r="F47" s="417">
        <v>61890</v>
      </c>
      <c r="G47" s="1200">
        <f t="shared" si="0"/>
        <v>0.8375964271213967</v>
      </c>
    </row>
    <row r="48" spans="1:7" ht="12" customHeight="1">
      <c r="A48" s="78"/>
      <c r="B48" s="77" t="s">
        <v>750</v>
      </c>
      <c r="C48" s="417"/>
      <c r="D48" s="417"/>
      <c r="E48" s="417"/>
      <c r="F48" s="417"/>
      <c r="G48" s="1200"/>
    </row>
    <row r="49" spans="1:7" ht="12" customHeight="1" thickBot="1">
      <c r="A49" s="78"/>
      <c r="B49" s="404" t="s">
        <v>569</v>
      </c>
      <c r="C49" s="418"/>
      <c r="D49" s="418"/>
      <c r="E49" s="418"/>
      <c r="F49" s="418"/>
      <c r="G49" s="1202"/>
    </row>
    <row r="50" spans="1:7" ht="12" customHeight="1" thickBot="1">
      <c r="A50" s="412"/>
      <c r="B50" s="406" t="s">
        <v>778</v>
      </c>
      <c r="C50" s="407">
        <f>SUM(C41:C47)</f>
        <v>109582</v>
      </c>
      <c r="D50" s="407">
        <f>SUM(D41:D47)</f>
        <v>144026</v>
      </c>
      <c r="E50" s="407">
        <f>SUM(E41:E47)</f>
        <v>144026</v>
      </c>
      <c r="F50" s="407">
        <f>SUM(F41:F47)</f>
        <v>144026</v>
      </c>
      <c r="G50" s="1203">
        <f t="shared" si="0"/>
        <v>1</v>
      </c>
    </row>
    <row r="51" spans="1:7" ht="12" customHeight="1">
      <c r="A51" s="389">
        <v>3000</v>
      </c>
      <c r="B51" s="419" t="s">
        <v>574</v>
      </c>
      <c r="C51" s="318"/>
      <c r="D51" s="318"/>
      <c r="E51" s="318"/>
      <c r="F51" s="318"/>
      <c r="G51" s="1201"/>
    </row>
    <row r="52" spans="1:7" ht="12" customHeight="1">
      <c r="A52" s="389"/>
      <c r="B52" s="420" t="s">
        <v>513</v>
      </c>
      <c r="C52" s="318"/>
      <c r="D52" s="318"/>
      <c r="E52" s="318"/>
      <c r="F52" s="318"/>
      <c r="G52" s="398"/>
    </row>
    <row r="53" spans="1:7" ht="12" customHeight="1">
      <c r="A53" s="400"/>
      <c r="B53" s="401" t="s">
        <v>572</v>
      </c>
      <c r="C53" s="318">
        <f>SUM(C22+C11)</f>
        <v>975623</v>
      </c>
      <c r="D53" s="318">
        <f aca="true" t="shared" si="1" ref="D53:F54">SUM(D22+D11+D32)</f>
        <v>1020063</v>
      </c>
      <c r="E53" s="318">
        <f t="shared" si="1"/>
        <v>1042705</v>
      </c>
      <c r="F53" s="318">
        <f t="shared" si="1"/>
        <v>1043891</v>
      </c>
      <c r="G53" s="1200">
        <f t="shared" si="0"/>
        <v>1.0011374262135504</v>
      </c>
    </row>
    <row r="54" spans="1:7" ht="12" customHeight="1">
      <c r="A54" s="400"/>
      <c r="B54" s="194" t="s">
        <v>804</v>
      </c>
      <c r="C54" s="318">
        <f>SUM(C23+C12)</f>
        <v>285571</v>
      </c>
      <c r="D54" s="318">
        <f t="shared" si="1"/>
        <v>309155</v>
      </c>
      <c r="E54" s="318">
        <f t="shared" si="1"/>
        <v>318904</v>
      </c>
      <c r="F54" s="318">
        <f t="shared" si="1"/>
        <v>319258</v>
      </c>
      <c r="G54" s="1200">
        <f t="shared" si="0"/>
        <v>1.0011100519278529</v>
      </c>
    </row>
    <row r="55" spans="1:7" ht="12" customHeight="1">
      <c r="A55" s="312"/>
      <c r="B55" s="319" t="s">
        <v>801</v>
      </c>
      <c r="C55" s="318">
        <f>SUM(C24+C13+C44)</f>
        <v>294082</v>
      </c>
      <c r="D55" s="318">
        <f>SUM(D24+D13+D44)</f>
        <v>335007</v>
      </c>
      <c r="E55" s="318">
        <f>SUM(E24+E13+E44+E34)</f>
        <v>341209</v>
      </c>
      <c r="F55" s="318">
        <f>SUM(F24+F13+F44+F34)</f>
        <v>354250</v>
      </c>
      <c r="G55" s="1200">
        <f t="shared" si="0"/>
        <v>1.0382199766125746</v>
      </c>
    </row>
    <row r="56" spans="1:7" ht="12" customHeight="1">
      <c r="A56" s="400"/>
      <c r="B56" s="319" t="s">
        <v>578</v>
      </c>
      <c r="C56" s="318">
        <f>SUM(C14)</f>
        <v>0</v>
      </c>
      <c r="D56" s="318">
        <f>SUM(D14)</f>
        <v>0</v>
      </c>
      <c r="E56" s="318">
        <f>SUM(E14)</f>
        <v>0</v>
      </c>
      <c r="F56" s="318">
        <f>SUM(F14)</f>
        <v>0</v>
      </c>
      <c r="G56" s="1200"/>
    </row>
    <row r="57" spans="1:7" ht="12" customHeight="1">
      <c r="A57" s="400"/>
      <c r="B57" s="194" t="s">
        <v>796</v>
      </c>
      <c r="C57" s="318">
        <f>SUM(C25+C15)</f>
        <v>0</v>
      </c>
      <c r="D57" s="318">
        <f>SUM(D25+D15)</f>
        <v>0</v>
      </c>
      <c r="E57" s="318">
        <f>SUM(E25+E15)</f>
        <v>0</v>
      </c>
      <c r="F57" s="318">
        <f>SUM(F36)</f>
        <v>107</v>
      </c>
      <c r="G57" s="398"/>
    </row>
    <row r="58" spans="1:7" ht="12" customHeight="1">
      <c r="A58" s="400"/>
      <c r="B58" s="323" t="s">
        <v>502</v>
      </c>
      <c r="C58" s="421">
        <f>SUM(C53:C57)</f>
        <v>1555276</v>
      </c>
      <c r="D58" s="421">
        <f>SUM(D53:D57)</f>
        <v>1664225</v>
      </c>
      <c r="E58" s="421">
        <f>SUM(E53:E57)</f>
        <v>1702818</v>
      </c>
      <c r="F58" s="421">
        <f>SUM(F53:F57)</f>
        <v>1717506</v>
      </c>
      <c r="G58" s="398">
        <f t="shared" si="0"/>
        <v>1.008625701631061</v>
      </c>
    </row>
    <row r="59" spans="1:7" ht="12" customHeight="1">
      <c r="A59" s="400"/>
      <c r="B59" s="422" t="s">
        <v>514</v>
      </c>
      <c r="C59" s="318"/>
      <c r="D59" s="318"/>
      <c r="E59" s="318"/>
      <c r="F59" s="318"/>
      <c r="G59" s="398"/>
    </row>
    <row r="60" spans="1:7" ht="12" customHeight="1">
      <c r="A60" s="400"/>
      <c r="B60" s="401" t="s">
        <v>751</v>
      </c>
      <c r="C60" s="318">
        <f>SUM(C28+C17)</f>
        <v>0</v>
      </c>
      <c r="D60" s="318">
        <f>SUM(D28+D17)</f>
        <v>14678</v>
      </c>
      <c r="E60" s="318">
        <f>SUM(E28+E17)</f>
        <v>14678</v>
      </c>
      <c r="F60" s="318">
        <f>SUM(F28+F17)</f>
        <v>14678</v>
      </c>
      <c r="G60" s="1200">
        <f t="shared" si="0"/>
        <v>1</v>
      </c>
    </row>
    <row r="61" spans="1:7" ht="12" customHeight="1">
      <c r="A61" s="400"/>
      <c r="B61" s="77" t="s">
        <v>911</v>
      </c>
      <c r="C61" s="318">
        <f>SUM(C27+C16+C47)</f>
        <v>121300</v>
      </c>
      <c r="D61" s="318">
        <f>SUM(D27+D16+D47)</f>
        <v>147467</v>
      </c>
      <c r="E61" s="318">
        <f>SUM(E27+E16+E47)</f>
        <v>118467</v>
      </c>
      <c r="F61" s="318">
        <f>SUM(F27+F16+F47)</f>
        <v>106467</v>
      </c>
      <c r="G61" s="1200">
        <f t="shared" si="0"/>
        <v>0.8987059687507913</v>
      </c>
    </row>
    <row r="62" spans="1:7" ht="12" customHeight="1">
      <c r="A62" s="400"/>
      <c r="B62" s="319" t="s">
        <v>752</v>
      </c>
      <c r="C62" s="318">
        <f>SUM(C29)</f>
        <v>7000</v>
      </c>
      <c r="D62" s="318">
        <f>SUM(D29)</f>
        <v>7000</v>
      </c>
      <c r="E62" s="318">
        <f>SUM(E29)</f>
        <v>7000</v>
      </c>
      <c r="F62" s="318">
        <f>SUM(F29)</f>
        <v>33761</v>
      </c>
      <c r="G62" s="1200">
        <f t="shared" si="0"/>
        <v>4.823</v>
      </c>
    </row>
    <row r="63" spans="1:7" ht="12" customHeight="1" thickBot="1">
      <c r="A63" s="400"/>
      <c r="B63" s="323" t="s">
        <v>515</v>
      </c>
      <c r="C63" s="421">
        <f>SUM(C60:C62)</f>
        <v>128300</v>
      </c>
      <c r="D63" s="421">
        <f>SUM(D60:D62)</f>
        <v>169145</v>
      </c>
      <c r="E63" s="421">
        <f>SUM(E60:E62)</f>
        <v>140145</v>
      </c>
      <c r="F63" s="421">
        <f>SUM(F60:F62)</f>
        <v>154906</v>
      </c>
      <c r="G63" s="1202">
        <f t="shared" si="0"/>
        <v>1.1053266259945056</v>
      </c>
    </row>
    <row r="64" spans="1:7" ht="12" customHeight="1" thickBot="1">
      <c r="A64" s="391"/>
      <c r="B64" s="406" t="s">
        <v>754</v>
      </c>
      <c r="C64" s="407">
        <f>SUM(C58+C63)</f>
        <v>1683576</v>
      </c>
      <c r="D64" s="407">
        <f>SUM(D58+D63)</f>
        <v>1833370</v>
      </c>
      <c r="E64" s="407">
        <f>SUM(E58+E63)</f>
        <v>1842963</v>
      </c>
      <c r="F64" s="407">
        <f>SUM(F58+F63)</f>
        <v>1872412</v>
      </c>
      <c r="G64" s="1203">
        <f t="shared" si="0"/>
        <v>1.0159791596467211</v>
      </c>
    </row>
    <row r="65" spans="1:7" ht="12" thickBot="1">
      <c r="A65" s="423"/>
      <c r="B65" s="424" t="s">
        <v>530</v>
      </c>
      <c r="C65" s="1000">
        <f>SUM(C64)</f>
        <v>1683576</v>
      </c>
      <c r="D65" s="1000">
        <f>SUM(D64)</f>
        <v>1833370</v>
      </c>
      <c r="E65" s="1000">
        <f>SUM(E64)</f>
        <v>1842963</v>
      </c>
      <c r="F65" s="1000">
        <f>SUM(F64)</f>
        <v>1872412</v>
      </c>
      <c r="G65" s="1203">
        <f t="shared" si="0"/>
        <v>1.0159791596467211</v>
      </c>
    </row>
    <row r="67" spans="3:6" ht="11.25">
      <c r="C67" s="425"/>
      <c r="D67" s="425"/>
      <c r="E67" s="425"/>
      <c r="F67" s="425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28">
      <selection activeCell="F44" sqref="F44"/>
    </sheetView>
  </sheetViews>
  <sheetFormatPr defaultColWidth="9.125" defaultRowHeight="12.75"/>
  <cols>
    <col min="1" max="1" width="9.125" style="426" customWidth="1"/>
    <col min="2" max="2" width="60.00390625" style="426" customWidth="1"/>
    <col min="3" max="6" width="10.875" style="426" customWidth="1"/>
    <col min="7" max="7" width="9.50390625" style="426" customWidth="1"/>
    <col min="8" max="16384" width="9.125" style="426" customWidth="1"/>
  </cols>
  <sheetData>
    <row r="2" spans="1:7" ht="13.5">
      <c r="A2" s="1287" t="s">
        <v>828</v>
      </c>
      <c r="B2" s="1281"/>
      <c r="C2" s="1281"/>
      <c r="D2" s="1281"/>
      <c r="E2" s="1281"/>
      <c r="F2" s="1281"/>
      <c r="G2" s="1281"/>
    </row>
    <row r="3" spans="1:7" ht="12">
      <c r="A3" s="1286" t="s">
        <v>1063</v>
      </c>
      <c r="B3" s="1281"/>
      <c r="C3" s="1281"/>
      <c r="D3" s="1281"/>
      <c r="E3" s="1281"/>
      <c r="F3" s="1281"/>
      <c r="G3" s="1281"/>
    </row>
    <row r="4" ht="12.75">
      <c r="B4" s="427"/>
    </row>
    <row r="5" ht="12.75">
      <c r="B5" s="427"/>
    </row>
    <row r="6" spans="3:7" ht="12.75">
      <c r="C6" s="428"/>
      <c r="D6" s="428"/>
      <c r="E6" s="428"/>
      <c r="F6" s="428"/>
      <c r="G6" s="428" t="s">
        <v>663</v>
      </c>
    </row>
    <row r="7" spans="1:7" ht="12.75" customHeight="1">
      <c r="A7" s="429"/>
      <c r="B7" s="430" t="s">
        <v>639</v>
      </c>
      <c r="C7" s="1272" t="s">
        <v>1178</v>
      </c>
      <c r="D7" s="1272" t="s">
        <v>1216</v>
      </c>
      <c r="E7" s="1272" t="s">
        <v>1304</v>
      </c>
      <c r="F7" s="1272" t="s">
        <v>1310</v>
      </c>
      <c r="G7" s="1283" t="s">
        <v>1312</v>
      </c>
    </row>
    <row r="8" spans="1:7" ht="12">
      <c r="A8" s="431"/>
      <c r="B8" s="432" t="s">
        <v>781</v>
      </c>
      <c r="C8" s="1288"/>
      <c r="D8" s="1288"/>
      <c r="E8" s="1288"/>
      <c r="F8" s="1288"/>
      <c r="G8" s="1284"/>
    </row>
    <row r="9" spans="1:7" ht="12.75" thickBot="1">
      <c r="A9" s="433"/>
      <c r="B9" s="434"/>
      <c r="C9" s="1282"/>
      <c r="D9" s="1282"/>
      <c r="E9" s="1282"/>
      <c r="F9" s="1282"/>
      <c r="G9" s="1285"/>
    </row>
    <row r="10" spans="1:7" ht="12.75" thickBot="1">
      <c r="A10" s="435" t="s">
        <v>640</v>
      </c>
      <c r="B10" s="434" t="s">
        <v>641</v>
      </c>
      <c r="C10" s="436" t="s">
        <v>642</v>
      </c>
      <c r="D10" s="436" t="s">
        <v>643</v>
      </c>
      <c r="E10" s="436" t="s">
        <v>644</v>
      </c>
      <c r="F10" s="436" t="s">
        <v>479</v>
      </c>
      <c r="G10" s="436" t="s">
        <v>896</v>
      </c>
    </row>
    <row r="11" spans="1:7" ht="15" customHeight="1">
      <c r="A11" s="437">
        <v>3030</v>
      </c>
      <c r="B11" s="438" t="s">
        <v>521</v>
      </c>
      <c r="C11" s="439"/>
      <c r="D11" s="439"/>
      <c r="E11" s="439"/>
      <c r="F11" s="439"/>
      <c r="G11" s="440"/>
    </row>
    <row r="12" spans="1:7" ht="15" customHeight="1">
      <c r="A12" s="437"/>
      <c r="B12" s="336" t="s">
        <v>673</v>
      </c>
      <c r="C12" s="439"/>
      <c r="D12" s="439"/>
      <c r="E12" s="439"/>
      <c r="F12" s="439"/>
      <c r="G12" s="431"/>
    </row>
    <row r="13" spans="1:7" ht="15" customHeight="1" thickBot="1">
      <c r="A13" s="437"/>
      <c r="B13" s="337" t="s">
        <v>674</v>
      </c>
      <c r="C13" s="441"/>
      <c r="D13" s="441"/>
      <c r="E13" s="441"/>
      <c r="F13" s="441"/>
      <c r="G13" s="623"/>
    </row>
    <row r="14" spans="1:7" ht="15" customHeight="1" thickBot="1">
      <c r="A14" s="442"/>
      <c r="B14" s="338" t="s">
        <v>691</v>
      </c>
      <c r="C14" s="446"/>
      <c r="D14" s="446"/>
      <c r="E14" s="446"/>
      <c r="F14" s="446"/>
      <c r="G14" s="623"/>
    </row>
    <row r="15" spans="1:7" ht="15" customHeight="1">
      <c r="A15" s="437"/>
      <c r="B15" s="858" t="s">
        <v>424</v>
      </c>
      <c r="C15" s="443"/>
      <c r="D15" s="443"/>
      <c r="E15" s="443"/>
      <c r="F15" s="443"/>
      <c r="G15" s="624"/>
    </row>
    <row r="16" spans="1:7" ht="15" customHeight="1" thickBot="1">
      <c r="A16" s="445"/>
      <c r="B16" s="860" t="s">
        <v>425</v>
      </c>
      <c r="C16" s="441">
        <v>17000</v>
      </c>
      <c r="D16" s="441">
        <v>17000</v>
      </c>
      <c r="E16" s="861">
        <v>17000</v>
      </c>
      <c r="F16" s="861">
        <v>17000</v>
      </c>
      <c r="G16" s="892">
        <f>SUM(F16/E16)</f>
        <v>1</v>
      </c>
    </row>
    <row r="17" spans="1:7" ht="15" customHeight="1" thickBot="1">
      <c r="A17" s="445"/>
      <c r="B17" s="859" t="s">
        <v>426</v>
      </c>
      <c r="C17" s="446">
        <f>SUM(C16)</f>
        <v>17000</v>
      </c>
      <c r="D17" s="446">
        <f>SUM(D16)</f>
        <v>17000</v>
      </c>
      <c r="E17" s="864">
        <f>SUM(E16)</f>
        <v>17000</v>
      </c>
      <c r="F17" s="864">
        <f>SUM(F16)</f>
        <v>17000</v>
      </c>
      <c r="G17" s="1205">
        <f aca="true" t="shared" si="0" ref="G17:G48">SUM(F17/E17)</f>
        <v>1</v>
      </c>
    </row>
    <row r="18" spans="1:7" ht="15" customHeight="1">
      <c r="A18" s="437"/>
      <c r="B18" s="336" t="s">
        <v>676</v>
      </c>
      <c r="C18" s="443"/>
      <c r="D18" s="443"/>
      <c r="E18" s="865">
        <f>SUM(E19:E20)</f>
        <v>90</v>
      </c>
      <c r="F18" s="865">
        <f>SUM(F19:F20)</f>
        <v>90</v>
      </c>
      <c r="G18" s="893">
        <f t="shared" si="0"/>
        <v>1</v>
      </c>
    </row>
    <row r="19" spans="1:7" ht="15" customHeight="1">
      <c r="A19" s="437"/>
      <c r="B19" s="342" t="s">
        <v>677</v>
      </c>
      <c r="C19" s="444"/>
      <c r="D19" s="444"/>
      <c r="E19" s="863">
        <v>90</v>
      </c>
      <c r="F19" s="863">
        <v>90</v>
      </c>
      <c r="G19" s="893">
        <f t="shared" si="0"/>
        <v>1</v>
      </c>
    </row>
    <row r="20" spans="1:7" ht="15" customHeight="1">
      <c r="A20" s="437"/>
      <c r="B20" s="342" t="s">
        <v>678</v>
      </c>
      <c r="C20" s="444"/>
      <c r="D20" s="444"/>
      <c r="E20" s="863"/>
      <c r="F20" s="863"/>
      <c r="G20" s="893"/>
    </row>
    <row r="21" spans="1:7" ht="15" customHeight="1">
      <c r="A21" s="437"/>
      <c r="B21" s="344" t="s">
        <v>679</v>
      </c>
      <c r="C21" s="444"/>
      <c r="D21" s="444"/>
      <c r="E21" s="863">
        <v>193</v>
      </c>
      <c r="F21" s="863">
        <v>193</v>
      </c>
      <c r="G21" s="893">
        <f t="shared" si="0"/>
        <v>1</v>
      </c>
    </row>
    <row r="22" spans="1:7" ht="15" customHeight="1">
      <c r="A22" s="437"/>
      <c r="B22" s="344" t="s">
        <v>680</v>
      </c>
      <c r="C22" s="443"/>
      <c r="D22" s="443"/>
      <c r="E22" s="865"/>
      <c r="F22" s="865"/>
      <c r="G22" s="893"/>
    </row>
    <row r="23" spans="1:7" ht="15" customHeight="1">
      <c r="A23" s="437"/>
      <c r="B23" s="344" t="s">
        <v>681</v>
      </c>
      <c r="C23" s="444"/>
      <c r="D23" s="444"/>
      <c r="E23" s="863">
        <v>76</v>
      </c>
      <c r="F23" s="863">
        <v>76</v>
      </c>
      <c r="G23" s="893">
        <f t="shared" si="0"/>
        <v>1</v>
      </c>
    </row>
    <row r="24" spans="1:7" ht="15" customHeight="1">
      <c r="A24" s="437"/>
      <c r="B24" s="345" t="s">
        <v>682</v>
      </c>
      <c r="C24" s="444"/>
      <c r="D24" s="444"/>
      <c r="E24" s="863">
        <v>4</v>
      </c>
      <c r="F24" s="863">
        <v>4</v>
      </c>
      <c r="G24" s="893">
        <f t="shared" si="0"/>
        <v>1</v>
      </c>
    </row>
    <row r="25" spans="1:7" ht="15" customHeight="1" thickBot="1">
      <c r="A25" s="445"/>
      <c r="B25" s="346" t="s">
        <v>683</v>
      </c>
      <c r="C25" s="441"/>
      <c r="D25" s="441"/>
      <c r="E25" s="861">
        <v>69</v>
      </c>
      <c r="F25" s="861">
        <v>69</v>
      </c>
      <c r="G25" s="892">
        <f t="shared" si="0"/>
        <v>1</v>
      </c>
    </row>
    <row r="26" spans="1:7" ht="15" customHeight="1" thickBot="1">
      <c r="A26" s="442"/>
      <c r="B26" s="348" t="s">
        <v>864</v>
      </c>
      <c r="C26" s="446"/>
      <c r="D26" s="446"/>
      <c r="E26" s="864">
        <f>SUM(E21:E25)+E18</f>
        <v>432</v>
      </c>
      <c r="F26" s="864">
        <f>SUM(F21:F25)+F18</f>
        <v>432</v>
      </c>
      <c r="G26" s="1207">
        <f t="shared" si="0"/>
        <v>1</v>
      </c>
    </row>
    <row r="27" spans="1:7" ht="15" customHeight="1" thickBot="1">
      <c r="A27" s="442"/>
      <c r="B27" s="351" t="s">
        <v>510</v>
      </c>
      <c r="C27" s="446">
        <f>SUM(C17+C26)</f>
        <v>17000</v>
      </c>
      <c r="D27" s="446">
        <f>SUM(D17+D26)</f>
        <v>17000</v>
      </c>
      <c r="E27" s="864">
        <f>SUM(E17+E26)</f>
        <v>17432</v>
      </c>
      <c r="F27" s="864">
        <f>SUM(F17+F26)</f>
        <v>17432</v>
      </c>
      <c r="G27" s="1207">
        <f t="shared" si="0"/>
        <v>1</v>
      </c>
    </row>
    <row r="28" spans="1:7" ht="15" customHeight="1" thickBot="1">
      <c r="A28" s="442"/>
      <c r="B28" s="353" t="s">
        <v>511</v>
      </c>
      <c r="C28" s="864"/>
      <c r="D28" s="864"/>
      <c r="E28" s="864"/>
      <c r="F28" s="864"/>
      <c r="G28" s="1206"/>
    </row>
    <row r="29" spans="1:7" ht="15" customHeight="1">
      <c r="A29" s="437"/>
      <c r="B29" s="355" t="s">
        <v>684</v>
      </c>
      <c r="C29" s="863"/>
      <c r="D29" s="863">
        <v>52190</v>
      </c>
      <c r="E29" s="863">
        <v>52190</v>
      </c>
      <c r="F29" s="863">
        <v>52190</v>
      </c>
      <c r="G29" s="893">
        <f t="shared" si="0"/>
        <v>1</v>
      </c>
    </row>
    <row r="30" spans="1:7" ht="15" customHeight="1" thickBot="1">
      <c r="A30" s="437"/>
      <c r="B30" s="358" t="s">
        <v>688</v>
      </c>
      <c r="C30" s="861">
        <v>509927</v>
      </c>
      <c r="D30" s="861">
        <v>510601</v>
      </c>
      <c r="E30" s="861">
        <v>504615</v>
      </c>
      <c r="F30" s="861">
        <v>504877</v>
      </c>
      <c r="G30" s="892">
        <f t="shared" si="0"/>
        <v>1.0005192077128107</v>
      </c>
    </row>
    <row r="31" spans="1:7" ht="15" customHeight="1" thickBot="1">
      <c r="A31" s="442"/>
      <c r="B31" s="359" t="s">
        <v>503</v>
      </c>
      <c r="C31" s="862">
        <f>SUM(C29:C30)</f>
        <v>509927</v>
      </c>
      <c r="D31" s="862">
        <f>SUM(D29:D30)</f>
        <v>562791</v>
      </c>
      <c r="E31" s="862">
        <f>SUM(E29:E30)</f>
        <v>556805</v>
      </c>
      <c r="F31" s="862">
        <f>SUM(F29:F30)</f>
        <v>557067</v>
      </c>
      <c r="G31" s="1207">
        <f t="shared" si="0"/>
        <v>1.0004705417516007</v>
      </c>
    </row>
    <row r="32" spans="1:7" ht="15" customHeight="1">
      <c r="A32" s="437"/>
      <c r="B32" s="355" t="s">
        <v>684</v>
      </c>
      <c r="C32" s="863"/>
      <c r="D32" s="863"/>
      <c r="E32" s="863"/>
      <c r="F32" s="863"/>
      <c r="G32" s="893"/>
    </row>
    <row r="33" spans="1:7" ht="15" customHeight="1" thickBot="1">
      <c r="A33" s="437"/>
      <c r="B33" s="358" t="s">
        <v>688</v>
      </c>
      <c r="C33" s="861">
        <v>16700</v>
      </c>
      <c r="D33" s="861">
        <v>16700</v>
      </c>
      <c r="E33" s="861">
        <v>18900</v>
      </c>
      <c r="F33" s="861">
        <v>18900</v>
      </c>
      <c r="G33" s="892">
        <f t="shared" si="0"/>
        <v>1</v>
      </c>
    </row>
    <row r="34" spans="1:7" ht="15" customHeight="1" thickBot="1">
      <c r="A34" s="442"/>
      <c r="B34" s="359" t="s">
        <v>506</v>
      </c>
      <c r="C34" s="862">
        <f>SUM(C32:C33)</f>
        <v>16700</v>
      </c>
      <c r="D34" s="862">
        <f>SUM(D32:D33)</f>
        <v>16700</v>
      </c>
      <c r="E34" s="862">
        <f>SUM(E32:E33)</f>
        <v>18900</v>
      </c>
      <c r="F34" s="862">
        <f>SUM(F32:F33)</f>
        <v>18900</v>
      </c>
      <c r="G34" s="1207">
        <f t="shared" si="0"/>
        <v>1</v>
      </c>
    </row>
    <row r="35" spans="1:7" ht="15" customHeight="1" thickBot="1">
      <c r="A35" s="442"/>
      <c r="B35" s="362" t="s">
        <v>520</v>
      </c>
      <c r="C35" s="864">
        <f>SUM(C34+C31+C27+C28)</f>
        <v>543627</v>
      </c>
      <c r="D35" s="864">
        <f>SUM(D34+D31+D27+D28)</f>
        <v>596491</v>
      </c>
      <c r="E35" s="864">
        <f>SUM(E34+E31+E27+E28)</f>
        <v>593137</v>
      </c>
      <c r="F35" s="862">
        <f>SUM(F34+F31+F27+F28)</f>
        <v>593399</v>
      </c>
      <c r="G35" s="1207">
        <f t="shared" si="0"/>
        <v>1.000441719198094</v>
      </c>
    </row>
    <row r="36" spans="1:7" ht="15" customHeight="1">
      <c r="A36" s="437"/>
      <c r="B36" s="364" t="s">
        <v>840</v>
      </c>
      <c r="C36" s="863">
        <v>286574</v>
      </c>
      <c r="D36" s="863">
        <v>290605</v>
      </c>
      <c r="E36" s="863">
        <v>291114</v>
      </c>
      <c r="F36" s="863">
        <v>291321</v>
      </c>
      <c r="G36" s="893">
        <f t="shared" si="0"/>
        <v>1.0007110616459531</v>
      </c>
    </row>
    <row r="37" spans="1:7" ht="15" customHeight="1">
      <c r="A37" s="437"/>
      <c r="B37" s="364" t="s">
        <v>841</v>
      </c>
      <c r="C37" s="863">
        <v>81948</v>
      </c>
      <c r="D37" s="863">
        <v>85080</v>
      </c>
      <c r="E37" s="863">
        <v>85217</v>
      </c>
      <c r="F37" s="863">
        <v>85272</v>
      </c>
      <c r="G37" s="893">
        <f t="shared" si="0"/>
        <v>1.0006454111268879</v>
      </c>
    </row>
    <row r="38" spans="1:7" ht="15" customHeight="1">
      <c r="A38" s="437"/>
      <c r="B38" s="364" t="s">
        <v>842</v>
      </c>
      <c r="C38" s="863">
        <v>158405</v>
      </c>
      <c r="D38" s="863">
        <v>192106</v>
      </c>
      <c r="E38" s="863">
        <v>192106</v>
      </c>
      <c r="F38" s="863">
        <v>192106</v>
      </c>
      <c r="G38" s="893">
        <f t="shared" si="0"/>
        <v>1</v>
      </c>
    </row>
    <row r="39" spans="1:7" ht="15" customHeight="1">
      <c r="A39" s="437"/>
      <c r="B39" s="365" t="s">
        <v>844</v>
      </c>
      <c r="C39" s="865"/>
      <c r="D39" s="865"/>
      <c r="E39" s="865"/>
      <c r="F39" s="865"/>
      <c r="G39" s="893"/>
    </row>
    <row r="40" spans="1:7" ht="15" customHeight="1" thickBot="1">
      <c r="A40" s="828"/>
      <c r="B40" s="366" t="s">
        <v>843</v>
      </c>
      <c r="C40" s="864"/>
      <c r="D40" s="861">
        <v>12000</v>
      </c>
      <c r="E40" s="861">
        <v>5800</v>
      </c>
      <c r="F40" s="861">
        <v>5800</v>
      </c>
      <c r="G40" s="892">
        <f t="shared" si="0"/>
        <v>1</v>
      </c>
    </row>
    <row r="41" spans="1:7" ht="15" customHeight="1">
      <c r="A41" s="826"/>
      <c r="B41" s="830" t="s">
        <v>502</v>
      </c>
      <c r="C41" s="865">
        <f>SUM(C36:C40)</f>
        <v>526927</v>
      </c>
      <c r="D41" s="865">
        <f>SUM(D36:D40)</f>
        <v>579791</v>
      </c>
      <c r="E41" s="865">
        <f>SUM(E36:E40)</f>
        <v>574237</v>
      </c>
      <c r="F41" s="865">
        <f>SUM(F36:F40)</f>
        <v>574499</v>
      </c>
      <c r="G41" s="1210">
        <f t="shared" si="0"/>
        <v>1.0004562576079215</v>
      </c>
    </row>
    <row r="42" spans="1:7" ht="15" customHeight="1">
      <c r="A42" s="829"/>
      <c r="B42" s="827" t="s">
        <v>360</v>
      </c>
      <c r="C42" s="866">
        <v>126266</v>
      </c>
      <c r="D42" s="866">
        <v>138322</v>
      </c>
      <c r="E42" s="866">
        <v>138322</v>
      </c>
      <c r="F42" s="866">
        <v>139068</v>
      </c>
      <c r="G42" s="1208">
        <f t="shared" si="0"/>
        <v>1.0053932129379275</v>
      </c>
    </row>
    <row r="43" spans="1:7" ht="15" customHeight="1" thickBot="1">
      <c r="A43" s="445"/>
      <c r="B43" s="822" t="s">
        <v>1183</v>
      </c>
      <c r="C43" s="867">
        <v>100167</v>
      </c>
      <c r="D43" s="867">
        <v>100167</v>
      </c>
      <c r="E43" s="867">
        <v>100167</v>
      </c>
      <c r="F43" s="867">
        <v>100167</v>
      </c>
      <c r="G43" s="1209">
        <f t="shared" si="0"/>
        <v>1</v>
      </c>
    </row>
    <row r="44" spans="1:7" ht="15.75" customHeight="1">
      <c r="A44" s="437"/>
      <c r="B44" s="364" t="s">
        <v>747</v>
      </c>
      <c r="C44" s="868">
        <v>16700</v>
      </c>
      <c r="D44" s="868">
        <v>16700</v>
      </c>
      <c r="E44" s="868">
        <v>18900</v>
      </c>
      <c r="F44" s="868">
        <v>18900</v>
      </c>
      <c r="G44" s="893">
        <f t="shared" si="0"/>
        <v>1</v>
      </c>
    </row>
    <row r="45" spans="1:7" ht="15" customHeight="1">
      <c r="A45" s="437"/>
      <c r="B45" s="364" t="s">
        <v>748</v>
      </c>
      <c r="C45" s="865"/>
      <c r="D45" s="865"/>
      <c r="E45" s="865"/>
      <c r="F45" s="865"/>
      <c r="G45" s="893"/>
    </row>
    <row r="46" spans="1:7" ht="15" customHeight="1" thickBot="1">
      <c r="A46" s="437"/>
      <c r="B46" s="366" t="s">
        <v>847</v>
      </c>
      <c r="C46" s="864"/>
      <c r="D46" s="864"/>
      <c r="E46" s="864"/>
      <c r="F46" s="864"/>
      <c r="G46" s="892"/>
    </row>
    <row r="47" spans="1:7" ht="15" customHeight="1" thickBot="1">
      <c r="A47" s="442"/>
      <c r="B47" s="368" t="s">
        <v>509</v>
      </c>
      <c r="C47" s="862">
        <f>SUM(C44:C46)</f>
        <v>16700</v>
      </c>
      <c r="D47" s="862">
        <f>SUM(D44:D46)</f>
        <v>16700</v>
      </c>
      <c r="E47" s="862">
        <f>SUM(E44:E46)</f>
        <v>18900</v>
      </c>
      <c r="F47" s="862">
        <f>SUM(F44:F46)</f>
        <v>18900</v>
      </c>
      <c r="G47" s="1207">
        <f t="shared" si="0"/>
        <v>1</v>
      </c>
    </row>
    <row r="48" spans="1:7" ht="15" customHeight="1" thickBot="1">
      <c r="A48" s="445"/>
      <c r="B48" s="369" t="s">
        <v>568</v>
      </c>
      <c r="C48" s="1009">
        <f>SUM(C47,C41)</f>
        <v>543627</v>
      </c>
      <c r="D48" s="1009">
        <f>SUM(D47,D41)</f>
        <v>596491</v>
      </c>
      <c r="E48" s="862">
        <f>SUM(E47,E41)</f>
        <v>593137</v>
      </c>
      <c r="F48" s="862">
        <f>SUM(F47,F41)</f>
        <v>593399</v>
      </c>
      <c r="G48" s="1205">
        <f t="shared" si="0"/>
        <v>1.000441719198094</v>
      </c>
    </row>
    <row r="51" ht="16.5" customHeight="1">
      <c r="B51" s="626"/>
    </row>
    <row r="52" ht="15" customHeight="1">
      <c r="B52" s="626"/>
    </row>
  </sheetData>
  <sheetProtection/>
  <mergeCells count="7">
    <mergeCell ref="G7:G9"/>
    <mergeCell ref="A3:G3"/>
    <mergeCell ref="A2:G2"/>
    <mergeCell ref="C7:C9"/>
    <mergeCell ref="D7:D9"/>
    <mergeCell ref="E7:E9"/>
    <mergeCell ref="F7:F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20"/>
  <sheetViews>
    <sheetView showZeros="0" zoomScaleSheetLayoutView="100" zoomScalePageLayoutView="0" workbookViewId="0" topLeftCell="A286">
      <selection activeCell="F294" sqref="F294"/>
    </sheetView>
  </sheetViews>
  <sheetFormatPr defaultColWidth="9.125" defaultRowHeight="12.75"/>
  <cols>
    <col min="1" max="1" width="6.125" style="448" customWidth="1"/>
    <col min="2" max="2" width="50.875" style="381" customWidth="1"/>
    <col min="3" max="6" width="14.50390625" style="543" customWidth="1"/>
    <col min="7" max="7" width="9.50390625" style="543" customWidth="1"/>
    <col min="8" max="8" width="39.875" style="543" customWidth="1"/>
    <col min="9" max="16384" width="9.125" style="381" customWidth="1"/>
  </cols>
  <sheetData>
    <row r="1" spans="1:8" ht="12">
      <c r="A1" s="1289" t="s">
        <v>829</v>
      </c>
      <c r="B1" s="1290"/>
      <c r="C1" s="1290"/>
      <c r="D1" s="1290"/>
      <c r="E1" s="1290"/>
      <c r="F1" s="1290"/>
      <c r="G1" s="1290"/>
      <c r="H1" s="1290"/>
    </row>
    <row r="2" spans="1:8" ht="12">
      <c r="A2" s="1291" t="s">
        <v>1068</v>
      </c>
      <c r="B2" s="1292"/>
      <c r="C2" s="1292"/>
      <c r="D2" s="1292"/>
      <c r="E2" s="1292"/>
      <c r="F2" s="1292"/>
      <c r="G2" s="1292"/>
      <c r="H2" s="1292"/>
    </row>
    <row r="3" spans="1:8" ht="12">
      <c r="A3" s="447"/>
      <c r="B3" s="447"/>
      <c r="C3" s="447"/>
      <c r="D3" s="447"/>
      <c r="E3" s="447"/>
      <c r="F3" s="447"/>
      <c r="G3" s="447"/>
      <c r="H3" s="447"/>
    </row>
    <row r="4" spans="3:8" ht="11.25">
      <c r="C4" s="449"/>
      <c r="D4" s="449"/>
      <c r="E4" s="449"/>
      <c r="F4" s="449"/>
      <c r="G4" s="449"/>
      <c r="H4" s="450" t="s">
        <v>663</v>
      </c>
    </row>
    <row r="5" spans="1:8" s="388" customFormat="1" ht="12" customHeight="1">
      <c r="A5" s="386"/>
      <c r="B5" s="387"/>
      <c r="C5" s="1272" t="s">
        <v>1181</v>
      </c>
      <c r="D5" s="1272" t="s">
        <v>1218</v>
      </c>
      <c r="E5" s="1272" t="s">
        <v>1306</v>
      </c>
      <c r="F5" s="1272" t="s">
        <v>1313</v>
      </c>
      <c r="G5" s="1275" t="s">
        <v>1309</v>
      </c>
      <c r="H5" s="452" t="s">
        <v>618</v>
      </c>
    </row>
    <row r="6" spans="1:8" s="388" customFormat="1" ht="12" customHeight="1">
      <c r="A6" s="389" t="s">
        <v>780</v>
      </c>
      <c r="B6" s="390" t="s">
        <v>794</v>
      </c>
      <c r="C6" s="1273"/>
      <c r="D6" s="1275"/>
      <c r="E6" s="1275"/>
      <c r="F6" s="1275"/>
      <c r="G6" s="1288"/>
      <c r="H6" s="78" t="s">
        <v>619</v>
      </c>
    </row>
    <row r="7" spans="1:8" s="388" customFormat="1" ht="12.75" customHeight="1" thickBot="1">
      <c r="A7" s="389"/>
      <c r="B7" s="392"/>
      <c r="C7" s="1282"/>
      <c r="D7" s="1276"/>
      <c r="E7" s="1276"/>
      <c r="F7" s="1276"/>
      <c r="G7" s="1293"/>
      <c r="H7" s="412"/>
    </row>
    <row r="8" spans="1:8" s="388" customFormat="1" ht="11.25">
      <c r="A8" s="393" t="s">
        <v>640</v>
      </c>
      <c r="B8" s="453" t="s">
        <v>641</v>
      </c>
      <c r="C8" s="395" t="s">
        <v>642</v>
      </c>
      <c r="D8" s="395" t="s">
        <v>643</v>
      </c>
      <c r="E8" s="395" t="s">
        <v>644</v>
      </c>
      <c r="F8" s="395" t="s">
        <v>479</v>
      </c>
      <c r="G8" s="395" t="s">
        <v>896</v>
      </c>
      <c r="H8" s="395" t="s">
        <v>979</v>
      </c>
    </row>
    <row r="9" spans="1:8" s="388" customFormat="1" ht="12" customHeight="1">
      <c r="A9" s="389">
        <v>3050</v>
      </c>
      <c r="B9" s="454" t="s">
        <v>755</v>
      </c>
      <c r="C9" s="455">
        <f>SUM(C17+C25)</f>
        <v>8000</v>
      </c>
      <c r="D9" s="455">
        <f>SUM(D17+D25)</f>
        <v>9248</v>
      </c>
      <c r="E9" s="455">
        <f>SUM(E17+E25)</f>
        <v>9248</v>
      </c>
      <c r="F9" s="455">
        <f>SUM(F17+F25)</f>
        <v>9248</v>
      </c>
      <c r="G9" s="456">
        <f>SUM(F9/E9)</f>
        <v>1</v>
      </c>
      <c r="H9" s="457"/>
    </row>
    <row r="10" spans="1:8" ht="12" customHeight="1">
      <c r="A10" s="458">
        <v>3052</v>
      </c>
      <c r="B10" s="459" t="s">
        <v>452</v>
      </c>
      <c r="C10" s="460"/>
      <c r="D10" s="460"/>
      <c r="E10" s="460"/>
      <c r="F10" s="460"/>
      <c r="G10" s="456"/>
      <c r="H10" s="461"/>
    </row>
    <row r="11" spans="1:8" ht="12" customHeight="1">
      <c r="A11" s="462"/>
      <c r="B11" s="463" t="s">
        <v>572</v>
      </c>
      <c r="C11" s="477"/>
      <c r="D11" s="477"/>
      <c r="E11" s="477"/>
      <c r="F11" s="477"/>
      <c r="G11" s="456"/>
      <c r="H11" s="464"/>
    </row>
    <row r="12" spans="1:8" ht="12" customHeight="1">
      <c r="A12" s="462"/>
      <c r="B12" s="465" t="s">
        <v>804</v>
      </c>
      <c r="C12" s="477"/>
      <c r="D12" s="477"/>
      <c r="E12" s="477"/>
      <c r="F12" s="477"/>
      <c r="G12" s="456"/>
      <c r="H12" s="464"/>
    </row>
    <row r="13" spans="1:8" ht="12" customHeight="1">
      <c r="A13" s="462"/>
      <c r="B13" s="466" t="s">
        <v>786</v>
      </c>
      <c r="C13" s="477">
        <v>5000</v>
      </c>
      <c r="D13" s="477">
        <v>6248</v>
      </c>
      <c r="E13" s="1012">
        <v>6248</v>
      </c>
      <c r="F13" s="1012">
        <v>6248</v>
      </c>
      <c r="G13" s="1169">
        <f>SUM(F13/E13)</f>
        <v>1</v>
      </c>
      <c r="H13" s="464"/>
    </row>
    <row r="14" spans="1:8" ht="12" customHeight="1">
      <c r="A14" s="462"/>
      <c r="B14" s="467" t="s">
        <v>578</v>
      </c>
      <c r="C14" s="477"/>
      <c r="D14" s="477"/>
      <c r="E14" s="1012"/>
      <c r="F14" s="1012"/>
      <c r="G14" s="456"/>
      <c r="H14" s="464"/>
    </row>
    <row r="15" spans="1:8" ht="12" customHeight="1">
      <c r="A15" s="462"/>
      <c r="B15" s="467" t="s">
        <v>796</v>
      </c>
      <c r="C15" s="460"/>
      <c r="D15" s="460"/>
      <c r="E15" s="460"/>
      <c r="F15" s="460"/>
      <c r="G15" s="456"/>
      <c r="H15" s="464"/>
    </row>
    <row r="16" spans="1:8" ht="12" customHeight="1" thickBot="1">
      <c r="A16" s="462"/>
      <c r="B16" s="468" t="s">
        <v>538</v>
      </c>
      <c r="C16" s="469"/>
      <c r="D16" s="469"/>
      <c r="E16" s="469"/>
      <c r="F16" s="469"/>
      <c r="G16" s="1170"/>
      <c r="H16" s="470"/>
    </row>
    <row r="17" spans="1:8" ht="13.5" customHeight="1" thickBot="1">
      <c r="A17" s="471"/>
      <c r="B17" s="472" t="s">
        <v>607</v>
      </c>
      <c r="C17" s="1010">
        <f>SUM(C11:C14)</f>
        <v>5000</v>
      </c>
      <c r="D17" s="1010">
        <f>SUM(D11:D14)</f>
        <v>6248</v>
      </c>
      <c r="E17" s="1010">
        <f>SUM(E11:E14)</f>
        <v>6248</v>
      </c>
      <c r="F17" s="1010">
        <f>SUM(F11:F14)</f>
        <v>6248</v>
      </c>
      <c r="G17" s="1171">
        <f>SUM(F17/E17)</f>
        <v>1</v>
      </c>
      <c r="H17" s="473"/>
    </row>
    <row r="18" spans="1:8" ht="13.5" customHeight="1">
      <c r="A18" s="458">
        <v>3053</v>
      </c>
      <c r="B18" s="459" t="s">
        <v>1082</v>
      </c>
      <c r="C18" s="1011"/>
      <c r="D18" s="1011"/>
      <c r="E18" s="1011"/>
      <c r="F18" s="1011"/>
      <c r="G18" s="456"/>
      <c r="H18" s="461"/>
    </row>
    <row r="19" spans="1:8" ht="13.5" customHeight="1">
      <c r="A19" s="462"/>
      <c r="B19" s="463" t="s">
        <v>572</v>
      </c>
      <c r="C19" s="1012"/>
      <c r="D19" s="1012"/>
      <c r="E19" s="1012"/>
      <c r="F19" s="1012"/>
      <c r="G19" s="456"/>
      <c r="H19" s="464"/>
    </row>
    <row r="20" spans="1:8" ht="13.5" customHeight="1">
      <c r="A20" s="462"/>
      <c r="B20" s="465" t="s">
        <v>804</v>
      </c>
      <c r="C20" s="1012"/>
      <c r="D20" s="1012"/>
      <c r="E20" s="1012"/>
      <c r="F20" s="1012"/>
      <c r="G20" s="456"/>
      <c r="H20" s="464"/>
    </row>
    <row r="21" spans="1:8" ht="13.5" customHeight="1">
      <c r="A21" s="462"/>
      <c r="B21" s="466" t="s">
        <v>786</v>
      </c>
      <c r="C21" s="1012">
        <v>3000</v>
      </c>
      <c r="D21" s="1012">
        <v>3000</v>
      </c>
      <c r="E21" s="1012">
        <v>3000</v>
      </c>
      <c r="F21" s="1012">
        <v>3000</v>
      </c>
      <c r="G21" s="1169">
        <f>SUM(F21/E21)</f>
        <v>1</v>
      </c>
      <c r="H21" s="464"/>
    </row>
    <row r="22" spans="1:8" ht="13.5" customHeight="1">
      <c r="A22" s="462"/>
      <c r="B22" s="467" t="s">
        <v>578</v>
      </c>
      <c r="C22" s="1012"/>
      <c r="D22" s="1012"/>
      <c r="E22" s="1012"/>
      <c r="F22" s="1012"/>
      <c r="G22" s="456"/>
      <c r="H22" s="464"/>
    </row>
    <row r="23" spans="1:8" ht="13.5" customHeight="1">
      <c r="A23" s="462"/>
      <c r="B23" s="467" t="s">
        <v>796</v>
      </c>
      <c r="C23" s="1011"/>
      <c r="D23" s="1011"/>
      <c r="E23" s="1011"/>
      <c r="F23" s="1011"/>
      <c r="G23" s="456"/>
      <c r="H23" s="464"/>
    </row>
    <row r="24" spans="1:8" ht="13.5" customHeight="1" thickBot="1">
      <c r="A24" s="462"/>
      <c r="B24" s="468" t="s">
        <v>538</v>
      </c>
      <c r="C24" s="1013"/>
      <c r="D24" s="1013"/>
      <c r="E24" s="1013"/>
      <c r="F24" s="1013"/>
      <c r="G24" s="1170"/>
      <c r="H24" s="470"/>
    </row>
    <row r="25" spans="1:8" ht="13.5" customHeight="1" thickBot="1">
      <c r="A25" s="471"/>
      <c r="B25" s="472" t="s">
        <v>607</v>
      </c>
      <c r="C25" s="1010">
        <f>SUM(C19:C22)</f>
        <v>3000</v>
      </c>
      <c r="D25" s="1010">
        <f>SUM(D19:D22)</f>
        <v>3000</v>
      </c>
      <c r="E25" s="1010">
        <f>SUM(E19:E22)</f>
        <v>3000</v>
      </c>
      <c r="F25" s="1010">
        <f>SUM(F19:F22)</f>
        <v>3000</v>
      </c>
      <c r="G25" s="1172">
        <f>SUM(F25/E25)</f>
        <v>1</v>
      </c>
      <c r="H25" s="473"/>
    </row>
    <row r="26" spans="1:8" ht="12">
      <c r="A26" s="458">
        <v>3060</v>
      </c>
      <c r="B26" s="474" t="s">
        <v>536</v>
      </c>
      <c r="C26" s="1014">
        <f>SUM(C34+C42)</f>
        <v>4000</v>
      </c>
      <c r="D26" s="1014">
        <f>SUM(D34+D42)</f>
        <v>5348</v>
      </c>
      <c r="E26" s="1014">
        <f>SUM(E34+E42)</f>
        <v>5348</v>
      </c>
      <c r="F26" s="1014">
        <f>SUM(F34+F42)</f>
        <v>5348</v>
      </c>
      <c r="G26" s="456">
        <f>SUM(F26/E26)</f>
        <v>1</v>
      </c>
      <c r="H26" s="461"/>
    </row>
    <row r="27" spans="1:8" ht="12" customHeight="1">
      <c r="A27" s="458">
        <v>3061</v>
      </c>
      <c r="B27" s="475" t="s">
        <v>579</v>
      </c>
      <c r="C27" s="1011"/>
      <c r="D27" s="1011"/>
      <c r="E27" s="1011"/>
      <c r="F27" s="1011"/>
      <c r="G27" s="456"/>
      <c r="H27" s="476"/>
    </row>
    <row r="28" spans="1:8" ht="12" customHeight="1">
      <c r="A28" s="462"/>
      <c r="B28" s="463" t="s">
        <v>572</v>
      </c>
      <c r="C28" s="1012"/>
      <c r="D28" s="1012"/>
      <c r="E28" s="1012"/>
      <c r="F28" s="1012"/>
      <c r="G28" s="456"/>
      <c r="H28" s="476"/>
    </row>
    <row r="29" spans="1:8" ht="12" customHeight="1">
      <c r="A29" s="462"/>
      <c r="B29" s="465" t="s">
        <v>804</v>
      </c>
      <c r="C29" s="1012"/>
      <c r="D29" s="1012"/>
      <c r="E29" s="1012"/>
      <c r="F29" s="1012"/>
      <c r="G29" s="456"/>
      <c r="H29" s="476"/>
    </row>
    <row r="30" spans="1:8" ht="12" customHeight="1">
      <c r="A30" s="478"/>
      <c r="B30" s="466" t="s">
        <v>786</v>
      </c>
      <c r="C30" s="1012">
        <v>1000</v>
      </c>
      <c r="D30" s="1012">
        <v>1395</v>
      </c>
      <c r="E30" s="1012">
        <v>1395</v>
      </c>
      <c r="F30" s="1012">
        <v>1395</v>
      </c>
      <c r="G30" s="1169">
        <f>SUM(F30/E30)</f>
        <v>1</v>
      </c>
      <c r="H30" s="476"/>
    </row>
    <row r="31" spans="1:8" ht="12" customHeight="1">
      <c r="A31" s="478"/>
      <c r="B31" s="467" t="s">
        <v>578</v>
      </c>
      <c r="C31" s="1012"/>
      <c r="D31" s="1012"/>
      <c r="E31" s="1012"/>
      <c r="F31" s="1012"/>
      <c r="G31" s="456"/>
      <c r="H31" s="476"/>
    </row>
    <row r="32" spans="1:8" ht="11.25">
      <c r="A32" s="478"/>
      <c r="B32" s="467" t="s">
        <v>796</v>
      </c>
      <c r="C32" s="1012"/>
      <c r="D32" s="1012"/>
      <c r="E32" s="1012"/>
      <c r="F32" s="1012"/>
      <c r="G32" s="456"/>
      <c r="H32" s="476"/>
    </row>
    <row r="33" spans="1:8" ht="12" thickBot="1">
      <c r="A33" s="478" t="s">
        <v>781</v>
      </c>
      <c r="B33" s="512" t="s">
        <v>749</v>
      </c>
      <c r="C33" s="1015"/>
      <c r="D33" s="1015"/>
      <c r="E33" s="1015"/>
      <c r="F33" s="1015"/>
      <c r="G33" s="1170"/>
      <c r="H33" s="479"/>
    </row>
    <row r="34" spans="1:8" ht="12" thickBot="1">
      <c r="A34" s="480"/>
      <c r="B34" s="472" t="s">
        <v>607</v>
      </c>
      <c r="C34" s="1016">
        <f>SUM(C28:C33)</f>
        <v>1000</v>
      </c>
      <c r="D34" s="1016">
        <f>SUM(D28:D33)</f>
        <v>1395</v>
      </c>
      <c r="E34" s="1153">
        <f>SUM(E28:E33)</f>
        <v>1395</v>
      </c>
      <c r="F34" s="1153">
        <f>SUM(F28:F33)</f>
        <v>1395</v>
      </c>
      <c r="G34" s="1172">
        <f>SUM(F34/E34)</f>
        <v>1</v>
      </c>
      <c r="H34" s="481"/>
    </row>
    <row r="35" spans="1:8" ht="11.25">
      <c r="A35" s="482">
        <v>3071</v>
      </c>
      <c r="B35" s="459" t="s">
        <v>611</v>
      </c>
      <c r="C35" s="1017"/>
      <c r="D35" s="1017"/>
      <c r="E35" s="1017"/>
      <c r="F35" s="1017"/>
      <c r="G35" s="456"/>
      <c r="H35" s="901" t="s">
        <v>635</v>
      </c>
    </row>
    <row r="36" spans="1:8" ht="12" customHeight="1">
      <c r="A36" s="478"/>
      <c r="B36" s="463" t="s">
        <v>572</v>
      </c>
      <c r="C36" s="1018"/>
      <c r="D36" s="1018"/>
      <c r="E36" s="1018"/>
      <c r="F36" s="1018"/>
      <c r="G36" s="456"/>
      <c r="H36" s="902" t="s">
        <v>636</v>
      </c>
    </row>
    <row r="37" spans="1:8" ht="12" customHeight="1">
      <c r="A37" s="462"/>
      <c r="B37" s="465" t="s">
        <v>804</v>
      </c>
      <c r="C37" s="1018"/>
      <c r="D37" s="1018"/>
      <c r="E37" s="1018"/>
      <c r="F37" s="1018"/>
      <c r="G37" s="456"/>
      <c r="H37" s="902"/>
    </row>
    <row r="38" spans="1:8" ht="12" customHeight="1">
      <c r="A38" s="462"/>
      <c r="B38" s="466" t="s">
        <v>786</v>
      </c>
      <c r="C38" s="1018">
        <v>3000</v>
      </c>
      <c r="D38" s="1018">
        <v>3953</v>
      </c>
      <c r="E38" s="1018">
        <v>3953</v>
      </c>
      <c r="F38" s="1018">
        <v>3953</v>
      </c>
      <c r="G38" s="1169">
        <f>SUM(F38/E38)</f>
        <v>1</v>
      </c>
      <c r="H38" s="903"/>
    </row>
    <row r="39" spans="1:8" ht="12" customHeight="1">
      <c r="A39" s="462"/>
      <c r="B39" s="467" t="s">
        <v>578</v>
      </c>
      <c r="C39" s="1018"/>
      <c r="D39" s="1018"/>
      <c r="E39" s="1018"/>
      <c r="F39" s="1018"/>
      <c r="G39" s="456"/>
      <c r="H39" s="532"/>
    </row>
    <row r="40" spans="1:8" ht="12" customHeight="1">
      <c r="A40" s="462"/>
      <c r="B40" s="467" t="s">
        <v>796</v>
      </c>
      <c r="C40" s="1018"/>
      <c r="D40" s="1018"/>
      <c r="E40" s="1018"/>
      <c r="F40" s="1018"/>
      <c r="G40" s="456"/>
      <c r="H40" s="904"/>
    </row>
    <row r="41" spans="1:8" ht="12" customHeight="1" thickBot="1">
      <c r="A41" s="462"/>
      <c r="B41" s="468" t="s">
        <v>538</v>
      </c>
      <c r="C41" s="1019"/>
      <c r="D41" s="1019"/>
      <c r="E41" s="1019"/>
      <c r="F41" s="1019"/>
      <c r="G41" s="1170"/>
      <c r="H41" s="523"/>
    </row>
    <row r="42" spans="1:8" ht="12" customHeight="1" thickBot="1">
      <c r="A42" s="487"/>
      <c r="B42" s="472" t="s">
        <v>607</v>
      </c>
      <c r="C42" s="1020">
        <f>SUM(C36:C41)</f>
        <v>3000</v>
      </c>
      <c r="D42" s="1020">
        <f>SUM(D36:D41)</f>
        <v>3953</v>
      </c>
      <c r="E42" s="1154">
        <f>SUM(E36:E41)</f>
        <v>3953</v>
      </c>
      <c r="F42" s="1154">
        <f>SUM(F36:F41)</f>
        <v>3953</v>
      </c>
      <c r="G42" s="1172">
        <f>SUM(F42/E42)</f>
        <v>1</v>
      </c>
      <c r="H42" s="905"/>
    </row>
    <row r="43" spans="1:8" ht="12" customHeight="1">
      <c r="A43" s="482">
        <v>3080</v>
      </c>
      <c r="B43" s="489" t="s">
        <v>539</v>
      </c>
      <c r="C43" s="1017">
        <f>SUM(C51)</f>
        <v>21500</v>
      </c>
      <c r="D43" s="1017">
        <f>SUM(D51)</f>
        <v>23348</v>
      </c>
      <c r="E43" s="1017">
        <f>SUM(E51)</f>
        <v>23348</v>
      </c>
      <c r="F43" s="1017">
        <f>SUM(F51)</f>
        <v>23348</v>
      </c>
      <c r="G43" s="456">
        <f>SUM(F43/E43)</f>
        <v>1</v>
      </c>
      <c r="H43" s="901"/>
    </row>
    <row r="44" spans="1:8" ht="12" customHeight="1">
      <c r="A44" s="482">
        <v>3081</v>
      </c>
      <c r="B44" s="475" t="s">
        <v>616</v>
      </c>
      <c r="C44" s="1017"/>
      <c r="D44" s="1017"/>
      <c r="E44" s="1017"/>
      <c r="F44" s="1017"/>
      <c r="G44" s="456"/>
      <c r="H44" s="902"/>
    </row>
    <row r="45" spans="1:8" ht="12" customHeight="1">
      <c r="A45" s="478"/>
      <c r="B45" s="463" t="s">
        <v>572</v>
      </c>
      <c r="C45" s="1018"/>
      <c r="D45" s="1018"/>
      <c r="E45" s="1018"/>
      <c r="F45" s="1018"/>
      <c r="G45" s="456"/>
      <c r="H45" s="902"/>
    </row>
    <row r="46" spans="1:8" ht="12" customHeight="1">
      <c r="A46" s="478"/>
      <c r="B46" s="465" t="s">
        <v>804</v>
      </c>
      <c r="C46" s="1018"/>
      <c r="D46" s="1018"/>
      <c r="E46" s="1018"/>
      <c r="F46" s="1018"/>
      <c r="G46" s="456"/>
      <c r="H46" s="902"/>
    </row>
    <row r="47" spans="1:8" ht="12" customHeight="1">
      <c r="A47" s="478"/>
      <c r="B47" s="466" t="s">
        <v>786</v>
      </c>
      <c r="C47" s="1018">
        <v>13700</v>
      </c>
      <c r="D47" s="1018">
        <v>15548</v>
      </c>
      <c r="E47" s="1018">
        <v>15548</v>
      </c>
      <c r="F47" s="1018">
        <v>15548</v>
      </c>
      <c r="G47" s="1169">
        <f>SUM(F47/E47)</f>
        <v>1</v>
      </c>
      <c r="H47" s="906"/>
    </row>
    <row r="48" spans="1:8" ht="12" customHeight="1">
      <c r="A48" s="478"/>
      <c r="B48" s="466" t="s">
        <v>537</v>
      </c>
      <c r="C48" s="1018">
        <v>7800</v>
      </c>
      <c r="D48" s="1018">
        <v>7800</v>
      </c>
      <c r="E48" s="1018">
        <v>7800</v>
      </c>
      <c r="F48" s="1018">
        <v>7800</v>
      </c>
      <c r="G48" s="1169">
        <f>SUM(F48/E48)</f>
        <v>1</v>
      </c>
      <c r="H48" s="907"/>
    </row>
    <row r="49" spans="1:8" ht="12" customHeight="1">
      <c r="A49" s="478"/>
      <c r="B49" s="467" t="s">
        <v>796</v>
      </c>
      <c r="C49" s="1018"/>
      <c r="D49" s="1018"/>
      <c r="E49" s="1018"/>
      <c r="F49" s="1018"/>
      <c r="G49" s="456"/>
      <c r="H49" s="902"/>
    </row>
    <row r="50" spans="1:8" ht="12" customHeight="1" thickBot="1">
      <c r="A50" s="462"/>
      <c r="B50" s="468" t="s">
        <v>538</v>
      </c>
      <c r="C50" s="1019"/>
      <c r="D50" s="1019"/>
      <c r="E50" s="1019"/>
      <c r="F50" s="1019"/>
      <c r="G50" s="1170"/>
      <c r="H50" s="523"/>
    </row>
    <row r="51" spans="1:8" ht="12" customHeight="1" thickBot="1">
      <c r="A51" s="487"/>
      <c r="B51" s="472" t="s">
        <v>607</v>
      </c>
      <c r="C51" s="1016">
        <f>SUM(C45:C50)</f>
        <v>21500</v>
      </c>
      <c r="D51" s="1016">
        <f>SUM(D45:D50)</f>
        <v>23348</v>
      </c>
      <c r="E51" s="1153">
        <f>SUM(E45:E50)</f>
        <v>23348</v>
      </c>
      <c r="F51" s="1153">
        <f>SUM(F45:F50)</f>
        <v>23348</v>
      </c>
      <c r="G51" s="1172">
        <f>SUM(F51/E51)</f>
        <v>1</v>
      </c>
      <c r="H51" s="488"/>
    </row>
    <row r="52" spans="1:8" ht="12" customHeight="1" thickBot="1">
      <c r="A52" s="491">
        <v>3130</v>
      </c>
      <c r="B52" s="492" t="s">
        <v>892</v>
      </c>
      <c r="C52" s="1016">
        <f>SUM(C53+C80)</f>
        <v>830000</v>
      </c>
      <c r="D52" s="1016">
        <f>SUM(D53+D80)</f>
        <v>983215</v>
      </c>
      <c r="E52" s="1016">
        <f>SUM(E53+E80)</f>
        <v>1001215</v>
      </c>
      <c r="F52" s="1016">
        <f>SUM(F53+F80)</f>
        <v>1074215</v>
      </c>
      <c r="G52" s="1172">
        <f>SUM(F52/E52)</f>
        <v>1.07291141263365</v>
      </c>
      <c r="H52" s="488"/>
    </row>
    <row r="53" spans="1:8" ht="12" customHeight="1" thickBot="1">
      <c r="A53" s="482">
        <v>3110</v>
      </c>
      <c r="B53" s="492" t="s">
        <v>885</v>
      </c>
      <c r="C53" s="1016">
        <f>SUM(C61+C70+C79)</f>
        <v>770000</v>
      </c>
      <c r="D53" s="1016">
        <f>SUM(D61+D70+D79)</f>
        <v>912059</v>
      </c>
      <c r="E53" s="1016">
        <f>SUM(E61+E70+E79)</f>
        <v>917059</v>
      </c>
      <c r="F53" s="1016">
        <f>SUM(F61+F70+F79)</f>
        <v>990059</v>
      </c>
      <c r="G53" s="1172">
        <f>SUM(F53/E53)</f>
        <v>1.079602293854594</v>
      </c>
      <c r="H53" s="488"/>
    </row>
    <row r="54" spans="1:8" ht="12" customHeight="1">
      <c r="A54" s="493">
        <v>3111</v>
      </c>
      <c r="B54" s="494" t="s">
        <v>634</v>
      </c>
      <c r="C54" s="1011"/>
      <c r="D54" s="1011"/>
      <c r="E54" s="1011"/>
      <c r="F54" s="1011"/>
      <c r="G54" s="456"/>
      <c r="H54" s="395" t="s">
        <v>637</v>
      </c>
    </row>
    <row r="55" spans="1:8" ht="12" customHeight="1">
      <c r="A55" s="462"/>
      <c r="B55" s="463" t="s">
        <v>572</v>
      </c>
      <c r="C55" s="1012"/>
      <c r="D55" s="1012"/>
      <c r="E55" s="1012"/>
      <c r="F55" s="1012"/>
      <c r="G55" s="456"/>
      <c r="H55" s="484"/>
    </row>
    <row r="56" spans="1:8" ht="12" customHeight="1">
      <c r="A56" s="462"/>
      <c r="B56" s="465" t="s">
        <v>804</v>
      </c>
      <c r="C56" s="1012"/>
      <c r="D56" s="1012"/>
      <c r="E56" s="1012"/>
      <c r="F56" s="1012"/>
      <c r="G56" s="456"/>
      <c r="H56" s="484"/>
    </row>
    <row r="57" spans="1:8" ht="12" customHeight="1">
      <c r="A57" s="462"/>
      <c r="B57" s="466" t="s">
        <v>786</v>
      </c>
      <c r="C57" s="1012">
        <v>500</v>
      </c>
      <c r="D57" s="1012">
        <v>500</v>
      </c>
      <c r="E57" s="1012">
        <v>500</v>
      </c>
      <c r="F57" s="1012">
        <v>500</v>
      </c>
      <c r="G57" s="1169">
        <f>SUM(F57/E57)</f>
        <v>1</v>
      </c>
      <c r="H57" s="484"/>
    </row>
    <row r="58" spans="1:8" ht="12" customHeight="1">
      <c r="A58" s="462"/>
      <c r="B58" s="467" t="s">
        <v>578</v>
      </c>
      <c r="C58" s="1012"/>
      <c r="D58" s="1012"/>
      <c r="E58" s="1012"/>
      <c r="F58" s="1012"/>
      <c r="G58" s="456"/>
      <c r="H58" s="484"/>
    </row>
    <row r="59" spans="1:8" ht="12" customHeight="1">
      <c r="A59" s="462"/>
      <c r="B59" s="467" t="s">
        <v>796</v>
      </c>
      <c r="C59" s="1012"/>
      <c r="D59" s="1012"/>
      <c r="E59" s="1012"/>
      <c r="F59" s="1012"/>
      <c r="G59" s="456"/>
      <c r="H59" s="484"/>
    </row>
    <row r="60" spans="1:8" ht="12" customHeight="1" thickBot="1">
      <c r="A60" s="462"/>
      <c r="B60" s="468" t="s">
        <v>773</v>
      </c>
      <c r="C60" s="1015">
        <v>649500</v>
      </c>
      <c r="D60" s="1015">
        <v>772858</v>
      </c>
      <c r="E60" s="1015">
        <v>772858</v>
      </c>
      <c r="F60" s="1015">
        <v>827858</v>
      </c>
      <c r="G60" s="1173">
        <f>SUM(F60/E60)</f>
        <v>1.0711644312409265</v>
      </c>
      <c r="H60" s="484"/>
    </row>
    <row r="61" spans="1:8" ht="12" customHeight="1" thickBot="1">
      <c r="A61" s="487"/>
      <c r="B61" s="472" t="s">
        <v>607</v>
      </c>
      <c r="C61" s="1016">
        <f>SUM(C55:C60)</f>
        <v>650000</v>
      </c>
      <c r="D61" s="1016">
        <f>SUM(D55:D60)</f>
        <v>773358</v>
      </c>
      <c r="E61" s="1153">
        <f>SUM(E55:E60)</f>
        <v>773358</v>
      </c>
      <c r="F61" s="1153">
        <f>SUM(F55:F60)</f>
        <v>828358</v>
      </c>
      <c r="G61" s="1172">
        <f>SUM(F61/E61)</f>
        <v>1.0711184212227713</v>
      </c>
      <c r="H61" s="488"/>
    </row>
    <row r="62" spans="1:8" ht="12" customHeight="1">
      <c r="A62" s="389">
        <v>3114</v>
      </c>
      <c r="B62" s="495" t="s">
        <v>581</v>
      </c>
      <c r="C62" s="1021"/>
      <c r="D62" s="1021"/>
      <c r="E62" s="1021"/>
      <c r="F62" s="1021"/>
      <c r="G62" s="456"/>
      <c r="H62" s="496"/>
    </row>
    <row r="63" spans="1:8" ht="12" customHeight="1">
      <c r="A63" s="312"/>
      <c r="B63" s="401" t="s">
        <v>572</v>
      </c>
      <c r="C63" s="1022">
        <v>300</v>
      </c>
      <c r="D63" s="1022">
        <v>300</v>
      </c>
      <c r="E63" s="1022">
        <v>300</v>
      </c>
      <c r="F63" s="1022">
        <v>300</v>
      </c>
      <c r="G63" s="1174">
        <f>SUM(F63/E63)</f>
        <v>1</v>
      </c>
      <c r="H63" s="484"/>
    </row>
    <row r="64" spans="1:8" ht="12" customHeight="1">
      <c r="A64" s="312"/>
      <c r="B64" s="194" t="s">
        <v>804</v>
      </c>
      <c r="C64" s="1022">
        <v>150</v>
      </c>
      <c r="D64" s="1022">
        <v>150</v>
      </c>
      <c r="E64" s="1022">
        <v>150</v>
      </c>
      <c r="F64" s="1022">
        <v>150</v>
      </c>
      <c r="G64" s="1169">
        <f>SUM(F64/E64)</f>
        <v>1</v>
      </c>
      <c r="H64" s="484"/>
    </row>
    <row r="65" spans="1:8" ht="12" customHeight="1">
      <c r="A65" s="312"/>
      <c r="B65" s="402" t="s">
        <v>786</v>
      </c>
      <c r="C65" s="1022">
        <v>99550</v>
      </c>
      <c r="D65" s="1022">
        <v>111174</v>
      </c>
      <c r="E65" s="1022">
        <v>111174</v>
      </c>
      <c r="F65" s="1022">
        <v>126136</v>
      </c>
      <c r="G65" s="1169">
        <f>SUM(F65/E65)</f>
        <v>1.1345818266860956</v>
      </c>
      <c r="H65" s="476"/>
    </row>
    <row r="66" spans="1:8" ht="12" customHeight="1">
      <c r="A66" s="312"/>
      <c r="B66" s="319" t="s">
        <v>578</v>
      </c>
      <c r="C66" s="1022"/>
      <c r="D66" s="1022"/>
      <c r="E66" s="1022"/>
      <c r="F66" s="1022"/>
      <c r="G66" s="1169"/>
      <c r="H66" s="476"/>
    </row>
    <row r="67" spans="1:8" ht="12" customHeight="1">
      <c r="A67" s="312"/>
      <c r="B67" s="319" t="s">
        <v>796</v>
      </c>
      <c r="C67" s="1022"/>
      <c r="D67" s="1022"/>
      <c r="E67" s="1022"/>
      <c r="F67" s="1022"/>
      <c r="G67" s="1169"/>
      <c r="H67" s="484"/>
    </row>
    <row r="68" spans="1:8" ht="12" customHeight="1">
      <c r="A68" s="312"/>
      <c r="B68" s="511" t="s">
        <v>427</v>
      </c>
      <c r="C68" s="1034"/>
      <c r="D68" s="1034"/>
      <c r="E68" s="1034"/>
      <c r="F68" s="1034">
        <v>38</v>
      </c>
      <c r="G68" s="1174"/>
      <c r="H68" s="497"/>
    </row>
    <row r="69" spans="1:8" ht="12" thickBot="1">
      <c r="A69" s="400"/>
      <c r="B69" s="512" t="s">
        <v>439</v>
      </c>
      <c r="C69" s="1023"/>
      <c r="D69" s="1023">
        <v>2880</v>
      </c>
      <c r="E69" s="1023">
        <v>2880</v>
      </c>
      <c r="F69" s="1023">
        <v>2880</v>
      </c>
      <c r="G69" s="1175">
        <f>SUM(F69/E69)</f>
        <v>1</v>
      </c>
      <c r="H69" s="497"/>
    </row>
    <row r="70" spans="1:8" ht="12" customHeight="1" thickBot="1">
      <c r="A70" s="412"/>
      <c r="B70" s="472" t="s">
        <v>607</v>
      </c>
      <c r="C70" s="1025">
        <f>SUM(C63:C69)</f>
        <v>100000</v>
      </c>
      <c r="D70" s="1025">
        <f>SUM(D63:D69)</f>
        <v>114504</v>
      </c>
      <c r="E70" s="407">
        <f>SUM(E63:E69)</f>
        <v>114504</v>
      </c>
      <c r="F70" s="407">
        <f>SUM(F63:F69)</f>
        <v>129504</v>
      </c>
      <c r="G70" s="1172">
        <f>SUM(F70/E70)</f>
        <v>1.1309997904003353</v>
      </c>
      <c r="H70" s="488"/>
    </row>
    <row r="71" spans="1:8" ht="12" customHeight="1">
      <c r="A71" s="389">
        <v>3115</v>
      </c>
      <c r="B71" s="495" t="s">
        <v>1094</v>
      </c>
      <c r="C71" s="1021"/>
      <c r="D71" s="1021"/>
      <c r="E71" s="1021"/>
      <c r="F71" s="1021"/>
      <c r="G71" s="456"/>
      <c r="H71" s="496"/>
    </row>
    <row r="72" spans="1:8" ht="12" customHeight="1">
      <c r="A72" s="312"/>
      <c r="B72" s="401" t="s">
        <v>572</v>
      </c>
      <c r="C72" s="1022"/>
      <c r="D72" s="1022"/>
      <c r="E72" s="1022"/>
      <c r="F72" s="1022"/>
      <c r="G72" s="456"/>
      <c r="H72" s="484"/>
    </row>
    <row r="73" spans="1:8" ht="12" customHeight="1">
      <c r="A73" s="312"/>
      <c r="B73" s="194" t="s">
        <v>804</v>
      </c>
      <c r="C73" s="1022"/>
      <c r="D73" s="1022"/>
      <c r="E73" s="1022"/>
      <c r="F73" s="1022"/>
      <c r="G73" s="456"/>
      <c r="H73" s="484"/>
    </row>
    <row r="74" spans="1:8" ht="12" customHeight="1">
      <c r="A74" s="312"/>
      <c r="B74" s="402" t="s">
        <v>786</v>
      </c>
      <c r="C74" s="1022">
        <v>14000</v>
      </c>
      <c r="D74" s="1022">
        <v>15698</v>
      </c>
      <c r="E74" s="1022">
        <v>25198</v>
      </c>
      <c r="F74" s="1022">
        <v>29698</v>
      </c>
      <c r="G74" s="1174">
        <f>SUM(F74/E74)</f>
        <v>1.1785856020319072</v>
      </c>
      <c r="H74" s="476"/>
    </row>
    <row r="75" spans="1:8" ht="12" customHeight="1">
      <c r="A75" s="312"/>
      <c r="B75" s="319" t="s">
        <v>578</v>
      </c>
      <c r="C75" s="1022"/>
      <c r="D75" s="1022"/>
      <c r="E75" s="1022"/>
      <c r="F75" s="1022"/>
      <c r="G75" s="1169"/>
      <c r="H75" s="476"/>
    </row>
    <row r="76" spans="1:8" ht="12" customHeight="1">
      <c r="A76" s="312"/>
      <c r="B76" s="319" t="s">
        <v>796</v>
      </c>
      <c r="C76" s="1022"/>
      <c r="D76" s="1022"/>
      <c r="E76" s="1022"/>
      <c r="F76" s="1022"/>
      <c r="G76" s="1169"/>
      <c r="H76" s="484"/>
    </row>
    <row r="77" spans="1:8" ht="12" customHeight="1">
      <c r="A77" s="400"/>
      <c r="B77" s="512" t="s">
        <v>1095</v>
      </c>
      <c r="C77" s="1026">
        <v>2000</v>
      </c>
      <c r="D77" s="1026">
        <v>2000</v>
      </c>
      <c r="E77" s="1026">
        <v>1000</v>
      </c>
      <c r="F77" s="1026">
        <v>1000</v>
      </c>
      <c r="G77" s="1169">
        <f>SUM(F77/E77)</f>
        <v>1</v>
      </c>
      <c r="H77" s="485"/>
    </row>
    <row r="78" spans="1:8" ht="12" customHeight="1" thickBot="1">
      <c r="A78" s="400"/>
      <c r="B78" s="919" t="s">
        <v>439</v>
      </c>
      <c r="C78" s="1027">
        <v>4000</v>
      </c>
      <c r="D78" s="1027">
        <v>6499</v>
      </c>
      <c r="E78" s="1027">
        <v>2999</v>
      </c>
      <c r="F78" s="1027">
        <v>1499</v>
      </c>
      <c r="G78" s="1175">
        <f>SUM(F78/E78)</f>
        <v>0.49983327775925307</v>
      </c>
      <c r="H78" s="497"/>
    </row>
    <row r="79" spans="1:8" ht="12" customHeight="1" thickBot="1">
      <c r="A79" s="412"/>
      <c r="B79" s="472" t="s">
        <v>607</v>
      </c>
      <c r="C79" s="1025">
        <f>SUM(C73:C78)</f>
        <v>20000</v>
      </c>
      <c r="D79" s="1025">
        <f>SUM(D73:D78)</f>
        <v>24197</v>
      </c>
      <c r="E79" s="407">
        <f>SUM(E73:E78)</f>
        <v>29197</v>
      </c>
      <c r="F79" s="407">
        <f>SUM(F73:F78)</f>
        <v>32197</v>
      </c>
      <c r="G79" s="1172">
        <f>SUM(F79/E79)</f>
        <v>1.1027502825632771</v>
      </c>
      <c r="H79" s="488"/>
    </row>
    <row r="80" spans="1:8" ht="12" customHeight="1" thickBot="1">
      <c r="A80" s="498">
        <v>3120</v>
      </c>
      <c r="B80" s="492" t="s">
        <v>893</v>
      </c>
      <c r="C80" s="1025">
        <f>SUM(C88+C96+C104+C112+C120)</f>
        <v>60000</v>
      </c>
      <c r="D80" s="1025">
        <f>SUM(D88+D96+D104+D112+D120)</f>
        <v>71156</v>
      </c>
      <c r="E80" s="1025">
        <f>SUM(E88+E96+E104+E112+E120)</f>
        <v>84156</v>
      </c>
      <c r="F80" s="1025">
        <f>SUM(F88+F96+F104+F112+F120)</f>
        <v>84156</v>
      </c>
      <c r="G80" s="1172">
        <f>SUM(F80/E80)</f>
        <v>1</v>
      </c>
      <c r="H80" s="488"/>
    </row>
    <row r="81" spans="1:8" ht="12" customHeight="1">
      <c r="A81" s="78">
        <v>3121</v>
      </c>
      <c r="B81" s="499" t="s">
        <v>667</v>
      </c>
      <c r="C81" s="1021"/>
      <c r="D81" s="1021"/>
      <c r="E81" s="1021"/>
      <c r="F81" s="1021"/>
      <c r="G81" s="456"/>
      <c r="H81" s="483"/>
    </row>
    <row r="82" spans="1:8" ht="12" customHeight="1">
      <c r="A82" s="78"/>
      <c r="B82" s="401" t="s">
        <v>572</v>
      </c>
      <c r="C82" s="1021"/>
      <c r="D82" s="1021"/>
      <c r="E82" s="1021"/>
      <c r="F82" s="1021"/>
      <c r="G82" s="456"/>
      <c r="H82" s="457"/>
    </row>
    <row r="83" spans="1:8" ht="12" customHeight="1">
      <c r="A83" s="78"/>
      <c r="B83" s="194" t="s">
        <v>804</v>
      </c>
      <c r="C83" s="1021"/>
      <c r="D83" s="1021"/>
      <c r="E83" s="1021"/>
      <c r="F83" s="1021"/>
      <c r="G83" s="456"/>
      <c r="H83" s="457"/>
    </row>
    <row r="84" spans="1:8" ht="12" customHeight="1">
      <c r="A84" s="389"/>
      <c r="B84" s="402" t="s">
        <v>786</v>
      </c>
      <c r="C84" s="1028">
        <v>5000</v>
      </c>
      <c r="D84" s="1028">
        <v>10899</v>
      </c>
      <c r="E84" s="1028">
        <v>20899</v>
      </c>
      <c r="F84" s="1028">
        <v>20899</v>
      </c>
      <c r="G84" s="1169">
        <f>SUM(F84/E84)</f>
        <v>1</v>
      </c>
      <c r="H84" s="476"/>
    </row>
    <row r="85" spans="1:8" ht="12" customHeight="1">
      <c r="A85" s="389"/>
      <c r="B85" s="319" t="s">
        <v>796</v>
      </c>
      <c r="C85" s="1028"/>
      <c r="D85" s="1028"/>
      <c r="E85" s="1028"/>
      <c r="F85" s="1028"/>
      <c r="G85" s="456"/>
      <c r="H85" s="500"/>
    </row>
    <row r="86" spans="1:8" ht="12" customHeight="1">
      <c r="A86" s="78"/>
      <c r="B86" s="319" t="s">
        <v>796</v>
      </c>
      <c r="C86" s="1021"/>
      <c r="D86" s="1021"/>
      <c r="E86" s="1021"/>
      <c r="F86" s="1021"/>
      <c r="G86" s="456"/>
      <c r="H86" s="457"/>
    </row>
    <row r="87" spans="1:8" ht="12" customHeight="1" thickBot="1">
      <c r="A87" s="78"/>
      <c r="B87" s="468" t="s">
        <v>538</v>
      </c>
      <c r="C87" s="1029"/>
      <c r="D87" s="1029"/>
      <c r="E87" s="1029"/>
      <c r="F87" s="1029"/>
      <c r="G87" s="1170"/>
      <c r="H87" s="452"/>
    </row>
    <row r="88" spans="1:8" ht="12" customHeight="1" thickBot="1">
      <c r="A88" s="412"/>
      <c r="B88" s="472" t="s">
        <v>607</v>
      </c>
      <c r="C88" s="1025">
        <f>SUM(C84:C87)</f>
        <v>5000</v>
      </c>
      <c r="D88" s="1025">
        <f>SUM(D84:D87)</f>
        <v>10899</v>
      </c>
      <c r="E88" s="407">
        <f>SUM(E84:E87)</f>
        <v>20899</v>
      </c>
      <c r="F88" s="407">
        <f>SUM(F84:F87)</f>
        <v>20899</v>
      </c>
      <c r="G88" s="1172">
        <f>SUM(F88/E88)</f>
        <v>1</v>
      </c>
      <c r="H88" s="488"/>
    </row>
    <row r="89" spans="1:8" ht="12" customHeight="1">
      <c r="A89" s="389">
        <v>3122</v>
      </c>
      <c r="B89" s="495" t="s">
        <v>660</v>
      </c>
      <c r="C89" s="1021"/>
      <c r="D89" s="1021"/>
      <c r="E89" s="1021"/>
      <c r="F89" s="1021"/>
      <c r="G89" s="456"/>
      <c r="H89" s="501"/>
    </row>
    <row r="90" spans="1:8" ht="12" customHeight="1">
      <c r="A90" s="312"/>
      <c r="B90" s="401" t="s">
        <v>572</v>
      </c>
      <c r="C90" s="1022"/>
      <c r="D90" s="1022"/>
      <c r="E90" s="1022"/>
      <c r="F90" s="1022"/>
      <c r="G90" s="456"/>
      <c r="H90" s="484"/>
    </row>
    <row r="91" spans="1:8" ht="12" customHeight="1">
      <c r="A91" s="312"/>
      <c r="B91" s="194" t="s">
        <v>804</v>
      </c>
      <c r="C91" s="1022"/>
      <c r="D91" s="1022"/>
      <c r="E91" s="1022"/>
      <c r="F91" s="1022"/>
      <c r="G91" s="456"/>
      <c r="H91" s="484"/>
    </row>
    <row r="92" spans="1:8" ht="12" customHeight="1">
      <c r="A92" s="312"/>
      <c r="B92" s="402" t="s">
        <v>786</v>
      </c>
      <c r="C92" s="1022">
        <v>25000</v>
      </c>
      <c r="D92" s="1022">
        <v>25456</v>
      </c>
      <c r="E92" s="1022">
        <v>25456</v>
      </c>
      <c r="F92" s="1022">
        <v>25456</v>
      </c>
      <c r="G92" s="1169">
        <f>SUM(F92/E92)</f>
        <v>1</v>
      </c>
      <c r="H92" s="476"/>
    </row>
    <row r="93" spans="1:8" ht="12" customHeight="1">
      <c r="A93" s="312"/>
      <c r="B93" s="319" t="s">
        <v>578</v>
      </c>
      <c r="C93" s="1022"/>
      <c r="D93" s="1022"/>
      <c r="E93" s="1022"/>
      <c r="F93" s="1022"/>
      <c r="G93" s="456"/>
      <c r="H93" s="484"/>
    </row>
    <row r="94" spans="1:8" ht="12" customHeight="1">
      <c r="A94" s="312"/>
      <c r="B94" s="319" t="s">
        <v>796</v>
      </c>
      <c r="C94" s="1022"/>
      <c r="D94" s="1022"/>
      <c r="E94" s="1022"/>
      <c r="F94" s="1022"/>
      <c r="G94" s="456"/>
      <c r="H94" s="484"/>
    </row>
    <row r="95" spans="1:8" ht="12" customHeight="1" thickBot="1">
      <c r="A95" s="312"/>
      <c r="B95" s="468" t="s">
        <v>538</v>
      </c>
      <c r="C95" s="1023"/>
      <c r="D95" s="1023"/>
      <c r="E95" s="1023"/>
      <c r="F95" s="1023"/>
      <c r="G95" s="1170"/>
      <c r="H95" s="484"/>
    </row>
    <row r="96" spans="1:8" ht="12" customHeight="1" thickBot="1">
      <c r="A96" s="391"/>
      <c r="B96" s="472" t="s">
        <v>607</v>
      </c>
      <c r="C96" s="1025">
        <f>SUM(C90:C95)</f>
        <v>25000</v>
      </c>
      <c r="D96" s="1025">
        <f>SUM(D90:D95)</f>
        <v>25456</v>
      </c>
      <c r="E96" s="407">
        <f>SUM(E90:E95)</f>
        <v>25456</v>
      </c>
      <c r="F96" s="407">
        <f>SUM(F90:F95)</f>
        <v>25456</v>
      </c>
      <c r="G96" s="1172">
        <f>SUM(F96/E96)</f>
        <v>1</v>
      </c>
      <c r="H96" s="488"/>
    </row>
    <row r="97" spans="1:8" ht="12" customHeight="1">
      <c r="A97" s="389">
        <v>3123</v>
      </c>
      <c r="B97" s="226" t="s">
        <v>580</v>
      </c>
      <c r="C97" s="1021"/>
      <c r="D97" s="1021"/>
      <c r="E97" s="1021"/>
      <c r="F97" s="1021"/>
      <c r="G97" s="456"/>
      <c r="H97" s="395"/>
    </row>
    <row r="98" spans="1:8" ht="12" customHeight="1">
      <c r="A98" s="312"/>
      <c r="B98" s="401" t="s">
        <v>572</v>
      </c>
      <c r="C98" s="1022">
        <v>400</v>
      </c>
      <c r="D98" s="1022">
        <v>400</v>
      </c>
      <c r="E98" s="1022">
        <v>400</v>
      </c>
      <c r="F98" s="1022">
        <v>400</v>
      </c>
      <c r="G98" s="1169">
        <f>SUM(F98/E98)</f>
        <v>1</v>
      </c>
      <c r="H98" s="484"/>
    </row>
    <row r="99" spans="1:8" ht="12" customHeight="1">
      <c r="A99" s="312"/>
      <c r="B99" s="194" t="s">
        <v>804</v>
      </c>
      <c r="C99" s="1022">
        <v>100</v>
      </c>
      <c r="D99" s="1022">
        <v>100</v>
      </c>
      <c r="E99" s="1022">
        <v>100</v>
      </c>
      <c r="F99" s="1022">
        <v>100</v>
      </c>
      <c r="G99" s="1169">
        <f>SUM(F99/E99)</f>
        <v>1</v>
      </c>
      <c r="H99" s="484"/>
    </row>
    <row r="100" spans="1:8" ht="12" customHeight="1">
      <c r="A100" s="312"/>
      <c r="B100" s="402" t="s">
        <v>786</v>
      </c>
      <c r="C100" s="1022">
        <v>14500</v>
      </c>
      <c r="D100" s="1022">
        <v>17144</v>
      </c>
      <c r="E100" s="1022">
        <v>20144</v>
      </c>
      <c r="F100" s="1022">
        <v>20144</v>
      </c>
      <c r="G100" s="1169">
        <f>SUM(F100/E100)</f>
        <v>1</v>
      </c>
      <c r="H100" s="476"/>
    </row>
    <row r="101" spans="1:8" ht="12" customHeight="1">
      <c r="A101" s="312"/>
      <c r="B101" s="319" t="s">
        <v>578</v>
      </c>
      <c r="C101" s="1022"/>
      <c r="D101" s="1022"/>
      <c r="E101" s="1022"/>
      <c r="F101" s="1022"/>
      <c r="G101" s="456"/>
      <c r="H101" s="484"/>
    </row>
    <row r="102" spans="1:8" ht="12" customHeight="1">
      <c r="A102" s="312"/>
      <c r="B102" s="319" t="s">
        <v>796</v>
      </c>
      <c r="C102" s="1022"/>
      <c r="D102" s="1022"/>
      <c r="E102" s="1022"/>
      <c r="F102" s="1022"/>
      <c r="G102" s="456"/>
      <c r="H102" s="484"/>
    </row>
    <row r="103" spans="1:8" ht="12" customHeight="1" thickBot="1">
      <c r="A103" s="312"/>
      <c r="B103" s="468" t="s">
        <v>538</v>
      </c>
      <c r="C103" s="1023"/>
      <c r="D103" s="1023"/>
      <c r="E103" s="1023"/>
      <c r="F103" s="1023"/>
      <c r="G103" s="1170"/>
      <c r="H103" s="484"/>
    </row>
    <row r="104" spans="1:8" ht="12" customHeight="1" thickBot="1">
      <c r="A104" s="391"/>
      <c r="B104" s="472" t="s">
        <v>607</v>
      </c>
      <c r="C104" s="1025">
        <f>SUM(C98:C103)</f>
        <v>15000</v>
      </c>
      <c r="D104" s="1025">
        <f>SUM(D98:D103)</f>
        <v>17644</v>
      </c>
      <c r="E104" s="407">
        <f>SUM(E98:E103)</f>
        <v>20644</v>
      </c>
      <c r="F104" s="407">
        <f>SUM(F98:F103)</f>
        <v>20644</v>
      </c>
      <c r="G104" s="1172">
        <f>SUM(F104/E104)</f>
        <v>1</v>
      </c>
      <c r="H104" s="488"/>
    </row>
    <row r="105" spans="1:8" ht="12" customHeight="1">
      <c r="A105" s="389">
        <v>3124</v>
      </c>
      <c r="B105" s="226" t="s">
        <v>583</v>
      </c>
      <c r="C105" s="1021"/>
      <c r="D105" s="1021"/>
      <c r="E105" s="1021"/>
      <c r="F105" s="1021"/>
      <c r="G105" s="456"/>
      <c r="H105" s="395" t="s">
        <v>637</v>
      </c>
    </row>
    <row r="106" spans="1:8" ht="12" customHeight="1">
      <c r="A106" s="312"/>
      <c r="B106" s="401" t="s">
        <v>572</v>
      </c>
      <c r="C106" s="1022"/>
      <c r="D106" s="1022"/>
      <c r="E106" s="1022"/>
      <c r="F106" s="1022"/>
      <c r="G106" s="456"/>
      <c r="H106" s="484"/>
    </row>
    <row r="107" spans="1:8" ht="12" customHeight="1">
      <c r="A107" s="312"/>
      <c r="B107" s="194" t="s">
        <v>804</v>
      </c>
      <c r="C107" s="1022"/>
      <c r="D107" s="1022"/>
      <c r="E107" s="1022"/>
      <c r="F107" s="1022"/>
      <c r="G107" s="456"/>
      <c r="H107" s="484"/>
    </row>
    <row r="108" spans="1:8" ht="12" customHeight="1">
      <c r="A108" s="312"/>
      <c r="B108" s="402" t="s">
        <v>786</v>
      </c>
      <c r="C108" s="1022">
        <v>5000</v>
      </c>
      <c r="D108" s="1022">
        <v>7057</v>
      </c>
      <c r="E108" s="1022">
        <v>7057</v>
      </c>
      <c r="F108" s="1022">
        <v>7057</v>
      </c>
      <c r="G108" s="1169">
        <f>SUM(F108/E108)</f>
        <v>1</v>
      </c>
      <c r="H108" s="476"/>
    </row>
    <row r="109" spans="1:8" ht="12" customHeight="1">
      <c r="A109" s="312"/>
      <c r="B109" s="319" t="s">
        <v>796</v>
      </c>
      <c r="C109" s="1022"/>
      <c r="D109" s="1022"/>
      <c r="E109" s="1022"/>
      <c r="F109" s="1022"/>
      <c r="G109" s="456"/>
      <c r="H109" s="484"/>
    </row>
    <row r="110" spans="1:8" ht="12" customHeight="1">
      <c r="A110" s="312"/>
      <c r="B110" s="319" t="s">
        <v>796</v>
      </c>
      <c r="C110" s="1022"/>
      <c r="D110" s="1022"/>
      <c r="E110" s="1022"/>
      <c r="F110" s="1022"/>
      <c r="G110" s="456"/>
      <c r="H110" s="484"/>
    </row>
    <row r="111" spans="1:8" ht="12" customHeight="1" thickBot="1">
      <c r="A111" s="312"/>
      <c r="B111" s="468" t="s">
        <v>538</v>
      </c>
      <c r="C111" s="1023"/>
      <c r="D111" s="1023"/>
      <c r="E111" s="1023"/>
      <c r="F111" s="1023"/>
      <c r="G111" s="1170"/>
      <c r="H111" s="484"/>
    </row>
    <row r="112" spans="1:8" ht="12" customHeight="1" thickBot="1">
      <c r="A112" s="391"/>
      <c r="B112" s="472" t="s">
        <v>607</v>
      </c>
      <c r="C112" s="1025">
        <f>SUM(C106:C111)</f>
        <v>5000</v>
      </c>
      <c r="D112" s="1025">
        <f>SUM(D106:D111)</f>
        <v>7057</v>
      </c>
      <c r="E112" s="407">
        <f>SUM(E106:E111)</f>
        <v>7057</v>
      </c>
      <c r="F112" s="407">
        <f>SUM(F106:F111)</f>
        <v>7057</v>
      </c>
      <c r="G112" s="1172">
        <f>SUM(F112/E112)</f>
        <v>1</v>
      </c>
      <c r="H112" s="488"/>
    </row>
    <row r="113" spans="1:8" ht="12" customHeight="1">
      <c r="A113" s="389">
        <v>3125</v>
      </c>
      <c r="B113" s="226" t="s">
        <v>469</v>
      </c>
      <c r="C113" s="1021"/>
      <c r="D113" s="1021"/>
      <c r="E113" s="1021"/>
      <c r="F113" s="1021"/>
      <c r="G113" s="456"/>
      <c r="H113" s="395"/>
    </row>
    <row r="114" spans="1:8" ht="12" customHeight="1">
      <c r="A114" s="312"/>
      <c r="B114" s="401" t="s">
        <v>572</v>
      </c>
      <c r="C114" s="1022"/>
      <c r="D114" s="1022"/>
      <c r="E114" s="1022"/>
      <c r="F114" s="1022"/>
      <c r="G114" s="456"/>
      <c r="H114" s="484"/>
    </row>
    <row r="115" spans="1:8" ht="12" customHeight="1">
      <c r="A115" s="312"/>
      <c r="B115" s="194" t="s">
        <v>804</v>
      </c>
      <c r="C115" s="1022"/>
      <c r="D115" s="1022"/>
      <c r="E115" s="1022"/>
      <c r="F115" s="1022"/>
      <c r="G115" s="456"/>
      <c r="H115" s="484"/>
    </row>
    <row r="116" spans="1:8" ht="12" customHeight="1">
      <c r="A116" s="312"/>
      <c r="B116" s="402" t="s">
        <v>786</v>
      </c>
      <c r="C116" s="1022">
        <v>10000</v>
      </c>
      <c r="D116" s="1022">
        <v>10100</v>
      </c>
      <c r="E116" s="1022">
        <v>10100</v>
      </c>
      <c r="F116" s="1022">
        <v>10100</v>
      </c>
      <c r="G116" s="1169">
        <f>SUM(F116/E116)</f>
        <v>1</v>
      </c>
      <c r="H116" s="627"/>
    </row>
    <row r="117" spans="1:8" ht="12" customHeight="1">
      <c r="A117" s="312"/>
      <c r="B117" s="319" t="s">
        <v>578</v>
      </c>
      <c r="C117" s="1022"/>
      <c r="D117" s="1022"/>
      <c r="E117" s="1022"/>
      <c r="F117" s="1022"/>
      <c r="G117" s="456"/>
      <c r="H117" s="627"/>
    </row>
    <row r="118" spans="1:8" ht="12" customHeight="1">
      <c r="A118" s="312"/>
      <c r="B118" s="319" t="s">
        <v>796</v>
      </c>
      <c r="C118" s="1022"/>
      <c r="D118" s="1022"/>
      <c r="E118" s="1022"/>
      <c r="F118" s="1022"/>
      <c r="G118" s="456"/>
      <c r="H118" s="484"/>
    </row>
    <row r="119" spans="1:8" ht="12" customHeight="1" thickBot="1">
      <c r="A119" s="312"/>
      <c r="B119" s="468" t="s">
        <v>538</v>
      </c>
      <c r="C119" s="1023"/>
      <c r="D119" s="1023"/>
      <c r="E119" s="1023"/>
      <c r="F119" s="1023"/>
      <c r="G119" s="1170"/>
      <c r="H119" s="484"/>
    </row>
    <row r="120" spans="1:8" ht="12" customHeight="1" thickBot="1">
      <c r="A120" s="391"/>
      <c r="B120" s="472" t="s">
        <v>607</v>
      </c>
      <c r="C120" s="1025">
        <f>SUM(C114:C119)</f>
        <v>10000</v>
      </c>
      <c r="D120" s="1025">
        <f>SUM(D114:D119)</f>
        <v>10100</v>
      </c>
      <c r="E120" s="407">
        <f>SUM(E114:E119)</f>
        <v>10100</v>
      </c>
      <c r="F120" s="407">
        <f>SUM(F114:F119)</f>
        <v>10100</v>
      </c>
      <c r="G120" s="1172">
        <f>SUM(F120/E120)</f>
        <v>1</v>
      </c>
      <c r="H120" s="488"/>
    </row>
    <row r="121" spans="1:8" ht="12" customHeight="1" thickBot="1">
      <c r="A121" s="498">
        <v>3140</v>
      </c>
      <c r="B121" s="502" t="s">
        <v>584</v>
      </c>
      <c r="C121" s="1025">
        <f>SUM(C129+C137+C145+C153+C161+C169)</f>
        <v>44000</v>
      </c>
      <c r="D121" s="1025">
        <f>SUM(D129+D137+D145+D153+D161+D169)</f>
        <v>62062</v>
      </c>
      <c r="E121" s="1025">
        <f>SUM(E129+E137+E145+E153+E161+E169)</f>
        <v>65562</v>
      </c>
      <c r="F121" s="1025">
        <f>SUM(F129+F137+F145+F153+F161+F169)</f>
        <v>69062</v>
      </c>
      <c r="G121" s="1172">
        <f>SUM(F121/E121)</f>
        <v>1.0533845825325645</v>
      </c>
      <c r="H121" s="488"/>
    </row>
    <row r="122" spans="1:8" ht="12" customHeight="1">
      <c r="A122" s="389">
        <v>3141</v>
      </c>
      <c r="B122" s="226" t="s">
        <v>605</v>
      </c>
      <c r="C122" s="1021"/>
      <c r="D122" s="1021"/>
      <c r="E122" s="1021"/>
      <c r="F122" s="1021"/>
      <c r="G122" s="456"/>
      <c r="H122" s="484"/>
    </row>
    <row r="123" spans="1:8" ht="12" customHeight="1">
      <c r="A123" s="312"/>
      <c r="B123" s="401" t="s">
        <v>572</v>
      </c>
      <c r="C123" s="1022"/>
      <c r="D123" s="1022"/>
      <c r="E123" s="1022"/>
      <c r="F123" s="1022"/>
      <c r="G123" s="456"/>
      <c r="H123" s="628"/>
    </row>
    <row r="124" spans="1:8" ht="12" customHeight="1">
      <c r="A124" s="312"/>
      <c r="B124" s="194" t="s">
        <v>804</v>
      </c>
      <c r="C124" s="1022"/>
      <c r="D124" s="1022"/>
      <c r="E124" s="1022"/>
      <c r="F124" s="1022"/>
      <c r="G124" s="456"/>
      <c r="H124" s="627"/>
    </row>
    <row r="125" spans="1:8" ht="12" customHeight="1">
      <c r="A125" s="312"/>
      <c r="B125" s="402" t="s">
        <v>786</v>
      </c>
      <c r="C125" s="1022"/>
      <c r="D125" s="1022"/>
      <c r="E125" s="1022"/>
      <c r="F125" s="1022"/>
      <c r="G125" s="456"/>
      <c r="H125" s="627"/>
    </row>
    <row r="126" spans="1:8" ht="12" customHeight="1">
      <c r="A126" s="312"/>
      <c r="B126" s="319" t="s">
        <v>578</v>
      </c>
      <c r="C126" s="1022">
        <v>5700</v>
      </c>
      <c r="D126" s="1022">
        <v>5700</v>
      </c>
      <c r="E126" s="1022">
        <v>16579</v>
      </c>
      <c r="F126" s="1022">
        <v>16579</v>
      </c>
      <c r="G126" s="1169">
        <f>SUM(F126/E126)</f>
        <v>1</v>
      </c>
      <c r="H126" s="627"/>
    </row>
    <row r="127" spans="1:8" ht="12" customHeight="1">
      <c r="A127" s="312"/>
      <c r="B127" s="319" t="s">
        <v>796</v>
      </c>
      <c r="C127" s="1028">
        <v>11800</v>
      </c>
      <c r="D127" s="1028">
        <v>23000</v>
      </c>
      <c r="E127" s="1028">
        <v>12121</v>
      </c>
      <c r="F127" s="1028">
        <v>12121</v>
      </c>
      <c r="G127" s="1169">
        <f>SUM(F127/E127)</f>
        <v>1</v>
      </c>
      <c r="H127" s="627"/>
    </row>
    <row r="128" spans="1:8" ht="12" customHeight="1" thickBot="1">
      <c r="A128" s="312"/>
      <c r="B128" s="468" t="s">
        <v>538</v>
      </c>
      <c r="C128" s="1023"/>
      <c r="D128" s="1023"/>
      <c r="E128" s="1023"/>
      <c r="F128" s="1023"/>
      <c r="G128" s="1170"/>
      <c r="H128" s="629"/>
    </row>
    <row r="129" spans="1:8" ht="12" customHeight="1" thickBot="1">
      <c r="A129" s="391"/>
      <c r="B129" s="472" t="s">
        <v>607</v>
      </c>
      <c r="C129" s="1025">
        <f>SUM(C123:C128)</f>
        <v>17500</v>
      </c>
      <c r="D129" s="1025">
        <f>SUM(D123:D128)</f>
        <v>28700</v>
      </c>
      <c r="E129" s="1025">
        <f>SUM(E123:E128)</f>
        <v>28700</v>
      </c>
      <c r="F129" s="1025">
        <f>SUM(F123:F128)</f>
        <v>28700</v>
      </c>
      <c r="G129" s="1172">
        <f>SUM(F129/E129)</f>
        <v>1</v>
      </c>
      <c r="H129" s="488"/>
    </row>
    <row r="130" spans="1:8" ht="12" customHeight="1">
      <c r="A130" s="389">
        <v>3142</v>
      </c>
      <c r="B130" s="411" t="s">
        <v>460</v>
      </c>
      <c r="C130" s="1021"/>
      <c r="D130" s="1021"/>
      <c r="E130" s="1021"/>
      <c r="F130" s="1021"/>
      <c r="G130" s="456"/>
      <c r="H130" s="483"/>
    </row>
    <row r="131" spans="1:8" ht="12" customHeight="1">
      <c r="A131" s="389"/>
      <c r="B131" s="401" t="s">
        <v>572</v>
      </c>
      <c r="C131" s="1022">
        <v>2000</v>
      </c>
      <c r="D131" s="1022">
        <v>2473</v>
      </c>
      <c r="E131" s="1022">
        <v>2473</v>
      </c>
      <c r="F131" s="1022">
        <v>3400</v>
      </c>
      <c r="G131" s="1169">
        <f>SUM(F131/E131)</f>
        <v>1.3748483623129801</v>
      </c>
      <c r="H131" s="628"/>
    </row>
    <row r="132" spans="1:8" ht="12" customHeight="1">
      <c r="A132" s="389"/>
      <c r="B132" s="194" t="s">
        <v>804</v>
      </c>
      <c r="C132" s="1022">
        <v>1000</v>
      </c>
      <c r="D132" s="1022">
        <v>1599</v>
      </c>
      <c r="E132" s="1022">
        <v>1599</v>
      </c>
      <c r="F132" s="1022">
        <v>2404</v>
      </c>
      <c r="G132" s="1169">
        <f>SUM(F132/E132)</f>
        <v>1.503439649781113</v>
      </c>
      <c r="H132" s="500"/>
    </row>
    <row r="133" spans="1:8" ht="12" customHeight="1">
      <c r="A133" s="389"/>
      <c r="B133" s="402" t="s">
        <v>786</v>
      </c>
      <c r="C133" s="1028">
        <v>4000</v>
      </c>
      <c r="D133" s="1028">
        <v>4194</v>
      </c>
      <c r="E133" s="1028">
        <v>7694</v>
      </c>
      <c r="F133" s="1028">
        <v>6100</v>
      </c>
      <c r="G133" s="1169">
        <f>SUM(F133/E133)</f>
        <v>0.792825578372758</v>
      </c>
      <c r="H133" s="630"/>
    </row>
    <row r="134" spans="1:8" ht="12" customHeight="1">
      <c r="A134" s="389"/>
      <c r="B134" s="319" t="s">
        <v>578</v>
      </c>
      <c r="C134" s="1028"/>
      <c r="D134" s="1028"/>
      <c r="E134" s="1028"/>
      <c r="F134" s="1028"/>
      <c r="G134" s="1169"/>
      <c r="H134" s="484"/>
    </row>
    <row r="135" spans="1:8" ht="12" customHeight="1">
      <c r="A135" s="389"/>
      <c r="B135" s="319" t="s">
        <v>796</v>
      </c>
      <c r="C135" s="1028"/>
      <c r="D135" s="1028">
        <v>2638</v>
      </c>
      <c r="E135" s="1028">
        <v>2638</v>
      </c>
      <c r="F135" s="1028"/>
      <c r="G135" s="1169">
        <f>SUM(F135/E135)</f>
        <v>0</v>
      </c>
      <c r="H135" s="500"/>
    </row>
    <row r="136" spans="1:8" ht="12" thickBot="1">
      <c r="A136" s="389"/>
      <c r="B136" s="468" t="s">
        <v>773</v>
      </c>
      <c r="C136" s="1030"/>
      <c r="D136" s="1030"/>
      <c r="E136" s="1030"/>
      <c r="F136" s="1030">
        <v>6000</v>
      </c>
      <c r="G136" s="1170"/>
      <c r="H136" s="503"/>
    </row>
    <row r="137" spans="1:8" ht="12" customHeight="1" thickBot="1">
      <c r="A137" s="391"/>
      <c r="B137" s="472" t="s">
        <v>607</v>
      </c>
      <c r="C137" s="1025">
        <f>SUM(C131:C136)</f>
        <v>7000</v>
      </c>
      <c r="D137" s="1025">
        <f>SUM(D131:D136)</f>
        <v>10904</v>
      </c>
      <c r="E137" s="407">
        <f>SUM(E131:E136)</f>
        <v>14404</v>
      </c>
      <c r="F137" s="407">
        <f>SUM(F131:F136)</f>
        <v>17904</v>
      </c>
      <c r="G137" s="1172">
        <f>SUM(F137/E137)</f>
        <v>1.2429880588725355</v>
      </c>
      <c r="H137" s="488"/>
    </row>
    <row r="138" spans="1:8" ht="12" customHeight="1">
      <c r="A138" s="408">
        <v>3143</v>
      </c>
      <c r="B138" s="226" t="s">
        <v>471</v>
      </c>
      <c r="C138" s="1021"/>
      <c r="D138" s="1021"/>
      <c r="E138" s="1021"/>
      <c r="F138" s="1021"/>
      <c r="G138" s="456"/>
      <c r="H138" s="453" t="s">
        <v>454</v>
      </c>
    </row>
    <row r="139" spans="1:8" ht="12" customHeight="1">
      <c r="A139" s="312"/>
      <c r="B139" s="401" t="s">
        <v>572</v>
      </c>
      <c r="C139" s="1022"/>
      <c r="D139" s="1022"/>
      <c r="E139" s="1022"/>
      <c r="F139" s="1022"/>
      <c r="G139" s="456"/>
      <c r="H139" s="484"/>
    </row>
    <row r="140" spans="1:8" ht="12" customHeight="1">
      <c r="A140" s="312"/>
      <c r="B140" s="194" t="s">
        <v>804</v>
      </c>
      <c r="C140" s="1022"/>
      <c r="D140" s="1022"/>
      <c r="E140" s="1022"/>
      <c r="F140" s="1022"/>
      <c r="G140" s="456"/>
      <c r="H140" s="628"/>
    </row>
    <row r="141" spans="1:8" ht="12" customHeight="1">
      <c r="A141" s="312"/>
      <c r="B141" s="402" t="s">
        <v>786</v>
      </c>
      <c r="C141" s="1028"/>
      <c r="D141" s="1028">
        <v>468</v>
      </c>
      <c r="E141" s="1028">
        <v>668</v>
      </c>
      <c r="F141" s="1028">
        <v>668</v>
      </c>
      <c r="G141" s="1174">
        <f aca="true" t="shared" si="0" ref="G141:G202">SUM(F141/E141)</f>
        <v>1</v>
      </c>
      <c r="H141" s="628"/>
    </row>
    <row r="142" spans="1:8" ht="12" customHeight="1">
      <c r="A142" s="312"/>
      <c r="B142" s="319" t="s">
        <v>578</v>
      </c>
      <c r="C142" s="1028"/>
      <c r="D142" s="1028"/>
      <c r="E142" s="1028"/>
      <c r="F142" s="1028"/>
      <c r="G142" s="1169"/>
      <c r="H142" s="627"/>
    </row>
    <row r="143" spans="1:8" ht="12" customHeight="1">
      <c r="A143" s="312"/>
      <c r="B143" s="319" t="s">
        <v>796</v>
      </c>
      <c r="C143" s="1022">
        <v>8000</v>
      </c>
      <c r="D143" s="1022">
        <v>8000</v>
      </c>
      <c r="E143" s="1022">
        <v>7600</v>
      </c>
      <c r="F143" s="1022">
        <v>7600</v>
      </c>
      <c r="G143" s="1169">
        <f t="shared" si="0"/>
        <v>1</v>
      </c>
      <c r="H143" s="484"/>
    </row>
    <row r="144" spans="1:8" ht="12" customHeight="1" thickBot="1">
      <c r="A144" s="312"/>
      <c r="B144" s="468" t="s">
        <v>447</v>
      </c>
      <c r="C144" s="1023"/>
      <c r="D144" s="1023"/>
      <c r="E144" s="1023">
        <v>200</v>
      </c>
      <c r="F144" s="1023">
        <v>200</v>
      </c>
      <c r="G144" s="1175">
        <f t="shared" si="0"/>
        <v>1</v>
      </c>
      <c r="H144" s="457"/>
    </row>
    <row r="145" spans="1:8" ht="12" customHeight="1" thickBot="1">
      <c r="A145" s="391"/>
      <c r="B145" s="472" t="s">
        <v>607</v>
      </c>
      <c r="C145" s="1025">
        <f>SUM(C139:C144)</f>
        <v>8000</v>
      </c>
      <c r="D145" s="1025">
        <f>SUM(D139:D144)</f>
        <v>8468</v>
      </c>
      <c r="E145" s="407">
        <f>SUM(E139:E144)</f>
        <v>8468</v>
      </c>
      <c r="F145" s="407">
        <f>SUM(F139:F144)</f>
        <v>8468</v>
      </c>
      <c r="G145" s="1172">
        <f t="shared" si="0"/>
        <v>1</v>
      </c>
      <c r="H145" s="488"/>
    </row>
    <row r="146" spans="1:8" ht="12" customHeight="1">
      <c r="A146" s="389">
        <v>3144</v>
      </c>
      <c r="B146" s="226" t="s">
        <v>1083</v>
      </c>
      <c r="C146" s="1021"/>
      <c r="D146" s="1021"/>
      <c r="E146" s="1021"/>
      <c r="F146" s="1021"/>
      <c r="G146" s="456"/>
      <c r="H146" s="484"/>
    </row>
    <row r="147" spans="1:8" ht="12" customHeight="1">
      <c r="A147" s="312"/>
      <c r="B147" s="401" t="s">
        <v>572</v>
      </c>
      <c r="C147" s="1022"/>
      <c r="D147" s="1022"/>
      <c r="E147" s="1022"/>
      <c r="F147" s="1022"/>
      <c r="G147" s="456"/>
      <c r="H147" s="484"/>
    </row>
    <row r="148" spans="1:8" ht="12" customHeight="1">
      <c r="A148" s="312"/>
      <c r="B148" s="194" t="s">
        <v>804</v>
      </c>
      <c r="C148" s="1022"/>
      <c r="D148" s="1022"/>
      <c r="E148" s="1022"/>
      <c r="F148" s="1022"/>
      <c r="G148" s="456"/>
      <c r="H148" s="500"/>
    </row>
    <row r="149" spans="1:8" ht="12" customHeight="1">
      <c r="A149" s="312"/>
      <c r="B149" s="402" t="s">
        <v>786</v>
      </c>
      <c r="C149" s="1022">
        <v>10</v>
      </c>
      <c r="D149" s="1022">
        <v>10</v>
      </c>
      <c r="E149" s="1022">
        <v>10</v>
      </c>
      <c r="F149" s="1022">
        <v>10</v>
      </c>
      <c r="G149" s="1169">
        <f t="shared" si="0"/>
        <v>1</v>
      </c>
      <c r="H149" s="628"/>
    </row>
    <row r="150" spans="1:8" ht="12" customHeight="1">
      <c r="A150" s="312"/>
      <c r="B150" s="319" t="s">
        <v>578</v>
      </c>
      <c r="C150" s="1022">
        <v>1490</v>
      </c>
      <c r="D150" s="1022">
        <v>1490</v>
      </c>
      <c r="E150" s="1022">
        <v>1490</v>
      </c>
      <c r="F150" s="1022">
        <v>1490</v>
      </c>
      <c r="G150" s="1169">
        <f t="shared" si="0"/>
        <v>1</v>
      </c>
      <c r="H150" s="504"/>
    </row>
    <row r="151" spans="1:8" ht="12" customHeight="1">
      <c r="A151" s="312"/>
      <c r="B151" s="319" t="s">
        <v>796</v>
      </c>
      <c r="C151" s="1022"/>
      <c r="D151" s="1022"/>
      <c r="E151" s="1022"/>
      <c r="F151" s="1022"/>
      <c r="G151" s="456"/>
      <c r="H151" s="484"/>
    </row>
    <row r="152" spans="1:8" ht="12" customHeight="1" thickBot="1">
      <c r="A152" s="312"/>
      <c r="B152" s="468" t="s">
        <v>538</v>
      </c>
      <c r="C152" s="1023"/>
      <c r="D152" s="1023"/>
      <c r="E152" s="1023"/>
      <c r="F152" s="1023"/>
      <c r="G152" s="1170"/>
      <c r="H152" s="503"/>
    </row>
    <row r="153" spans="1:8" ht="12" customHeight="1" thickBot="1">
      <c r="A153" s="391"/>
      <c r="B153" s="472" t="s">
        <v>607</v>
      </c>
      <c r="C153" s="1025">
        <f>SUM(C147:C152)</f>
        <v>1500</v>
      </c>
      <c r="D153" s="1025">
        <f>SUM(D147:D152)</f>
        <v>1500</v>
      </c>
      <c r="E153" s="1025">
        <f>SUM(E147:E152)</f>
        <v>1500</v>
      </c>
      <c r="F153" s="1025">
        <f>SUM(F147:F152)</f>
        <v>1500</v>
      </c>
      <c r="G153" s="1172">
        <f t="shared" si="0"/>
        <v>1</v>
      </c>
      <c r="H153" s="488"/>
    </row>
    <row r="154" spans="1:8" ht="12" customHeight="1">
      <c r="A154" s="482">
        <v>3145</v>
      </c>
      <c r="B154" s="459" t="s">
        <v>1084</v>
      </c>
      <c r="C154" s="1011"/>
      <c r="D154" s="1011"/>
      <c r="E154" s="1011"/>
      <c r="F154" s="1011"/>
      <c r="G154" s="456"/>
      <c r="H154" s="505"/>
    </row>
    <row r="155" spans="1:8" ht="12" customHeight="1">
      <c r="A155" s="478"/>
      <c r="B155" s="463" t="s">
        <v>572</v>
      </c>
      <c r="C155" s="1012">
        <v>800</v>
      </c>
      <c r="D155" s="1012">
        <v>800</v>
      </c>
      <c r="E155" s="1012">
        <v>200</v>
      </c>
      <c r="F155" s="1012">
        <v>292</v>
      </c>
      <c r="G155" s="1169">
        <f t="shared" si="0"/>
        <v>1.46</v>
      </c>
      <c r="H155" s="505"/>
    </row>
    <row r="156" spans="1:8" ht="12" customHeight="1">
      <c r="A156" s="478"/>
      <c r="B156" s="465" t="s">
        <v>804</v>
      </c>
      <c r="C156" s="1012">
        <v>400</v>
      </c>
      <c r="D156" s="1012">
        <v>540</v>
      </c>
      <c r="E156" s="1012">
        <v>540</v>
      </c>
      <c r="F156" s="1012">
        <v>323</v>
      </c>
      <c r="G156" s="1169">
        <f t="shared" si="0"/>
        <v>0.5981481481481481</v>
      </c>
      <c r="H156" s="628"/>
    </row>
    <row r="157" spans="1:8" ht="12" customHeight="1">
      <c r="A157" s="478"/>
      <c r="B157" s="466" t="s">
        <v>786</v>
      </c>
      <c r="C157" s="1012">
        <v>2800</v>
      </c>
      <c r="D157" s="1012">
        <v>2941</v>
      </c>
      <c r="E157" s="1012">
        <v>3541</v>
      </c>
      <c r="F157" s="1012">
        <v>3666</v>
      </c>
      <c r="G157" s="1169">
        <f t="shared" si="0"/>
        <v>1.0353007624964699</v>
      </c>
      <c r="H157" s="506"/>
    </row>
    <row r="158" spans="1:8" ht="12" customHeight="1">
      <c r="A158" s="478"/>
      <c r="B158" s="467" t="s">
        <v>578</v>
      </c>
      <c r="C158" s="1012"/>
      <c r="D158" s="1012"/>
      <c r="E158" s="1012"/>
      <c r="F158" s="1012"/>
      <c r="G158" s="456"/>
      <c r="H158" s="506"/>
    </row>
    <row r="159" spans="1:8" ht="12" customHeight="1">
      <c r="A159" s="478"/>
      <c r="B159" s="467" t="s">
        <v>796</v>
      </c>
      <c r="C159" s="1012"/>
      <c r="D159" s="1012"/>
      <c r="E159" s="1012"/>
      <c r="F159" s="1012"/>
      <c r="G159" s="456"/>
      <c r="H159" s="505"/>
    </row>
    <row r="160" spans="1:8" ht="12" customHeight="1" thickBot="1">
      <c r="A160" s="478"/>
      <c r="B160" s="468" t="s">
        <v>538</v>
      </c>
      <c r="C160" s="1015"/>
      <c r="D160" s="1015"/>
      <c r="E160" s="1015"/>
      <c r="F160" s="1015"/>
      <c r="G160" s="1170"/>
      <c r="H160" s="507"/>
    </row>
    <row r="161" spans="1:8" ht="12" customHeight="1" thickBot="1">
      <c r="A161" s="480"/>
      <c r="B161" s="472" t="s">
        <v>607</v>
      </c>
      <c r="C161" s="1016">
        <f>SUM(C155:C160)</f>
        <v>4000</v>
      </c>
      <c r="D161" s="1016">
        <f>SUM(D155:D160)</f>
        <v>4281</v>
      </c>
      <c r="E161" s="1153">
        <f>SUM(E155:E160)</f>
        <v>4281</v>
      </c>
      <c r="F161" s="1153">
        <f>SUM(F155:F160)</f>
        <v>4281</v>
      </c>
      <c r="G161" s="1172">
        <f t="shared" si="0"/>
        <v>1</v>
      </c>
      <c r="H161" s="508"/>
    </row>
    <row r="162" spans="1:8" ht="12" customHeight="1">
      <c r="A162" s="482">
        <v>3146</v>
      </c>
      <c r="B162" s="459" t="s">
        <v>156</v>
      </c>
      <c r="C162" s="1011"/>
      <c r="D162" s="1011"/>
      <c r="E162" s="1011"/>
      <c r="F162" s="1011"/>
      <c r="G162" s="456"/>
      <c r="H162" s="625" t="s">
        <v>455</v>
      </c>
    </row>
    <row r="163" spans="1:8" ht="12" customHeight="1">
      <c r="A163" s="478"/>
      <c r="B163" s="463" t="s">
        <v>572</v>
      </c>
      <c r="C163" s="1012">
        <v>1500</v>
      </c>
      <c r="D163" s="1012">
        <v>2135</v>
      </c>
      <c r="E163" s="1012">
        <v>2335</v>
      </c>
      <c r="F163" s="1012">
        <v>2335</v>
      </c>
      <c r="G163" s="1174">
        <f t="shared" si="0"/>
        <v>1</v>
      </c>
      <c r="H163" s="505"/>
    </row>
    <row r="164" spans="1:8" ht="12" customHeight="1">
      <c r="A164" s="478"/>
      <c r="B164" s="465" t="s">
        <v>804</v>
      </c>
      <c r="C164" s="1012">
        <v>400</v>
      </c>
      <c r="D164" s="1012">
        <v>623</v>
      </c>
      <c r="E164" s="1012">
        <v>1123</v>
      </c>
      <c r="F164" s="1012">
        <v>1123</v>
      </c>
      <c r="G164" s="1169">
        <f t="shared" si="0"/>
        <v>1</v>
      </c>
      <c r="H164" s="505"/>
    </row>
    <row r="165" spans="1:8" ht="12" customHeight="1">
      <c r="A165" s="478"/>
      <c r="B165" s="466" t="s">
        <v>786</v>
      </c>
      <c r="C165" s="1012">
        <v>1000</v>
      </c>
      <c r="D165" s="1012">
        <v>1164</v>
      </c>
      <c r="E165" s="1012">
        <v>1164</v>
      </c>
      <c r="F165" s="1012">
        <v>1164</v>
      </c>
      <c r="G165" s="1169">
        <f t="shared" si="0"/>
        <v>1</v>
      </c>
      <c r="H165" s="628"/>
    </row>
    <row r="166" spans="1:8" ht="12" customHeight="1">
      <c r="A166" s="478"/>
      <c r="B166" s="467" t="s">
        <v>578</v>
      </c>
      <c r="C166" s="1012"/>
      <c r="D166" s="1012"/>
      <c r="E166" s="1012"/>
      <c r="F166" s="1012"/>
      <c r="G166" s="1169"/>
      <c r="H166" s="505"/>
    </row>
    <row r="167" spans="1:8" ht="12" customHeight="1">
      <c r="A167" s="478"/>
      <c r="B167" s="467" t="s">
        <v>796</v>
      </c>
      <c r="C167" s="1012">
        <v>3100</v>
      </c>
      <c r="D167" s="1012">
        <v>4100</v>
      </c>
      <c r="E167" s="1012">
        <v>3276</v>
      </c>
      <c r="F167" s="1012">
        <v>3276</v>
      </c>
      <c r="G167" s="1169">
        <f t="shared" si="0"/>
        <v>1</v>
      </c>
      <c r="H167" s="505"/>
    </row>
    <row r="168" spans="1:8" ht="12" customHeight="1" thickBot="1">
      <c r="A168" s="478"/>
      <c r="B168" s="468" t="s">
        <v>427</v>
      </c>
      <c r="C168" s="1015"/>
      <c r="D168" s="1015">
        <v>187</v>
      </c>
      <c r="E168" s="1015">
        <v>311</v>
      </c>
      <c r="F168" s="1015">
        <v>311</v>
      </c>
      <c r="G168" s="1175">
        <f t="shared" si="0"/>
        <v>1</v>
      </c>
      <c r="H168" s="507"/>
    </row>
    <row r="169" spans="1:8" ht="12" customHeight="1" thickBot="1">
      <c r="A169" s="480"/>
      <c r="B169" s="472" t="s">
        <v>607</v>
      </c>
      <c r="C169" s="1016">
        <f>SUM(C163:C168)</f>
        <v>6000</v>
      </c>
      <c r="D169" s="1016">
        <f>SUM(D163:D168)</f>
        <v>8209</v>
      </c>
      <c r="E169" s="1153">
        <f>SUM(E163:E168)</f>
        <v>8209</v>
      </c>
      <c r="F169" s="1153">
        <f>SUM(F163:F168)</f>
        <v>8209</v>
      </c>
      <c r="G169" s="1172">
        <f t="shared" si="0"/>
        <v>1</v>
      </c>
      <c r="H169" s="508"/>
    </row>
    <row r="170" spans="1:8" ht="12" thickBot="1">
      <c r="A170" s="498"/>
      <c r="B170" s="509" t="s">
        <v>491</v>
      </c>
      <c r="C170" s="1025">
        <f>SUM(C194+C203+C220+C228+C236+C269+C244+C252+C277+C186+C285+C296+C260+C178+C211+C304)</f>
        <v>2629278</v>
      </c>
      <c r="D170" s="1025">
        <f>SUM(D194+D203+D220+D228+D236+D269+D244+D252+D277+D186+D285+D296+D260+D178+D211+D304)</f>
        <v>2754223</v>
      </c>
      <c r="E170" s="1025">
        <f>SUM(E194+E203+E220+E228+E236+E269+E244+E252+E277+E186+E285+E296+E260+E178+E211+E304)</f>
        <v>2667484</v>
      </c>
      <c r="F170" s="1025">
        <f>SUM(F194+F203+F220+F228+F236+F269+F244+F252+F277+F186+F285+F296+F260+F178+F211+F304)</f>
        <v>2673671</v>
      </c>
      <c r="G170" s="1172">
        <f t="shared" si="0"/>
        <v>1.0023194140995786</v>
      </c>
      <c r="H170" s="488"/>
    </row>
    <row r="171" spans="1:8" ht="11.25">
      <c r="A171" s="389">
        <v>3200</v>
      </c>
      <c r="B171" s="510" t="s">
        <v>573</v>
      </c>
      <c r="C171" s="1021"/>
      <c r="D171" s="1021"/>
      <c r="E171" s="1021"/>
      <c r="F171" s="1021"/>
      <c r="G171" s="456"/>
      <c r="H171" s="453"/>
    </row>
    <row r="172" spans="1:8" ht="11.25">
      <c r="A172" s="400"/>
      <c r="B172" s="401" t="s">
        <v>572</v>
      </c>
      <c r="C172" s="1022">
        <v>65094</v>
      </c>
      <c r="D172" s="1022">
        <v>89383</v>
      </c>
      <c r="E172" s="1022">
        <v>89373</v>
      </c>
      <c r="F172" s="1022">
        <v>89373</v>
      </c>
      <c r="G172" s="1169">
        <f t="shared" si="0"/>
        <v>1</v>
      </c>
      <c r="H172" s="77"/>
    </row>
    <row r="173" spans="1:8" ht="12">
      <c r="A173" s="400"/>
      <c r="B173" s="194" t="s">
        <v>804</v>
      </c>
      <c r="C173" s="1022">
        <v>17575</v>
      </c>
      <c r="D173" s="1022">
        <v>24238</v>
      </c>
      <c r="E173" s="1022">
        <v>24238</v>
      </c>
      <c r="F173" s="1022">
        <v>24238</v>
      </c>
      <c r="G173" s="1169">
        <f t="shared" si="0"/>
        <v>1</v>
      </c>
      <c r="H173" s="628"/>
    </row>
    <row r="174" spans="1:8" ht="12">
      <c r="A174" s="312"/>
      <c r="B174" s="402" t="s">
        <v>786</v>
      </c>
      <c r="C174" s="1022">
        <v>1709</v>
      </c>
      <c r="D174" s="1022">
        <v>1709</v>
      </c>
      <c r="E174" s="1022">
        <v>1719</v>
      </c>
      <c r="F174" s="1022">
        <v>1719</v>
      </c>
      <c r="G174" s="1169">
        <f t="shared" si="0"/>
        <v>1</v>
      </c>
      <c r="H174" s="628"/>
    </row>
    <row r="175" spans="1:8" ht="12">
      <c r="A175" s="312"/>
      <c r="B175" s="319" t="s">
        <v>578</v>
      </c>
      <c r="C175" s="1022"/>
      <c r="D175" s="1022"/>
      <c r="E175" s="1022"/>
      <c r="F175" s="1022"/>
      <c r="G175" s="456"/>
      <c r="H175" s="628"/>
    </row>
    <row r="176" spans="1:8" ht="12">
      <c r="A176" s="400"/>
      <c r="B176" s="319" t="s">
        <v>796</v>
      </c>
      <c r="C176" s="1022"/>
      <c r="D176" s="1022"/>
      <c r="E176" s="1022"/>
      <c r="F176" s="1022"/>
      <c r="G176" s="456"/>
      <c r="H176" s="631"/>
    </row>
    <row r="177" spans="1:8" ht="12" thickBot="1">
      <c r="A177" s="312"/>
      <c r="B177" s="468" t="s">
        <v>538</v>
      </c>
      <c r="C177" s="1023"/>
      <c r="D177" s="1023"/>
      <c r="E177" s="1023"/>
      <c r="F177" s="1023"/>
      <c r="G177" s="1170"/>
      <c r="H177" s="486"/>
    </row>
    <row r="178" spans="1:8" ht="12" thickBot="1">
      <c r="A178" s="391"/>
      <c r="B178" s="472" t="s">
        <v>607</v>
      </c>
      <c r="C178" s="1025">
        <f>SUM(C172:C177)</f>
        <v>84378</v>
      </c>
      <c r="D178" s="1025">
        <f>SUM(D172:D177)</f>
        <v>115330</v>
      </c>
      <c r="E178" s="407">
        <f>SUM(E172:E177)</f>
        <v>115330</v>
      </c>
      <c r="F178" s="407">
        <f>SUM(F172:F177)</f>
        <v>115330</v>
      </c>
      <c r="G178" s="1172">
        <f t="shared" si="0"/>
        <v>1</v>
      </c>
      <c r="H178" s="488"/>
    </row>
    <row r="179" spans="1:8" ht="11.25">
      <c r="A179" s="389">
        <v>3201</v>
      </c>
      <c r="B179" s="492" t="s">
        <v>874</v>
      </c>
      <c r="C179" s="1021"/>
      <c r="D179" s="1021"/>
      <c r="E179" s="1021"/>
      <c r="F179" s="1021"/>
      <c r="G179" s="456"/>
      <c r="H179" s="453"/>
    </row>
    <row r="180" spans="1:8" ht="12">
      <c r="A180" s="389"/>
      <c r="B180" s="402" t="s">
        <v>572</v>
      </c>
      <c r="C180" s="1028">
        <v>20000</v>
      </c>
      <c r="D180" s="1028">
        <v>20084</v>
      </c>
      <c r="E180" s="1028">
        <v>22984</v>
      </c>
      <c r="F180" s="1028">
        <v>22984</v>
      </c>
      <c r="G180" s="1169">
        <f t="shared" si="0"/>
        <v>1</v>
      </c>
      <c r="H180" s="628"/>
    </row>
    <row r="181" spans="1:8" ht="12">
      <c r="A181" s="389"/>
      <c r="B181" s="194" t="s">
        <v>804</v>
      </c>
      <c r="C181" s="1028">
        <v>5000</v>
      </c>
      <c r="D181" s="1028">
        <v>5000</v>
      </c>
      <c r="E181" s="1028">
        <v>6102</v>
      </c>
      <c r="F181" s="1028">
        <v>6102</v>
      </c>
      <c r="G181" s="1169">
        <f t="shared" si="0"/>
        <v>1</v>
      </c>
      <c r="H181" s="628"/>
    </row>
    <row r="182" spans="1:8" ht="12">
      <c r="A182" s="389"/>
      <c r="B182" s="402" t="s">
        <v>786</v>
      </c>
      <c r="C182" s="1028">
        <v>83000</v>
      </c>
      <c r="D182" s="1028">
        <v>87558</v>
      </c>
      <c r="E182" s="1028">
        <v>88784</v>
      </c>
      <c r="F182" s="1028">
        <v>88784</v>
      </c>
      <c r="G182" s="1169">
        <f t="shared" si="0"/>
        <v>1</v>
      </c>
      <c r="H182" s="628"/>
    </row>
    <row r="183" spans="1:8" ht="11.25">
      <c r="A183" s="389"/>
      <c r="B183" s="511" t="s">
        <v>578</v>
      </c>
      <c r="C183" s="1028">
        <v>300</v>
      </c>
      <c r="D183" s="1028">
        <v>300</v>
      </c>
      <c r="E183" s="1028">
        <v>12</v>
      </c>
      <c r="F183" s="1028">
        <v>12</v>
      </c>
      <c r="G183" s="1169">
        <f t="shared" si="0"/>
        <v>1</v>
      </c>
      <c r="H183" s="500"/>
    </row>
    <row r="184" spans="1:8" ht="11.25">
      <c r="A184" s="389"/>
      <c r="B184" s="511" t="s">
        <v>796</v>
      </c>
      <c r="C184" s="1028"/>
      <c r="D184" s="1028"/>
      <c r="E184" s="1028"/>
      <c r="F184" s="1028"/>
      <c r="G184" s="1169"/>
      <c r="H184" s="457"/>
    </row>
    <row r="185" spans="1:8" ht="12" thickBot="1">
      <c r="A185" s="389"/>
      <c r="B185" s="512" t="s">
        <v>749</v>
      </c>
      <c r="C185" s="1030"/>
      <c r="D185" s="1030"/>
      <c r="E185" s="1030">
        <v>60</v>
      </c>
      <c r="F185" s="1030">
        <v>60</v>
      </c>
      <c r="G185" s="1173">
        <f t="shared" si="0"/>
        <v>1</v>
      </c>
      <c r="H185" s="457"/>
    </row>
    <row r="186" spans="1:8" ht="12" thickBot="1">
      <c r="A186" s="412"/>
      <c r="B186" s="472" t="s">
        <v>607</v>
      </c>
      <c r="C186" s="1025">
        <f>SUM(C180:C185)</f>
        <v>108300</v>
      </c>
      <c r="D186" s="1025">
        <f>SUM(D180:D185)</f>
        <v>112942</v>
      </c>
      <c r="E186" s="407">
        <f>SUM(E180:E185)</f>
        <v>117942</v>
      </c>
      <c r="F186" s="407">
        <f>SUM(F180:F185)</f>
        <v>117942</v>
      </c>
      <c r="G186" s="1171">
        <f t="shared" si="0"/>
        <v>1</v>
      </c>
      <c r="H186" s="488"/>
    </row>
    <row r="187" spans="1:8" ht="11.25">
      <c r="A187" s="78">
        <v>3202</v>
      </c>
      <c r="B187" s="411" t="s">
        <v>787</v>
      </c>
      <c r="C187" s="1021"/>
      <c r="D187" s="1021"/>
      <c r="E187" s="1021"/>
      <c r="F187" s="1021"/>
      <c r="G187" s="456"/>
      <c r="H187" s="625" t="s">
        <v>455</v>
      </c>
    </row>
    <row r="188" spans="1:8" ht="11.25">
      <c r="A188" s="78"/>
      <c r="B188" s="401" t="s">
        <v>572</v>
      </c>
      <c r="C188" s="1028">
        <v>1500</v>
      </c>
      <c r="D188" s="1028">
        <v>2191</v>
      </c>
      <c r="E188" s="1028">
        <v>2191</v>
      </c>
      <c r="F188" s="1028">
        <v>2191</v>
      </c>
      <c r="G188" s="1169">
        <f t="shared" si="0"/>
        <v>1</v>
      </c>
      <c r="H188" s="457"/>
    </row>
    <row r="189" spans="1:8" ht="11.25">
      <c r="A189" s="78"/>
      <c r="B189" s="194" t="s">
        <v>804</v>
      </c>
      <c r="C189" s="1028">
        <v>650</v>
      </c>
      <c r="D189" s="1028">
        <v>1005</v>
      </c>
      <c r="E189" s="1028">
        <v>1005</v>
      </c>
      <c r="F189" s="1028">
        <v>1005</v>
      </c>
      <c r="G189" s="1169">
        <f t="shared" si="0"/>
        <v>1</v>
      </c>
      <c r="H189" s="500"/>
    </row>
    <row r="190" spans="1:8" ht="11.25">
      <c r="A190" s="78"/>
      <c r="B190" s="402" t="s">
        <v>786</v>
      </c>
      <c r="C190" s="1028">
        <v>2850</v>
      </c>
      <c r="D190" s="1028">
        <v>4281</v>
      </c>
      <c r="E190" s="1028">
        <v>4281</v>
      </c>
      <c r="F190" s="1028">
        <v>4281</v>
      </c>
      <c r="G190" s="1169">
        <f t="shared" si="0"/>
        <v>1</v>
      </c>
      <c r="H190" s="500"/>
    </row>
    <row r="191" spans="1:8" ht="11.25">
      <c r="A191" s="78"/>
      <c r="B191" s="319" t="s">
        <v>578</v>
      </c>
      <c r="C191" s="1028"/>
      <c r="D191" s="1028"/>
      <c r="E191" s="1028"/>
      <c r="F191" s="1028"/>
      <c r="G191" s="1169"/>
      <c r="H191" s="500"/>
    </row>
    <row r="192" spans="1:8" ht="11.25">
      <c r="A192" s="78"/>
      <c r="B192" s="319" t="s">
        <v>796</v>
      </c>
      <c r="C192" s="1028">
        <v>3000</v>
      </c>
      <c r="D192" s="1028">
        <v>3000</v>
      </c>
      <c r="E192" s="1028">
        <v>3000</v>
      </c>
      <c r="F192" s="1028">
        <v>3000</v>
      </c>
      <c r="G192" s="1169">
        <f t="shared" si="0"/>
        <v>1</v>
      </c>
      <c r="H192" s="500"/>
    </row>
    <row r="193" spans="1:8" ht="12" thickBot="1">
      <c r="A193" s="78"/>
      <c r="B193" s="468" t="s">
        <v>773</v>
      </c>
      <c r="C193" s="1031">
        <v>2000</v>
      </c>
      <c r="D193" s="1031">
        <v>2000</v>
      </c>
      <c r="E193" s="1031">
        <v>2000</v>
      </c>
      <c r="F193" s="1031">
        <v>2000</v>
      </c>
      <c r="G193" s="1173">
        <f t="shared" si="0"/>
        <v>1</v>
      </c>
      <c r="H193" s="486"/>
    </row>
    <row r="194" spans="1:8" ht="12" thickBot="1">
      <c r="A194" s="412"/>
      <c r="B194" s="472" t="s">
        <v>607</v>
      </c>
      <c r="C194" s="1025">
        <f>SUM(C188:C193)</f>
        <v>10000</v>
      </c>
      <c r="D194" s="1025">
        <f>SUM(D188:D193)</f>
        <v>12477</v>
      </c>
      <c r="E194" s="407">
        <f>SUM(E188:E193)</f>
        <v>12477</v>
      </c>
      <c r="F194" s="407">
        <f>SUM(F188:F193)</f>
        <v>12477</v>
      </c>
      <c r="G194" s="1172">
        <f t="shared" si="0"/>
        <v>1</v>
      </c>
      <c r="H194" s="488"/>
    </row>
    <row r="195" spans="1:8" ht="11.25">
      <c r="A195" s="78">
        <v>3203</v>
      </c>
      <c r="B195" s="495" t="s">
        <v>647</v>
      </c>
      <c r="C195" s="1021"/>
      <c r="D195" s="1021"/>
      <c r="E195" s="1021"/>
      <c r="F195" s="1021"/>
      <c r="G195" s="456"/>
      <c r="H195" s="483" t="s">
        <v>635</v>
      </c>
    </row>
    <row r="196" spans="1:8" ht="12" customHeight="1">
      <c r="A196" s="400"/>
      <c r="B196" s="401" t="s">
        <v>572</v>
      </c>
      <c r="C196" s="1022"/>
      <c r="D196" s="1022"/>
      <c r="E196" s="1022"/>
      <c r="F196" s="1022"/>
      <c r="G196" s="456"/>
      <c r="H196" s="457" t="s">
        <v>636</v>
      </c>
    </row>
    <row r="197" spans="1:8" ht="12" customHeight="1">
      <c r="A197" s="400"/>
      <c r="B197" s="194" t="s">
        <v>804</v>
      </c>
      <c r="C197" s="1022"/>
      <c r="D197" s="1022"/>
      <c r="E197" s="1022"/>
      <c r="F197" s="1022"/>
      <c r="G197" s="456"/>
      <c r="H197" s="483"/>
    </row>
    <row r="198" spans="1:8" ht="12" customHeight="1">
      <c r="A198" s="400"/>
      <c r="B198" s="402" t="s">
        <v>786</v>
      </c>
      <c r="C198" s="1022">
        <v>1500</v>
      </c>
      <c r="D198" s="1022">
        <v>2819</v>
      </c>
      <c r="E198" s="1022">
        <v>1319</v>
      </c>
      <c r="F198" s="1022">
        <v>1319</v>
      </c>
      <c r="G198" s="1174">
        <f t="shared" si="0"/>
        <v>1</v>
      </c>
      <c r="H198" s="627"/>
    </row>
    <row r="199" spans="1:8" ht="12" customHeight="1">
      <c r="A199" s="400"/>
      <c r="B199" s="319" t="s">
        <v>578</v>
      </c>
      <c r="C199" s="1022"/>
      <c r="D199" s="1022"/>
      <c r="E199" s="1022"/>
      <c r="F199" s="1022"/>
      <c r="G199" s="1169"/>
      <c r="H199" s="627"/>
    </row>
    <row r="200" spans="1:8" ht="12" customHeight="1">
      <c r="A200" s="400"/>
      <c r="B200" s="319" t="s">
        <v>796</v>
      </c>
      <c r="C200" s="1022">
        <v>3500</v>
      </c>
      <c r="D200" s="1022">
        <v>3500</v>
      </c>
      <c r="E200" s="1022">
        <v>3500</v>
      </c>
      <c r="F200" s="1022">
        <v>3500</v>
      </c>
      <c r="G200" s="1169">
        <f t="shared" si="0"/>
        <v>1</v>
      </c>
      <c r="H200" s="504"/>
    </row>
    <row r="201" spans="1:8" ht="11.25">
      <c r="A201" s="400"/>
      <c r="B201" s="512" t="s">
        <v>749</v>
      </c>
      <c r="C201" s="1022">
        <v>3000</v>
      </c>
      <c r="D201" s="1022">
        <v>3000</v>
      </c>
      <c r="E201" s="1022">
        <v>2386</v>
      </c>
      <c r="F201" s="1022">
        <v>2386</v>
      </c>
      <c r="G201" s="1169">
        <f t="shared" si="0"/>
        <v>1</v>
      </c>
      <c r="H201" s="500"/>
    </row>
    <row r="202" spans="1:8" ht="12" thickBot="1">
      <c r="A202" s="400"/>
      <c r="B202" s="468" t="s">
        <v>773</v>
      </c>
      <c r="C202" s="1023"/>
      <c r="D202" s="1023"/>
      <c r="E202" s="1023">
        <v>4114</v>
      </c>
      <c r="F202" s="1023">
        <v>4114</v>
      </c>
      <c r="G202" s="1175">
        <f t="shared" si="0"/>
        <v>1</v>
      </c>
      <c r="H202" s="452"/>
    </row>
    <row r="203" spans="1:8" ht="12" customHeight="1" thickBot="1">
      <c r="A203" s="412"/>
      <c r="B203" s="472" t="s">
        <v>607</v>
      </c>
      <c r="C203" s="1025">
        <f>SUM(C196:C202)</f>
        <v>8000</v>
      </c>
      <c r="D203" s="1025">
        <f>SUM(D196:D202)</f>
        <v>9319</v>
      </c>
      <c r="E203" s="407">
        <f>SUM(E196:E202)</f>
        <v>11319</v>
      </c>
      <c r="F203" s="407">
        <f>SUM(F196:F202)</f>
        <v>11319</v>
      </c>
      <c r="G203" s="1172">
        <f>SUM(F203/E203)</f>
        <v>1</v>
      </c>
      <c r="H203" s="488"/>
    </row>
    <row r="204" spans="1:8" ht="12" customHeight="1">
      <c r="A204" s="78">
        <v>3204</v>
      </c>
      <c r="B204" s="495" t="s">
        <v>1093</v>
      </c>
      <c r="C204" s="1021"/>
      <c r="D204" s="1021"/>
      <c r="E204" s="1021"/>
      <c r="F204" s="1021"/>
      <c r="G204" s="456"/>
      <c r="H204" s="483"/>
    </row>
    <row r="205" spans="1:8" ht="12" customHeight="1">
      <c r="A205" s="400"/>
      <c r="B205" s="401" t="s">
        <v>572</v>
      </c>
      <c r="C205" s="1022"/>
      <c r="D205" s="1022"/>
      <c r="E205" s="1022"/>
      <c r="F205" s="1022"/>
      <c r="G205" s="456"/>
      <c r="H205" s="457"/>
    </row>
    <row r="206" spans="1:8" ht="12" customHeight="1">
      <c r="A206" s="400"/>
      <c r="B206" s="194" t="s">
        <v>804</v>
      </c>
      <c r="C206" s="1022"/>
      <c r="D206" s="1022"/>
      <c r="E206" s="1022"/>
      <c r="F206" s="1022"/>
      <c r="G206" s="456"/>
      <c r="H206" s="627"/>
    </row>
    <row r="207" spans="1:8" ht="12" customHeight="1">
      <c r="A207" s="400"/>
      <c r="B207" s="402" t="s">
        <v>786</v>
      </c>
      <c r="C207" s="1022">
        <v>4625</v>
      </c>
      <c r="D207" s="1022">
        <v>4909</v>
      </c>
      <c r="E207" s="1022">
        <v>4909</v>
      </c>
      <c r="F207" s="1022">
        <v>4909</v>
      </c>
      <c r="G207" s="1169">
        <f>SUM(F207/E207)</f>
        <v>1</v>
      </c>
      <c r="H207" s="627"/>
    </row>
    <row r="208" spans="1:8" ht="12" customHeight="1">
      <c r="A208" s="400"/>
      <c r="B208" s="319" t="s">
        <v>796</v>
      </c>
      <c r="C208" s="1022"/>
      <c r="D208" s="1022"/>
      <c r="E208" s="1022"/>
      <c r="F208" s="1022"/>
      <c r="G208" s="456"/>
      <c r="H208" s="504"/>
    </row>
    <row r="209" spans="1:8" ht="12" customHeight="1">
      <c r="A209" s="400"/>
      <c r="B209" s="319" t="s">
        <v>578</v>
      </c>
      <c r="C209" s="1022"/>
      <c r="D209" s="1022"/>
      <c r="E209" s="1022"/>
      <c r="F209" s="1022"/>
      <c r="G209" s="456"/>
      <c r="H209" s="457"/>
    </row>
    <row r="210" spans="1:8" ht="12" customHeight="1" thickBot="1">
      <c r="A210" s="400"/>
      <c r="B210" s="468" t="s">
        <v>538</v>
      </c>
      <c r="C210" s="1023"/>
      <c r="D210" s="1023"/>
      <c r="E210" s="1023"/>
      <c r="F210" s="1023"/>
      <c r="G210" s="1170"/>
      <c r="H210" s="452"/>
    </row>
    <row r="211" spans="1:8" ht="12" customHeight="1" thickBot="1">
      <c r="A211" s="412"/>
      <c r="B211" s="472" t="s">
        <v>607</v>
      </c>
      <c r="C211" s="1025">
        <f>SUM(C205:C210)</f>
        <v>4625</v>
      </c>
      <c r="D211" s="1025">
        <f>SUM(D205:D210)</f>
        <v>4909</v>
      </c>
      <c r="E211" s="407">
        <f>SUM(E205:E210)</f>
        <v>4909</v>
      </c>
      <c r="F211" s="407">
        <f>SUM(F205:F210)</f>
        <v>4909</v>
      </c>
      <c r="G211" s="1172">
        <f>SUM(F211/E211)</f>
        <v>1</v>
      </c>
      <c r="H211" s="488"/>
    </row>
    <row r="212" spans="1:8" ht="12" customHeight="1">
      <c r="A212" s="78">
        <v>3205</v>
      </c>
      <c r="B212" s="495" t="s">
        <v>877</v>
      </c>
      <c r="C212" s="1021"/>
      <c r="D212" s="1021"/>
      <c r="E212" s="1021"/>
      <c r="F212" s="1021"/>
      <c r="G212" s="456"/>
      <c r="H212" s="483" t="s">
        <v>635</v>
      </c>
    </row>
    <row r="213" spans="1:8" ht="12" customHeight="1">
      <c r="A213" s="400"/>
      <c r="B213" s="401" t="s">
        <v>572</v>
      </c>
      <c r="C213" s="1022">
        <v>2000</v>
      </c>
      <c r="D213" s="1022">
        <v>2600</v>
      </c>
      <c r="E213" s="1022">
        <v>3127</v>
      </c>
      <c r="F213" s="1022">
        <v>3127</v>
      </c>
      <c r="G213" s="1174">
        <f>SUM(F213/E213)</f>
        <v>1</v>
      </c>
      <c r="H213" s="457" t="s">
        <v>636</v>
      </c>
    </row>
    <row r="214" spans="1:8" ht="12" customHeight="1">
      <c r="A214" s="400"/>
      <c r="B214" s="194" t="s">
        <v>804</v>
      </c>
      <c r="C214" s="1022">
        <v>700</v>
      </c>
      <c r="D214" s="1022">
        <v>700</v>
      </c>
      <c r="E214" s="1022">
        <v>843</v>
      </c>
      <c r="F214" s="1022">
        <v>843</v>
      </c>
      <c r="G214" s="1169">
        <f>SUM(F214/E214)</f>
        <v>1</v>
      </c>
      <c r="H214" s="484"/>
    </row>
    <row r="215" spans="1:8" ht="12" customHeight="1">
      <c r="A215" s="312"/>
      <c r="B215" s="402" t="s">
        <v>786</v>
      </c>
      <c r="C215" s="1022">
        <v>13300</v>
      </c>
      <c r="D215" s="1022">
        <v>17133</v>
      </c>
      <c r="E215" s="1022">
        <v>17133</v>
      </c>
      <c r="F215" s="1022">
        <v>17133</v>
      </c>
      <c r="G215" s="1169">
        <f>SUM(F215/E215)</f>
        <v>1</v>
      </c>
      <c r="H215" s="627"/>
    </row>
    <row r="216" spans="1:8" ht="12" customHeight="1">
      <c r="A216" s="312"/>
      <c r="B216" s="319" t="s">
        <v>578</v>
      </c>
      <c r="C216" s="1022"/>
      <c r="D216" s="1022"/>
      <c r="E216" s="1022"/>
      <c r="F216" s="1022"/>
      <c r="G216" s="1169"/>
      <c r="H216" s="627"/>
    </row>
    <row r="217" spans="1:8" ht="12" customHeight="1">
      <c r="A217" s="312"/>
      <c r="B217" s="319" t="s">
        <v>796</v>
      </c>
      <c r="C217" s="1022">
        <v>15000</v>
      </c>
      <c r="D217" s="1022">
        <v>17929</v>
      </c>
      <c r="E217" s="1022">
        <v>10929</v>
      </c>
      <c r="F217" s="1022">
        <v>10929</v>
      </c>
      <c r="G217" s="1169">
        <f>SUM(F217/E217)</f>
        <v>1</v>
      </c>
      <c r="H217" s="485"/>
    </row>
    <row r="218" spans="1:8" ht="12" customHeight="1">
      <c r="A218" s="312"/>
      <c r="B218" s="319" t="s">
        <v>578</v>
      </c>
      <c r="C218" s="1022"/>
      <c r="D218" s="1022"/>
      <c r="E218" s="1022"/>
      <c r="F218" s="1022"/>
      <c r="G218" s="1169"/>
      <c r="H218" s="485"/>
    </row>
    <row r="219" spans="1:8" ht="12" customHeight="1" thickBot="1">
      <c r="A219" s="312"/>
      <c r="B219" s="468" t="s">
        <v>773</v>
      </c>
      <c r="C219" s="1023"/>
      <c r="D219" s="1023">
        <v>3669</v>
      </c>
      <c r="E219" s="1023">
        <v>10669</v>
      </c>
      <c r="F219" s="1023">
        <v>10669</v>
      </c>
      <c r="G219" s="1175">
        <f>SUM(F219/E219)</f>
        <v>1</v>
      </c>
      <c r="H219" s="513"/>
    </row>
    <row r="220" spans="1:8" ht="12" customHeight="1" thickBot="1">
      <c r="A220" s="412"/>
      <c r="B220" s="472" t="s">
        <v>607</v>
      </c>
      <c r="C220" s="1025">
        <f>SUM(C213:C219)</f>
        <v>31000</v>
      </c>
      <c r="D220" s="1025">
        <f>SUM(D213:D219)</f>
        <v>42031</v>
      </c>
      <c r="E220" s="407">
        <f>SUM(E213:E219)</f>
        <v>42701</v>
      </c>
      <c r="F220" s="407">
        <f>SUM(F213:F219)</f>
        <v>42701</v>
      </c>
      <c r="G220" s="1172">
        <f>SUM(F220/E220)</f>
        <v>1</v>
      </c>
      <c r="H220" s="514"/>
    </row>
    <row r="221" spans="1:8" ht="12" customHeight="1">
      <c r="A221" s="389">
        <v>3206</v>
      </c>
      <c r="B221" s="495" t="s">
        <v>1090</v>
      </c>
      <c r="C221" s="1021"/>
      <c r="D221" s="1021"/>
      <c r="E221" s="1021"/>
      <c r="F221" s="1021"/>
      <c r="G221" s="456"/>
      <c r="H221" s="483"/>
    </row>
    <row r="222" spans="1:8" ht="12" customHeight="1">
      <c r="A222" s="312"/>
      <c r="B222" s="401" t="s">
        <v>572</v>
      </c>
      <c r="C222" s="1022"/>
      <c r="D222" s="1022"/>
      <c r="E222" s="1022"/>
      <c r="F222" s="1022"/>
      <c r="G222" s="456"/>
      <c r="H222" s="457"/>
    </row>
    <row r="223" spans="1:8" ht="12" customHeight="1">
      <c r="A223" s="312"/>
      <c r="B223" s="194" t="s">
        <v>804</v>
      </c>
      <c r="C223" s="1022"/>
      <c r="D223" s="1022"/>
      <c r="E223" s="1022"/>
      <c r="F223" s="1022"/>
      <c r="G223" s="456"/>
      <c r="H223" s="627"/>
    </row>
    <row r="224" spans="1:8" ht="12" customHeight="1">
      <c r="A224" s="312"/>
      <c r="B224" s="402" t="s">
        <v>786</v>
      </c>
      <c r="C224" s="1022">
        <v>5000</v>
      </c>
      <c r="D224" s="1022">
        <v>5000</v>
      </c>
      <c r="E224" s="1022">
        <v>5000</v>
      </c>
      <c r="F224" s="1022">
        <v>5000</v>
      </c>
      <c r="G224" s="1169">
        <f>SUM(F224/E224)</f>
        <v>1</v>
      </c>
      <c r="H224" s="627"/>
    </row>
    <row r="225" spans="1:8" ht="12" customHeight="1">
      <c r="A225" s="312"/>
      <c r="B225" s="319" t="s">
        <v>578</v>
      </c>
      <c r="C225" s="1022"/>
      <c r="D225" s="1022"/>
      <c r="E225" s="1022"/>
      <c r="F225" s="1022"/>
      <c r="G225" s="456"/>
      <c r="H225" s="627"/>
    </row>
    <row r="226" spans="1:8" ht="12" customHeight="1">
      <c r="A226" s="400"/>
      <c r="B226" s="319" t="s">
        <v>796</v>
      </c>
      <c r="C226" s="1022"/>
      <c r="D226" s="1022"/>
      <c r="E226" s="1022"/>
      <c r="F226" s="1022"/>
      <c r="G226" s="456"/>
      <c r="H226" s="628"/>
    </row>
    <row r="227" spans="1:8" ht="12" customHeight="1" thickBot="1">
      <c r="A227" s="400"/>
      <c r="B227" s="468" t="s">
        <v>538</v>
      </c>
      <c r="C227" s="1023"/>
      <c r="D227" s="1023"/>
      <c r="E227" s="1023"/>
      <c r="F227" s="1023"/>
      <c r="G227" s="1170"/>
      <c r="H227" s="503"/>
    </row>
    <row r="228" spans="1:8" ht="12" customHeight="1" thickBot="1">
      <c r="A228" s="412"/>
      <c r="B228" s="472" t="s">
        <v>607</v>
      </c>
      <c r="C228" s="1025">
        <f>SUM(C222:C227)</f>
        <v>5000</v>
      </c>
      <c r="D228" s="1025">
        <f>SUM(D222:D227)</f>
        <v>5000</v>
      </c>
      <c r="E228" s="407">
        <f>SUM(E222:E227)</f>
        <v>5000</v>
      </c>
      <c r="F228" s="407">
        <f>SUM(F222:F227)</f>
        <v>5000</v>
      </c>
      <c r="G228" s="1172">
        <f>SUM(F228/E228)</f>
        <v>1</v>
      </c>
      <c r="H228" s="515"/>
    </row>
    <row r="229" spans="1:8" ht="12" customHeight="1">
      <c r="A229" s="389">
        <v>3207</v>
      </c>
      <c r="B229" s="495" t="s">
        <v>793</v>
      </c>
      <c r="C229" s="1021"/>
      <c r="D229" s="1021"/>
      <c r="E229" s="1021"/>
      <c r="F229" s="1021"/>
      <c r="G229" s="456"/>
      <c r="H229" s="484"/>
    </row>
    <row r="230" spans="1:8" ht="12" customHeight="1">
      <c r="A230" s="312"/>
      <c r="B230" s="401" t="s">
        <v>572</v>
      </c>
      <c r="C230" s="1022"/>
      <c r="D230" s="1022"/>
      <c r="E230" s="1022"/>
      <c r="F230" s="1022"/>
      <c r="G230" s="456"/>
      <c r="H230" s="484"/>
    </row>
    <row r="231" spans="1:8" ht="12" customHeight="1">
      <c r="A231" s="312"/>
      <c r="B231" s="194" t="s">
        <v>804</v>
      </c>
      <c r="C231" s="1022"/>
      <c r="D231" s="1022"/>
      <c r="E231" s="1022"/>
      <c r="F231" s="1022"/>
      <c r="G231" s="456"/>
      <c r="H231" s="476"/>
    </row>
    <row r="232" spans="1:8" ht="12" customHeight="1">
      <c r="A232" s="312"/>
      <c r="B232" s="402" t="s">
        <v>786</v>
      </c>
      <c r="C232" s="1022">
        <v>26500</v>
      </c>
      <c r="D232" s="1022">
        <v>26500</v>
      </c>
      <c r="E232" s="1022">
        <v>26500</v>
      </c>
      <c r="F232" s="1022">
        <v>26500</v>
      </c>
      <c r="G232" s="1169">
        <f>SUM(F232/E232)</f>
        <v>1</v>
      </c>
      <c r="H232" s="627"/>
    </row>
    <row r="233" spans="1:8" ht="12" customHeight="1">
      <c r="A233" s="312"/>
      <c r="B233" s="319" t="s">
        <v>578</v>
      </c>
      <c r="C233" s="1022"/>
      <c r="D233" s="1022"/>
      <c r="E233" s="1022"/>
      <c r="F233" s="1022"/>
      <c r="G233" s="456"/>
      <c r="H233" s="627"/>
    </row>
    <row r="234" spans="1:8" ht="12" customHeight="1">
      <c r="A234" s="312"/>
      <c r="B234" s="319" t="s">
        <v>796</v>
      </c>
      <c r="C234" s="1022"/>
      <c r="D234" s="1022"/>
      <c r="E234" s="1022"/>
      <c r="F234" s="1022"/>
      <c r="G234" s="456"/>
      <c r="H234" s="484"/>
    </row>
    <row r="235" spans="1:8" ht="12" customHeight="1" thickBot="1">
      <c r="A235" s="312"/>
      <c r="B235" s="468" t="s">
        <v>538</v>
      </c>
      <c r="C235" s="1023"/>
      <c r="D235" s="1023"/>
      <c r="E235" s="1023"/>
      <c r="F235" s="1023"/>
      <c r="G235" s="1170"/>
      <c r="H235" s="452"/>
    </row>
    <row r="236" spans="1:8" ht="12" thickBot="1">
      <c r="A236" s="391"/>
      <c r="B236" s="472" t="s">
        <v>607</v>
      </c>
      <c r="C236" s="1025">
        <f>SUM(C230:C235)</f>
        <v>26500</v>
      </c>
      <c r="D236" s="1025">
        <f>SUM(D230:D235)</f>
        <v>26500</v>
      </c>
      <c r="E236" s="1025">
        <f>SUM(E230:E235)</f>
        <v>26500</v>
      </c>
      <c r="F236" s="1025">
        <f>SUM(F230:F235)</f>
        <v>26500</v>
      </c>
      <c r="G236" s="1172">
        <f>SUM(F236/E236)</f>
        <v>1</v>
      </c>
      <c r="H236" s="488"/>
    </row>
    <row r="237" spans="1:8" ht="11.25">
      <c r="A237" s="389">
        <v>3208</v>
      </c>
      <c r="B237" s="495" t="s">
        <v>672</v>
      </c>
      <c r="C237" s="1021"/>
      <c r="D237" s="1021"/>
      <c r="E237" s="1021"/>
      <c r="F237" s="1021"/>
      <c r="G237" s="456"/>
      <c r="H237" s="484"/>
    </row>
    <row r="238" spans="1:8" ht="11.25">
      <c r="A238" s="312"/>
      <c r="B238" s="401" t="s">
        <v>572</v>
      </c>
      <c r="C238" s="1022"/>
      <c r="D238" s="1022"/>
      <c r="E238" s="1022"/>
      <c r="F238" s="1022"/>
      <c r="G238" s="456"/>
      <c r="H238" s="484"/>
    </row>
    <row r="239" spans="1:8" ht="12">
      <c r="A239" s="312"/>
      <c r="B239" s="194" t="s">
        <v>804</v>
      </c>
      <c r="C239" s="1022"/>
      <c r="D239" s="1022"/>
      <c r="E239" s="1022"/>
      <c r="F239" s="1022"/>
      <c r="G239" s="456"/>
      <c r="H239" s="627"/>
    </row>
    <row r="240" spans="1:8" ht="12">
      <c r="A240" s="312"/>
      <c r="B240" s="402" t="s">
        <v>786</v>
      </c>
      <c r="C240" s="1022">
        <v>40000</v>
      </c>
      <c r="D240" s="1022">
        <v>51016</v>
      </c>
      <c r="E240" s="1022">
        <v>51016</v>
      </c>
      <c r="F240" s="1022">
        <v>51016</v>
      </c>
      <c r="G240" s="1169">
        <f>SUM(F240/E240)</f>
        <v>1</v>
      </c>
      <c r="H240" s="627"/>
    </row>
    <row r="241" spans="1:8" ht="11.25">
      <c r="A241" s="312"/>
      <c r="B241" s="319" t="s">
        <v>578</v>
      </c>
      <c r="C241" s="1022"/>
      <c r="D241" s="1022"/>
      <c r="E241" s="1022"/>
      <c r="F241" s="1022"/>
      <c r="G241" s="456"/>
      <c r="H241" s="484"/>
    </row>
    <row r="242" spans="1:8" ht="11.25">
      <c r="A242" s="312"/>
      <c r="B242" s="319" t="s">
        <v>796</v>
      </c>
      <c r="C242" s="1022"/>
      <c r="D242" s="1022"/>
      <c r="E242" s="1022"/>
      <c r="F242" s="1022"/>
      <c r="G242" s="456"/>
      <c r="H242" s="484"/>
    </row>
    <row r="243" spans="1:8" ht="12" thickBot="1">
      <c r="A243" s="312"/>
      <c r="B243" s="468" t="s">
        <v>538</v>
      </c>
      <c r="C243" s="1023"/>
      <c r="D243" s="1023"/>
      <c r="E243" s="1023"/>
      <c r="F243" s="1023"/>
      <c r="G243" s="1170"/>
      <c r="H243" s="452"/>
    </row>
    <row r="244" spans="1:8" ht="12" thickBot="1">
      <c r="A244" s="391"/>
      <c r="B244" s="472" t="s">
        <v>607</v>
      </c>
      <c r="C244" s="1025">
        <f>SUM(C238:C243)</f>
        <v>40000</v>
      </c>
      <c r="D244" s="1025">
        <f>SUM(D238:D243)</f>
        <v>51016</v>
      </c>
      <c r="E244" s="407">
        <f>SUM(E238:E243)</f>
        <v>51016</v>
      </c>
      <c r="F244" s="407">
        <f>SUM(F238:F243)</f>
        <v>51016</v>
      </c>
      <c r="G244" s="1172">
        <f>SUM(F244/E244)</f>
        <v>1</v>
      </c>
      <c r="H244" s="488"/>
    </row>
    <row r="245" spans="1:8" ht="11.25">
      <c r="A245" s="78">
        <v>3209</v>
      </c>
      <c r="B245" s="414" t="s">
        <v>523</v>
      </c>
      <c r="C245" s="1021"/>
      <c r="D245" s="1021"/>
      <c r="E245" s="1021"/>
      <c r="F245" s="1021"/>
      <c r="G245" s="456"/>
      <c r="H245" s="483"/>
    </row>
    <row r="246" spans="1:8" ht="11.25">
      <c r="A246" s="78"/>
      <c r="B246" s="402" t="s">
        <v>572</v>
      </c>
      <c r="C246" s="1028">
        <v>1400</v>
      </c>
      <c r="D246" s="1028">
        <v>1580</v>
      </c>
      <c r="E246" s="1028">
        <v>1580</v>
      </c>
      <c r="F246" s="1028">
        <v>3000</v>
      </c>
      <c r="G246" s="1174">
        <f>SUM(F246/E246)</f>
        <v>1.8987341772151898</v>
      </c>
      <c r="H246" s="457"/>
    </row>
    <row r="247" spans="1:8" ht="12">
      <c r="A247" s="78"/>
      <c r="B247" s="194" t="s">
        <v>804</v>
      </c>
      <c r="C247" s="1028">
        <v>700</v>
      </c>
      <c r="D247" s="1028">
        <v>824</v>
      </c>
      <c r="E247" s="1028">
        <v>824</v>
      </c>
      <c r="F247" s="1028">
        <v>999</v>
      </c>
      <c r="G247" s="1169">
        <f>SUM(F247/E247)</f>
        <v>1.212378640776699</v>
      </c>
      <c r="H247" s="627"/>
    </row>
    <row r="248" spans="1:8" ht="12">
      <c r="A248" s="78"/>
      <c r="B248" s="402" t="s">
        <v>786</v>
      </c>
      <c r="C248" s="1028">
        <v>850</v>
      </c>
      <c r="D248" s="1028">
        <v>1604</v>
      </c>
      <c r="E248" s="1028">
        <v>1604</v>
      </c>
      <c r="F248" s="1028">
        <v>904</v>
      </c>
      <c r="G248" s="1169">
        <f>SUM(F248/E248)</f>
        <v>0.5635910224438903</v>
      </c>
      <c r="H248" s="627"/>
    </row>
    <row r="249" spans="1:8" ht="11.25">
      <c r="A249" s="78"/>
      <c r="B249" s="511" t="s">
        <v>578</v>
      </c>
      <c r="C249" s="1028"/>
      <c r="D249" s="1028"/>
      <c r="E249" s="1028"/>
      <c r="F249" s="1028"/>
      <c r="G249" s="1169"/>
      <c r="H249" s="500"/>
    </row>
    <row r="250" spans="1:8" ht="11.25">
      <c r="A250" s="78"/>
      <c r="B250" s="511" t="s">
        <v>796</v>
      </c>
      <c r="C250" s="1028">
        <v>7050</v>
      </c>
      <c r="D250" s="1028">
        <v>7050</v>
      </c>
      <c r="E250" s="1028">
        <v>7050</v>
      </c>
      <c r="F250" s="1028">
        <v>5955</v>
      </c>
      <c r="G250" s="1169">
        <f>SUM(F250/E250)</f>
        <v>0.8446808510638298</v>
      </c>
      <c r="H250" s="457"/>
    </row>
    <row r="251" spans="1:8" ht="12" thickBot="1">
      <c r="A251" s="78"/>
      <c r="B251" s="468" t="s">
        <v>773</v>
      </c>
      <c r="C251" s="1030"/>
      <c r="D251" s="1030"/>
      <c r="E251" s="1030"/>
      <c r="F251" s="1030">
        <v>200</v>
      </c>
      <c r="G251" s="1175"/>
      <c r="H251" s="486"/>
    </row>
    <row r="252" spans="1:8" ht="12" thickBot="1">
      <c r="A252" s="412"/>
      <c r="B252" s="472" t="s">
        <v>607</v>
      </c>
      <c r="C252" s="1025">
        <f>SUM(C246:C251)</f>
        <v>10000</v>
      </c>
      <c r="D252" s="1025">
        <f>SUM(D246:D251)</f>
        <v>11058</v>
      </c>
      <c r="E252" s="1025">
        <f>SUM(E246:E251)</f>
        <v>11058</v>
      </c>
      <c r="F252" s="1025">
        <f>SUM(F246:F251)</f>
        <v>11058</v>
      </c>
      <c r="G252" s="1172">
        <f>SUM(F252/E252)</f>
        <v>1</v>
      </c>
      <c r="H252" s="488"/>
    </row>
    <row r="253" spans="1:8" ht="11.25">
      <c r="A253" s="78">
        <v>3210</v>
      </c>
      <c r="B253" s="414" t="s">
        <v>474</v>
      </c>
      <c r="C253" s="1021"/>
      <c r="D253" s="1021"/>
      <c r="E253" s="1021"/>
      <c r="F253" s="1021"/>
      <c r="G253" s="456"/>
      <c r="H253" s="483"/>
    </row>
    <row r="254" spans="1:8" ht="11.25">
      <c r="A254" s="78"/>
      <c r="B254" s="402" t="s">
        <v>572</v>
      </c>
      <c r="C254" s="1021"/>
      <c r="D254" s="1021"/>
      <c r="E254" s="1021"/>
      <c r="F254" s="1021"/>
      <c r="G254" s="456"/>
      <c r="H254" s="457"/>
    </row>
    <row r="255" spans="1:8" ht="12">
      <c r="A255" s="78"/>
      <c r="B255" s="194" t="s">
        <v>804</v>
      </c>
      <c r="C255" s="1021"/>
      <c r="D255" s="1021"/>
      <c r="E255" s="1021"/>
      <c r="F255" s="1021"/>
      <c r="G255" s="456"/>
      <c r="H255" s="627"/>
    </row>
    <row r="256" spans="1:8" ht="12">
      <c r="A256" s="78"/>
      <c r="B256" s="402" t="s">
        <v>786</v>
      </c>
      <c r="C256" s="1028">
        <v>3000</v>
      </c>
      <c r="D256" s="1028">
        <v>2722</v>
      </c>
      <c r="E256" s="1028">
        <v>2722</v>
      </c>
      <c r="F256" s="1028">
        <v>2722</v>
      </c>
      <c r="G256" s="1169">
        <f>SUM(F256/E256)</f>
        <v>1</v>
      </c>
      <c r="H256" s="627"/>
    </row>
    <row r="257" spans="1:8" ht="12">
      <c r="A257" s="78"/>
      <c r="B257" s="511" t="s">
        <v>578</v>
      </c>
      <c r="C257" s="1028"/>
      <c r="D257" s="1028"/>
      <c r="E257" s="1028"/>
      <c r="F257" s="1028"/>
      <c r="G257" s="1169"/>
      <c r="H257" s="628"/>
    </row>
    <row r="258" spans="1:8" ht="11.25">
      <c r="A258" s="78"/>
      <c r="B258" s="511" t="s">
        <v>796</v>
      </c>
      <c r="C258" s="1028"/>
      <c r="D258" s="1028">
        <v>400</v>
      </c>
      <c r="E258" s="1028">
        <v>400</v>
      </c>
      <c r="F258" s="1028">
        <v>400</v>
      </c>
      <c r="G258" s="1169">
        <f>SUM(F258/E258)</f>
        <v>1</v>
      </c>
      <c r="H258" s="457"/>
    </row>
    <row r="259" spans="1:8" ht="12" thickBot="1">
      <c r="A259" s="78"/>
      <c r="B259" s="468" t="s">
        <v>773</v>
      </c>
      <c r="C259" s="1030"/>
      <c r="D259" s="1030">
        <v>278</v>
      </c>
      <c r="E259" s="1030">
        <v>278</v>
      </c>
      <c r="F259" s="1030">
        <v>278</v>
      </c>
      <c r="G259" s="1173">
        <f>SUM(F259/E259)</f>
        <v>1</v>
      </c>
      <c r="H259" s="486"/>
    </row>
    <row r="260" spans="1:8" ht="12" thickBot="1">
      <c r="A260" s="412"/>
      <c r="B260" s="472" t="s">
        <v>607</v>
      </c>
      <c r="C260" s="1025">
        <f>SUM(C256:C259)</f>
        <v>3000</v>
      </c>
      <c r="D260" s="1025">
        <f>SUM(D256:D259)</f>
        <v>3400</v>
      </c>
      <c r="E260" s="407">
        <f>SUM(E256:E259)</f>
        <v>3400</v>
      </c>
      <c r="F260" s="407">
        <f>SUM(F256:F259)</f>
        <v>3400</v>
      </c>
      <c r="G260" s="1171">
        <f>SUM(F260/E260)</f>
        <v>1</v>
      </c>
      <c r="H260" s="488"/>
    </row>
    <row r="261" spans="1:8" ht="11.25">
      <c r="A261" s="389"/>
      <c r="B261" s="411" t="s">
        <v>542</v>
      </c>
      <c r="C261" s="1032">
        <f>SUM(C269+C277+C285+C296+C304)</f>
        <v>2298475</v>
      </c>
      <c r="D261" s="1032">
        <f>SUM(D269+D277+D285+D296+D304)</f>
        <v>2360241</v>
      </c>
      <c r="E261" s="1032">
        <f>SUM(E269+E277+E285+E296+E304)</f>
        <v>2265832</v>
      </c>
      <c r="F261" s="1032">
        <f>SUM(F269+F277+F285+F296+F304)</f>
        <v>2272019</v>
      </c>
      <c r="G261" s="456">
        <f>SUM(F261/E261)</f>
        <v>1.0027305643136826</v>
      </c>
      <c r="H261" s="453"/>
    </row>
    <row r="262" spans="1:8" ht="11.25">
      <c r="A262" s="389">
        <v>3211</v>
      </c>
      <c r="B262" s="496" t="s">
        <v>457</v>
      </c>
      <c r="C262" s="1021"/>
      <c r="D262" s="1021"/>
      <c r="E262" s="1021"/>
      <c r="F262" s="1021"/>
      <c r="G262" s="456"/>
      <c r="H262" s="483"/>
    </row>
    <row r="263" spans="1:8" ht="11.25">
      <c r="A263" s="389"/>
      <c r="B263" s="402" t="s">
        <v>572</v>
      </c>
      <c r="C263" s="1021"/>
      <c r="D263" s="1021"/>
      <c r="E263" s="1021"/>
      <c r="F263" s="1021"/>
      <c r="G263" s="456"/>
      <c r="H263" s="457"/>
    </row>
    <row r="264" spans="1:8" ht="11.25">
      <c r="A264" s="389"/>
      <c r="B264" s="194" t="s">
        <v>804</v>
      </c>
      <c r="C264" s="1021"/>
      <c r="D264" s="1021"/>
      <c r="E264" s="1021"/>
      <c r="F264" s="1021"/>
      <c r="G264" s="456"/>
      <c r="H264" s="457"/>
    </row>
    <row r="265" spans="1:8" ht="12">
      <c r="A265" s="389"/>
      <c r="B265" s="402" t="s">
        <v>786</v>
      </c>
      <c r="C265" s="1028">
        <v>243396</v>
      </c>
      <c r="D265" s="1028">
        <v>248921</v>
      </c>
      <c r="E265" s="1028">
        <v>272860</v>
      </c>
      <c r="F265" s="1028">
        <v>272860</v>
      </c>
      <c r="G265" s="1169">
        <f>SUM(F265/E265)</f>
        <v>1</v>
      </c>
      <c r="H265" s="628"/>
    </row>
    <row r="266" spans="1:8" ht="12">
      <c r="A266" s="389"/>
      <c r="B266" s="511" t="s">
        <v>578</v>
      </c>
      <c r="C266" s="1028"/>
      <c r="D266" s="1028"/>
      <c r="E266" s="1028"/>
      <c r="F266" s="1028"/>
      <c r="G266" s="456"/>
      <c r="H266" s="628"/>
    </row>
    <row r="267" spans="1:8" ht="12">
      <c r="A267" s="389"/>
      <c r="B267" s="511" t="s">
        <v>796</v>
      </c>
      <c r="C267" s="1021"/>
      <c r="D267" s="1021"/>
      <c r="E267" s="1021"/>
      <c r="F267" s="1021"/>
      <c r="G267" s="456"/>
      <c r="H267" s="628"/>
    </row>
    <row r="268" spans="1:8" ht="12" thickBot="1">
      <c r="A268" s="389"/>
      <c r="B268" s="468" t="s">
        <v>538</v>
      </c>
      <c r="C268" s="1029"/>
      <c r="D268" s="1029"/>
      <c r="E268" s="1029"/>
      <c r="F268" s="1029"/>
      <c r="G268" s="1170"/>
      <c r="H268" s="628"/>
    </row>
    <row r="269" spans="1:8" ht="12" thickBot="1">
      <c r="A269" s="412"/>
      <c r="B269" s="472" t="s">
        <v>607</v>
      </c>
      <c r="C269" s="1025">
        <f>SUM(C265:C268)</f>
        <v>243396</v>
      </c>
      <c r="D269" s="1025">
        <f>SUM(D265:D268)</f>
        <v>248921</v>
      </c>
      <c r="E269" s="407">
        <f>SUM(E265:E268)</f>
        <v>272860</v>
      </c>
      <c r="F269" s="407">
        <f>SUM(F265:F268)</f>
        <v>272860</v>
      </c>
      <c r="G269" s="1172">
        <f>SUM(F269/E269)</f>
        <v>1</v>
      </c>
      <c r="H269" s="488"/>
    </row>
    <row r="270" spans="1:8" ht="11.25">
      <c r="A270" s="389">
        <v>3212</v>
      </c>
      <c r="B270" s="496" t="s">
        <v>1101</v>
      </c>
      <c r="C270" s="1021"/>
      <c r="D270" s="1021"/>
      <c r="E270" s="1021"/>
      <c r="F270" s="1021"/>
      <c r="G270" s="456"/>
      <c r="H270" s="483"/>
    </row>
    <row r="271" spans="1:8" ht="11.25">
      <c r="A271" s="389"/>
      <c r="B271" s="402" t="s">
        <v>572</v>
      </c>
      <c r="C271" s="1028"/>
      <c r="D271" s="1028"/>
      <c r="E271" s="1028"/>
      <c r="F271" s="1028"/>
      <c r="G271" s="456"/>
      <c r="H271" s="457"/>
    </row>
    <row r="272" spans="1:8" ht="11.25">
      <c r="A272" s="389"/>
      <c r="B272" s="194" t="s">
        <v>804</v>
      </c>
      <c r="C272" s="1028"/>
      <c r="D272" s="1028"/>
      <c r="E272" s="1028"/>
      <c r="F272" s="1028"/>
      <c r="G272" s="456"/>
      <c r="H272" s="500"/>
    </row>
    <row r="273" spans="1:8" ht="12">
      <c r="A273" s="389"/>
      <c r="B273" s="402" t="s">
        <v>786</v>
      </c>
      <c r="C273" s="1028">
        <v>847445</v>
      </c>
      <c r="D273" s="1028">
        <v>887054</v>
      </c>
      <c r="E273" s="1028">
        <v>912470</v>
      </c>
      <c r="F273" s="1028">
        <v>912470</v>
      </c>
      <c r="G273" s="1169">
        <f>SUM(F273/E273)</f>
        <v>1</v>
      </c>
      <c r="H273" s="628"/>
    </row>
    <row r="274" spans="1:8" ht="11.25">
      <c r="A274" s="389"/>
      <c r="B274" s="511" t="s">
        <v>578</v>
      </c>
      <c r="C274" s="1028"/>
      <c r="D274" s="1028"/>
      <c r="E274" s="1028"/>
      <c r="F274" s="1028"/>
      <c r="G274" s="456"/>
      <c r="H274" s="500"/>
    </row>
    <row r="275" spans="1:8" ht="11.25">
      <c r="A275" s="389"/>
      <c r="B275" s="511" t="s">
        <v>796</v>
      </c>
      <c r="C275" s="1021"/>
      <c r="D275" s="1021"/>
      <c r="E275" s="1021"/>
      <c r="F275" s="1021"/>
      <c r="G275" s="456"/>
      <c r="H275" s="500"/>
    </row>
    <row r="276" spans="1:8" ht="12" thickBot="1">
      <c r="A276" s="389"/>
      <c r="B276" s="468" t="s">
        <v>538</v>
      </c>
      <c r="C276" s="1029"/>
      <c r="D276" s="1029"/>
      <c r="E276" s="1029"/>
      <c r="F276" s="1029"/>
      <c r="G276" s="1170"/>
      <c r="H276" s="486"/>
    </row>
    <row r="277" spans="1:8" ht="12" thickBot="1">
      <c r="A277" s="412"/>
      <c r="B277" s="472" t="s">
        <v>607</v>
      </c>
      <c r="C277" s="1025">
        <f>SUM(C271:C276)</f>
        <v>847445</v>
      </c>
      <c r="D277" s="1025">
        <f>SUM(D271:D276)</f>
        <v>887054</v>
      </c>
      <c r="E277" s="407">
        <f>SUM(E271:E276)</f>
        <v>912470</v>
      </c>
      <c r="F277" s="407">
        <f>SUM(F271:F276)</f>
        <v>912470</v>
      </c>
      <c r="G277" s="1172">
        <f>SUM(F277/E277)</f>
        <v>1</v>
      </c>
      <c r="H277" s="488"/>
    </row>
    <row r="278" spans="1:8" ht="11.25">
      <c r="A278" s="389">
        <v>3213</v>
      </c>
      <c r="B278" s="414" t="s">
        <v>863</v>
      </c>
      <c r="C278" s="1021"/>
      <c r="D278" s="1021"/>
      <c r="E278" s="1021"/>
      <c r="F278" s="1021"/>
      <c r="G278" s="456"/>
      <c r="H278" s="453"/>
    </row>
    <row r="279" spans="1:8" ht="11.25">
      <c r="A279" s="389"/>
      <c r="B279" s="402" t="s">
        <v>572</v>
      </c>
      <c r="C279" s="1021"/>
      <c r="D279" s="1021"/>
      <c r="E279" s="1021"/>
      <c r="F279" s="1021"/>
      <c r="G279" s="456"/>
      <c r="H279" s="457"/>
    </row>
    <row r="280" spans="1:8" ht="12">
      <c r="A280" s="389"/>
      <c r="B280" s="194" t="s">
        <v>804</v>
      </c>
      <c r="C280" s="1021"/>
      <c r="D280" s="1021"/>
      <c r="E280" s="1021"/>
      <c r="F280" s="1021"/>
      <c r="G280" s="456"/>
      <c r="H280" s="628"/>
    </row>
    <row r="281" spans="1:8" ht="11.25">
      <c r="A281" s="389"/>
      <c r="B281" s="402" t="s">
        <v>786</v>
      </c>
      <c r="C281" s="1028">
        <v>601700</v>
      </c>
      <c r="D281" s="1028">
        <v>601700</v>
      </c>
      <c r="E281" s="1028">
        <v>601700</v>
      </c>
      <c r="F281" s="1028">
        <v>601700</v>
      </c>
      <c r="G281" s="1169">
        <f>SUM(F281/E281)</f>
        <v>1</v>
      </c>
      <c r="H281" s="500"/>
    </row>
    <row r="282" spans="1:8" ht="11.25">
      <c r="A282" s="389"/>
      <c r="B282" s="511" t="s">
        <v>578</v>
      </c>
      <c r="C282" s="1028"/>
      <c r="D282" s="1028"/>
      <c r="E282" s="1028"/>
      <c r="F282" s="1028"/>
      <c r="G282" s="456"/>
      <c r="H282" s="500"/>
    </row>
    <row r="283" spans="1:8" ht="11.25">
      <c r="A283" s="389"/>
      <c r="B283" s="511" t="s">
        <v>796</v>
      </c>
      <c r="C283" s="1021"/>
      <c r="D283" s="1021"/>
      <c r="E283" s="1021"/>
      <c r="F283" s="1021"/>
      <c r="G283" s="456"/>
      <c r="H283" s="457"/>
    </row>
    <row r="284" spans="1:8" ht="12" thickBot="1">
      <c r="A284" s="389"/>
      <c r="B284" s="468" t="s">
        <v>538</v>
      </c>
      <c r="C284" s="1029"/>
      <c r="D284" s="1029"/>
      <c r="E284" s="1029"/>
      <c r="F284" s="1029"/>
      <c r="G284" s="1170"/>
      <c r="H284" s="486"/>
    </row>
    <row r="285" spans="1:8" ht="12" thickBot="1">
      <c r="A285" s="412"/>
      <c r="B285" s="472" t="s">
        <v>607</v>
      </c>
      <c r="C285" s="1025">
        <f>SUM(C281:C284)</f>
        <v>601700</v>
      </c>
      <c r="D285" s="1025">
        <f>SUM(D281:D284)</f>
        <v>601700</v>
      </c>
      <c r="E285" s="407">
        <f>SUM(E281:E284)</f>
        <v>601700</v>
      </c>
      <c r="F285" s="407">
        <f>SUM(F281:F284)</f>
        <v>601700</v>
      </c>
      <c r="G285" s="1172">
        <f>SUM(F285/E285)</f>
        <v>1</v>
      </c>
      <c r="H285" s="483"/>
    </row>
    <row r="286" spans="1:8" ht="11.25">
      <c r="A286" s="389">
        <v>3214</v>
      </c>
      <c r="B286" s="414" t="s">
        <v>884</v>
      </c>
      <c r="C286" s="1021"/>
      <c r="D286" s="1021"/>
      <c r="E286" s="1021"/>
      <c r="F286" s="1021"/>
      <c r="G286" s="456"/>
      <c r="H286" s="453"/>
    </row>
    <row r="287" spans="1:8" ht="11.25">
      <c r="A287" s="389"/>
      <c r="B287" s="402" t="s">
        <v>572</v>
      </c>
      <c r="C287" s="1021"/>
      <c r="D287" s="1021"/>
      <c r="E287" s="1021"/>
      <c r="F287" s="1021"/>
      <c r="G287" s="456"/>
      <c r="H287" s="457"/>
    </row>
    <row r="288" spans="1:8" ht="11.25">
      <c r="A288" s="389"/>
      <c r="B288" s="194" t="s">
        <v>804</v>
      </c>
      <c r="C288" s="1021"/>
      <c r="D288" s="1021"/>
      <c r="E288" s="1021"/>
      <c r="F288" s="1021"/>
      <c r="G288" s="456"/>
      <c r="H288" s="457"/>
    </row>
    <row r="289" spans="1:8" ht="12">
      <c r="A289" s="389"/>
      <c r="B289" s="402" t="s">
        <v>786</v>
      </c>
      <c r="C289" s="1028"/>
      <c r="D289" s="1028">
        <v>3493</v>
      </c>
      <c r="E289" s="1028">
        <v>3493</v>
      </c>
      <c r="F289" s="1028">
        <v>3493</v>
      </c>
      <c r="G289" s="1169">
        <f>SUM(F289/E289)</f>
        <v>1</v>
      </c>
      <c r="H289" s="628"/>
    </row>
    <row r="290" spans="1:8" ht="11.25">
      <c r="A290" s="389"/>
      <c r="B290" s="511" t="s">
        <v>578</v>
      </c>
      <c r="C290" s="1028"/>
      <c r="D290" s="1028"/>
      <c r="E290" s="1028"/>
      <c r="F290" s="1028"/>
      <c r="G290" s="1169"/>
      <c r="H290" s="500"/>
    </row>
    <row r="291" spans="1:8" ht="11.25">
      <c r="A291" s="389"/>
      <c r="B291" s="511" t="s">
        <v>439</v>
      </c>
      <c r="C291" s="1028"/>
      <c r="D291" s="1028"/>
      <c r="E291" s="1028"/>
      <c r="F291" s="1028"/>
      <c r="G291" s="1169"/>
      <c r="H291" s="457"/>
    </row>
    <row r="292" spans="1:8" ht="11.25">
      <c r="A292" s="389"/>
      <c r="B292" s="512" t="s">
        <v>749</v>
      </c>
      <c r="C292" s="1070">
        <v>270764</v>
      </c>
      <c r="D292" s="1070">
        <v>271725</v>
      </c>
      <c r="E292" s="1070">
        <v>127961</v>
      </c>
      <c r="F292" s="1070">
        <v>134148</v>
      </c>
      <c r="G292" s="1169">
        <f>SUM(F292/E292)</f>
        <v>1.0483506693445659</v>
      </c>
      <c r="H292" s="457"/>
    </row>
    <row r="293" spans="1:8" ht="12">
      <c r="A293" s="389"/>
      <c r="B293" s="1074" t="s">
        <v>1160</v>
      </c>
      <c r="C293" s="1071">
        <v>127000</v>
      </c>
      <c r="D293" s="1071">
        <v>127000</v>
      </c>
      <c r="E293" s="1071">
        <v>127000</v>
      </c>
      <c r="F293" s="1071">
        <v>133187</v>
      </c>
      <c r="G293" s="1169">
        <f>SUM(F293/E293)</f>
        <v>1.048716535433071</v>
      </c>
      <c r="H293" s="483"/>
    </row>
    <row r="294" spans="1:8" ht="12">
      <c r="A294" s="389"/>
      <c r="B294" s="1075" t="s">
        <v>1161</v>
      </c>
      <c r="C294" s="1072">
        <v>112014</v>
      </c>
      <c r="D294" s="1072">
        <v>112014</v>
      </c>
      <c r="E294" s="1072"/>
      <c r="F294" s="1072"/>
      <c r="G294" s="456"/>
      <c r="H294" s="457"/>
    </row>
    <row r="295" spans="1:8" ht="12" thickBot="1">
      <c r="A295" s="389"/>
      <c r="B295" s="1076" t="s">
        <v>1162</v>
      </c>
      <c r="C295" s="1073">
        <v>31750</v>
      </c>
      <c r="D295" s="1073">
        <v>31750</v>
      </c>
      <c r="E295" s="1073"/>
      <c r="F295" s="1073"/>
      <c r="G295" s="1170"/>
      <c r="H295" s="503"/>
    </row>
    <row r="296" spans="1:8" ht="12" thickBot="1">
      <c r="A296" s="412"/>
      <c r="B296" s="472" t="s">
        <v>607</v>
      </c>
      <c r="C296" s="1025">
        <f>SUM(C289:C292)</f>
        <v>270764</v>
      </c>
      <c r="D296" s="1025">
        <f>SUM(D289:D292)</f>
        <v>275218</v>
      </c>
      <c r="E296" s="407">
        <f>SUM(E289:E292)</f>
        <v>131454</v>
      </c>
      <c r="F296" s="407">
        <f>SUM(F289:F292)</f>
        <v>137641</v>
      </c>
      <c r="G296" s="1172">
        <f>SUM(F296/E296)</f>
        <v>1.0470658937727266</v>
      </c>
      <c r="H296" s="483"/>
    </row>
    <row r="297" spans="1:8" ht="11.25">
      <c r="A297" s="458">
        <v>3216</v>
      </c>
      <c r="B297" s="492" t="s">
        <v>470</v>
      </c>
      <c r="C297" s="1011"/>
      <c r="D297" s="1011"/>
      <c r="E297" s="1011"/>
      <c r="F297" s="1011"/>
      <c r="G297" s="456"/>
      <c r="H297" s="516"/>
    </row>
    <row r="298" spans="1:8" ht="11.25">
      <c r="A298" s="458"/>
      <c r="B298" s="466" t="s">
        <v>572</v>
      </c>
      <c r="C298" s="1011"/>
      <c r="D298" s="1011"/>
      <c r="E298" s="1011"/>
      <c r="F298" s="1011"/>
      <c r="G298" s="456"/>
      <c r="H298" s="517"/>
    </row>
    <row r="299" spans="1:8" ht="11.25">
      <c r="A299" s="458"/>
      <c r="B299" s="465" t="s">
        <v>804</v>
      </c>
      <c r="C299" s="1011"/>
      <c r="D299" s="1011"/>
      <c r="E299" s="1011"/>
      <c r="F299" s="1011"/>
      <c r="G299" s="456"/>
      <c r="H299" s="517"/>
    </row>
    <row r="300" spans="1:8" ht="12">
      <c r="A300" s="458"/>
      <c r="B300" s="466" t="s">
        <v>786</v>
      </c>
      <c r="C300" s="1012">
        <v>335170</v>
      </c>
      <c r="D300" s="1012">
        <v>347348</v>
      </c>
      <c r="E300" s="1012">
        <v>343996</v>
      </c>
      <c r="F300" s="1012">
        <v>343996</v>
      </c>
      <c r="G300" s="1174">
        <f>SUM(F300/E300)</f>
        <v>1</v>
      </c>
      <c r="H300" s="632"/>
    </row>
    <row r="301" spans="1:8" ht="12">
      <c r="A301" s="458"/>
      <c r="B301" s="519" t="s">
        <v>578</v>
      </c>
      <c r="C301" s="1012"/>
      <c r="D301" s="1012"/>
      <c r="E301" s="1012"/>
      <c r="F301" s="1012"/>
      <c r="G301" s="1169"/>
      <c r="H301" s="632"/>
    </row>
    <row r="302" spans="1:8" ht="12">
      <c r="A302" s="458"/>
      <c r="B302" s="519" t="s">
        <v>439</v>
      </c>
      <c r="C302" s="1012"/>
      <c r="D302" s="1012"/>
      <c r="E302" s="1012"/>
      <c r="F302" s="1012"/>
      <c r="G302" s="1169"/>
      <c r="H302" s="632"/>
    </row>
    <row r="303" spans="1:8" ht="12" thickBot="1">
      <c r="A303" s="458"/>
      <c r="B303" s="468" t="s">
        <v>749</v>
      </c>
      <c r="C303" s="1033"/>
      <c r="D303" s="1033"/>
      <c r="E303" s="1033">
        <v>3352</v>
      </c>
      <c r="F303" s="1033">
        <v>3352</v>
      </c>
      <c r="G303" s="1175">
        <f>SUM(F303/E303)</f>
        <v>1</v>
      </c>
      <c r="H303" s="520"/>
    </row>
    <row r="304" spans="1:8" ht="12" thickBot="1">
      <c r="A304" s="480"/>
      <c r="B304" s="472" t="s">
        <v>607</v>
      </c>
      <c r="C304" s="1016">
        <f>SUM(C300:C303)</f>
        <v>335170</v>
      </c>
      <c r="D304" s="1016">
        <f>SUM(D300:D303)</f>
        <v>347348</v>
      </c>
      <c r="E304" s="1153">
        <f>SUM(E300:E303)</f>
        <v>347348</v>
      </c>
      <c r="F304" s="1153">
        <f>SUM(F300:F303)</f>
        <v>347348</v>
      </c>
      <c r="G304" s="1172">
        <f>SUM(F304/E304)</f>
        <v>1</v>
      </c>
      <c r="H304" s="521"/>
    </row>
    <row r="305" spans="1:8" ht="12" thickBot="1">
      <c r="A305" s="389">
        <v>3220</v>
      </c>
      <c r="B305" s="406" t="s">
        <v>898</v>
      </c>
      <c r="C305" s="1025">
        <f>SUM(C309)</f>
        <v>13389</v>
      </c>
      <c r="D305" s="1025">
        <f>SUM(D309)</f>
        <v>14015</v>
      </c>
      <c r="E305" s="1025">
        <f>SUM(E309)</f>
        <v>12496</v>
      </c>
      <c r="F305" s="1025">
        <f>SUM(F309)</f>
        <v>12496</v>
      </c>
      <c r="G305" s="1172">
        <f>SUM(F305/E305)</f>
        <v>1</v>
      </c>
      <c r="H305" s="488"/>
    </row>
    <row r="306" spans="1:8" ht="11.25">
      <c r="A306" s="389">
        <v>3223</v>
      </c>
      <c r="B306" s="414" t="s">
        <v>529</v>
      </c>
      <c r="C306" s="1021"/>
      <c r="D306" s="1021"/>
      <c r="E306" s="1021"/>
      <c r="F306" s="1021"/>
      <c r="G306" s="456"/>
      <c r="H306" s="453"/>
    </row>
    <row r="307" spans="1:8" ht="11.25">
      <c r="A307" s="389"/>
      <c r="B307" s="401" t="s">
        <v>572</v>
      </c>
      <c r="C307" s="1028">
        <v>5624</v>
      </c>
      <c r="D307" s="1028">
        <v>5624</v>
      </c>
      <c r="E307" s="1028"/>
      <c r="F307" s="1028"/>
      <c r="G307" s="456"/>
      <c r="H307" s="483"/>
    </row>
    <row r="308" spans="1:8" ht="12">
      <c r="A308" s="389"/>
      <c r="B308" s="194" t="s">
        <v>804</v>
      </c>
      <c r="C308" s="1028">
        <v>987</v>
      </c>
      <c r="D308" s="1028">
        <v>987</v>
      </c>
      <c r="E308" s="1028"/>
      <c r="F308" s="1028"/>
      <c r="G308" s="456"/>
      <c r="H308" s="627"/>
    </row>
    <row r="309" spans="1:8" ht="11.25">
      <c r="A309" s="389"/>
      <c r="B309" s="402" t="s">
        <v>786</v>
      </c>
      <c r="C309" s="1028">
        <v>13389</v>
      </c>
      <c r="D309" s="1028">
        <v>14015</v>
      </c>
      <c r="E309" s="1028">
        <v>12496</v>
      </c>
      <c r="F309" s="1028">
        <v>12496</v>
      </c>
      <c r="G309" s="1169">
        <f>SUM(F309/E309)</f>
        <v>1</v>
      </c>
      <c r="H309" s="500"/>
    </row>
    <row r="310" spans="1:8" ht="11.25">
      <c r="A310" s="389"/>
      <c r="B310" s="319" t="s">
        <v>578</v>
      </c>
      <c r="C310" s="1028"/>
      <c r="D310" s="1028"/>
      <c r="E310" s="1028"/>
      <c r="F310" s="1028"/>
      <c r="G310" s="456"/>
      <c r="H310" s="500"/>
    </row>
    <row r="311" spans="1:8" ht="11.25">
      <c r="A311" s="389"/>
      <c r="B311" s="319" t="s">
        <v>796</v>
      </c>
      <c r="C311" s="1021"/>
      <c r="D311" s="1021"/>
      <c r="E311" s="1021"/>
      <c r="F311" s="1021"/>
      <c r="G311" s="456"/>
      <c r="H311" s="457"/>
    </row>
    <row r="312" spans="1:8" ht="12" thickBot="1">
      <c r="A312" s="389"/>
      <c r="B312" s="468" t="s">
        <v>427</v>
      </c>
      <c r="C312" s="1030"/>
      <c r="D312" s="1030">
        <v>4482</v>
      </c>
      <c r="E312" s="1030">
        <v>4482</v>
      </c>
      <c r="F312" s="1030">
        <v>4482</v>
      </c>
      <c r="G312" s="1173">
        <f>SUM(F312/E312)</f>
        <v>1</v>
      </c>
      <c r="H312" s="486"/>
    </row>
    <row r="313" spans="1:8" ht="12" thickBot="1">
      <c r="A313" s="412"/>
      <c r="B313" s="472" t="s">
        <v>607</v>
      </c>
      <c r="C313" s="1025">
        <f>SUM(C307:C312)</f>
        <v>20000</v>
      </c>
      <c r="D313" s="1025">
        <f>SUM(D307:D312)</f>
        <v>25108</v>
      </c>
      <c r="E313" s="407">
        <f>SUM(E307:E312)</f>
        <v>16978</v>
      </c>
      <c r="F313" s="407">
        <f>SUM(F307:F312)</f>
        <v>16978</v>
      </c>
      <c r="G313" s="1172">
        <f>SUM(F313/E313)</f>
        <v>1</v>
      </c>
      <c r="H313" s="488"/>
    </row>
    <row r="314" spans="1:8" ht="12" customHeight="1" thickBot="1">
      <c r="A314" s="389">
        <v>3300</v>
      </c>
      <c r="B314" s="509" t="s">
        <v>492</v>
      </c>
      <c r="C314" s="1025">
        <f>SUM(C322+C330+C339+C348+C357+C365+C373+C381+C389+C405+C430+C448+C456+C464+C472+C480+C489+C497+C505+C513+C521+C529+C537+C545+C553+C561+C570+C578+C586+C594+C602+C610+C618+C397+C413+C421+C439)</f>
        <v>486970</v>
      </c>
      <c r="D314" s="1025">
        <f>SUM(D322+D330+D339+D348+D357+D365+D373+D381+D389+D405+D430+D448+D456+D464+D472+D480+D489+D497+D505+D513+D521+D529+D537+D545+D553+D561+D570+D578+D586+D594+D602+D610+D618+D397+D413+D421+D439)</f>
        <v>554831</v>
      </c>
      <c r="E314" s="1025">
        <f>SUM(E322+E330+E339+E348+E357+E365+E373+E381+E389+E405+E430+E448+E456+E464+E472+E480+E489+E497+E505+E513+E521+E529+E537+E545+E553+E561+E570+E578+E586+E594+E602+E610+E618+E397+E413+E421+E439)</f>
        <v>568344</v>
      </c>
      <c r="F314" s="1025">
        <f>SUM(F322+F330+F339+F348+F357+F365+F373+F381+F389+F405+F430+F448+F456+F464+F472+F480+F489+F497+F505+F513+F521+F529+F537+F545+F553+F561+F570+F578+F586+F594+F602+F610+F618+F397+F413+F421+F439)</f>
        <v>572218</v>
      </c>
      <c r="G314" s="1172">
        <f>SUM(F314/E314)</f>
        <v>1.0068162943569388</v>
      </c>
      <c r="H314" s="522"/>
    </row>
    <row r="315" spans="1:8" ht="12" customHeight="1">
      <c r="A315" s="389">
        <v>3301</v>
      </c>
      <c r="B315" s="419" t="s">
        <v>624</v>
      </c>
      <c r="C315" s="1021"/>
      <c r="D315" s="1021"/>
      <c r="E315" s="1021"/>
      <c r="F315" s="1021"/>
      <c r="G315" s="456"/>
      <c r="H315" s="453" t="s">
        <v>454</v>
      </c>
    </row>
    <row r="316" spans="1:8" ht="12" customHeight="1">
      <c r="A316" s="78"/>
      <c r="B316" s="401" t="s">
        <v>572</v>
      </c>
      <c r="C316" s="1028">
        <v>100</v>
      </c>
      <c r="D316" s="1028">
        <v>265</v>
      </c>
      <c r="E316" s="1028">
        <v>665</v>
      </c>
      <c r="F316" s="1028">
        <v>665</v>
      </c>
      <c r="G316" s="1169">
        <f>SUM(F316/E316)</f>
        <v>1</v>
      </c>
      <c r="H316" s="484"/>
    </row>
    <row r="317" spans="1:8" ht="12" customHeight="1">
      <c r="A317" s="78"/>
      <c r="B317" s="194" t="s">
        <v>804</v>
      </c>
      <c r="C317" s="1028">
        <v>40</v>
      </c>
      <c r="D317" s="1028">
        <v>89</v>
      </c>
      <c r="E317" s="1028">
        <v>170</v>
      </c>
      <c r="F317" s="1028">
        <v>170</v>
      </c>
      <c r="G317" s="1169">
        <f>SUM(F317/E317)</f>
        <v>1</v>
      </c>
      <c r="H317" s="500"/>
    </row>
    <row r="318" spans="1:8" ht="12" customHeight="1">
      <c r="A318" s="389"/>
      <c r="B318" s="402" t="s">
        <v>786</v>
      </c>
      <c r="C318" s="1022">
        <v>7860</v>
      </c>
      <c r="D318" s="1022">
        <v>8660</v>
      </c>
      <c r="E318" s="1022">
        <v>8179</v>
      </c>
      <c r="F318" s="1022">
        <v>7179</v>
      </c>
      <c r="G318" s="1169">
        <f>SUM(F318/E318)</f>
        <v>0.8777356645066634</v>
      </c>
      <c r="H318" s="500"/>
    </row>
    <row r="319" spans="1:8" ht="12" customHeight="1">
      <c r="A319" s="389"/>
      <c r="B319" s="319" t="s">
        <v>578</v>
      </c>
      <c r="C319" s="1022"/>
      <c r="D319" s="1022"/>
      <c r="E319" s="1022"/>
      <c r="F319" s="1022"/>
      <c r="G319" s="1169"/>
      <c r="H319" s="500"/>
    </row>
    <row r="320" spans="1:8" ht="12" customHeight="1">
      <c r="A320" s="78"/>
      <c r="B320" s="319" t="s">
        <v>796</v>
      </c>
      <c r="C320" s="1028"/>
      <c r="D320" s="1028">
        <v>360</v>
      </c>
      <c r="E320" s="1028">
        <v>360</v>
      </c>
      <c r="F320" s="1028">
        <v>360</v>
      </c>
      <c r="G320" s="1169">
        <f>SUM(F320/E320)</f>
        <v>1</v>
      </c>
      <c r="H320" s="485"/>
    </row>
    <row r="321" spans="1:8" ht="12" customHeight="1" thickBot="1">
      <c r="A321" s="78"/>
      <c r="B321" s="468" t="s">
        <v>773</v>
      </c>
      <c r="C321" s="1030"/>
      <c r="D321" s="1030"/>
      <c r="E321" s="1030"/>
      <c r="F321" s="1030">
        <v>1000</v>
      </c>
      <c r="G321" s="1170"/>
      <c r="H321" s="523"/>
    </row>
    <row r="322" spans="1:8" ht="13.5" customHeight="1" thickBot="1">
      <c r="A322" s="412"/>
      <c r="B322" s="472" t="s">
        <v>607</v>
      </c>
      <c r="C322" s="1025">
        <f>SUM(C316:C321)</f>
        <v>8000</v>
      </c>
      <c r="D322" s="1025">
        <f>SUM(D316:D321)</f>
        <v>9374</v>
      </c>
      <c r="E322" s="407">
        <f>SUM(E316:E321)</f>
        <v>9374</v>
      </c>
      <c r="F322" s="407">
        <f>SUM(F316:F321)</f>
        <v>9374</v>
      </c>
      <c r="G322" s="1172">
        <f>SUM(F322/E322)</f>
        <v>1</v>
      </c>
      <c r="H322" s="488"/>
    </row>
    <row r="323" spans="1:8" ht="11.25">
      <c r="A323" s="389">
        <v>3302</v>
      </c>
      <c r="B323" s="419" t="s">
        <v>1058</v>
      </c>
      <c r="C323" s="1021"/>
      <c r="D323" s="1021"/>
      <c r="E323" s="1021"/>
      <c r="F323" s="1021"/>
      <c r="G323" s="456"/>
      <c r="H323" s="483"/>
    </row>
    <row r="324" spans="1:8" ht="11.25">
      <c r="A324" s="78"/>
      <c r="B324" s="401" t="s">
        <v>572</v>
      </c>
      <c r="C324" s="1021"/>
      <c r="D324" s="1021"/>
      <c r="E324" s="1021"/>
      <c r="F324" s="1021"/>
      <c r="G324" s="456"/>
      <c r="H324" s="484"/>
    </row>
    <row r="325" spans="1:8" ht="12">
      <c r="A325" s="78"/>
      <c r="B325" s="194" t="s">
        <v>804</v>
      </c>
      <c r="C325" s="1028"/>
      <c r="D325" s="1028"/>
      <c r="E325" s="1028"/>
      <c r="F325" s="1028"/>
      <c r="G325" s="456"/>
      <c r="H325" s="628"/>
    </row>
    <row r="326" spans="1:8" ht="12">
      <c r="A326" s="389"/>
      <c r="B326" s="402" t="s">
        <v>786</v>
      </c>
      <c r="C326" s="1022">
        <v>198800</v>
      </c>
      <c r="D326" s="1022">
        <v>199000</v>
      </c>
      <c r="E326" s="1022">
        <v>206658</v>
      </c>
      <c r="F326" s="1022">
        <v>206658</v>
      </c>
      <c r="G326" s="1169">
        <f>SUM(F326/E326)</f>
        <v>1</v>
      </c>
      <c r="H326" s="628"/>
    </row>
    <row r="327" spans="1:8" ht="11.25">
      <c r="A327" s="389"/>
      <c r="B327" s="319" t="s">
        <v>578</v>
      </c>
      <c r="C327" s="1022"/>
      <c r="D327" s="1022"/>
      <c r="E327" s="1022"/>
      <c r="F327" s="1022"/>
      <c r="G327" s="456"/>
      <c r="H327" s="500"/>
    </row>
    <row r="328" spans="1:8" ht="11.25">
      <c r="A328" s="78"/>
      <c r="B328" s="319" t="s">
        <v>796</v>
      </c>
      <c r="C328" s="1028"/>
      <c r="D328" s="1028"/>
      <c r="E328" s="1028"/>
      <c r="F328" s="1028"/>
      <c r="G328" s="456"/>
      <c r="H328" s="485"/>
    </row>
    <row r="329" spans="1:8" ht="12" thickBot="1">
      <c r="A329" s="78"/>
      <c r="B329" s="468" t="s">
        <v>538</v>
      </c>
      <c r="C329" s="1029"/>
      <c r="D329" s="1029"/>
      <c r="E329" s="1029"/>
      <c r="F329" s="1029"/>
      <c r="G329" s="1170"/>
      <c r="H329" s="523"/>
    </row>
    <row r="330" spans="1:8" ht="12" thickBot="1">
      <c r="A330" s="412"/>
      <c r="B330" s="472" t="s">
        <v>607</v>
      </c>
      <c r="C330" s="1025">
        <f>SUM(C324:C329)</f>
        <v>198800</v>
      </c>
      <c r="D330" s="1025">
        <f>SUM(D324:D329)</f>
        <v>199000</v>
      </c>
      <c r="E330" s="407">
        <f>SUM(E324:E329)</f>
        <v>206658</v>
      </c>
      <c r="F330" s="407">
        <f>SUM(F324:F329)</f>
        <v>206658</v>
      </c>
      <c r="G330" s="1172">
        <f>SUM(F330/E330)</f>
        <v>1</v>
      </c>
      <c r="H330" s="488"/>
    </row>
    <row r="331" spans="1:8" ht="12" customHeight="1">
      <c r="A331" s="78">
        <v>3305</v>
      </c>
      <c r="B331" s="495" t="s">
        <v>685</v>
      </c>
      <c r="C331" s="1021"/>
      <c r="D331" s="1021"/>
      <c r="E331" s="1021"/>
      <c r="F331" s="1021"/>
      <c r="G331" s="456"/>
      <c r="H331" s="524"/>
    </row>
    <row r="332" spans="1:8" ht="12" customHeight="1">
      <c r="A332" s="400"/>
      <c r="B332" s="401" t="s">
        <v>572</v>
      </c>
      <c r="C332" s="1022"/>
      <c r="D332" s="1022"/>
      <c r="E332" s="1022"/>
      <c r="F332" s="1022"/>
      <c r="G332" s="456"/>
      <c r="H332" s="525"/>
    </row>
    <row r="333" spans="1:8" ht="12" customHeight="1">
      <c r="A333" s="400"/>
      <c r="B333" s="194" t="s">
        <v>804</v>
      </c>
      <c r="C333" s="1022"/>
      <c r="D333" s="1022"/>
      <c r="E333" s="1022"/>
      <c r="F333" s="1022"/>
      <c r="G333" s="456"/>
      <c r="H333" s="528"/>
    </row>
    <row r="334" spans="1:8" ht="12" customHeight="1">
      <c r="A334" s="400"/>
      <c r="B334" s="402" t="s">
        <v>786</v>
      </c>
      <c r="C334" s="1022"/>
      <c r="D334" s="1022"/>
      <c r="E334" s="1022"/>
      <c r="F334" s="1022"/>
      <c r="G334" s="456"/>
      <c r="H334" s="628"/>
    </row>
    <row r="335" spans="1:8" ht="12" customHeight="1">
      <c r="A335" s="400"/>
      <c r="B335" s="319" t="s">
        <v>578</v>
      </c>
      <c r="C335" s="1022">
        <v>17000</v>
      </c>
      <c r="D335" s="1022">
        <v>17000</v>
      </c>
      <c r="E335" s="1022">
        <v>9800</v>
      </c>
      <c r="F335" s="1022">
        <v>9800</v>
      </c>
      <c r="G335" s="1169">
        <f>SUM(F335/E335)</f>
        <v>1</v>
      </c>
      <c r="H335" s="885"/>
    </row>
    <row r="336" spans="1:8" ht="12" customHeight="1">
      <c r="A336" s="400"/>
      <c r="B336" s="319" t="s">
        <v>796</v>
      </c>
      <c r="C336" s="1028"/>
      <c r="D336" s="1028"/>
      <c r="E336" s="1028"/>
      <c r="F336" s="1028"/>
      <c r="G336" s="456"/>
      <c r="H336" s="525"/>
    </row>
    <row r="337" spans="1:8" ht="12" customHeight="1">
      <c r="A337" s="400"/>
      <c r="B337" s="319" t="s">
        <v>578</v>
      </c>
      <c r="C337" s="1022"/>
      <c r="D337" s="1022"/>
      <c r="E337" s="1022"/>
      <c r="F337" s="1022"/>
      <c r="G337" s="456"/>
      <c r="H337" s="529"/>
    </row>
    <row r="338" spans="1:8" ht="12" customHeight="1" thickBot="1">
      <c r="A338" s="400"/>
      <c r="B338" s="468" t="s">
        <v>538</v>
      </c>
      <c r="C338" s="1023"/>
      <c r="D338" s="1023"/>
      <c r="E338" s="1023"/>
      <c r="F338" s="1023"/>
      <c r="G338" s="1170"/>
      <c r="H338" s="503"/>
    </row>
    <row r="339" spans="1:8" ht="12" customHeight="1" thickBot="1">
      <c r="A339" s="412"/>
      <c r="B339" s="472" t="s">
        <v>607</v>
      </c>
      <c r="C339" s="1025">
        <f>SUM(C332:C338)</f>
        <v>17000</v>
      </c>
      <c r="D339" s="1025">
        <f>SUM(D332:D338)</f>
        <v>17000</v>
      </c>
      <c r="E339" s="1025">
        <f>SUM(E332:E338)</f>
        <v>9800</v>
      </c>
      <c r="F339" s="1025">
        <f>SUM(F332:F338)</f>
        <v>9800</v>
      </c>
      <c r="G339" s="1172">
        <f>SUM(F339/E339)</f>
        <v>1</v>
      </c>
      <c r="H339" s="527"/>
    </row>
    <row r="340" spans="1:8" ht="12" customHeight="1">
      <c r="A340" s="78">
        <v>3306</v>
      </c>
      <c r="B340" s="495" t="s">
        <v>686</v>
      </c>
      <c r="C340" s="1021"/>
      <c r="D340" s="1021"/>
      <c r="E340" s="1021"/>
      <c r="F340" s="1021"/>
      <c r="G340" s="456"/>
      <c r="H340" s="524"/>
    </row>
    <row r="341" spans="1:8" ht="12" customHeight="1">
      <c r="A341" s="400"/>
      <c r="B341" s="401" t="s">
        <v>572</v>
      </c>
      <c r="C341" s="1022"/>
      <c r="D341" s="1022"/>
      <c r="E341" s="1022"/>
      <c r="F341" s="1022"/>
      <c r="G341" s="456"/>
      <c r="H341" s="525"/>
    </row>
    <row r="342" spans="1:8" ht="12" customHeight="1">
      <c r="A342" s="400"/>
      <c r="B342" s="194" t="s">
        <v>804</v>
      </c>
      <c r="C342" s="1022"/>
      <c r="D342" s="1022"/>
      <c r="E342" s="1022"/>
      <c r="F342" s="1022"/>
      <c r="G342" s="456"/>
      <c r="H342" s="528"/>
    </row>
    <row r="343" spans="1:8" ht="12" customHeight="1">
      <c r="A343" s="400"/>
      <c r="B343" s="402" t="s">
        <v>786</v>
      </c>
      <c r="C343" s="1022">
        <v>150</v>
      </c>
      <c r="D343" s="1022">
        <v>150</v>
      </c>
      <c r="E343" s="1022">
        <v>150</v>
      </c>
      <c r="F343" s="1022">
        <v>150</v>
      </c>
      <c r="G343" s="1169">
        <f>SUM(F343/E343)</f>
        <v>1</v>
      </c>
      <c r="H343" s="526"/>
    </row>
    <row r="344" spans="1:8" ht="12" customHeight="1">
      <c r="A344" s="400"/>
      <c r="B344" s="319" t="s">
        <v>578</v>
      </c>
      <c r="C344" s="1022">
        <v>4850</v>
      </c>
      <c r="D344" s="1022">
        <v>4850</v>
      </c>
      <c r="E344" s="1022">
        <v>4850</v>
      </c>
      <c r="F344" s="1022">
        <v>1350</v>
      </c>
      <c r="G344" s="1169">
        <f>SUM(F344/E344)</f>
        <v>0.27835051546391754</v>
      </c>
      <c r="H344" s="628"/>
    </row>
    <row r="345" spans="1:8" ht="12" customHeight="1">
      <c r="A345" s="400"/>
      <c r="B345" s="319" t="s">
        <v>796</v>
      </c>
      <c r="C345" s="1028"/>
      <c r="D345" s="1028"/>
      <c r="E345" s="1028"/>
      <c r="F345" s="1028"/>
      <c r="G345" s="456"/>
      <c r="H345" s="525"/>
    </row>
    <row r="346" spans="1:8" ht="12" customHeight="1">
      <c r="A346" s="400"/>
      <c r="B346" s="319" t="s">
        <v>578</v>
      </c>
      <c r="C346" s="1022"/>
      <c r="D346" s="1022"/>
      <c r="E346" s="1022"/>
      <c r="F346" s="1022"/>
      <c r="G346" s="456"/>
      <c r="H346" s="529"/>
    </row>
    <row r="347" spans="1:8" ht="12" customHeight="1" thickBot="1">
      <c r="A347" s="400"/>
      <c r="B347" s="468" t="s">
        <v>538</v>
      </c>
      <c r="C347" s="1023"/>
      <c r="D347" s="1023"/>
      <c r="E347" s="1023"/>
      <c r="F347" s="1023"/>
      <c r="G347" s="1170"/>
      <c r="H347" s="503"/>
    </row>
    <row r="348" spans="1:8" ht="12" customHeight="1" thickBot="1">
      <c r="A348" s="412"/>
      <c r="B348" s="472" t="s">
        <v>607</v>
      </c>
      <c r="C348" s="1025">
        <f>SUM(C341:C347)</f>
        <v>5000</v>
      </c>
      <c r="D348" s="1025">
        <f>SUM(D341:D347)</f>
        <v>5000</v>
      </c>
      <c r="E348" s="1025">
        <f>SUM(E341:E347)</f>
        <v>5000</v>
      </c>
      <c r="F348" s="1025">
        <f>SUM(F341:F347)</f>
        <v>1500</v>
      </c>
      <c r="G348" s="1172">
        <f>SUM(F348/E348)</f>
        <v>0.3</v>
      </c>
      <c r="H348" s="527"/>
    </row>
    <row r="349" spans="1:8" ht="12" customHeight="1">
      <c r="A349" s="78">
        <v>3307</v>
      </c>
      <c r="B349" s="495" t="s">
        <v>687</v>
      </c>
      <c r="C349" s="1021"/>
      <c r="D349" s="1021"/>
      <c r="E349" s="1021"/>
      <c r="F349" s="1021"/>
      <c r="G349" s="456"/>
      <c r="H349" s="524"/>
    </row>
    <row r="350" spans="1:8" ht="12" customHeight="1">
      <c r="A350" s="400"/>
      <c r="B350" s="401" t="s">
        <v>572</v>
      </c>
      <c r="C350" s="1022"/>
      <c r="D350" s="1022"/>
      <c r="E350" s="1022"/>
      <c r="F350" s="1022"/>
      <c r="G350" s="456"/>
      <c r="H350" s="525"/>
    </row>
    <row r="351" spans="1:8" ht="12" customHeight="1">
      <c r="A351" s="400"/>
      <c r="B351" s="194" t="s">
        <v>804</v>
      </c>
      <c r="C351" s="1022"/>
      <c r="D351" s="1022"/>
      <c r="E351" s="1022"/>
      <c r="F351" s="1022"/>
      <c r="G351" s="456"/>
      <c r="H351" s="528"/>
    </row>
    <row r="352" spans="1:8" ht="12" customHeight="1">
      <c r="A352" s="400"/>
      <c r="B352" s="402" t="s">
        <v>786</v>
      </c>
      <c r="C352" s="1022"/>
      <c r="D352" s="1022"/>
      <c r="E352" s="1022"/>
      <c r="F352" s="1022"/>
      <c r="G352" s="456"/>
      <c r="H352" s="526"/>
    </row>
    <row r="353" spans="1:8" ht="12" customHeight="1">
      <c r="A353" s="400"/>
      <c r="B353" s="319" t="s">
        <v>578</v>
      </c>
      <c r="C353" s="1022"/>
      <c r="D353" s="1022"/>
      <c r="E353" s="1022"/>
      <c r="F353" s="1022"/>
      <c r="G353" s="456"/>
      <c r="H353" s="526"/>
    </row>
    <row r="354" spans="1:8" ht="12" customHeight="1">
      <c r="A354" s="400"/>
      <c r="B354" s="319" t="s">
        <v>796</v>
      </c>
      <c r="C354" s="1028">
        <v>4000</v>
      </c>
      <c r="D354" s="1028">
        <v>4000</v>
      </c>
      <c r="E354" s="1028">
        <v>4000</v>
      </c>
      <c r="F354" s="1028">
        <v>4000</v>
      </c>
      <c r="G354" s="1169">
        <f>SUM(F354/E354)</f>
        <v>1</v>
      </c>
      <c r="H354" s="628"/>
    </row>
    <row r="355" spans="1:8" ht="12" customHeight="1">
      <c r="A355" s="400"/>
      <c r="B355" s="319" t="s">
        <v>578</v>
      </c>
      <c r="C355" s="1022"/>
      <c r="D355" s="1022"/>
      <c r="E355" s="1022"/>
      <c r="F355" s="1022"/>
      <c r="G355" s="456"/>
      <c r="H355" s="529"/>
    </row>
    <row r="356" spans="1:8" ht="12" customHeight="1" thickBot="1">
      <c r="A356" s="400"/>
      <c r="B356" s="468" t="s">
        <v>538</v>
      </c>
      <c r="C356" s="1023"/>
      <c r="D356" s="1023"/>
      <c r="E356" s="1023"/>
      <c r="F356" s="1023"/>
      <c r="G356" s="1170"/>
      <c r="H356" s="503"/>
    </row>
    <row r="357" spans="1:8" ht="12" customHeight="1" thickBot="1">
      <c r="A357" s="412"/>
      <c r="B357" s="472" t="s">
        <v>607</v>
      </c>
      <c r="C357" s="1025">
        <f>SUM(C350:C356)</f>
        <v>4000</v>
      </c>
      <c r="D357" s="1025">
        <f>SUM(D350:D356)</f>
        <v>4000</v>
      </c>
      <c r="E357" s="1025">
        <f>SUM(E350:E356)</f>
        <v>4000</v>
      </c>
      <c r="F357" s="1025">
        <f>SUM(F350:F356)</f>
        <v>4000</v>
      </c>
      <c r="G357" s="1172">
        <f>SUM(F357/E357)</f>
        <v>1</v>
      </c>
      <c r="H357" s="527"/>
    </row>
    <row r="358" spans="1:8" ht="12" customHeight="1">
      <c r="A358" s="78">
        <v>3309</v>
      </c>
      <c r="B358" s="226" t="s">
        <v>1085</v>
      </c>
      <c r="C358" s="1021"/>
      <c r="D358" s="1021"/>
      <c r="E358" s="1021"/>
      <c r="F358" s="1021"/>
      <c r="G358" s="456"/>
      <c r="H358" s="484"/>
    </row>
    <row r="359" spans="1:8" ht="12" customHeight="1">
      <c r="A359" s="400"/>
      <c r="B359" s="401" t="s">
        <v>572</v>
      </c>
      <c r="C359" s="1022"/>
      <c r="D359" s="1022"/>
      <c r="E359" s="1022"/>
      <c r="F359" s="1022"/>
      <c r="G359" s="456"/>
      <c r="H359" s="484"/>
    </row>
    <row r="360" spans="1:8" ht="12" customHeight="1">
      <c r="A360" s="400"/>
      <c r="B360" s="194" t="s">
        <v>804</v>
      </c>
      <c r="C360" s="1022"/>
      <c r="D360" s="1022"/>
      <c r="E360" s="1022"/>
      <c r="F360" s="1022"/>
      <c r="G360" s="456"/>
      <c r="H360" s="484"/>
    </row>
    <row r="361" spans="1:8" ht="12" customHeight="1">
      <c r="A361" s="400"/>
      <c r="B361" s="402" t="s">
        <v>786</v>
      </c>
      <c r="C361" s="1022">
        <v>5</v>
      </c>
      <c r="D361" s="1022">
        <v>5</v>
      </c>
      <c r="E361" s="1022">
        <v>5</v>
      </c>
      <c r="F361" s="1022">
        <v>5</v>
      </c>
      <c r="G361" s="1169">
        <f>SUM(F361/E361)</f>
        <v>1</v>
      </c>
      <c r="H361" s="628"/>
    </row>
    <row r="362" spans="1:8" ht="12" customHeight="1">
      <c r="A362" s="400"/>
      <c r="B362" s="319" t="s">
        <v>578</v>
      </c>
      <c r="C362" s="1022">
        <v>345</v>
      </c>
      <c r="D362" s="1022">
        <v>462</v>
      </c>
      <c r="E362" s="1022">
        <v>532</v>
      </c>
      <c r="F362" s="1022">
        <v>532</v>
      </c>
      <c r="G362" s="1169">
        <f>SUM(F362/E362)</f>
        <v>1</v>
      </c>
      <c r="H362" s="633"/>
    </row>
    <row r="363" spans="1:8" ht="12" customHeight="1">
      <c r="A363" s="400"/>
      <c r="B363" s="319" t="s">
        <v>796</v>
      </c>
      <c r="C363" s="1028"/>
      <c r="D363" s="1028"/>
      <c r="E363" s="1028"/>
      <c r="F363" s="1028"/>
      <c r="G363" s="456"/>
      <c r="H363" s="526"/>
    </row>
    <row r="364" spans="1:8" ht="12" customHeight="1" thickBot="1">
      <c r="A364" s="400"/>
      <c r="B364" s="468" t="s">
        <v>538</v>
      </c>
      <c r="C364" s="1023"/>
      <c r="D364" s="1023"/>
      <c r="E364" s="1023"/>
      <c r="F364" s="1023"/>
      <c r="G364" s="1170"/>
      <c r="H364" s="503"/>
    </row>
    <row r="365" spans="1:8" ht="12.75" customHeight="1" thickBot="1">
      <c r="A365" s="412"/>
      <c r="B365" s="472" t="s">
        <v>607</v>
      </c>
      <c r="C365" s="1025">
        <f>SUM(C359:C364)</f>
        <v>350</v>
      </c>
      <c r="D365" s="1025">
        <f>SUM(D359:D364)</f>
        <v>467</v>
      </c>
      <c r="E365" s="407">
        <f>SUM(E359:E364)</f>
        <v>537</v>
      </c>
      <c r="F365" s="407">
        <f>SUM(F359:F364)</f>
        <v>537</v>
      </c>
      <c r="G365" s="1172">
        <f>SUM(F365/E365)</f>
        <v>1</v>
      </c>
      <c r="H365" s="488"/>
    </row>
    <row r="366" spans="1:8" ht="12.75" customHeight="1">
      <c r="A366" s="78">
        <v>3310</v>
      </c>
      <c r="B366" s="226" t="s">
        <v>1182</v>
      </c>
      <c r="C366" s="1021"/>
      <c r="D366" s="1021"/>
      <c r="E366" s="1021"/>
      <c r="F366" s="1021"/>
      <c r="G366" s="456"/>
      <c r="H366" s="484"/>
    </row>
    <row r="367" spans="1:8" ht="12.75" customHeight="1">
      <c r="A367" s="400"/>
      <c r="B367" s="401" t="s">
        <v>572</v>
      </c>
      <c r="C367" s="1022"/>
      <c r="D367" s="1022"/>
      <c r="E367" s="1022"/>
      <c r="F367" s="1022"/>
      <c r="G367" s="456"/>
      <c r="H367" s="484"/>
    </row>
    <row r="368" spans="1:8" ht="12.75" customHeight="1">
      <c r="A368" s="400"/>
      <c r="B368" s="194" t="s">
        <v>804</v>
      </c>
      <c r="C368" s="1022"/>
      <c r="D368" s="1022"/>
      <c r="E368" s="1022"/>
      <c r="F368" s="1022"/>
      <c r="G368" s="456"/>
      <c r="H368" s="484"/>
    </row>
    <row r="369" spans="1:8" ht="12.75" customHeight="1">
      <c r="A369" s="400"/>
      <c r="B369" s="402" t="s">
        <v>786</v>
      </c>
      <c r="C369" s="1022"/>
      <c r="D369" s="1022"/>
      <c r="E369" s="1022"/>
      <c r="F369" s="1022"/>
      <c r="G369" s="456"/>
      <c r="H369" s="628"/>
    </row>
    <row r="370" spans="1:8" ht="12.75" customHeight="1">
      <c r="A370" s="400"/>
      <c r="B370" s="319" t="s">
        <v>578</v>
      </c>
      <c r="C370" s="1022">
        <v>6000</v>
      </c>
      <c r="D370" s="1022">
        <v>6000</v>
      </c>
      <c r="E370" s="1022">
        <v>6000</v>
      </c>
      <c r="F370" s="1022">
        <v>6000</v>
      </c>
      <c r="G370" s="1169">
        <f>SUM(F370/E370)</f>
        <v>1</v>
      </c>
      <c r="H370" s="633"/>
    </row>
    <row r="371" spans="1:8" ht="12.75" customHeight="1">
      <c r="A371" s="400"/>
      <c r="B371" s="319" t="s">
        <v>796</v>
      </c>
      <c r="C371" s="1028"/>
      <c r="D371" s="1028"/>
      <c r="E371" s="1028"/>
      <c r="F371" s="1028"/>
      <c r="G371" s="456"/>
      <c r="H371" s="526"/>
    </row>
    <row r="372" spans="1:8" ht="12.75" customHeight="1" thickBot="1">
      <c r="A372" s="400"/>
      <c r="B372" s="468" t="s">
        <v>538</v>
      </c>
      <c r="C372" s="1023"/>
      <c r="D372" s="1023"/>
      <c r="E372" s="1023"/>
      <c r="F372" s="1023"/>
      <c r="G372" s="1170"/>
      <c r="H372" s="503"/>
    </row>
    <row r="373" spans="1:8" ht="12.75" customHeight="1" thickBot="1">
      <c r="A373" s="412"/>
      <c r="B373" s="472" t="s">
        <v>607</v>
      </c>
      <c r="C373" s="1025">
        <f>SUM(C367:C372)</f>
        <v>6000</v>
      </c>
      <c r="D373" s="1025">
        <f>SUM(D367:D372)</f>
        <v>6000</v>
      </c>
      <c r="E373" s="1025">
        <f>SUM(E367:E372)</f>
        <v>6000</v>
      </c>
      <c r="F373" s="1025">
        <f>SUM(F367:F372)</f>
        <v>6000</v>
      </c>
      <c r="G373" s="1172">
        <f>SUM(F373/E373)</f>
        <v>1</v>
      </c>
      <c r="H373" s="488"/>
    </row>
    <row r="374" spans="1:8" ht="12" customHeight="1">
      <c r="A374" s="78">
        <v>3311</v>
      </c>
      <c r="B374" s="226" t="s">
        <v>608</v>
      </c>
      <c r="C374" s="1021"/>
      <c r="D374" s="1021"/>
      <c r="E374" s="1021"/>
      <c r="F374" s="1021"/>
      <c r="G374" s="456"/>
      <c r="H374" s="484"/>
    </row>
    <row r="375" spans="1:8" ht="12" customHeight="1">
      <c r="A375" s="400"/>
      <c r="B375" s="401" t="s">
        <v>572</v>
      </c>
      <c r="C375" s="1022"/>
      <c r="D375" s="1022"/>
      <c r="E375" s="1022"/>
      <c r="F375" s="1022"/>
      <c r="G375" s="456"/>
      <c r="H375" s="484"/>
    </row>
    <row r="376" spans="1:8" ht="12" customHeight="1">
      <c r="A376" s="400"/>
      <c r="B376" s="194" t="s">
        <v>804</v>
      </c>
      <c r="C376" s="1022"/>
      <c r="D376" s="1022"/>
      <c r="E376" s="1022"/>
      <c r="F376" s="1022"/>
      <c r="G376" s="456"/>
      <c r="H376" s="484"/>
    </row>
    <row r="377" spans="1:8" ht="12" customHeight="1">
      <c r="A377" s="400"/>
      <c r="B377" s="402" t="s">
        <v>786</v>
      </c>
      <c r="C377" s="1022"/>
      <c r="D377" s="1022"/>
      <c r="E377" s="1022"/>
      <c r="F377" s="1022"/>
      <c r="G377" s="456"/>
      <c r="H377" s="628"/>
    </row>
    <row r="378" spans="1:8" ht="12" customHeight="1">
      <c r="A378" s="400"/>
      <c r="B378" s="319" t="s">
        <v>578</v>
      </c>
      <c r="C378" s="1022">
        <v>12000</v>
      </c>
      <c r="D378" s="1022">
        <v>12015</v>
      </c>
      <c r="E378" s="1022">
        <v>12015</v>
      </c>
      <c r="F378" s="1022">
        <v>12015</v>
      </c>
      <c r="G378" s="1169">
        <f>SUM(F378/E378)</f>
        <v>1</v>
      </c>
      <c r="H378" s="885"/>
    </row>
    <row r="379" spans="1:8" ht="12" customHeight="1">
      <c r="A379" s="400"/>
      <c r="B379" s="319" t="s">
        <v>796</v>
      </c>
      <c r="C379" s="1028"/>
      <c r="D379" s="1028"/>
      <c r="E379" s="1028"/>
      <c r="F379" s="1028"/>
      <c r="G379" s="456"/>
      <c r="H379" s="526"/>
    </row>
    <row r="380" spans="1:8" ht="12" customHeight="1" thickBot="1">
      <c r="A380" s="400"/>
      <c r="B380" s="468" t="s">
        <v>538</v>
      </c>
      <c r="C380" s="1023"/>
      <c r="D380" s="1023"/>
      <c r="E380" s="1023"/>
      <c r="F380" s="1023"/>
      <c r="G380" s="1170"/>
      <c r="H380" s="503"/>
    </row>
    <row r="381" spans="1:8" ht="12" thickBot="1">
      <c r="A381" s="412"/>
      <c r="B381" s="472" t="s">
        <v>607</v>
      </c>
      <c r="C381" s="1025">
        <f>SUM(C375:C380)</f>
        <v>12000</v>
      </c>
      <c r="D381" s="1025">
        <f>SUM(D375:D380)</f>
        <v>12015</v>
      </c>
      <c r="E381" s="407">
        <f>SUM(E375:E380)</f>
        <v>12015</v>
      </c>
      <c r="F381" s="407">
        <f>SUM(F375:F380)</f>
        <v>12015</v>
      </c>
      <c r="G381" s="1172">
        <f>SUM(F381/E381)</f>
        <v>1</v>
      </c>
      <c r="H381" s="488"/>
    </row>
    <row r="382" spans="1:8" ht="11.25">
      <c r="A382" s="413">
        <v>3312</v>
      </c>
      <c r="B382" s="226" t="s">
        <v>1076</v>
      </c>
      <c r="C382" s="1021"/>
      <c r="D382" s="1021"/>
      <c r="E382" s="1021"/>
      <c r="F382" s="1021"/>
      <c r="G382" s="456"/>
      <c r="H382" s="484"/>
    </row>
    <row r="383" spans="1:8" ht="11.25">
      <c r="A383" s="400"/>
      <c r="B383" s="401" t="s">
        <v>572</v>
      </c>
      <c r="C383" s="1022"/>
      <c r="D383" s="1022"/>
      <c r="E383" s="1022"/>
      <c r="F383" s="1022"/>
      <c r="G383" s="456"/>
      <c r="H383" s="484"/>
    </row>
    <row r="384" spans="1:8" ht="12">
      <c r="A384" s="400"/>
      <c r="B384" s="194" t="s">
        <v>804</v>
      </c>
      <c r="C384" s="1022"/>
      <c r="D384" s="1022"/>
      <c r="E384" s="1022"/>
      <c r="F384" s="1022"/>
      <c r="G384" s="456"/>
      <c r="H384" s="526"/>
    </row>
    <row r="385" spans="1:8" ht="12">
      <c r="A385" s="400"/>
      <c r="B385" s="402" t="s">
        <v>786</v>
      </c>
      <c r="C385" s="1022">
        <v>1500</v>
      </c>
      <c r="D385" s="1022">
        <v>1500</v>
      </c>
      <c r="E385" s="1022">
        <v>1500</v>
      </c>
      <c r="F385" s="1022">
        <v>900</v>
      </c>
      <c r="G385" s="1169">
        <f>SUM(F385/E385)</f>
        <v>0.6</v>
      </c>
      <c r="H385" s="628"/>
    </row>
    <row r="386" spans="1:8" ht="11.25">
      <c r="A386" s="400"/>
      <c r="B386" s="319" t="s">
        <v>578</v>
      </c>
      <c r="C386" s="1022">
        <v>28500</v>
      </c>
      <c r="D386" s="1022">
        <v>28500</v>
      </c>
      <c r="E386" s="1022">
        <v>14500</v>
      </c>
      <c r="F386" s="1022">
        <v>15100</v>
      </c>
      <c r="G386" s="1169">
        <f>SUM(F386/E386)</f>
        <v>1.0413793103448277</v>
      </c>
      <c r="H386" s="484"/>
    </row>
    <row r="387" spans="1:8" ht="11.25">
      <c r="A387" s="400"/>
      <c r="B387" s="319" t="s">
        <v>796</v>
      </c>
      <c r="C387" s="1028"/>
      <c r="D387" s="1028"/>
      <c r="E387" s="1028"/>
      <c r="F387" s="1028"/>
      <c r="G387" s="456"/>
      <c r="H387" s="484"/>
    </row>
    <row r="388" spans="1:8" ht="12" thickBot="1">
      <c r="A388" s="400"/>
      <c r="B388" s="468" t="s">
        <v>538</v>
      </c>
      <c r="C388" s="1023"/>
      <c r="D388" s="1023"/>
      <c r="E388" s="1023"/>
      <c r="F388" s="1023"/>
      <c r="G388" s="1170"/>
      <c r="H388" s="503"/>
    </row>
    <row r="389" spans="1:8" ht="12" thickBot="1">
      <c r="A389" s="412"/>
      <c r="B389" s="472" t="s">
        <v>607</v>
      </c>
      <c r="C389" s="1025">
        <f>SUM(C383:C388)</f>
        <v>30000</v>
      </c>
      <c r="D389" s="1025">
        <f>SUM(D383:D388)</f>
        <v>30000</v>
      </c>
      <c r="E389" s="1025">
        <f>SUM(E383:E388)</f>
        <v>16000</v>
      </c>
      <c r="F389" s="1025">
        <f>SUM(F383:F388)</f>
        <v>16000</v>
      </c>
      <c r="G389" s="1172">
        <f>SUM(F389/E389)</f>
        <v>1</v>
      </c>
      <c r="H389" s="488"/>
    </row>
    <row r="390" spans="1:8" ht="11.25">
      <c r="A390" s="413">
        <v>3313</v>
      </c>
      <c r="B390" s="226" t="s">
        <v>346</v>
      </c>
      <c r="C390" s="1021"/>
      <c r="D390" s="1021"/>
      <c r="E390" s="1021"/>
      <c r="F390" s="1021"/>
      <c r="G390" s="456"/>
      <c r="H390" s="484"/>
    </row>
    <row r="391" spans="1:8" ht="11.25">
      <c r="A391" s="400"/>
      <c r="B391" s="401" t="s">
        <v>572</v>
      </c>
      <c r="C391" s="1022"/>
      <c r="D391" s="1022"/>
      <c r="E391" s="1022"/>
      <c r="F391" s="1022"/>
      <c r="G391" s="456"/>
      <c r="H391" s="484"/>
    </row>
    <row r="392" spans="1:8" ht="12">
      <c r="A392" s="400"/>
      <c r="B392" s="194" t="s">
        <v>804</v>
      </c>
      <c r="C392" s="1022"/>
      <c r="D392" s="1022"/>
      <c r="E392" s="1022"/>
      <c r="F392" s="1022"/>
      <c r="G392" s="456"/>
      <c r="H392" s="526"/>
    </row>
    <row r="393" spans="1:8" ht="12">
      <c r="A393" s="400"/>
      <c r="B393" s="402" t="s">
        <v>786</v>
      </c>
      <c r="C393" s="1022">
        <v>30</v>
      </c>
      <c r="D393" s="1022">
        <v>80</v>
      </c>
      <c r="E393" s="1022">
        <v>230</v>
      </c>
      <c r="F393" s="1022">
        <v>230</v>
      </c>
      <c r="G393" s="1169">
        <f>SUM(F393/E393)</f>
        <v>1</v>
      </c>
      <c r="H393" s="628"/>
    </row>
    <row r="394" spans="1:8" ht="11.25">
      <c r="A394" s="400"/>
      <c r="B394" s="319" t="s">
        <v>578</v>
      </c>
      <c r="C394" s="1022">
        <v>6970</v>
      </c>
      <c r="D394" s="1022">
        <v>6920</v>
      </c>
      <c r="E394" s="1022">
        <v>7770</v>
      </c>
      <c r="F394" s="1022">
        <v>7770</v>
      </c>
      <c r="G394" s="1169">
        <f>SUM(F394/E394)</f>
        <v>1</v>
      </c>
      <c r="H394" s="484"/>
    </row>
    <row r="395" spans="1:8" ht="11.25">
      <c r="A395" s="400"/>
      <c r="B395" s="319" t="s">
        <v>796</v>
      </c>
      <c r="C395" s="1028"/>
      <c r="D395" s="1028"/>
      <c r="E395" s="1028"/>
      <c r="F395" s="1028"/>
      <c r="G395" s="456"/>
      <c r="H395" s="484"/>
    </row>
    <row r="396" spans="1:8" ht="12" thickBot="1">
      <c r="A396" s="400"/>
      <c r="B396" s="468" t="s">
        <v>538</v>
      </c>
      <c r="C396" s="1023"/>
      <c r="D396" s="1023"/>
      <c r="E396" s="1023"/>
      <c r="F396" s="1023"/>
      <c r="G396" s="1170"/>
      <c r="H396" s="503"/>
    </row>
    <row r="397" spans="1:8" ht="12" thickBot="1">
      <c r="A397" s="412"/>
      <c r="B397" s="472" t="s">
        <v>607</v>
      </c>
      <c r="C397" s="1025">
        <f>SUM(C391:C396)</f>
        <v>7000</v>
      </c>
      <c r="D397" s="1025">
        <f>SUM(D391:D396)</f>
        <v>7000</v>
      </c>
      <c r="E397" s="1025">
        <f>SUM(E391:E396)</f>
        <v>8000</v>
      </c>
      <c r="F397" s="1025">
        <f>SUM(F391:F396)</f>
        <v>8000</v>
      </c>
      <c r="G397" s="1172">
        <f>SUM(F397/E397)</f>
        <v>1</v>
      </c>
      <c r="H397" s="488"/>
    </row>
    <row r="398" spans="1:8" ht="11.25">
      <c r="A398" s="413">
        <v>3315</v>
      </c>
      <c r="B398" s="226" t="s">
        <v>347</v>
      </c>
      <c r="C398" s="1021"/>
      <c r="D398" s="1021"/>
      <c r="E398" s="1021"/>
      <c r="F398" s="1021"/>
      <c r="G398" s="456"/>
      <c r="H398" s="484"/>
    </row>
    <row r="399" spans="1:8" ht="11.25">
      <c r="A399" s="400"/>
      <c r="B399" s="401" t="s">
        <v>572</v>
      </c>
      <c r="C399" s="1022"/>
      <c r="D399" s="1022"/>
      <c r="E399" s="1022"/>
      <c r="F399" s="1022"/>
      <c r="G399" s="456"/>
      <c r="H399" s="484"/>
    </row>
    <row r="400" spans="1:8" ht="12">
      <c r="A400" s="400"/>
      <c r="B400" s="194" t="s">
        <v>804</v>
      </c>
      <c r="C400" s="1022"/>
      <c r="D400" s="1022"/>
      <c r="E400" s="1022"/>
      <c r="F400" s="1022"/>
      <c r="G400" s="456"/>
      <c r="H400" s="526"/>
    </row>
    <row r="401" spans="1:8" ht="12">
      <c r="A401" s="400"/>
      <c r="B401" s="402" t="s">
        <v>786</v>
      </c>
      <c r="C401" s="1022"/>
      <c r="D401" s="1022"/>
      <c r="E401" s="1022"/>
      <c r="F401" s="1022"/>
      <c r="G401" s="456"/>
      <c r="H401" s="628"/>
    </row>
    <row r="402" spans="1:8" ht="11.25">
      <c r="A402" s="400"/>
      <c r="B402" s="319" t="s">
        <v>578</v>
      </c>
      <c r="C402" s="1022">
        <v>7000</v>
      </c>
      <c r="D402" s="1022">
        <v>7000</v>
      </c>
      <c r="E402" s="1022">
        <v>11200</v>
      </c>
      <c r="F402" s="1022">
        <v>11200</v>
      </c>
      <c r="G402" s="1169">
        <f>SUM(F402/E402)</f>
        <v>1</v>
      </c>
      <c r="H402" s="484"/>
    </row>
    <row r="403" spans="1:8" ht="11.25">
      <c r="A403" s="400"/>
      <c r="B403" s="319" t="s">
        <v>796</v>
      </c>
      <c r="C403" s="1028"/>
      <c r="D403" s="1028"/>
      <c r="E403" s="1028"/>
      <c r="F403" s="1028"/>
      <c r="G403" s="456"/>
      <c r="H403" s="484"/>
    </row>
    <row r="404" spans="1:8" ht="12" thickBot="1">
      <c r="A404" s="400"/>
      <c r="B404" s="468" t="s">
        <v>538</v>
      </c>
      <c r="C404" s="1023"/>
      <c r="D404" s="1023"/>
      <c r="E404" s="1023"/>
      <c r="F404" s="1023"/>
      <c r="G404" s="1170"/>
      <c r="H404" s="503"/>
    </row>
    <row r="405" spans="1:8" ht="12" thickBot="1">
      <c r="A405" s="412"/>
      <c r="B405" s="472" t="s">
        <v>607</v>
      </c>
      <c r="C405" s="1025">
        <f>SUM(C399:C404)</f>
        <v>7000</v>
      </c>
      <c r="D405" s="1025">
        <f>SUM(D399:D404)</f>
        <v>7000</v>
      </c>
      <c r="E405" s="1025">
        <f>SUM(E399:E404)</f>
        <v>11200</v>
      </c>
      <c r="F405" s="1025">
        <f>SUM(F399:F404)</f>
        <v>11200</v>
      </c>
      <c r="G405" s="1172">
        <f>SUM(F405/E405)</f>
        <v>1</v>
      </c>
      <c r="H405" s="488"/>
    </row>
    <row r="406" spans="1:8" ht="11.25">
      <c r="A406" s="413">
        <v>3316</v>
      </c>
      <c r="B406" s="226" t="s">
        <v>609</v>
      </c>
      <c r="C406" s="1021"/>
      <c r="D406" s="1021"/>
      <c r="E406" s="1021"/>
      <c r="F406" s="1021"/>
      <c r="G406" s="456"/>
      <c r="H406" s="484"/>
    </row>
    <row r="407" spans="1:8" ht="11.25">
      <c r="A407" s="400"/>
      <c r="B407" s="401" t="s">
        <v>572</v>
      </c>
      <c r="C407" s="1022"/>
      <c r="D407" s="1022"/>
      <c r="E407" s="1022"/>
      <c r="F407" s="1022"/>
      <c r="G407" s="456"/>
      <c r="H407" s="484"/>
    </row>
    <row r="408" spans="1:8" ht="12">
      <c r="A408" s="400"/>
      <c r="B408" s="194" t="s">
        <v>804</v>
      </c>
      <c r="C408" s="1022"/>
      <c r="D408" s="1022"/>
      <c r="E408" s="1022"/>
      <c r="F408" s="1022"/>
      <c r="G408" s="456"/>
      <c r="H408" s="526"/>
    </row>
    <row r="409" spans="1:8" ht="12">
      <c r="A409" s="400"/>
      <c r="B409" s="402" t="s">
        <v>786</v>
      </c>
      <c r="C409" s="1022"/>
      <c r="D409" s="1022"/>
      <c r="E409" s="1022"/>
      <c r="F409" s="1022"/>
      <c r="G409" s="456"/>
      <c r="H409" s="628"/>
    </row>
    <row r="410" spans="1:8" ht="11.25">
      <c r="A410" s="400"/>
      <c r="B410" s="319" t="s">
        <v>578</v>
      </c>
      <c r="C410" s="1022">
        <v>2000</v>
      </c>
      <c r="D410" s="1022">
        <v>2000</v>
      </c>
      <c r="E410" s="1022">
        <v>4000</v>
      </c>
      <c r="F410" s="1022">
        <v>4000</v>
      </c>
      <c r="G410" s="1169">
        <f>SUM(F410/E410)</f>
        <v>1</v>
      </c>
      <c r="H410" s="484"/>
    </row>
    <row r="411" spans="1:8" ht="11.25">
      <c r="A411" s="400"/>
      <c r="B411" s="319" t="s">
        <v>796</v>
      </c>
      <c r="C411" s="1028"/>
      <c r="D411" s="1028"/>
      <c r="E411" s="1028"/>
      <c r="F411" s="1028"/>
      <c r="G411" s="456"/>
      <c r="H411" s="484"/>
    </row>
    <row r="412" spans="1:8" ht="12" thickBot="1">
      <c r="A412" s="400"/>
      <c r="B412" s="468" t="s">
        <v>538</v>
      </c>
      <c r="C412" s="1023"/>
      <c r="D412" s="1023"/>
      <c r="E412" s="1023"/>
      <c r="F412" s="1023"/>
      <c r="G412" s="1170"/>
      <c r="H412" s="503"/>
    </row>
    <row r="413" spans="1:8" ht="12" thickBot="1">
      <c r="A413" s="412"/>
      <c r="B413" s="472" t="s">
        <v>607</v>
      </c>
      <c r="C413" s="1025">
        <f>SUM(C407:C412)</f>
        <v>2000</v>
      </c>
      <c r="D413" s="1025">
        <f>SUM(D407:D412)</f>
        <v>2000</v>
      </c>
      <c r="E413" s="1025">
        <f>SUM(E407:E412)</f>
        <v>4000</v>
      </c>
      <c r="F413" s="1025">
        <f>SUM(F407:F412)</f>
        <v>4000</v>
      </c>
      <c r="G413" s="1172">
        <f>SUM(F413/E413)</f>
        <v>1</v>
      </c>
      <c r="H413" s="488"/>
    </row>
    <row r="414" spans="1:8" ht="11.25">
      <c r="A414" s="413">
        <v>3317</v>
      </c>
      <c r="B414" s="226" t="s">
        <v>1077</v>
      </c>
      <c r="C414" s="1021"/>
      <c r="D414" s="1021"/>
      <c r="E414" s="1021"/>
      <c r="F414" s="1021"/>
      <c r="G414" s="456"/>
      <c r="H414" s="484"/>
    </row>
    <row r="415" spans="1:8" ht="11.25">
      <c r="A415" s="400"/>
      <c r="B415" s="401" t="s">
        <v>572</v>
      </c>
      <c r="C415" s="1022"/>
      <c r="D415" s="1022"/>
      <c r="E415" s="1022"/>
      <c r="F415" s="1022"/>
      <c r="G415" s="456"/>
      <c r="H415" s="484"/>
    </row>
    <row r="416" spans="1:8" ht="12">
      <c r="A416" s="400"/>
      <c r="B416" s="194" t="s">
        <v>804</v>
      </c>
      <c r="C416" s="1022"/>
      <c r="D416" s="1022"/>
      <c r="E416" s="1022"/>
      <c r="F416" s="1022"/>
      <c r="G416" s="456"/>
      <c r="H416" s="526"/>
    </row>
    <row r="417" spans="1:8" ht="12">
      <c r="A417" s="400"/>
      <c r="B417" s="402" t="s">
        <v>786</v>
      </c>
      <c r="C417" s="1022">
        <v>1700</v>
      </c>
      <c r="D417" s="1022">
        <v>1700</v>
      </c>
      <c r="E417" s="1022">
        <v>2200</v>
      </c>
      <c r="F417" s="1022">
        <v>2200</v>
      </c>
      <c r="G417" s="1169">
        <f>SUM(F417/E417)</f>
        <v>1</v>
      </c>
      <c r="H417" s="628"/>
    </row>
    <row r="418" spans="1:8" ht="11.25">
      <c r="A418" s="400"/>
      <c r="B418" s="319" t="s">
        <v>578</v>
      </c>
      <c r="C418" s="1022">
        <v>68300</v>
      </c>
      <c r="D418" s="1022">
        <v>88300</v>
      </c>
      <c r="E418" s="1022">
        <v>103300</v>
      </c>
      <c r="F418" s="1022">
        <v>106800</v>
      </c>
      <c r="G418" s="1169">
        <f>SUM(F418/E418)</f>
        <v>1.0338818973862536</v>
      </c>
      <c r="H418" s="484"/>
    </row>
    <row r="419" spans="1:8" ht="11.25">
      <c r="A419" s="400"/>
      <c r="B419" s="319" t="s">
        <v>796</v>
      </c>
      <c r="C419" s="1028"/>
      <c r="D419" s="1028"/>
      <c r="E419" s="1028"/>
      <c r="F419" s="1028"/>
      <c r="G419" s="456"/>
      <c r="H419" s="484"/>
    </row>
    <row r="420" spans="1:8" ht="12" thickBot="1">
      <c r="A420" s="400"/>
      <c r="B420" s="468" t="s">
        <v>538</v>
      </c>
      <c r="C420" s="1023"/>
      <c r="D420" s="1023"/>
      <c r="E420" s="1023"/>
      <c r="F420" s="1023"/>
      <c r="G420" s="1170"/>
      <c r="H420" s="503"/>
    </row>
    <row r="421" spans="1:8" ht="12" thickBot="1">
      <c r="A421" s="412"/>
      <c r="B421" s="472" t="s">
        <v>607</v>
      </c>
      <c r="C421" s="1025">
        <f>SUM(C415:C420)</f>
        <v>70000</v>
      </c>
      <c r="D421" s="1025">
        <f>SUM(D415:D420)</f>
        <v>90000</v>
      </c>
      <c r="E421" s="1025">
        <f>SUM(E415:E420)</f>
        <v>105500</v>
      </c>
      <c r="F421" s="1025">
        <f>SUM(F415:F420)</f>
        <v>109000</v>
      </c>
      <c r="G421" s="1172">
        <f>SUM(F421/E421)</f>
        <v>1.033175355450237</v>
      </c>
      <c r="H421" s="488"/>
    </row>
    <row r="422" spans="1:8" ht="12" customHeight="1">
      <c r="A422" s="78">
        <v>3318</v>
      </c>
      <c r="B422" s="495" t="s">
        <v>1165</v>
      </c>
      <c r="C422" s="1021"/>
      <c r="D422" s="1021"/>
      <c r="E422" s="1021"/>
      <c r="F422" s="1021"/>
      <c r="G422" s="456"/>
      <c r="H422" s="484"/>
    </row>
    <row r="423" spans="1:8" ht="12" customHeight="1">
      <c r="A423" s="400"/>
      <c r="B423" s="401" t="s">
        <v>572</v>
      </c>
      <c r="C423" s="1022"/>
      <c r="D423" s="1022"/>
      <c r="E423" s="1022"/>
      <c r="F423" s="1022"/>
      <c r="G423" s="456"/>
      <c r="H423" s="484"/>
    </row>
    <row r="424" spans="1:8" ht="12" customHeight="1">
      <c r="A424" s="400"/>
      <c r="B424" s="194" t="s">
        <v>804</v>
      </c>
      <c r="C424" s="1022"/>
      <c r="D424" s="1022"/>
      <c r="E424" s="1022"/>
      <c r="F424" s="1022"/>
      <c r="G424" s="456"/>
      <c r="H424" s="484"/>
    </row>
    <row r="425" spans="1:8" ht="12" customHeight="1">
      <c r="A425" s="400"/>
      <c r="B425" s="402" t="s">
        <v>786</v>
      </c>
      <c r="C425" s="1022"/>
      <c r="D425" s="1022"/>
      <c r="E425" s="1022"/>
      <c r="F425" s="1022"/>
      <c r="G425" s="456"/>
      <c r="H425" s="628"/>
    </row>
    <row r="426" spans="1:8" ht="12" customHeight="1">
      <c r="A426" s="400"/>
      <c r="B426" s="319" t="s">
        <v>578</v>
      </c>
      <c r="C426" s="1022">
        <v>800</v>
      </c>
      <c r="D426" s="1022">
        <v>1259</v>
      </c>
      <c r="E426" s="1022">
        <v>1510</v>
      </c>
      <c r="F426" s="1022">
        <v>1538</v>
      </c>
      <c r="G426" s="1169">
        <f>SUM(F426/E426)</f>
        <v>1.018543046357616</v>
      </c>
      <c r="H426" s="633"/>
    </row>
    <row r="427" spans="1:8" ht="12" customHeight="1">
      <c r="A427" s="400"/>
      <c r="B427" s="319" t="s">
        <v>796</v>
      </c>
      <c r="C427" s="1028"/>
      <c r="D427" s="1028"/>
      <c r="E427" s="1028"/>
      <c r="F427" s="1028"/>
      <c r="G427" s="456"/>
      <c r="H427" s="627"/>
    </row>
    <row r="428" spans="1:8" ht="12" customHeight="1">
      <c r="A428" s="400"/>
      <c r="B428" s="319" t="s">
        <v>578</v>
      </c>
      <c r="C428" s="1022"/>
      <c r="D428" s="1022"/>
      <c r="E428" s="1022"/>
      <c r="F428" s="1022"/>
      <c r="G428" s="456"/>
      <c r="H428" s="628"/>
    </row>
    <row r="429" spans="1:8" ht="12" customHeight="1" thickBot="1">
      <c r="A429" s="400"/>
      <c r="B429" s="468" t="s">
        <v>538</v>
      </c>
      <c r="C429" s="1023"/>
      <c r="D429" s="1023"/>
      <c r="E429" s="1023"/>
      <c r="F429" s="1023"/>
      <c r="G429" s="1170"/>
      <c r="H429" s="503"/>
    </row>
    <row r="430" spans="1:8" ht="12" customHeight="1" thickBot="1">
      <c r="A430" s="412"/>
      <c r="B430" s="472" t="s">
        <v>607</v>
      </c>
      <c r="C430" s="1025">
        <f>SUM(C423:C429)</f>
        <v>800</v>
      </c>
      <c r="D430" s="1025">
        <f>SUM(D423:D429)</f>
        <v>1259</v>
      </c>
      <c r="E430" s="407">
        <f>SUM(E423:E429)</f>
        <v>1510</v>
      </c>
      <c r="F430" s="407">
        <f>SUM(F423:F429)</f>
        <v>1538</v>
      </c>
      <c r="G430" s="1172">
        <f>SUM(F430/E430)</f>
        <v>1.018543046357616</v>
      </c>
      <c r="H430" s="488"/>
    </row>
    <row r="431" spans="1:8" ht="12" customHeight="1">
      <c r="A431" s="78">
        <v>3319</v>
      </c>
      <c r="B431" s="495" t="s">
        <v>423</v>
      </c>
      <c r="C431" s="1021"/>
      <c r="D431" s="1021"/>
      <c r="E431" s="1021"/>
      <c r="F431" s="1021"/>
      <c r="G431" s="456"/>
      <c r="H431" s="484"/>
    </row>
    <row r="432" spans="1:8" ht="12" customHeight="1">
      <c r="A432" s="400"/>
      <c r="B432" s="401" t="s">
        <v>572</v>
      </c>
      <c r="C432" s="1022"/>
      <c r="D432" s="1022"/>
      <c r="E432" s="1022"/>
      <c r="F432" s="1022"/>
      <c r="G432" s="456"/>
      <c r="H432" s="484"/>
    </row>
    <row r="433" spans="1:8" ht="12" customHeight="1">
      <c r="A433" s="400"/>
      <c r="B433" s="194" t="s">
        <v>804</v>
      </c>
      <c r="C433" s="1022"/>
      <c r="D433" s="1022"/>
      <c r="E433" s="1022"/>
      <c r="F433" s="1022"/>
      <c r="G433" s="456"/>
      <c r="H433" s="484"/>
    </row>
    <row r="434" spans="1:8" ht="12" customHeight="1">
      <c r="A434" s="400"/>
      <c r="B434" s="402" t="s">
        <v>786</v>
      </c>
      <c r="C434" s="1022">
        <v>800</v>
      </c>
      <c r="D434" s="1022">
        <v>800</v>
      </c>
      <c r="E434" s="1022">
        <v>750</v>
      </c>
      <c r="F434" s="1022">
        <v>750</v>
      </c>
      <c r="G434" s="1169">
        <f>SUM(F434/E434)</f>
        <v>1</v>
      </c>
      <c r="H434" s="628"/>
    </row>
    <row r="435" spans="1:8" ht="12" customHeight="1">
      <c r="A435" s="400"/>
      <c r="B435" s="319" t="s">
        <v>578</v>
      </c>
      <c r="C435" s="1022"/>
      <c r="D435" s="1022"/>
      <c r="E435" s="1022">
        <v>3718</v>
      </c>
      <c r="F435" s="1022">
        <v>7364</v>
      </c>
      <c r="G435" s="1169">
        <f>SUM(F435/E435)</f>
        <v>1.980634749865519</v>
      </c>
      <c r="H435" s="633"/>
    </row>
    <row r="436" spans="1:8" ht="12" customHeight="1">
      <c r="A436" s="400"/>
      <c r="B436" s="319" t="s">
        <v>796</v>
      </c>
      <c r="C436" s="1028"/>
      <c r="D436" s="1028"/>
      <c r="E436" s="1028"/>
      <c r="F436" s="1028"/>
      <c r="G436" s="456"/>
      <c r="H436" s="627"/>
    </row>
    <row r="437" spans="1:8" ht="12" customHeight="1">
      <c r="A437" s="400"/>
      <c r="B437" s="319" t="s">
        <v>578</v>
      </c>
      <c r="C437" s="1022"/>
      <c r="D437" s="1022"/>
      <c r="E437" s="1022"/>
      <c r="F437" s="1022"/>
      <c r="G437" s="456"/>
      <c r="H437" s="628"/>
    </row>
    <row r="438" spans="1:8" ht="12" customHeight="1" thickBot="1">
      <c r="A438" s="400"/>
      <c r="B438" s="468" t="s">
        <v>538</v>
      </c>
      <c r="C438" s="1023"/>
      <c r="D438" s="1023"/>
      <c r="E438" s="1023"/>
      <c r="F438" s="1023"/>
      <c r="G438" s="1170"/>
      <c r="H438" s="503"/>
    </row>
    <row r="439" spans="1:8" ht="12" customHeight="1" thickBot="1">
      <c r="A439" s="412"/>
      <c r="B439" s="472" t="s">
        <v>607</v>
      </c>
      <c r="C439" s="1025">
        <f>SUM(C432:C438)</f>
        <v>800</v>
      </c>
      <c r="D439" s="1025">
        <f>SUM(D432:D438)</f>
        <v>800</v>
      </c>
      <c r="E439" s="407">
        <f>SUM(E432:E438)</f>
        <v>4468</v>
      </c>
      <c r="F439" s="407">
        <f>SUM(F432:F438)</f>
        <v>8114</v>
      </c>
      <c r="G439" s="1172">
        <f>SUM(F439/E439)</f>
        <v>1.816025067144136</v>
      </c>
      <c r="H439" s="488"/>
    </row>
    <row r="440" spans="1:8" ht="12" customHeight="1">
      <c r="A440" s="78">
        <v>3320</v>
      </c>
      <c r="B440" s="226" t="s">
        <v>646</v>
      </c>
      <c r="C440" s="1021"/>
      <c r="D440" s="1021"/>
      <c r="E440" s="1021"/>
      <c r="F440" s="1021"/>
      <c r="G440" s="456"/>
      <c r="H440" s="484"/>
    </row>
    <row r="441" spans="1:8" ht="12" customHeight="1">
      <c r="A441" s="400"/>
      <c r="B441" s="401" t="s">
        <v>572</v>
      </c>
      <c r="C441" s="1022"/>
      <c r="D441" s="1022"/>
      <c r="E441" s="1022"/>
      <c r="F441" s="1022"/>
      <c r="G441" s="456"/>
      <c r="H441" s="484"/>
    </row>
    <row r="442" spans="1:8" ht="12" customHeight="1">
      <c r="A442" s="400"/>
      <c r="B442" s="194" t="s">
        <v>804</v>
      </c>
      <c r="C442" s="1022"/>
      <c r="D442" s="1022"/>
      <c r="E442" s="1022"/>
      <c r="F442" s="1022"/>
      <c r="G442" s="456"/>
      <c r="H442" s="484"/>
    </row>
    <row r="443" spans="1:8" ht="12" customHeight="1">
      <c r="A443" s="400"/>
      <c r="B443" s="402" t="s">
        <v>786</v>
      </c>
      <c r="C443" s="1022"/>
      <c r="D443" s="1022"/>
      <c r="E443" s="1022"/>
      <c r="F443" s="1022"/>
      <c r="G443" s="456"/>
      <c r="H443" s="628"/>
    </row>
    <row r="444" spans="1:8" ht="12" customHeight="1">
      <c r="A444" s="400"/>
      <c r="B444" s="319" t="s">
        <v>578</v>
      </c>
      <c r="C444" s="1022">
        <v>6000</v>
      </c>
      <c r="D444" s="1022">
        <v>6000</v>
      </c>
      <c r="E444" s="1022">
        <v>6000</v>
      </c>
      <c r="F444" s="1022">
        <v>6000</v>
      </c>
      <c r="G444" s="1169">
        <f>SUM(F444/E444)</f>
        <v>1</v>
      </c>
      <c r="H444" s="634"/>
    </row>
    <row r="445" spans="1:8" ht="12" customHeight="1">
      <c r="A445" s="400"/>
      <c r="B445" s="319" t="s">
        <v>796</v>
      </c>
      <c r="C445" s="1028"/>
      <c r="D445" s="1028"/>
      <c r="E445" s="1028"/>
      <c r="F445" s="1028"/>
      <c r="G445" s="456"/>
      <c r="H445" s="627"/>
    </row>
    <row r="446" spans="1:8" ht="12" customHeight="1">
      <c r="A446" s="400"/>
      <c r="B446" s="319" t="s">
        <v>578</v>
      </c>
      <c r="C446" s="1022"/>
      <c r="D446" s="1022"/>
      <c r="E446" s="1022"/>
      <c r="F446" s="1022"/>
      <c r="G446" s="456"/>
      <c r="H446" s="526"/>
    </row>
    <row r="447" spans="1:8" ht="12" customHeight="1" thickBot="1">
      <c r="A447" s="400"/>
      <c r="B447" s="468" t="s">
        <v>538</v>
      </c>
      <c r="C447" s="1023"/>
      <c r="D447" s="1023"/>
      <c r="E447" s="1023"/>
      <c r="F447" s="1023"/>
      <c r="G447" s="1170"/>
      <c r="H447" s="503"/>
    </row>
    <row r="448" spans="1:8" ht="12" customHeight="1" thickBot="1">
      <c r="A448" s="412"/>
      <c r="B448" s="472" t="s">
        <v>607</v>
      </c>
      <c r="C448" s="1024">
        <f>SUM(C441:C447)</f>
        <v>6000</v>
      </c>
      <c r="D448" s="1024">
        <f>SUM(D441:D447)</f>
        <v>6000</v>
      </c>
      <c r="E448" s="1155">
        <f>SUM(E441:E447)</f>
        <v>6000</v>
      </c>
      <c r="F448" s="1155">
        <f>SUM(F441:F447)</f>
        <v>6000</v>
      </c>
      <c r="G448" s="1172">
        <f>SUM(F448/E448)</f>
        <v>1</v>
      </c>
      <c r="H448" s="488"/>
    </row>
    <row r="449" spans="1:8" ht="12" customHeight="1">
      <c r="A449" s="78">
        <v>3322</v>
      </c>
      <c r="B449" s="226" t="s">
        <v>1166</v>
      </c>
      <c r="C449" s="1021"/>
      <c r="D449" s="1021"/>
      <c r="E449" s="1021"/>
      <c r="F449" s="1021"/>
      <c r="G449" s="456"/>
      <c r="H449" s="484"/>
    </row>
    <row r="450" spans="1:8" ht="12" customHeight="1">
      <c r="A450" s="400"/>
      <c r="B450" s="401" t="s">
        <v>572</v>
      </c>
      <c r="C450" s="1022"/>
      <c r="D450" s="1022"/>
      <c r="E450" s="1022"/>
      <c r="F450" s="1022"/>
      <c r="G450" s="456"/>
      <c r="H450" s="484"/>
    </row>
    <row r="451" spans="1:8" ht="12" customHeight="1">
      <c r="A451" s="400"/>
      <c r="B451" s="194" t="s">
        <v>804</v>
      </c>
      <c r="C451" s="1022"/>
      <c r="D451" s="1022"/>
      <c r="E451" s="1022"/>
      <c r="F451" s="1022"/>
      <c r="G451" s="456"/>
      <c r="H451" s="628"/>
    </row>
    <row r="452" spans="1:8" ht="12" customHeight="1">
      <c r="A452" s="400"/>
      <c r="B452" s="402" t="s">
        <v>786</v>
      </c>
      <c r="C452" s="1022">
        <v>300</v>
      </c>
      <c r="D452" s="1022">
        <v>300</v>
      </c>
      <c r="E452" s="1022">
        <v>300</v>
      </c>
      <c r="F452" s="1022">
        <v>300</v>
      </c>
      <c r="G452" s="1169">
        <f>SUM(F452/E452)</f>
        <v>1</v>
      </c>
      <c r="H452" s="484"/>
    </row>
    <row r="453" spans="1:8" ht="12" customHeight="1">
      <c r="A453" s="400"/>
      <c r="B453" s="319" t="s">
        <v>578</v>
      </c>
      <c r="C453" s="1022">
        <v>9200</v>
      </c>
      <c r="D453" s="1022">
        <v>9200</v>
      </c>
      <c r="E453" s="1022">
        <v>9200</v>
      </c>
      <c r="F453" s="1022">
        <v>9200</v>
      </c>
      <c r="G453" s="1169">
        <f>SUM(F453/E453)</f>
        <v>1</v>
      </c>
      <c r="H453" s="532"/>
    </row>
    <row r="454" spans="1:8" ht="12" customHeight="1">
      <c r="A454" s="400"/>
      <c r="B454" s="319" t="s">
        <v>796</v>
      </c>
      <c r="C454" s="1028"/>
      <c r="D454" s="1028"/>
      <c r="E454" s="1028"/>
      <c r="F454" s="1028"/>
      <c r="G454" s="456"/>
      <c r="H454" s="526"/>
    </row>
    <row r="455" spans="1:8" ht="12" customHeight="1" thickBot="1">
      <c r="A455" s="400"/>
      <c r="B455" s="468" t="s">
        <v>538</v>
      </c>
      <c r="C455" s="1023"/>
      <c r="D455" s="1023"/>
      <c r="E455" s="1023"/>
      <c r="F455" s="1023"/>
      <c r="G455" s="1170"/>
      <c r="H455" s="533"/>
    </row>
    <row r="456" spans="1:8" ht="12" customHeight="1" thickBot="1">
      <c r="A456" s="412"/>
      <c r="B456" s="472" t="s">
        <v>607</v>
      </c>
      <c r="C456" s="1024">
        <f>SUM(C450:C455)</f>
        <v>9500</v>
      </c>
      <c r="D456" s="1024">
        <f>SUM(D450:D455)</f>
        <v>9500</v>
      </c>
      <c r="E456" s="1024">
        <f>SUM(E450:E455)</f>
        <v>9500</v>
      </c>
      <c r="F456" s="1024">
        <f>SUM(F450:F455)</f>
        <v>9500</v>
      </c>
      <c r="G456" s="1172">
        <f>SUM(F456/E456)</f>
        <v>1</v>
      </c>
      <c r="H456" s="488"/>
    </row>
    <row r="457" spans="1:8" ht="12" customHeight="1">
      <c r="A457" s="78">
        <v>3323</v>
      </c>
      <c r="B457" s="226" t="s">
        <v>880</v>
      </c>
      <c r="C457" s="1021"/>
      <c r="D457" s="1021"/>
      <c r="E457" s="1021"/>
      <c r="F457" s="1021"/>
      <c r="G457" s="456"/>
      <c r="H457" s="484"/>
    </row>
    <row r="458" spans="1:8" ht="12" customHeight="1">
      <c r="A458" s="400"/>
      <c r="B458" s="401" t="s">
        <v>572</v>
      </c>
      <c r="C458" s="1022"/>
      <c r="D458" s="1022"/>
      <c r="E458" s="1022"/>
      <c r="F458" s="1022"/>
      <c r="G458" s="456"/>
      <c r="H458" s="484"/>
    </row>
    <row r="459" spans="1:8" ht="12" customHeight="1">
      <c r="A459" s="400"/>
      <c r="B459" s="194" t="s">
        <v>804</v>
      </c>
      <c r="C459" s="1022"/>
      <c r="D459" s="1022"/>
      <c r="E459" s="1022"/>
      <c r="F459" s="1022"/>
      <c r="G459" s="456"/>
      <c r="H459" s="526"/>
    </row>
    <row r="460" spans="1:8" ht="12" customHeight="1">
      <c r="A460" s="400"/>
      <c r="B460" s="402" t="s">
        <v>786</v>
      </c>
      <c r="C460" s="1022">
        <v>50</v>
      </c>
      <c r="D460" s="1022">
        <v>50</v>
      </c>
      <c r="E460" s="1022">
        <v>50</v>
      </c>
      <c r="F460" s="1022">
        <v>50</v>
      </c>
      <c r="G460" s="1169">
        <f>SUM(F460/E460)</f>
        <v>1</v>
      </c>
      <c r="H460" s="628"/>
    </row>
    <row r="461" spans="1:8" ht="12" customHeight="1">
      <c r="A461" s="400"/>
      <c r="B461" s="319" t="s">
        <v>578</v>
      </c>
      <c r="C461" s="1022">
        <v>8950</v>
      </c>
      <c r="D461" s="1022">
        <v>8950</v>
      </c>
      <c r="E461" s="1022">
        <v>7450</v>
      </c>
      <c r="F461" s="1022">
        <v>7450</v>
      </c>
      <c r="G461" s="1169">
        <f>SUM(F461/E461)</f>
        <v>1</v>
      </c>
      <c r="H461" s="532"/>
    </row>
    <row r="462" spans="1:8" ht="12" customHeight="1">
      <c r="A462" s="400"/>
      <c r="B462" s="319" t="s">
        <v>796</v>
      </c>
      <c r="C462" s="1028"/>
      <c r="D462" s="1028"/>
      <c r="E462" s="1028"/>
      <c r="F462" s="1028"/>
      <c r="G462" s="456"/>
      <c r="H462" s="526"/>
    </row>
    <row r="463" spans="1:8" ht="12" customHeight="1" thickBot="1">
      <c r="A463" s="400"/>
      <c r="B463" s="468" t="s">
        <v>538</v>
      </c>
      <c r="C463" s="1023"/>
      <c r="D463" s="1023"/>
      <c r="E463" s="1023"/>
      <c r="F463" s="1023"/>
      <c r="G463" s="1170"/>
      <c r="H463" s="533"/>
    </row>
    <row r="464" spans="1:8" ht="12" customHeight="1" thickBot="1">
      <c r="A464" s="412"/>
      <c r="B464" s="472" t="s">
        <v>607</v>
      </c>
      <c r="C464" s="1025">
        <f>SUM(C458:C463)</f>
        <v>9000</v>
      </c>
      <c r="D464" s="1025">
        <f>SUM(D458:D463)</f>
        <v>9000</v>
      </c>
      <c r="E464" s="407">
        <f>SUM(E458:E463)</f>
        <v>7500</v>
      </c>
      <c r="F464" s="407">
        <f>SUM(F458:F463)</f>
        <v>7500</v>
      </c>
      <c r="G464" s="1172">
        <f>SUM(F464/E464)</f>
        <v>1</v>
      </c>
      <c r="H464" s="488"/>
    </row>
    <row r="465" spans="1:8" ht="12" customHeight="1">
      <c r="A465" s="534">
        <v>3340</v>
      </c>
      <c r="B465" s="496" t="s">
        <v>158</v>
      </c>
      <c r="C465" s="1021"/>
      <c r="D465" s="1021"/>
      <c r="E465" s="1021"/>
      <c r="F465" s="1021"/>
      <c r="G465" s="456"/>
      <c r="H465" s="484"/>
    </row>
    <row r="466" spans="1:8" ht="12" customHeight="1">
      <c r="A466" s="78"/>
      <c r="B466" s="401" t="s">
        <v>572</v>
      </c>
      <c r="C466" s="1021"/>
      <c r="D466" s="1021"/>
      <c r="E466" s="1021"/>
      <c r="F466" s="1021"/>
      <c r="G466" s="456"/>
      <c r="H466" s="484"/>
    </row>
    <row r="467" spans="1:8" ht="12" customHeight="1">
      <c r="A467" s="78"/>
      <c r="B467" s="194" t="s">
        <v>804</v>
      </c>
      <c r="C467" s="1021"/>
      <c r="D467" s="1021"/>
      <c r="E467" s="1021"/>
      <c r="F467" s="1021"/>
      <c r="G467" s="456"/>
      <c r="H467" s="628"/>
    </row>
    <row r="468" spans="1:8" ht="12" customHeight="1">
      <c r="A468" s="389"/>
      <c r="B468" s="402" t="s">
        <v>786</v>
      </c>
      <c r="C468" s="1028">
        <v>7000</v>
      </c>
      <c r="D468" s="1028">
        <v>13028</v>
      </c>
      <c r="E468" s="1028">
        <v>13028</v>
      </c>
      <c r="F468" s="1028">
        <v>13028</v>
      </c>
      <c r="G468" s="1169">
        <f>SUM(F468/E468)</f>
        <v>1</v>
      </c>
      <c r="H468" s="885"/>
    </row>
    <row r="469" spans="1:8" ht="12" customHeight="1">
      <c r="A469" s="389"/>
      <c r="B469" s="319" t="s">
        <v>578</v>
      </c>
      <c r="C469" s="1028"/>
      <c r="D469" s="1028"/>
      <c r="E469" s="1028"/>
      <c r="F469" s="1028"/>
      <c r="G469" s="456"/>
      <c r="H469" s="531"/>
    </row>
    <row r="470" spans="1:8" ht="12" customHeight="1">
      <c r="A470" s="78"/>
      <c r="B470" s="319" t="s">
        <v>796</v>
      </c>
      <c r="C470" s="1028"/>
      <c r="D470" s="1028"/>
      <c r="E470" s="1028"/>
      <c r="F470" s="1028"/>
      <c r="G470" s="456"/>
      <c r="H470" s="484"/>
    </row>
    <row r="471" spans="1:8" ht="12" customHeight="1" thickBot="1">
      <c r="A471" s="78"/>
      <c r="B471" s="468" t="s">
        <v>538</v>
      </c>
      <c r="C471" s="1029"/>
      <c r="D471" s="1029"/>
      <c r="E471" s="1029"/>
      <c r="F471" s="1029"/>
      <c r="G471" s="1170"/>
      <c r="H471" s="503"/>
    </row>
    <row r="472" spans="1:8" ht="12" customHeight="1" thickBot="1">
      <c r="A472" s="391"/>
      <c r="B472" s="472" t="s">
        <v>607</v>
      </c>
      <c r="C472" s="1025">
        <f>SUM(C466:C471)</f>
        <v>7000</v>
      </c>
      <c r="D472" s="1025">
        <f>SUM(D466:D471)</f>
        <v>13028</v>
      </c>
      <c r="E472" s="407">
        <f>SUM(E466:E471)</f>
        <v>13028</v>
      </c>
      <c r="F472" s="407">
        <f>SUM(F466:F471)</f>
        <v>13028</v>
      </c>
      <c r="G472" s="1172">
        <f>SUM(F472/E472)</f>
        <v>1</v>
      </c>
      <c r="H472" s="488"/>
    </row>
    <row r="473" spans="1:8" ht="12" customHeight="1">
      <c r="A473" s="534">
        <v>3341</v>
      </c>
      <c r="B473" s="496" t="s">
        <v>1086</v>
      </c>
      <c r="C473" s="1021"/>
      <c r="D473" s="1021"/>
      <c r="E473" s="1021"/>
      <c r="F473" s="1021"/>
      <c r="G473" s="456"/>
      <c r="H473" s="484"/>
    </row>
    <row r="474" spans="1:8" ht="12" customHeight="1">
      <c r="A474" s="78"/>
      <c r="B474" s="401" t="s">
        <v>572</v>
      </c>
      <c r="C474" s="1021"/>
      <c r="D474" s="1021"/>
      <c r="E474" s="1021"/>
      <c r="F474" s="1021"/>
      <c r="G474" s="456"/>
      <c r="H474" s="484"/>
    </row>
    <row r="475" spans="1:8" ht="12" customHeight="1">
      <c r="A475" s="78"/>
      <c r="B475" s="194" t="s">
        <v>804</v>
      </c>
      <c r="C475" s="1021"/>
      <c r="D475" s="1021"/>
      <c r="E475" s="1021"/>
      <c r="F475" s="1021"/>
      <c r="G475" s="456"/>
      <c r="H475" s="628"/>
    </row>
    <row r="476" spans="1:8" ht="12" customHeight="1">
      <c r="A476" s="389"/>
      <c r="B476" s="402" t="s">
        <v>786</v>
      </c>
      <c r="C476" s="1028">
        <v>1500</v>
      </c>
      <c r="D476" s="1028">
        <v>1500</v>
      </c>
      <c r="E476" s="1028">
        <v>1500</v>
      </c>
      <c r="F476" s="1028">
        <v>1700</v>
      </c>
      <c r="G476" s="1169">
        <f>SUM(F476/E476)</f>
        <v>1.1333333333333333</v>
      </c>
      <c r="H476" s="633"/>
    </row>
    <row r="477" spans="1:8" ht="12" customHeight="1">
      <c r="A477" s="389"/>
      <c r="B477" s="319" t="s">
        <v>578</v>
      </c>
      <c r="C477" s="1028"/>
      <c r="D477" s="1028"/>
      <c r="E477" s="1028"/>
      <c r="F477" s="1028"/>
      <c r="G477" s="456"/>
      <c r="H477" s="531"/>
    </row>
    <row r="478" spans="1:8" ht="12" customHeight="1">
      <c r="A478" s="78"/>
      <c r="B478" s="319" t="s">
        <v>796</v>
      </c>
      <c r="C478" s="1021"/>
      <c r="D478" s="1021"/>
      <c r="E478" s="1021"/>
      <c r="F478" s="1021"/>
      <c r="G478" s="456"/>
      <c r="H478" s="484"/>
    </row>
    <row r="479" spans="1:8" ht="12" customHeight="1" thickBot="1">
      <c r="A479" s="78"/>
      <c r="B479" s="468" t="s">
        <v>538</v>
      </c>
      <c r="C479" s="1029"/>
      <c r="D479" s="1029"/>
      <c r="E479" s="1029"/>
      <c r="F479" s="1029"/>
      <c r="G479" s="1170"/>
      <c r="H479" s="503"/>
    </row>
    <row r="480" spans="1:8" ht="12" customHeight="1" thickBot="1">
      <c r="A480" s="391"/>
      <c r="B480" s="472" t="s">
        <v>607</v>
      </c>
      <c r="C480" s="1025">
        <f>SUM(C474:C479)</f>
        <v>1500</v>
      </c>
      <c r="D480" s="1025">
        <f>SUM(D474:D479)</f>
        <v>1500</v>
      </c>
      <c r="E480" s="407">
        <f>SUM(E474:E479)</f>
        <v>1500</v>
      </c>
      <c r="F480" s="407">
        <f>SUM(F474:F479)</f>
        <v>1700</v>
      </c>
      <c r="G480" s="1172">
        <f>SUM(F480/E480)</f>
        <v>1.1333333333333333</v>
      </c>
      <c r="H480" s="488"/>
    </row>
    <row r="481" spans="1:8" ht="12" customHeight="1">
      <c r="A481" s="534">
        <v>3342</v>
      </c>
      <c r="B481" s="496" t="s">
        <v>799</v>
      </c>
      <c r="C481" s="1021"/>
      <c r="D481" s="1021"/>
      <c r="E481" s="1021"/>
      <c r="F481" s="1021"/>
      <c r="G481" s="456"/>
      <c r="H481" s="484"/>
    </row>
    <row r="482" spans="1:8" ht="12" customHeight="1">
      <c r="A482" s="78"/>
      <c r="B482" s="401" t="s">
        <v>572</v>
      </c>
      <c r="C482" s="1021"/>
      <c r="D482" s="1021"/>
      <c r="E482" s="1021"/>
      <c r="F482" s="1021"/>
      <c r="G482" s="456"/>
      <c r="H482" s="484"/>
    </row>
    <row r="483" spans="1:8" ht="12" customHeight="1">
      <c r="A483" s="78"/>
      <c r="B483" s="194" t="s">
        <v>804</v>
      </c>
      <c r="C483" s="1021"/>
      <c r="D483" s="1021"/>
      <c r="E483" s="1021"/>
      <c r="F483" s="1021"/>
      <c r="G483" s="456"/>
      <c r="H483" s="484"/>
    </row>
    <row r="484" spans="1:8" ht="12" customHeight="1">
      <c r="A484" s="389"/>
      <c r="B484" s="402" t="s">
        <v>786</v>
      </c>
      <c r="C484" s="1028">
        <v>880</v>
      </c>
      <c r="D484" s="1028">
        <v>880</v>
      </c>
      <c r="E484" s="1028">
        <v>880</v>
      </c>
      <c r="F484" s="1028">
        <v>880</v>
      </c>
      <c r="G484" s="1169">
        <f>SUM(F484/E484)</f>
        <v>1</v>
      </c>
      <c r="H484" s="628"/>
    </row>
    <row r="485" spans="1:8" ht="12" customHeight="1">
      <c r="A485" s="389"/>
      <c r="B485" s="319" t="s">
        <v>578</v>
      </c>
      <c r="C485" s="1028"/>
      <c r="D485" s="1028"/>
      <c r="E485" s="1028"/>
      <c r="F485" s="1028"/>
      <c r="G485" s="456"/>
      <c r="H485" s="531"/>
    </row>
    <row r="486" spans="1:8" ht="12" customHeight="1">
      <c r="A486" s="78"/>
      <c r="B486" s="319" t="s">
        <v>796</v>
      </c>
      <c r="C486" s="1021"/>
      <c r="D486" s="1021"/>
      <c r="E486" s="1021"/>
      <c r="F486" s="1021"/>
      <c r="G486" s="456"/>
      <c r="H486" s="484"/>
    </row>
    <row r="487" spans="1:8" ht="12" customHeight="1">
      <c r="A487" s="78"/>
      <c r="B487" s="319" t="s">
        <v>578</v>
      </c>
      <c r="C487" s="1021"/>
      <c r="D487" s="1021"/>
      <c r="E487" s="1021"/>
      <c r="F487" s="1021"/>
      <c r="G487" s="456"/>
      <c r="H487" s="485"/>
    </row>
    <row r="488" spans="1:8" ht="12" customHeight="1" thickBot="1">
      <c r="A488" s="78"/>
      <c r="B488" s="468" t="s">
        <v>538</v>
      </c>
      <c r="C488" s="1029"/>
      <c r="D488" s="1029"/>
      <c r="E488" s="1029"/>
      <c r="F488" s="1029"/>
      <c r="G488" s="1170"/>
      <c r="H488" s="503"/>
    </row>
    <row r="489" spans="1:8" ht="12" customHeight="1" thickBot="1">
      <c r="A489" s="391"/>
      <c r="B489" s="472" t="s">
        <v>607</v>
      </c>
      <c r="C489" s="1025">
        <f>SUM(C482:C488)</f>
        <v>880</v>
      </c>
      <c r="D489" s="1025">
        <f>SUM(D482:D488)</f>
        <v>880</v>
      </c>
      <c r="E489" s="407">
        <f>SUM(E482:E488)</f>
        <v>880</v>
      </c>
      <c r="F489" s="407">
        <f>SUM(F482:F488)</f>
        <v>880</v>
      </c>
      <c r="G489" s="1172">
        <f>SUM(F489/E489)</f>
        <v>1</v>
      </c>
      <c r="H489" s="488"/>
    </row>
    <row r="490" spans="1:8" ht="12" customHeight="1">
      <c r="A490" s="534">
        <v>3343</v>
      </c>
      <c r="B490" s="496" t="s">
        <v>630</v>
      </c>
      <c r="C490" s="1021"/>
      <c r="D490" s="1021"/>
      <c r="E490" s="1021"/>
      <c r="F490" s="1021"/>
      <c r="G490" s="456"/>
      <c r="H490" s="484"/>
    </row>
    <row r="491" spans="1:8" ht="12" customHeight="1">
      <c r="A491" s="78"/>
      <c r="B491" s="401" t="s">
        <v>572</v>
      </c>
      <c r="C491" s="1021"/>
      <c r="D491" s="1021"/>
      <c r="E491" s="1021"/>
      <c r="F491" s="1021"/>
      <c r="G491" s="456"/>
      <c r="H491" s="484"/>
    </row>
    <row r="492" spans="1:8" ht="12" customHeight="1">
      <c r="A492" s="78"/>
      <c r="B492" s="194" t="s">
        <v>804</v>
      </c>
      <c r="C492" s="1021"/>
      <c r="D492" s="1021"/>
      <c r="E492" s="1021"/>
      <c r="F492" s="1021"/>
      <c r="G492" s="456"/>
      <c r="H492" s="628"/>
    </row>
    <row r="493" spans="1:8" ht="12" customHeight="1">
      <c r="A493" s="389"/>
      <c r="B493" s="402" t="s">
        <v>786</v>
      </c>
      <c r="C493" s="1028">
        <v>1000</v>
      </c>
      <c r="D493" s="1028">
        <v>1000</v>
      </c>
      <c r="E493" s="1028">
        <v>1000</v>
      </c>
      <c r="F493" s="1028">
        <v>1000</v>
      </c>
      <c r="G493" s="1169">
        <f>SUM(F493/E493)</f>
        <v>1</v>
      </c>
      <c r="H493" s="885"/>
    </row>
    <row r="494" spans="1:8" ht="12" customHeight="1">
      <c r="A494" s="389"/>
      <c r="B494" s="319" t="s">
        <v>578</v>
      </c>
      <c r="C494" s="1028"/>
      <c r="D494" s="1028"/>
      <c r="E494" s="1028"/>
      <c r="F494" s="1028"/>
      <c r="G494" s="456"/>
      <c r="H494" s="531"/>
    </row>
    <row r="495" spans="1:8" ht="12.75" customHeight="1">
      <c r="A495" s="78"/>
      <c r="B495" s="319" t="s">
        <v>796</v>
      </c>
      <c r="C495" s="1021"/>
      <c r="D495" s="1021"/>
      <c r="E495" s="1021"/>
      <c r="F495" s="1021"/>
      <c r="G495" s="456"/>
      <c r="H495" s="484"/>
    </row>
    <row r="496" spans="1:8" ht="12" customHeight="1" thickBot="1">
      <c r="A496" s="78"/>
      <c r="B496" s="468" t="s">
        <v>538</v>
      </c>
      <c r="C496" s="1029"/>
      <c r="D496" s="1029"/>
      <c r="E496" s="1029"/>
      <c r="F496" s="1029"/>
      <c r="G496" s="1170"/>
      <c r="H496" s="503"/>
    </row>
    <row r="497" spans="1:8" ht="12" customHeight="1" thickBot="1">
      <c r="A497" s="391"/>
      <c r="B497" s="472" t="s">
        <v>607</v>
      </c>
      <c r="C497" s="1025">
        <f>SUM(C491:C496)</f>
        <v>1000</v>
      </c>
      <c r="D497" s="1025">
        <f>SUM(D491:D496)</f>
        <v>1000</v>
      </c>
      <c r="E497" s="407">
        <f>SUM(E491:E496)</f>
        <v>1000</v>
      </c>
      <c r="F497" s="407">
        <f>SUM(F491:F496)</f>
        <v>1000</v>
      </c>
      <c r="G497" s="1172">
        <f>SUM(F497/E497)</f>
        <v>1</v>
      </c>
      <c r="H497" s="488"/>
    </row>
    <row r="498" spans="1:8" ht="12" customHeight="1">
      <c r="A498" s="78">
        <v>3344</v>
      </c>
      <c r="B498" s="399" t="s">
        <v>774</v>
      </c>
      <c r="C498" s="1021"/>
      <c r="D498" s="1021"/>
      <c r="E498" s="1021"/>
      <c r="F498" s="1021"/>
      <c r="G498" s="456"/>
      <c r="H498" s="484"/>
    </row>
    <row r="499" spans="1:8" ht="12" customHeight="1">
      <c r="A499" s="78"/>
      <c r="B499" s="77" t="s">
        <v>572</v>
      </c>
      <c r="C499" s="1021"/>
      <c r="D499" s="1021"/>
      <c r="E499" s="1021"/>
      <c r="F499" s="1021"/>
      <c r="G499" s="456"/>
      <c r="H499" s="484"/>
    </row>
    <row r="500" spans="1:8" ht="12" customHeight="1">
      <c r="A500" s="78"/>
      <c r="B500" s="194" t="s">
        <v>804</v>
      </c>
      <c r="C500" s="1021"/>
      <c r="D500" s="1021"/>
      <c r="E500" s="1021"/>
      <c r="F500" s="1021"/>
      <c r="G500" s="456"/>
      <c r="H500" s="628"/>
    </row>
    <row r="501" spans="1:8" ht="12" customHeight="1">
      <c r="A501" s="78"/>
      <c r="B501" s="77" t="s">
        <v>786</v>
      </c>
      <c r="C501" s="1028">
        <v>1027</v>
      </c>
      <c r="D501" s="1028">
        <v>1027</v>
      </c>
      <c r="E501" s="1028">
        <v>1027</v>
      </c>
      <c r="F501" s="1028">
        <v>1027</v>
      </c>
      <c r="G501" s="1169">
        <f>SUM(F501/E501)</f>
        <v>1</v>
      </c>
      <c r="H501" s="633"/>
    </row>
    <row r="502" spans="1:8" ht="12" customHeight="1">
      <c r="A502" s="78"/>
      <c r="B502" s="194" t="s">
        <v>578</v>
      </c>
      <c r="C502" s="1028"/>
      <c r="D502" s="1028"/>
      <c r="E502" s="1028"/>
      <c r="F502" s="1028"/>
      <c r="G502" s="456"/>
      <c r="H502" s="531"/>
    </row>
    <row r="503" spans="1:8" ht="12" customHeight="1">
      <c r="A503" s="78"/>
      <c r="B503" s="319" t="s">
        <v>796</v>
      </c>
      <c r="C503" s="1021"/>
      <c r="D503" s="1021"/>
      <c r="E503" s="1021"/>
      <c r="F503" s="1021"/>
      <c r="G503" s="456"/>
      <c r="H503" s="484"/>
    </row>
    <row r="504" spans="1:8" ht="12" customHeight="1" thickBot="1">
      <c r="A504" s="78"/>
      <c r="B504" s="468" t="s">
        <v>538</v>
      </c>
      <c r="C504" s="1029"/>
      <c r="D504" s="1029"/>
      <c r="E504" s="1029"/>
      <c r="F504" s="1029"/>
      <c r="G504" s="1170"/>
      <c r="H504" s="486"/>
    </row>
    <row r="505" spans="1:8" ht="12" customHeight="1" thickBot="1">
      <c r="A505" s="412"/>
      <c r="B505" s="472" t="s">
        <v>607</v>
      </c>
      <c r="C505" s="1024">
        <f>SUM(C499:C504)</f>
        <v>1027</v>
      </c>
      <c r="D505" s="1024">
        <f>SUM(D499:D504)</f>
        <v>1027</v>
      </c>
      <c r="E505" s="1155">
        <f>SUM(E499:E504)</f>
        <v>1027</v>
      </c>
      <c r="F505" s="1155">
        <f>SUM(F499:F504)</f>
        <v>1027</v>
      </c>
      <c r="G505" s="1172">
        <f>SUM(F505/E505)</f>
        <v>1</v>
      </c>
      <c r="H505" s="503"/>
    </row>
    <row r="506" spans="1:8" ht="12" customHeight="1">
      <c r="A506" s="78">
        <v>3345</v>
      </c>
      <c r="B506" s="411" t="s">
        <v>631</v>
      </c>
      <c r="C506" s="1021"/>
      <c r="D506" s="1021"/>
      <c r="E506" s="1021"/>
      <c r="F506" s="1021"/>
      <c r="G506" s="456"/>
      <c r="H506" s="483"/>
    </row>
    <row r="507" spans="1:8" ht="12" customHeight="1">
      <c r="A507" s="78"/>
      <c r="B507" s="401" t="s">
        <v>572</v>
      </c>
      <c r="C507" s="1021"/>
      <c r="D507" s="1021"/>
      <c r="E507" s="1021"/>
      <c r="F507" s="1021"/>
      <c r="G507" s="456"/>
      <c r="H507" s="457"/>
    </row>
    <row r="508" spans="1:8" ht="12" customHeight="1">
      <c r="A508" s="78"/>
      <c r="B508" s="194" t="s">
        <v>804</v>
      </c>
      <c r="C508" s="1021"/>
      <c r="D508" s="1021"/>
      <c r="E508" s="1021"/>
      <c r="F508" s="1021"/>
      <c r="G508" s="456"/>
      <c r="H508" s="457"/>
    </row>
    <row r="509" spans="1:8" ht="12" customHeight="1">
      <c r="A509" s="78"/>
      <c r="B509" s="402" t="s">
        <v>786</v>
      </c>
      <c r="C509" s="1028">
        <v>300</v>
      </c>
      <c r="D509" s="1028">
        <v>300</v>
      </c>
      <c r="E509" s="1028">
        <v>300</v>
      </c>
      <c r="F509" s="1028">
        <v>300</v>
      </c>
      <c r="G509" s="1169">
        <f>SUM(F509/E509)</f>
        <v>1</v>
      </c>
      <c r="H509" s="628"/>
    </row>
    <row r="510" spans="1:8" ht="12" customHeight="1">
      <c r="A510" s="78"/>
      <c r="B510" s="319" t="s">
        <v>578</v>
      </c>
      <c r="C510" s="1028"/>
      <c r="D510" s="1028"/>
      <c r="E510" s="1028"/>
      <c r="F510" s="1028"/>
      <c r="G510" s="456"/>
      <c r="H510" s="526"/>
    </row>
    <row r="511" spans="1:8" ht="12" customHeight="1">
      <c r="A511" s="78"/>
      <c r="B511" s="319" t="s">
        <v>796</v>
      </c>
      <c r="C511" s="1021"/>
      <c r="D511" s="1021"/>
      <c r="E511" s="1021"/>
      <c r="F511" s="1021"/>
      <c r="G511" s="456"/>
      <c r="H511" s="457"/>
    </row>
    <row r="512" spans="1:8" ht="12" customHeight="1" thickBot="1">
      <c r="A512" s="78"/>
      <c r="B512" s="468" t="s">
        <v>538</v>
      </c>
      <c r="C512" s="1029"/>
      <c r="D512" s="1029"/>
      <c r="E512" s="1156"/>
      <c r="F512" s="1156"/>
      <c r="G512" s="1170"/>
      <c r="H512" s="503"/>
    </row>
    <row r="513" spans="1:8" ht="13.5" customHeight="1" thickBot="1">
      <c r="A513" s="412"/>
      <c r="B513" s="472" t="s">
        <v>607</v>
      </c>
      <c r="C513" s="1024">
        <f>SUM(C509:C512)</f>
        <v>300</v>
      </c>
      <c r="D513" s="1024">
        <f>SUM(D509:D512)</f>
        <v>300</v>
      </c>
      <c r="E513" s="1155">
        <f>SUM(E509:E512)</f>
        <v>300</v>
      </c>
      <c r="F513" s="1155">
        <f>SUM(F509:F512)</f>
        <v>300</v>
      </c>
      <c r="G513" s="1172">
        <f>SUM(F513/E513)</f>
        <v>1</v>
      </c>
      <c r="H513" s="488"/>
    </row>
    <row r="514" spans="1:8" ht="12" customHeight="1">
      <c r="A514" s="78">
        <v>3346</v>
      </c>
      <c r="B514" s="495" t="s">
        <v>575</v>
      </c>
      <c r="C514" s="1021"/>
      <c r="D514" s="1021"/>
      <c r="E514" s="1021"/>
      <c r="F514" s="1021"/>
      <c r="G514" s="456"/>
      <c r="H514" s="484"/>
    </row>
    <row r="515" spans="1:8" ht="12" customHeight="1">
      <c r="A515" s="400"/>
      <c r="B515" s="401" t="s">
        <v>572</v>
      </c>
      <c r="C515" s="1021"/>
      <c r="D515" s="1021"/>
      <c r="E515" s="1021"/>
      <c r="F515" s="1021"/>
      <c r="G515" s="456"/>
      <c r="H515" s="484"/>
    </row>
    <row r="516" spans="1:8" ht="12" customHeight="1">
      <c r="A516" s="400"/>
      <c r="B516" s="194" t="s">
        <v>804</v>
      </c>
      <c r="C516" s="1021"/>
      <c r="D516" s="1021"/>
      <c r="E516" s="1021"/>
      <c r="F516" s="1021"/>
      <c r="G516" s="456"/>
      <c r="H516" s="484"/>
    </row>
    <row r="517" spans="1:8" ht="12" customHeight="1">
      <c r="A517" s="400"/>
      <c r="B517" s="402" t="s">
        <v>786</v>
      </c>
      <c r="C517" s="1028">
        <v>3733</v>
      </c>
      <c r="D517" s="1028">
        <v>4050</v>
      </c>
      <c r="E517" s="1028">
        <v>4050</v>
      </c>
      <c r="F517" s="1028">
        <v>4050</v>
      </c>
      <c r="G517" s="1169">
        <f>SUM(F517/E517)</f>
        <v>1</v>
      </c>
      <c r="H517" s="628"/>
    </row>
    <row r="518" spans="1:8" ht="12" customHeight="1">
      <c r="A518" s="400"/>
      <c r="B518" s="319" t="s">
        <v>578</v>
      </c>
      <c r="C518" s="1028"/>
      <c r="D518" s="1028"/>
      <c r="E518" s="1028"/>
      <c r="F518" s="1028"/>
      <c r="G518" s="456"/>
      <c r="H518" s="531"/>
    </row>
    <row r="519" spans="1:8" ht="12" customHeight="1">
      <c r="A519" s="400"/>
      <c r="B519" s="319" t="s">
        <v>796</v>
      </c>
      <c r="C519" s="1021"/>
      <c r="D519" s="1021"/>
      <c r="E519" s="1021"/>
      <c r="F519" s="1021"/>
      <c r="G519" s="456"/>
      <c r="H519" s="484"/>
    </row>
    <row r="520" spans="1:8" ht="12" customHeight="1" thickBot="1">
      <c r="A520" s="400"/>
      <c r="B520" s="468" t="s">
        <v>538</v>
      </c>
      <c r="C520" s="1029"/>
      <c r="D520" s="1029"/>
      <c r="E520" s="1029"/>
      <c r="F520" s="1029"/>
      <c r="G520" s="1170"/>
      <c r="H520" s="503"/>
    </row>
    <row r="521" spans="1:8" ht="12" customHeight="1" thickBot="1">
      <c r="A521" s="412"/>
      <c r="B521" s="472" t="s">
        <v>607</v>
      </c>
      <c r="C521" s="1025">
        <f>SUM(C517:C520)</f>
        <v>3733</v>
      </c>
      <c r="D521" s="1025">
        <f>SUM(D517:D520)</f>
        <v>4050</v>
      </c>
      <c r="E521" s="407">
        <f>SUM(E517:E520)</f>
        <v>4050</v>
      </c>
      <c r="F521" s="407">
        <f>SUM(F517:F520)</f>
        <v>4050</v>
      </c>
      <c r="G521" s="1172">
        <f>SUM(F521/E521)</f>
        <v>1</v>
      </c>
      <c r="H521" s="488"/>
    </row>
    <row r="522" spans="1:8" ht="12" customHeight="1">
      <c r="A522" s="78">
        <v>3347</v>
      </c>
      <c r="B522" s="495" t="s">
        <v>576</v>
      </c>
      <c r="C522" s="1021"/>
      <c r="D522" s="1021"/>
      <c r="E522" s="1021"/>
      <c r="F522" s="1021"/>
      <c r="G522" s="456"/>
      <c r="H522" s="484"/>
    </row>
    <row r="523" spans="1:8" ht="12" customHeight="1">
      <c r="A523" s="400"/>
      <c r="B523" s="401" t="s">
        <v>572</v>
      </c>
      <c r="C523" s="1021"/>
      <c r="D523" s="1021"/>
      <c r="E523" s="1021"/>
      <c r="F523" s="1021"/>
      <c r="G523" s="456"/>
      <c r="H523" s="484"/>
    </row>
    <row r="524" spans="1:8" ht="12" customHeight="1">
      <c r="A524" s="400"/>
      <c r="B524" s="194" t="s">
        <v>804</v>
      </c>
      <c r="C524" s="1021"/>
      <c r="D524" s="1021"/>
      <c r="E524" s="1021"/>
      <c r="F524" s="1021"/>
      <c r="G524" s="456"/>
      <c r="H524" s="484"/>
    </row>
    <row r="525" spans="1:8" ht="12" customHeight="1">
      <c r="A525" s="400"/>
      <c r="B525" s="402" t="s">
        <v>786</v>
      </c>
      <c r="C525" s="1028">
        <v>2000</v>
      </c>
      <c r="D525" s="1028">
        <v>2000</v>
      </c>
      <c r="E525" s="1028">
        <v>2000</v>
      </c>
      <c r="F525" s="1028">
        <v>2000</v>
      </c>
      <c r="G525" s="1169">
        <f>SUM(F525/E525)</f>
        <v>1</v>
      </c>
      <c r="H525" s="628"/>
    </row>
    <row r="526" spans="1:8" ht="12" customHeight="1">
      <c r="A526" s="400"/>
      <c r="B526" s="319" t="s">
        <v>578</v>
      </c>
      <c r="C526" s="1028"/>
      <c r="D526" s="1028"/>
      <c r="E526" s="1028"/>
      <c r="F526" s="1028"/>
      <c r="G526" s="456"/>
      <c r="H526" s="531"/>
    </row>
    <row r="527" spans="1:8" ht="12" customHeight="1">
      <c r="A527" s="400"/>
      <c r="B527" s="319" t="s">
        <v>796</v>
      </c>
      <c r="C527" s="1021"/>
      <c r="D527" s="1021"/>
      <c r="E527" s="1021"/>
      <c r="F527" s="1021"/>
      <c r="G527" s="456"/>
      <c r="H527" s="484"/>
    </row>
    <row r="528" spans="1:8" ht="12" customHeight="1" thickBot="1">
      <c r="A528" s="400"/>
      <c r="B528" s="468" t="s">
        <v>538</v>
      </c>
      <c r="C528" s="1035"/>
      <c r="D528" s="1035"/>
      <c r="E528" s="1035"/>
      <c r="F528" s="1035"/>
      <c r="G528" s="1170"/>
      <c r="H528" s="503"/>
    </row>
    <row r="529" spans="1:8" ht="12" customHeight="1" thickBot="1">
      <c r="A529" s="412"/>
      <c r="B529" s="472" t="s">
        <v>607</v>
      </c>
      <c r="C529" s="1025">
        <f>SUM(C525:C528)</f>
        <v>2000</v>
      </c>
      <c r="D529" s="1025">
        <f>SUM(D525:D528)</f>
        <v>2000</v>
      </c>
      <c r="E529" s="407">
        <f>SUM(E525:E528)</f>
        <v>2000</v>
      </c>
      <c r="F529" s="407">
        <f>SUM(F525:F528)</f>
        <v>2000</v>
      </c>
      <c r="G529" s="1172">
        <f>SUM(F529/E529)</f>
        <v>1</v>
      </c>
      <c r="H529" s="488"/>
    </row>
    <row r="530" spans="1:8" ht="12" customHeight="1">
      <c r="A530" s="78">
        <v>3348</v>
      </c>
      <c r="B530" s="495" t="s">
        <v>654</v>
      </c>
      <c r="C530" s="1021"/>
      <c r="D530" s="1021"/>
      <c r="E530" s="1021"/>
      <c r="F530" s="1021"/>
      <c r="G530" s="456"/>
      <c r="H530" s="484"/>
    </row>
    <row r="531" spans="1:8" ht="12" customHeight="1">
      <c r="A531" s="400"/>
      <c r="B531" s="401" t="s">
        <v>572</v>
      </c>
      <c r="C531" s="1021"/>
      <c r="D531" s="1021"/>
      <c r="E531" s="1021"/>
      <c r="F531" s="1021"/>
      <c r="G531" s="456"/>
      <c r="H531" s="484"/>
    </row>
    <row r="532" spans="1:8" ht="12" customHeight="1">
      <c r="A532" s="400"/>
      <c r="B532" s="194" t="s">
        <v>804</v>
      </c>
      <c r="C532" s="1021"/>
      <c r="D532" s="1021"/>
      <c r="E532" s="1021"/>
      <c r="F532" s="1021"/>
      <c r="G532" s="456"/>
      <c r="H532" s="484"/>
    </row>
    <row r="533" spans="1:8" ht="12" customHeight="1">
      <c r="A533" s="400"/>
      <c r="B533" s="402" t="s">
        <v>786</v>
      </c>
      <c r="C533" s="1028">
        <v>400</v>
      </c>
      <c r="D533" s="1028">
        <v>400</v>
      </c>
      <c r="E533" s="1028">
        <v>400</v>
      </c>
      <c r="F533" s="1028">
        <v>400</v>
      </c>
      <c r="G533" s="1169">
        <f>SUM(F533/E533)</f>
        <v>1</v>
      </c>
      <c r="H533" s="628"/>
    </row>
    <row r="534" spans="1:8" ht="12" customHeight="1">
      <c r="A534" s="400"/>
      <c r="B534" s="319" t="s">
        <v>578</v>
      </c>
      <c r="C534" s="1028"/>
      <c r="D534" s="1028"/>
      <c r="E534" s="1028"/>
      <c r="F534" s="1028"/>
      <c r="G534" s="456"/>
      <c r="H534" s="531"/>
    </row>
    <row r="535" spans="1:8" ht="12" customHeight="1">
      <c r="A535" s="400"/>
      <c r="B535" s="319" t="s">
        <v>796</v>
      </c>
      <c r="C535" s="1021"/>
      <c r="D535" s="1021"/>
      <c r="E535" s="1021"/>
      <c r="F535" s="1021"/>
      <c r="G535" s="456"/>
      <c r="H535" s="484"/>
    </row>
    <row r="536" spans="1:8" ht="12" customHeight="1" thickBot="1">
      <c r="A536" s="400"/>
      <c r="B536" s="468" t="s">
        <v>538</v>
      </c>
      <c r="C536" s="1029"/>
      <c r="D536" s="1029"/>
      <c r="E536" s="1029"/>
      <c r="F536" s="1029"/>
      <c r="G536" s="1170"/>
      <c r="H536" s="503"/>
    </row>
    <row r="537" spans="1:8" ht="12" customHeight="1" thickBot="1">
      <c r="A537" s="412"/>
      <c r="B537" s="472" t="s">
        <v>607</v>
      </c>
      <c r="C537" s="1025">
        <f>SUM(C533:C536)</f>
        <v>400</v>
      </c>
      <c r="D537" s="1025">
        <f>SUM(D533:D536)</f>
        <v>400</v>
      </c>
      <c r="E537" s="407">
        <f>SUM(E533:E536)</f>
        <v>400</v>
      </c>
      <c r="F537" s="407">
        <f>SUM(F533:F536)</f>
        <v>400</v>
      </c>
      <c r="G537" s="1172">
        <f>SUM(F537/E537)</f>
        <v>1</v>
      </c>
      <c r="H537" s="488"/>
    </row>
    <row r="538" spans="1:8" ht="12" customHeight="1">
      <c r="A538" s="78">
        <v>3349</v>
      </c>
      <c r="B538" s="495" t="s">
        <v>905</v>
      </c>
      <c r="C538" s="1021"/>
      <c r="D538" s="1021"/>
      <c r="E538" s="1021"/>
      <c r="F538" s="1021"/>
      <c r="G538" s="456"/>
      <c r="H538" s="484"/>
    </row>
    <row r="539" spans="1:8" ht="12" customHeight="1">
      <c r="A539" s="400"/>
      <c r="B539" s="401" t="s">
        <v>572</v>
      </c>
      <c r="C539" s="1021"/>
      <c r="D539" s="1021"/>
      <c r="E539" s="1021"/>
      <c r="F539" s="1021"/>
      <c r="G539" s="456"/>
      <c r="H539" s="484"/>
    </row>
    <row r="540" spans="1:8" ht="12" customHeight="1">
      <c r="A540" s="400"/>
      <c r="B540" s="194" t="s">
        <v>804</v>
      </c>
      <c r="C540" s="1021"/>
      <c r="D540" s="1021"/>
      <c r="E540" s="1021"/>
      <c r="F540" s="1021"/>
      <c r="G540" s="456"/>
      <c r="H540" s="484"/>
    </row>
    <row r="541" spans="1:8" ht="12" customHeight="1">
      <c r="A541" s="400"/>
      <c r="B541" s="402" t="s">
        <v>786</v>
      </c>
      <c r="C541" s="1028">
        <v>2880</v>
      </c>
      <c r="D541" s="1028">
        <v>3840</v>
      </c>
      <c r="E541" s="1028">
        <v>3840</v>
      </c>
      <c r="F541" s="1028">
        <v>3840</v>
      </c>
      <c r="G541" s="1169">
        <f>SUM(F541/E541)</f>
        <v>1</v>
      </c>
      <c r="H541" s="628"/>
    </row>
    <row r="542" spans="1:8" ht="12" customHeight="1">
      <c r="A542" s="400"/>
      <c r="B542" s="319" t="s">
        <v>578</v>
      </c>
      <c r="C542" s="1028"/>
      <c r="D542" s="1028"/>
      <c r="E542" s="1028"/>
      <c r="F542" s="1028"/>
      <c r="G542" s="456"/>
      <c r="H542" s="531"/>
    </row>
    <row r="543" spans="1:8" ht="12" customHeight="1">
      <c r="A543" s="400"/>
      <c r="B543" s="319" t="s">
        <v>796</v>
      </c>
      <c r="C543" s="1021"/>
      <c r="D543" s="1021"/>
      <c r="E543" s="1021"/>
      <c r="F543" s="1021"/>
      <c r="G543" s="456"/>
      <c r="H543" s="484"/>
    </row>
    <row r="544" spans="1:8" ht="12" customHeight="1" thickBot="1">
      <c r="A544" s="400"/>
      <c r="B544" s="468" t="s">
        <v>538</v>
      </c>
      <c r="C544" s="1029"/>
      <c r="D544" s="1029"/>
      <c r="E544" s="1029"/>
      <c r="F544" s="1029"/>
      <c r="G544" s="1170"/>
      <c r="H544" s="503"/>
    </row>
    <row r="545" spans="1:8" ht="12" customHeight="1" thickBot="1">
      <c r="A545" s="412"/>
      <c r="B545" s="472" t="s">
        <v>607</v>
      </c>
      <c r="C545" s="1025">
        <f>SUM(C541:C544)</f>
        <v>2880</v>
      </c>
      <c r="D545" s="1025">
        <f>SUM(D541:D544)</f>
        <v>3840</v>
      </c>
      <c r="E545" s="407">
        <f>SUM(E541:E544)</f>
        <v>3840</v>
      </c>
      <c r="F545" s="407">
        <f>SUM(F541:F544)</f>
        <v>3840</v>
      </c>
      <c r="G545" s="1172">
        <f>SUM(F545/E545)</f>
        <v>1</v>
      </c>
      <c r="H545" s="488"/>
    </row>
    <row r="546" spans="1:8" ht="12" customHeight="1">
      <c r="A546" s="413">
        <v>3350</v>
      </c>
      <c r="B546" s="226" t="s">
        <v>797</v>
      </c>
      <c r="C546" s="1021"/>
      <c r="D546" s="1021"/>
      <c r="E546" s="1021"/>
      <c r="F546" s="1021"/>
      <c r="G546" s="456"/>
      <c r="H546" s="484"/>
    </row>
    <row r="547" spans="1:8" ht="12" customHeight="1">
      <c r="A547" s="400"/>
      <c r="B547" s="401" t="s">
        <v>572</v>
      </c>
      <c r="C547" s="1022"/>
      <c r="D547" s="1022"/>
      <c r="E547" s="1022"/>
      <c r="F547" s="1022"/>
      <c r="G547" s="456"/>
      <c r="H547" s="484"/>
    </row>
    <row r="548" spans="1:8" ht="12" customHeight="1">
      <c r="A548" s="400"/>
      <c r="B548" s="194" t="s">
        <v>804</v>
      </c>
      <c r="C548" s="1022"/>
      <c r="D548" s="1022"/>
      <c r="E548" s="1022"/>
      <c r="F548" s="1022"/>
      <c r="G548" s="456"/>
      <c r="H548" s="628"/>
    </row>
    <row r="549" spans="1:8" ht="12" customHeight="1">
      <c r="A549" s="400"/>
      <c r="B549" s="402" t="s">
        <v>786</v>
      </c>
      <c r="C549" s="1028">
        <v>1000</v>
      </c>
      <c r="D549" s="1028">
        <v>1000</v>
      </c>
      <c r="E549" s="1028">
        <v>1000</v>
      </c>
      <c r="F549" s="1028">
        <v>1000</v>
      </c>
      <c r="G549" s="1169">
        <f>SUM(F549/E549)</f>
        <v>1</v>
      </c>
      <c r="H549" s="484"/>
    </row>
    <row r="550" spans="1:8" ht="12" customHeight="1">
      <c r="A550" s="400"/>
      <c r="B550" s="319" t="s">
        <v>578</v>
      </c>
      <c r="C550" s="1028"/>
      <c r="D550" s="1028"/>
      <c r="E550" s="1028"/>
      <c r="F550" s="1028"/>
      <c r="G550" s="456"/>
      <c r="H550" s="627"/>
    </row>
    <row r="551" spans="1:8" ht="12" customHeight="1">
      <c r="A551" s="400"/>
      <c r="B551" s="319" t="s">
        <v>796</v>
      </c>
      <c r="C551" s="1022"/>
      <c r="D551" s="1022"/>
      <c r="E551" s="1022"/>
      <c r="F551" s="1022"/>
      <c r="G551" s="456"/>
      <c r="H551" s="484"/>
    </row>
    <row r="552" spans="1:8" ht="12" customHeight="1" thickBot="1">
      <c r="A552" s="400"/>
      <c r="B552" s="468" t="s">
        <v>538</v>
      </c>
      <c r="C552" s="1023"/>
      <c r="D552" s="1023"/>
      <c r="E552" s="1023"/>
      <c r="F552" s="1023"/>
      <c r="G552" s="1170"/>
      <c r="H552" s="503"/>
    </row>
    <row r="553" spans="1:8" ht="12" thickBot="1">
      <c r="A553" s="412"/>
      <c r="B553" s="472" t="s">
        <v>607</v>
      </c>
      <c r="C553" s="1025">
        <f>SUM(C547:C552)</f>
        <v>1000</v>
      </c>
      <c r="D553" s="1025">
        <f>SUM(D547:D552)</f>
        <v>1000</v>
      </c>
      <c r="E553" s="1025">
        <f>SUM(E547:E552)</f>
        <v>1000</v>
      </c>
      <c r="F553" s="1025">
        <f>SUM(F547:F552)</f>
        <v>1000</v>
      </c>
      <c r="G553" s="1172">
        <f>SUM(F553/E553)</f>
        <v>1</v>
      </c>
      <c r="H553" s="488"/>
    </row>
    <row r="554" spans="1:8" ht="11.25">
      <c r="A554" s="413">
        <v>3351</v>
      </c>
      <c r="B554" s="226" t="s">
        <v>1179</v>
      </c>
      <c r="C554" s="1021"/>
      <c r="D554" s="1021"/>
      <c r="E554" s="1021"/>
      <c r="F554" s="1021"/>
      <c r="G554" s="456"/>
      <c r="H554" s="453"/>
    </row>
    <row r="555" spans="1:8" ht="11.25">
      <c r="A555" s="400"/>
      <c r="B555" s="401" t="s">
        <v>572</v>
      </c>
      <c r="C555" s="1022"/>
      <c r="D555" s="1022"/>
      <c r="E555" s="1022"/>
      <c r="F555" s="1022"/>
      <c r="G555" s="456"/>
      <c r="H555" s="457"/>
    </row>
    <row r="556" spans="1:8" ht="11.25">
      <c r="A556" s="400"/>
      <c r="B556" s="194" t="s">
        <v>804</v>
      </c>
      <c r="C556" s="1022"/>
      <c r="D556" s="1022"/>
      <c r="E556" s="1022"/>
      <c r="F556" s="1022"/>
      <c r="G556" s="456"/>
      <c r="H556" s="457"/>
    </row>
    <row r="557" spans="1:8" ht="12">
      <c r="A557" s="400"/>
      <c r="B557" s="402" t="s">
        <v>786</v>
      </c>
      <c r="C557" s="1028">
        <v>1000</v>
      </c>
      <c r="D557" s="1028">
        <v>1160</v>
      </c>
      <c r="E557" s="1028">
        <v>1166</v>
      </c>
      <c r="F557" s="1028">
        <v>1166</v>
      </c>
      <c r="G557" s="1169">
        <f>SUM(F557/E557)</f>
        <v>1</v>
      </c>
      <c r="H557" s="628"/>
    </row>
    <row r="558" spans="1:8" ht="11.25">
      <c r="A558" s="400"/>
      <c r="B558" s="319" t="s">
        <v>578</v>
      </c>
      <c r="C558" s="1028">
        <v>19000</v>
      </c>
      <c r="D558" s="1028">
        <v>18840</v>
      </c>
      <c r="E558" s="1028">
        <v>18200</v>
      </c>
      <c r="F558" s="1028">
        <v>18200</v>
      </c>
      <c r="G558" s="1169">
        <f>SUM(F558/E558)</f>
        <v>1</v>
      </c>
      <c r="H558" s="457"/>
    </row>
    <row r="559" spans="1:8" ht="11.25">
      <c r="A559" s="400"/>
      <c r="B559" s="319" t="s">
        <v>796</v>
      </c>
      <c r="C559" s="1022"/>
      <c r="D559" s="1022"/>
      <c r="E559" s="1022"/>
      <c r="F559" s="1022"/>
      <c r="G559" s="456"/>
      <c r="H559" s="457"/>
    </row>
    <row r="560" spans="1:8" ht="12" thickBot="1">
      <c r="A560" s="400"/>
      <c r="B560" s="468" t="s">
        <v>538</v>
      </c>
      <c r="C560" s="1023"/>
      <c r="D560" s="1023"/>
      <c r="E560" s="1023"/>
      <c r="F560" s="1023"/>
      <c r="G560" s="1170"/>
      <c r="H560" s="486"/>
    </row>
    <row r="561" spans="1:8" ht="12" thickBot="1">
      <c r="A561" s="412"/>
      <c r="B561" s="472" t="s">
        <v>607</v>
      </c>
      <c r="C561" s="1025">
        <f>SUM(C555:C560)</f>
        <v>20000</v>
      </c>
      <c r="D561" s="1025">
        <f>SUM(D555:D560)</f>
        <v>20000</v>
      </c>
      <c r="E561" s="1025">
        <f>SUM(E555:E560)</f>
        <v>19366</v>
      </c>
      <c r="F561" s="1025">
        <f>SUM(F555:F560)</f>
        <v>19366</v>
      </c>
      <c r="G561" s="1172">
        <f>SUM(F561/E561)</f>
        <v>1</v>
      </c>
      <c r="H561" s="503"/>
    </row>
    <row r="562" spans="1:8" ht="11.25">
      <c r="A562" s="78">
        <v>3352</v>
      </c>
      <c r="B562" s="495" t="s">
        <v>1213</v>
      </c>
      <c r="C562" s="1021"/>
      <c r="D562" s="1021"/>
      <c r="E562" s="1021"/>
      <c r="F562" s="1021"/>
      <c r="G562" s="456"/>
      <c r="H562" s="484"/>
    </row>
    <row r="563" spans="1:8" ht="11.25">
      <c r="A563" s="400"/>
      <c r="B563" s="401" t="s">
        <v>572</v>
      </c>
      <c r="C563" s="1022"/>
      <c r="D563" s="1022"/>
      <c r="E563" s="1022"/>
      <c r="F563" s="1022"/>
      <c r="G563" s="456"/>
      <c r="H563" s="484"/>
    </row>
    <row r="564" spans="1:8" ht="11.25">
      <c r="A564" s="400"/>
      <c r="B564" s="194" t="s">
        <v>804</v>
      </c>
      <c r="C564" s="1022"/>
      <c r="D564" s="1022"/>
      <c r="E564" s="1022"/>
      <c r="F564" s="1022"/>
      <c r="G564" s="456"/>
      <c r="H564" s="484"/>
    </row>
    <row r="565" spans="1:8" ht="12">
      <c r="A565" s="400"/>
      <c r="B565" s="402" t="s">
        <v>786</v>
      </c>
      <c r="C565" s="1028"/>
      <c r="D565" s="1028"/>
      <c r="E565" s="1028"/>
      <c r="F565" s="1028"/>
      <c r="G565" s="456"/>
      <c r="H565" s="628"/>
    </row>
    <row r="566" spans="1:8" ht="11.25">
      <c r="A566" s="400"/>
      <c r="B566" s="319" t="s">
        <v>578</v>
      </c>
      <c r="C566" s="1028">
        <v>8500</v>
      </c>
      <c r="D566" s="1028">
        <v>16035</v>
      </c>
      <c r="E566" s="1028">
        <v>16035</v>
      </c>
      <c r="F566" s="1028">
        <v>16035</v>
      </c>
      <c r="G566" s="1169">
        <f>SUM(F566/E566)</f>
        <v>1</v>
      </c>
      <c r="H566" s="484"/>
    </row>
    <row r="567" spans="1:8" ht="11.25">
      <c r="A567" s="400"/>
      <c r="B567" s="319" t="s">
        <v>796</v>
      </c>
      <c r="C567" s="1028"/>
      <c r="D567" s="1028"/>
      <c r="E567" s="1028"/>
      <c r="F567" s="1028"/>
      <c r="G567" s="456"/>
      <c r="H567" s="484"/>
    </row>
    <row r="568" spans="1:8" ht="11.25">
      <c r="A568" s="400"/>
      <c r="B568" s="319" t="s">
        <v>578</v>
      </c>
      <c r="C568" s="1022"/>
      <c r="D568" s="1022"/>
      <c r="E568" s="1022"/>
      <c r="F568" s="1022"/>
      <c r="G568" s="456"/>
      <c r="H568" s="485"/>
    </row>
    <row r="569" spans="1:8" ht="12" thickBot="1">
      <c r="A569" s="400"/>
      <c r="B569" s="468" t="s">
        <v>538</v>
      </c>
      <c r="C569" s="1023"/>
      <c r="D569" s="1023"/>
      <c r="E569" s="1023"/>
      <c r="F569" s="1023"/>
      <c r="G569" s="1170"/>
      <c r="H569" s="503"/>
    </row>
    <row r="570" spans="1:8" ht="12" thickBot="1">
      <c r="A570" s="412"/>
      <c r="B570" s="472" t="s">
        <v>607</v>
      </c>
      <c r="C570" s="1025">
        <f>SUM(C563:C569)</f>
        <v>8500</v>
      </c>
      <c r="D570" s="1025">
        <f>SUM(D563:D569)</f>
        <v>16035</v>
      </c>
      <c r="E570" s="1025">
        <f>SUM(E563:E569)</f>
        <v>16035</v>
      </c>
      <c r="F570" s="1025">
        <f>SUM(F563:F569)</f>
        <v>16035</v>
      </c>
      <c r="G570" s="1172">
        <f>SUM(F570/E570)</f>
        <v>1</v>
      </c>
      <c r="H570" s="488"/>
    </row>
    <row r="571" spans="1:8" ht="12" customHeight="1">
      <c r="A571" s="78">
        <v>3355</v>
      </c>
      <c r="B571" s="226" t="s">
        <v>472</v>
      </c>
      <c r="C571" s="1021"/>
      <c r="D571" s="1021"/>
      <c r="E571" s="1021"/>
      <c r="F571" s="1021"/>
      <c r="G571" s="456"/>
      <c r="H571" s="484"/>
    </row>
    <row r="572" spans="1:8" ht="12" customHeight="1">
      <c r="A572" s="400"/>
      <c r="B572" s="401" t="s">
        <v>572</v>
      </c>
      <c r="C572" s="1028">
        <v>650</v>
      </c>
      <c r="D572" s="1028">
        <v>730</v>
      </c>
      <c r="E572" s="1028">
        <v>2181</v>
      </c>
      <c r="F572" s="1028">
        <v>2181</v>
      </c>
      <c r="G572" s="1174">
        <f>SUM(F572/E572)</f>
        <v>1</v>
      </c>
      <c r="H572" s="484"/>
    </row>
    <row r="573" spans="1:8" ht="12" customHeight="1">
      <c r="A573" s="400"/>
      <c r="B573" s="194" t="s">
        <v>804</v>
      </c>
      <c r="C573" s="1028">
        <v>300</v>
      </c>
      <c r="D573" s="1028">
        <v>411</v>
      </c>
      <c r="E573" s="1028">
        <v>803</v>
      </c>
      <c r="F573" s="1028">
        <v>803</v>
      </c>
      <c r="G573" s="1169">
        <f>SUM(F573/E573)</f>
        <v>1</v>
      </c>
      <c r="H573" s="628"/>
    </row>
    <row r="574" spans="1:8" ht="12" customHeight="1">
      <c r="A574" s="400"/>
      <c r="B574" s="402" t="s">
        <v>786</v>
      </c>
      <c r="C574" s="1028">
        <v>8050</v>
      </c>
      <c r="D574" s="1028">
        <v>10371</v>
      </c>
      <c r="E574" s="1028">
        <v>8401</v>
      </c>
      <c r="F574" s="1028">
        <v>8401</v>
      </c>
      <c r="G574" s="1169">
        <f>SUM(F574/E574)</f>
        <v>1</v>
      </c>
      <c r="H574" s="484"/>
    </row>
    <row r="575" spans="1:8" ht="12" customHeight="1">
      <c r="A575" s="400"/>
      <c r="B575" s="319" t="s">
        <v>578</v>
      </c>
      <c r="C575" s="1028"/>
      <c r="D575" s="1028"/>
      <c r="E575" s="1028"/>
      <c r="F575" s="1028"/>
      <c r="G575" s="1169"/>
      <c r="H575" s="484"/>
    </row>
    <row r="576" spans="1:8" ht="12" customHeight="1">
      <c r="A576" s="400"/>
      <c r="B576" s="319" t="s">
        <v>796</v>
      </c>
      <c r="C576" s="1021"/>
      <c r="D576" s="1021"/>
      <c r="E576" s="1021"/>
      <c r="F576" s="1021"/>
      <c r="G576" s="1169"/>
      <c r="H576" s="484"/>
    </row>
    <row r="577" spans="1:8" ht="12" customHeight="1" thickBot="1">
      <c r="A577" s="400"/>
      <c r="B577" s="468" t="s">
        <v>427</v>
      </c>
      <c r="C577" s="1029"/>
      <c r="D577" s="1029"/>
      <c r="E577" s="1030">
        <v>127</v>
      </c>
      <c r="F577" s="1030">
        <v>127</v>
      </c>
      <c r="G577" s="1175">
        <f>SUM(F577/E577)</f>
        <v>1</v>
      </c>
      <c r="H577" s="503"/>
    </row>
    <row r="578" spans="1:8" ht="12" customHeight="1" thickBot="1">
      <c r="A578" s="412"/>
      <c r="B578" s="472" t="s">
        <v>607</v>
      </c>
      <c r="C578" s="1025">
        <f>SUM(C572:C577)</f>
        <v>9000</v>
      </c>
      <c r="D578" s="1025">
        <f>SUM(D572:D577)</f>
        <v>11512</v>
      </c>
      <c r="E578" s="1025">
        <f>SUM(E572:E577)</f>
        <v>11512</v>
      </c>
      <c r="F578" s="1025">
        <f>SUM(F572:F577)</f>
        <v>11512</v>
      </c>
      <c r="G578" s="1172">
        <f>SUM(F578/E578)</f>
        <v>1</v>
      </c>
      <c r="H578" s="488"/>
    </row>
    <row r="579" spans="1:8" ht="12" customHeight="1">
      <c r="A579" s="78">
        <v>3356</v>
      </c>
      <c r="B579" s="226" t="s">
        <v>451</v>
      </c>
      <c r="C579" s="1021"/>
      <c r="D579" s="1021"/>
      <c r="E579" s="1021"/>
      <c r="F579" s="1021"/>
      <c r="G579" s="456"/>
      <c r="H579" s="484"/>
    </row>
    <row r="580" spans="1:8" ht="12" customHeight="1">
      <c r="A580" s="400"/>
      <c r="B580" s="401" t="s">
        <v>572</v>
      </c>
      <c r="C580" s="1028"/>
      <c r="D580" s="1028"/>
      <c r="E580" s="1028"/>
      <c r="F580" s="1028"/>
      <c r="G580" s="456"/>
      <c r="H580" s="484"/>
    </row>
    <row r="581" spans="1:8" ht="12" customHeight="1">
      <c r="A581" s="400"/>
      <c r="B581" s="194" t="s">
        <v>804</v>
      </c>
      <c r="C581" s="1028"/>
      <c r="D581" s="1028"/>
      <c r="E581" s="1028"/>
      <c r="F581" s="1028"/>
      <c r="G581" s="456"/>
      <c r="H581" s="484"/>
    </row>
    <row r="582" spans="1:8" ht="12" customHeight="1">
      <c r="A582" s="400"/>
      <c r="B582" s="402" t="s">
        <v>786</v>
      </c>
      <c r="C582" s="1028"/>
      <c r="D582" s="1028"/>
      <c r="E582" s="1028"/>
      <c r="F582" s="1028"/>
      <c r="G582" s="456"/>
      <c r="H582" s="627"/>
    </row>
    <row r="583" spans="1:8" ht="12" customHeight="1">
      <c r="A583" s="400"/>
      <c r="B583" s="319" t="s">
        <v>578</v>
      </c>
      <c r="C583" s="1028"/>
      <c r="D583" s="1028"/>
      <c r="E583" s="1028"/>
      <c r="F583" s="1028"/>
      <c r="G583" s="456"/>
      <c r="H583" s="484"/>
    </row>
    <row r="584" spans="1:8" ht="12" customHeight="1">
      <c r="A584" s="400"/>
      <c r="B584" s="319" t="s">
        <v>796</v>
      </c>
      <c r="C584" s="1028">
        <v>25000</v>
      </c>
      <c r="D584" s="1028">
        <v>48160</v>
      </c>
      <c r="E584" s="1028">
        <v>48160</v>
      </c>
      <c r="F584" s="1028">
        <v>48160</v>
      </c>
      <c r="G584" s="1169">
        <f>SUM(F584/E584)</f>
        <v>1</v>
      </c>
      <c r="H584" s="484"/>
    </row>
    <row r="585" spans="1:8" ht="12" customHeight="1" thickBot="1">
      <c r="A585" s="400"/>
      <c r="B585" s="468" t="s">
        <v>538</v>
      </c>
      <c r="C585" s="1029"/>
      <c r="D585" s="1029"/>
      <c r="E585" s="1029"/>
      <c r="F585" s="1029"/>
      <c r="G585" s="1170"/>
      <c r="H585" s="503"/>
    </row>
    <row r="586" spans="1:8" ht="12" customHeight="1" thickBot="1">
      <c r="A586" s="412"/>
      <c r="B586" s="472" t="s">
        <v>607</v>
      </c>
      <c r="C586" s="1025">
        <f>SUM(C580:C585)</f>
        <v>25000</v>
      </c>
      <c r="D586" s="1025">
        <f>SUM(D580:D585)</f>
        <v>48160</v>
      </c>
      <c r="E586" s="1025">
        <f>SUM(E580:E585)</f>
        <v>48160</v>
      </c>
      <c r="F586" s="1025">
        <f>SUM(F580:F585)</f>
        <v>48160</v>
      </c>
      <c r="G586" s="1172">
        <f>SUM(F586/E586)</f>
        <v>1</v>
      </c>
      <c r="H586" s="488"/>
    </row>
    <row r="587" spans="1:8" ht="12" customHeight="1">
      <c r="A587" s="78">
        <v>3357</v>
      </c>
      <c r="B587" s="226" t="s">
        <v>473</v>
      </c>
      <c r="C587" s="1021"/>
      <c r="D587" s="1021"/>
      <c r="E587" s="1021"/>
      <c r="F587" s="1021"/>
      <c r="G587" s="456"/>
      <c r="H587" s="484"/>
    </row>
    <row r="588" spans="1:8" ht="12" customHeight="1">
      <c r="A588" s="400"/>
      <c r="B588" s="401" t="s">
        <v>572</v>
      </c>
      <c r="C588" s="1028">
        <v>1200</v>
      </c>
      <c r="D588" s="1028">
        <v>1562</v>
      </c>
      <c r="E588" s="1028">
        <v>1562</v>
      </c>
      <c r="F588" s="1028">
        <v>723</v>
      </c>
      <c r="G588" s="1169">
        <f>SUM(F588/E588)</f>
        <v>0.46286811779769527</v>
      </c>
      <c r="H588" s="484"/>
    </row>
    <row r="589" spans="1:8" ht="12" customHeight="1">
      <c r="A589" s="400"/>
      <c r="B589" s="194" t="s">
        <v>804</v>
      </c>
      <c r="C589" s="1028">
        <v>600</v>
      </c>
      <c r="D589" s="1028">
        <v>785</v>
      </c>
      <c r="E589" s="1028">
        <v>785</v>
      </c>
      <c r="F589" s="1028">
        <v>441</v>
      </c>
      <c r="G589" s="1169">
        <f>SUM(F589/E589)</f>
        <v>0.5617834394904458</v>
      </c>
      <c r="H589" s="484"/>
    </row>
    <row r="590" spans="1:8" ht="12" customHeight="1">
      <c r="A590" s="400"/>
      <c r="B590" s="402" t="s">
        <v>786</v>
      </c>
      <c r="C590" s="1028">
        <v>3200</v>
      </c>
      <c r="D590" s="1028">
        <v>6107</v>
      </c>
      <c r="E590" s="1028">
        <v>6107</v>
      </c>
      <c r="F590" s="1028">
        <v>7290</v>
      </c>
      <c r="G590" s="1169">
        <f>SUM(F590/E590)</f>
        <v>1.1937121336171606</v>
      </c>
      <c r="H590" s="628"/>
    </row>
    <row r="591" spans="1:8" ht="12" customHeight="1">
      <c r="A591" s="400"/>
      <c r="B591" s="319" t="s">
        <v>578</v>
      </c>
      <c r="C591" s="1028"/>
      <c r="D591" s="1028"/>
      <c r="E591" s="1028"/>
      <c r="F591" s="1028"/>
      <c r="G591" s="1169"/>
      <c r="H591" s="484"/>
    </row>
    <row r="592" spans="1:8" ht="12" customHeight="1">
      <c r="A592" s="400"/>
      <c r="B592" s="319" t="s">
        <v>796</v>
      </c>
      <c r="C592" s="1021"/>
      <c r="D592" s="1021"/>
      <c r="E592" s="1021"/>
      <c r="F592" s="1021"/>
      <c r="G592" s="456"/>
      <c r="H592" s="484"/>
    </row>
    <row r="593" spans="1:8" ht="12" customHeight="1" thickBot="1">
      <c r="A593" s="400"/>
      <c r="B593" s="468" t="s">
        <v>538</v>
      </c>
      <c r="C593" s="1029"/>
      <c r="D593" s="1029"/>
      <c r="E593" s="1029"/>
      <c r="F593" s="1029"/>
      <c r="G593" s="1170"/>
      <c r="H593" s="503"/>
    </row>
    <row r="594" spans="1:8" ht="12" customHeight="1" thickBot="1">
      <c r="A594" s="412"/>
      <c r="B594" s="472" t="s">
        <v>607</v>
      </c>
      <c r="C594" s="1025">
        <f>SUM(C588:C593)</f>
        <v>5000</v>
      </c>
      <c r="D594" s="1025">
        <f>SUM(D588:D593)</f>
        <v>8454</v>
      </c>
      <c r="E594" s="407">
        <f>SUM(E588:E593)</f>
        <v>8454</v>
      </c>
      <c r="F594" s="407">
        <f>SUM(F588:F593)</f>
        <v>8454</v>
      </c>
      <c r="G594" s="1172">
        <f>SUM(F594/E594)</f>
        <v>1</v>
      </c>
      <c r="H594" s="488"/>
    </row>
    <row r="595" spans="1:8" ht="12" customHeight="1">
      <c r="A595" s="78">
        <v>3358</v>
      </c>
      <c r="B595" s="226" t="s">
        <v>872</v>
      </c>
      <c r="C595" s="1021"/>
      <c r="D595" s="1021"/>
      <c r="E595" s="1021"/>
      <c r="F595" s="1021"/>
      <c r="G595" s="456"/>
      <c r="H595" s="484"/>
    </row>
    <row r="596" spans="1:8" ht="12" customHeight="1">
      <c r="A596" s="400"/>
      <c r="B596" s="401" t="s">
        <v>572</v>
      </c>
      <c r="C596" s="1028"/>
      <c r="D596" s="1028"/>
      <c r="E596" s="1028"/>
      <c r="F596" s="1028"/>
      <c r="G596" s="456"/>
      <c r="H596" s="484"/>
    </row>
    <row r="597" spans="1:8" ht="12" customHeight="1">
      <c r="A597" s="400"/>
      <c r="B597" s="194" t="s">
        <v>804</v>
      </c>
      <c r="C597" s="1028"/>
      <c r="D597" s="1028"/>
      <c r="E597" s="1028"/>
      <c r="F597" s="1028"/>
      <c r="G597" s="456"/>
      <c r="H597" s="484"/>
    </row>
    <row r="598" spans="1:8" ht="12" customHeight="1">
      <c r="A598" s="400"/>
      <c r="B598" s="402" t="s">
        <v>786</v>
      </c>
      <c r="C598" s="1028">
        <v>500</v>
      </c>
      <c r="D598" s="1028">
        <v>500</v>
      </c>
      <c r="E598" s="1028">
        <v>500</v>
      </c>
      <c r="F598" s="1028">
        <v>500</v>
      </c>
      <c r="G598" s="1169">
        <f>SUM(F598/E598)</f>
        <v>1</v>
      </c>
      <c r="H598" s="628"/>
    </row>
    <row r="599" spans="1:8" ht="12" customHeight="1">
      <c r="A599" s="400"/>
      <c r="B599" s="319" t="s">
        <v>578</v>
      </c>
      <c r="C599" s="1028"/>
      <c r="D599" s="1028"/>
      <c r="E599" s="1028"/>
      <c r="F599" s="1028"/>
      <c r="G599" s="456"/>
      <c r="H599" s="484"/>
    </row>
    <row r="600" spans="1:8" ht="12" customHeight="1">
      <c r="A600" s="400"/>
      <c r="B600" s="319" t="s">
        <v>796</v>
      </c>
      <c r="C600" s="1021"/>
      <c r="D600" s="1021"/>
      <c r="E600" s="1021"/>
      <c r="F600" s="1021"/>
      <c r="G600" s="456"/>
      <c r="H600" s="484"/>
    </row>
    <row r="601" spans="1:8" ht="12" customHeight="1" thickBot="1">
      <c r="A601" s="400"/>
      <c r="B601" s="468" t="s">
        <v>538</v>
      </c>
      <c r="C601" s="1029"/>
      <c r="D601" s="1029"/>
      <c r="E601" s="1029"/>
      <c r="F601" s="1029"/>
      <c r="G601" s="1170"/>
      <c r="H601" s="503"/>
    </row>
    <row r="602" spans="1:8" ht="12" customHeight="1" thickBot="1">
      <c r="A602" s="412"/>
      <c r="B602" s="472" t="s">
        <v>607</v>
      </c>
      <c r="C602" s="1025">
        <f>SUM(C596:C601)</f>
        <v>500</v>
      </c>
      <c r="D602" s="1025">
        <f>SUM(D596:D601)</f>
        <v>500</v>
      </c>
      <c r="E602" s="1025">
        <f>SUM(E596:E601)</f>
        <v>500</v>
      </c>
      <c r="F602" s="1025">
        <f>SUM(F596:F601)</f>
        <v>500</v>
      </c>
      <c r="G602" s="1172">
        <f>SUM(F602/E602)</f>
        <v>1</v>
      </c>
      <c r="H602" s="488"/>
    </row>
    <row r="603" spans="1:8" ht="12" customHeight="1">
      <c r="A603" s="78">
        <v>3360</v>
      </c>
      <c r="B603" s="226" t="s">
        <v>1087</v>
      </c>
      <c r="C603" s="1021"/>
      <c r="D603" s="1021"/>
      <c r="E603" s="1021"/>
      <c r="F603" s="1021"/>
      <c r="G603" s="456"/>
      <c r="H603" s="484"/>
    </row>
    <row r="604" spans="1:8" ht="12" customHeight="1">
      <c r="A604" s="400"/>
      <c r="B604" s="401" t="s">
        <v>572</v>
      </c>
      <c r="C604" s="1028"/>
      <c r="D604" s="1028"/>
      <c r="E604" s="1028"/>
      <c r="F604" s="1028"/>
      <c r="G604" s="456"/>
      <c r="H604" s="484"/>
    </row>
    <row r="605" spans="1:8" ht="12" customHeight="1">
      <c r="A605" s="400"/>
      <c r="B605" s="194" t="s">
        <v>804</v>
      </c>
      <c r="C605" s="1028"/>
      <c r="D605" s="1028"/>
      <c r="E605" s="1028"/>
      <c r="F605" s="1028"/>
      <c r="G605" s="456"/>
      <c r="H605" s="628"/>
    </row>
    <row r="606" spans="1:8" ht="12" customHeight="1">
      <c r="A606" s="400"/>
      <c r="B606" s="402" t="s">
        <v>786</v>
      </c>
      <c r="C606" s="1028">
        <v>1000</v>
      </c>
      <c r="D606" s="1028">
        <v>1000</v>
      </c>
      <c r="E606" s="1028">
        <v>2500</v>
      </c>
      <c r="F606" s="1028">
        <v>2500</v>
      </c>
      <c r="G606" s="1169">
        <f>SUM(F606/E606)</f>
        <v>1</v>
      </c>
      <c r="H606" s="484"/>
    </row>
    <row r="607" spans="1:8" ht="12" customHeight="1">
      <c r="A607" s="400"/>
      <c r="B607" s="319" t="s">
        <v>578</v>
      </c>
      <c r="C607" s="1028"/>
      <c r="D607" s="1028"/>
      <c r="E607" s="1028"/>
      <c r="F607" s="1028"/>
      <c r="G607" s="1169"/>
      <c r="H607" s="484"/>
    </row>
    <row r="608" spans="1:8" ht="12" customHeight="1">
      <c r="A608" s="400"/>
      <c r="B608" s="319" t="s">
        <v>796</v>
      </c>
      <c r="C608" s="1028"/>
      <c r="D608" s="1028"/>
      <c r="E608" s="1028">
        <v>1000</v>
      </c>
      <c r="F608" s="1028">
        <v>1000</v>
      </c>
      <c r="G608" s="1169">
        <f>SUM(F608/E608)</f>
        <v>1</v>
      </c>
      <c r="H608" s="484"/>
    </row>
    <row r="609" spans="1:8" ht="12" customHeight="1" thickBot="1">
      <c r="A609" s="400"/>
      <c r="B609" s="468" t="s">
        <v>447</v>
      </c>
      <c r="C609" s="1030"/>
      <c r="D609" s="1030"/>
      <c r="E609" s="1030"/>
      <c r="F609" s="1030"/>
      <c r="G609" s="1170"/>
      <c r="H609" s="503"/>
    </row>
    <row r="610" spans="1:8" ht="12" customHeight="1" thickBot="1">
      <c r="A610" s="412"/>
      <c r="B610" s="472" t="s">
        <v>607</v>
      </c>
      <c r="C610" s="1025">
        <f>SUM(C606:C609)</f>
        <v>1000</v>
      </c>
      <c r="D610" s="1025">
        <f>SUM(D606:D609)</f>
        <v>1000</v>
      </c>
      <c r="E610" s="1025">
        <f>SUM(E606:E609)</f>
        <v>3500</v>
      </c>
      <c r="F610" s="1025">
        <f>SUM(F606:F609)</f>
        <v>3500</v>
      </c>
      <c r="G610" s="1172">
        <f>SUM(F610/E610)</f>
        <v>1</v>
      </c>
      <c r="H610" s="488"/>
    </row>
    <row r="611" spans="1:8" ht="12" customHeight="1">
      <c r="A611" s="78">
        <v>3362</v>
      </c>
      <c r="B611" s="226" t="s">
        <v>157</v>
      </c>
      <c r="C611" s="1021"/>
      <c r="D611" s="1021"/>
      <c r="E611" s="1021"/>
      <c r="F611" s="1021"/>
      <c r="G611" s="456"/>
      <c r="H611" s="484"/>
    </row>
    <row r="612" spans="1:8" ht="12" customHeight="1">
      <c r="A612" s="400"/>
      <c r="B612" s="920" t="s">
        <v>572</v>
      </c>
      <c r="C612" s="1028">
        <v>100</v>
      </c>
      <c r="D612" s="1028">
        <v>100</v>
      </c>
      <c r="E612" s="1028">
        <v>100</v>
      </c>
      <c r="F612" s="1028">
        <v>100</v>
      </c>
      <c r="G612" s="1174">
        <f>SUM(F612/E612)</f>
        <v>1</v>
      </c>
      <c r="H612" s="484"/>
    </row>
    <row r="613" spans="1:8" ht="12" customHeight="1">
      <c r="A613" s="400"/>
      <c r="B613" s="194" t="s">
        <v>804</v>
      </c>
      <c r="C613" s="1028">
        <v>50</v>
      </c>
      <c r="D613" s="1028">
        <v>70</v>
      </c>
      <c r="E613" s="1028">
        <v>70</v>
      </c>
      <c r="F613" s="1028">
        <v>70</v>
      </c>
      <c r="G613" s="1169">
        <f>SUM(F613/E613)</f>
        <v>1</v>
      </c>
      <c r="H613" s="484"/>
    </row>
    <row r="614" spans="1:8" ht="12" customHeight="1">
      <c r="A614" s="400"/>
      <c r="B614" s="402" t="s">
        <v>786</v>
      </c>
      <c r="C614" s="1028">
        <v>1850</v>
      </c>
      <c r="D614" s="1028">
        <v>3560</v>
      </c>
      <c r="E614" s="1028">
        <v>3560</v>
      </c>
      <c r="F614" s="1028">
        <v>3547</v>
      </c>
      <c r="G614" s="1169">
        <f>SUM(F614/E614)</f>
        <v>0.9963483146067416</v>
      </c>
      <c r="H614" s="628"/>
    </row>
    <row r="615" spans="1:8" ht="12" customHeight="1">
      <c r="A615" s="400"/>
      <c r="B615" s="319" t="s">
        <v>578</v>
      </c>
      <c r="C615" s="1028"/>
      <c r="D615" s="1028"/>
      <c r="E615" s="1028"/>
      <c r="F615" s="1028"/>
      <c r="G615" s="1169"/>
      <c r="H615" s="484"/>
    </row>
    <row r="616" spans="1:8" ht="12" customHeight="1">
      <c r="A616" s="400"/>
      <c r="B616" s="319" t="s">
        <v>796</v>
      </c>
      <c r="C616" s="1028"/>
      <c r="D616" s="1028"/>
      <c r="E616" s="1028"/>
      <c r="F616" s="1028">
        <v>13</v>
      </c>
      <c r="G616" s="1169"/>
      <c r="H616" s="484"/>
    </row>
    <row r="617" spans="1:8" ht="12" customHeight="1" thickBot="1">
      <c r="A617" s="400"/>
      <c r="B617" s="468" t="s">
        <v>447</v>
      </c>
      <c r="C617" s="1030">
        <v>1000</v>
      </c>
      <c r="D617" s="1030">
        <v>1000</v>
      </c>
      <c r="E617" s="1030">
        <v>1000</v>
      </c>
      <c r="F617" s="1030">
        <v>1000</v>
      </c>
      <c r="G617" s="1175">
        <f>SUM(F617/E617)</f>
        <v>1</v>
      </c>
      <c r="H617" s="503"/>
    </row>
    <row r="618" spans="1:8" ht="12" customHeight="1" thickBot="1">
      <c r="A618" s="412"/>
      <c r="B618" s="472" t="s">
        <v>607</v>
      </c>
      <c r="C618" s="1025">
        <f>SUM(C612:C617)</f>
        <v>3000</v>
      </c>
      <c r="D618" s="1025">
        <f>SUM(D612:D617)</f>
        <v>4730</v>
      </c>
      <c r="E618" s="407">
        <f>SUM(E612:E617)</f>
        <v>4730</v>
      </c>
      <c r="F618" s="407">
        <f>SUM(F612:F617)</f>
        <v>4730</v>
      </c>
      <c r="G618" s="1172">
        <f>SUM(F618/E618)</f>
        <v>1</v>
      </c>
      <c r="H618" s="488"/>
    </row>
    <row r="619" spans="1:8" ht="12" customHeight="1" thickBot="1">
      <c r="A619" s="498">
        <v>3400</v>
      </c>
      <c r="B619" s="509" t="s">
        <v>544</v>
      </c>
      <c r="C619" s="1025">
        <f>SUM(C620+C661)</f>
        <v>216440</v>
      </c>
      <c r="D619" s="1025">
        <f>SUM(D620+D661)</f>
        <v>245073</v>
      </c>
      <c r="E619" s="1025">
        <f>SUM(E620+E661)</f>
        <v>254799</v>
      </c>
      <c r="F619" s="1025">
        <f>SUM(F620+F661)</f>
        <v>253299</v>
      </c>
      <c r="G619" s="1172">
        <f>SUM(F619/E619)</f>
        <v>0.9941130067229463</v>
      </c>
      <c r="H619" s="488"/>
    </row>
    <row r="620" spans="1:8" ht="12" customHeight="1" thickBot="1">
      <c r="A620" s="78">
        <v>3410</v>
      </c>
      <c r="B620" s="419" t="s">
        <v>545</v>
      </c>
      <c r="C620" s="1021">
        <f>SUM(C628+C636+C644+C652+C660)</f>
        <v>50000</v>
      </c>
      <c r="D620" s="1021">
        <f>SUM(D628+D636+D644+D652+D660)</f>
        <v>51290</v>
      </c>
      <c r="E620" s="1021">
        <f>SUM(E628+E636+E644+E652+E660)</f>
        <v>51290</v>
      </c>
      <c r="F620" s="1021">
        <f>SUM(F628+F636+F644+F652+F660)</f>
        <v>47790</v>
      </c>
      <c r="G620" s="456">
        <f>SUM(F620/E620)</f>
        <v>0.9317605771105478</v>
      </c>
      <c r="H620" s="453"/>
    </row>
    <row r="621" spans="1:8" s="451" customFormat="1" ht="12" customHeight="1">
      <c r="A621" s="78">
        <v>3412</v>
      </c>
      <c r="B621" s="226" t="s">
        <v>1088</v>
      </c>
      <c r="C621" s="1021"/>
      <c r="D621" s="1021"/>
      <c r="E621" s="1046"/>
      <c r="F621" s="1046"/>
      <c r="G621" s="456"/>
      <c r="H621" s="483"/>
    </row>
    <row r="622" spans="1:8" ht="12" customHeight="1">
      <c r="A622" s="400"/>
      <c r="B622" s="401" t="s">
        <v>572</v>
      </c>
      <c r="C622" s="1022">
        <v>2000</v>
      </c>
      <c r="D622" s="1022">
        <v>2000</v>
      </c>
      <c r="E622" s="1022">
        <v>2000</v>
      </c>
      <c r="F622" s="1022">
        <v>2000</v>
      </c>
      <c r="G622" s="1169">
        <f>SUM(F622/E622)</f>
        <v>1</v>
      </c>
      <c r="H622" s="484"/>
    </row>
    <row r="623" spans="1:8" ht="12" customHeight="1">
      <c r="A623" s="400"/>
      <c r="B623" s="194" t="s">
        <v>804</v>
      </c>
      <c r="C623" s="1022">
        <v>1000</v>
      </c>
      <c r="D623" s="1022">
        <v>1000</v>
      </c>
      <c r="E623" s="1022">
        <v>1000</v>
      </c>
      <c r="F623" s="1022">
        <v>1000</v>
      </c>
      <c r="G623" s="1169">
        <f>SUM(F623/E623)</f>
        <v>1</v>
      </c>
      <c r="H623" s="628"/>
    </row>
    <row r="624" spans="1:8" ht="12" customHeight="1">
      <c r="A624" s="400"/>
      <c r="B624" s="402" t="s">
        <v>786</v>
      </c>
      <c r="C624" s="1028">
        <v>6700</v>
      </c>
      <c r="D624" s="1028">
        <v>7768</v>
      </c>
      <c r="E624" s="1028">
        <v>7768</v>
      </c>
      <c r="F624" s="1028">
        <v>7768</v>
      </c>
      <c r="G624" s="1169">
        <f>SUM(F624/E624)</f>
        <v>1</v>
      </c>
      <c r="H624" s="484"/>
    </row>
    <row r="625" spans="1:8" ht="12" customHeight="1">
      <c r="A625" s="400"/>
      <c r="B625" s="319" t="s">
        <v>578</v>
      </c>
      <c r="C625" s="1028"/>
      <c r="D625" s="1028"/>
      <c r="E625" s="1028"/>
      <c r="F625" s="1028"/>
      <c r="G625" s="1169"/>
      <c r="H625" s="484"/>
    </row>
    <row r="626" spans="1:8" ht="11.25">
      <c r="A626" s="400"/>
      <c r="B626" s="319" t="s">
        <v>796</v>
      </c>
      <c r="C626" s="1022">
        <v>2300</v>
      </c>
      <c r="D626" s="1022">
        <v>2300</v>
      </c>
      <c r="E626" s="1022">
        <v>2300</v>
      </c>
      <c r="F626" s="1022">
        <v>2300</v>
      </c>
      <c r="G626" s="1169">
        <f>SUM(F626/E626)</f>
        <v>1</v>
      </c>
      <c r="H626" s="485"/>
    </row>
    <row r="627" spans="1:8" ht="12" thickBot="1">
      <c r="A627" s="400"/>
      <c r="B627" s="512" t="s">
        <v>749</v>
      </c>
      <c r="C627" s="1034"/>
      <c r="D627" s="1034"/>
      <c r="E627" s="1027"/>
      <c r="F627" s="1027"/>
      <c r="G627" s="1170"/>
      <c r="H627" s="486"/>
    </row>
    <row r="628" spans="1:8" ht="12" customHeight="1" thickBot="1">
      <c r="A628" s="412"/>
      <c r="B628" s="472" t="s">
        <v>607</v>
      </c>
      <c r="C628" s="1025">
        <f>SUM(C622:C627)</f>
        <v>12000</v>
      </c>
      <c r="D628" s="1025">
        <f>SUM(D622:D627)</f>
        <v>13068</v>
      </c>
      <c r="E628" s="1155">
        <f>SUM(E622:E627)</f>
        <v>13068</v>
      </c>
      <c r="F628" s="1155">
        <f>SUM(F622:F627)</f>
        <v>13068</v>
      </c>
      <c r="G628" s="1172">
        <f>SUM(F628/E628)</f>
        <v>1</v>
      </c>
      <c r="H628" s="527"/>
    </row>
    <row r="629" spans="1:8" ht="12" customHeight="1">
      <c r="A629" s="78">
        <v>3413</v>
      </c>
      <c r="B629" s="495" t="s">
        <v>613</v>
      </c>
      <c r="C629" s="1021"/>
      <c r="D629" s="1021"/>
      <c r="E629" s="1021"/>
      <c r="F629" s="1021"/>
      <c r="G629" s="456"/>
      <c r="H629" s="453"/>
    </row>
    <row r="630" spans="1:8" ht="12" customHeight="1">
      <c r="A630" s="400"/>
      <c r="B630" s="401" t="s">
        <v>572</v>
      </c>
      <c r="C630" s="1022">
        <v>1000</v>
      </c>
      <c r="D630" s="1022">
        <v>1000</v>
      </c>
      <c r="E630" s="1022">
        <v>1200</v>
      </c>
      <c r="F630" s="1022">
        <v>1200</v>
      </c>
      <c r="G630" s="1169">
        <f>SUM(F630/E630)</f>
        <v>1</v>
      </c>
      <c r="H630" s="484"/>
    </row>
    <row r="631" spans="1:8" ht="12" customHeight="1">
      <c r="A631" s="400"/>
      <c r="B631" s="194" t="s">
        <v>804</v>
      </c>
      <c r="C631" s="1022">
        <v>500</v>
      </c>
      <c r="D631" s="1022">
        <v>606</v>
      </c>
      <c r="E631" s="1022">
        <v>756</v>
      </c>
      <c r="F631" s="1022">
        <v>756</v>
      </c>
      <c r="G631" s="1169">
        <f>SUM(F631/E631)</f>
        <v>1</v>
      </c>
      <c r="H631" s="628"/>
    </row>
    <row r="632" spans="1:8" ht="12" customHeight="1">
      <c r="A632" s="400"/>
      <c r="B632" s="402" t="s">
        <v>786</v>
      </c>
      <c r="C632" s="1028">
        <v>3500</v>
      </c>
      <c r="D632" s="1028">
        <v>3616</v>
      </c>
      <c r="E632" s="1028">
        <v>6766</v>
      </c>
      <c r="F632" s="1028">
        <v>6766</v>
      </c>
      <c r="G632" s="1169">
        <f>SUM(F632/E632)</f>
        <v>1</v>
      </c>
      <c r="H632" s="484"/>
    </row>
    <row r="633" spans="1:8" ht="12" customHeight="1">
      <c r="A633" s="400"/>
      <c r="B633" s="319" t="s">
        <v>578</v>
      </c>
      <c r="C633" s="1028"/>
      <c r="D633" s="1028"/>
      <c r="E633" s="1028"/>
      <c r="F633" s="1028"/>
      <c r="G633" s="1169"/>
      <c r="H633" s="484"/>
    </row>
    <row r="634" spans="1:8" ht="12" customHeight="1">
      <c r="A634" s="400"/>
      <c r="B634" s="319" t="s">
        <v>796</v>
      </c>
      <c r="C634" s="1022">
        <v>7000</v>
      </c>
      <c r="D634" s="1022">
        <v>7000</v>
      </c>
      <c r="E634" s="1022">
        <v>3500</v>
      </c>
      <c r="F634" s="1022"/>
      <c r="G634" s="1169">
        <f>SUM(F634/E634)</f>
        <v>0</v>
      </c>
      <c r="H634" s="484"/>
    </row>
    <row r="635" spans="1:8" ht="12" customHeight="1" thickBot="1">
      <c r="A635" s="400"/>
      <c r="B635" s="468" t="s">
        <v>538</v>
      </c>
      <c r="C635" s="1034"/>
      <c r="D635" s="1034"/>
      <c r="E635" s="1023"/>
      <c r="F635" s="1023"/>
      <c r="G635" s="1170"/>
      <c r="H635" s="503"/>
    </row>
    <row r="636" spans="1:8" ht="12" customHeight="1" thickBot="1">
      <c r="A636" s="412"/>
      <c r="B636" s="472" t="s">
        <v>607</v>
      </c>
      <c r="C636" s="1025">
        <f>SUM(C630:C635)</f>
        <v>12000</v>
      </c>
      <c r="D636" s="1025">
        <f>SUM(D630:D635)</f>
        <v>12222</v>
      </c>
      <c r="E636" s="1155">
        <f>SUM(E630:E635)</f>
        <v>12222</v>
      </c>
      <c r="F636" s="1155">
        <f>SUM(F630:F635)</f>
        <v>8722</v>
      </c>
      <c r="G636" s="1172">
        <f>SUM(F636/E636)</f>
        <v>0.713631156930126</v>
      </c>
      <c r="H636" s="527"/>
    </row>
    <row r="637" spans="1:8" ht="12" customHeight="1">
      <c r="A637" s="78">
        <v>3414</v>
      </c>
      <c r="B637" s="495" t="s">
        <v>531</v>
      </c>
      <c r="C637" s="1021"/>
      <c r="D637" s="1021"/>
      <c r="E637" s="1021"/>
      <c r="F637" s="1021"/>
      <c r="G637" s="456"/>
      <c r="H637" s="453"/>
    </row>
    <row r="638" spans="1:8" ht="12" customHeight="1">
      <c r="A638" s="400"/>
      <c r="B638" s="401" t="s">
        <v>572</v>
      </c>
      <c r="C638" s="1022"/>
      <c r="D638" s="1022"/>
      <c r="E638" s="1022"/>
      <c r="F638" s="1022"/>
      <c r="G638" s="456"/>
      <c r="H638" s="484"/>
    </row>
    <row r="639" spans="1:8" ht="12" customHeight="1">
      <c r="A639" s="400"/>
      <c r="B639" s="194" t="s">
        <v>804</v>
      </c>
      <c r="C639" s="1022"/>
      <c r="D639" s="1022"/>
      <c r="E639" s="1022"/>
      <c r="F639" s="1022"/>
      <c r="G639" s="456"/>
      <c r="H639" s="628"/>
    </row>
    <row r="640" spans="1:8" ht="12" customHeight="1">
      <c r="A640" s="400"/>
      <c r="B640" s="402" t="s">
        <v>786</v>
      </c>
      <c r="C640" s="1028"/>
      <c r="D640" s="1028"/>
      <c r="E640" s="1028"/>
      <c r="F640" s="1028"/>
      <c r="G640" s="456"/>
      <c r="H640" s="484"/>
    </row>
    <row r="641" spans="1:8" ht="12" customHeight="1">
      <c r="A641" s="400"/>
      <c r="B641" s="319" t="s">
        <v>578</v>
      </c>
      <c r="C641" s="1028"/>
      <c r="D641" s="1028"/>
      <c r="E641" s="1028"/>
      <c r="F641" s="1028"/>
      <c r="G641" s="456"/>
      <c r="H641" s="484"/>
    </row>
    <row r="642" spans="1:8" ht="12" customHeight="1">
      <c r="A642" s="400"/>
      <c r="B642" s="319" t="s">
        <v>796</v>
      </c>
      <c r="C642" s="1022">
        <v>3000</v>
      </c>
      <c r="D642" s="1022">
        <v>3000</v>
      </c>
      <c r="E642" s="1022">
        <v>3000</v>
      </c>
      <c r="F642" s="1022">
        <v>3000</v>
      </c>
      <c r="G642" s="1169">
        <f>SUM(F642/E642)</f>
        <v>1</v>
      </c>
      <c r="H642" s="484"/>
    </row>
    <row r="643" spans="1:8" ht="12" customHeight="1" thickBot="1">
      <c r="A643" s="400"/>
      <c r="B643" s="468" t="s">
        <v>538</v>
      </c>
      <c r="C643" s="1034"/>
      <c r="D643" s="1034"/>
      <c r="E643" s="1034"/>
      <c r="F643" s="1034"/>
      <c r="G643" s="1170"/>
      <c r="H643" s="503"/>
    </row>
    <row r="644" spans="1:8" ht="12" customHeight="1" thickBot="1">
      <c r="A644" s="412"/>
      <c r="B644" s="472" t="s">
        <v>607</v>
      </c>
      <c r="C644" s="1025">
        <f>SUM(C638:C643)</f>
        <v>3000</v>
      </c>
      <c r="D644" s="1025">
        <f>SUM(D638:D643)</f>
        <v>3000</v>
      </c>
      <c r="E644" s="407">
        <f>SUM(E638:E643)</f>
        <v>3000</v>
      </c>
      <c r="F644" s="407">
        <f>SUM(F638:F643)</f>
        <v>3000</v>
      </c>
      <c r="G644" s="1172">
        <f>SUM(F644/E644)</f>
        <v>1</v>
      </c>
      <c r="H644" s="527"/>
    </row>
    <row r="645" spans="1:8" ht="12" customHeight="1">
      <c r="A645" s="78">
        <v>3415</v>
      </c>
      <c r="B645" s="495" t="s">
        <v>498</v>
      </c>
      <c r="C645" s="1021"/>
      <c r="D645" s="1021"/>
      <c r="E645" s="1021"/>
      <c r="F645" s="1021"/>
      <c r="G645" s="456"/>
      <c r="H645" s="453" t="s">
        <v>454</v>
      </c>
    </row>
    <row r="646" spans="1:8" ht="12" customHeight="1">
      <c r="A646" s="400"/>
      <c r="B646" s="401" t="s">
        <v>572</v>
      </c>
      <c r="C646" s="1022"/>
      <c r="D646" s="1022"/>
      <c r="E646" s="1022"/>
      <c r="F646" s="1022"/>
      <c r="G646" s="456"/>
      <c r="H646" s="484"/>
    </row>
    <row r="647" spans="1:8" ht="12" customHeight="1">
      <c r="A647" s="400"/>
      <c r="B647" s="194" t="s">
        <v>804</v>
      </c>
      <c r="C647" s="1022"/>
      <c r="D647" s="1022"/>
      <c r="E647" s="1022"/>
      <c r="F647" s="1022"/>
      <c r="G647" s="456"/>
      <c r="H647" s="484"/>
    </row>
    <row r="648" spans="1:8" ht="12" customHeight="1">
      <c r="A648" s="400"/>
      <c r="B648" s="402" t="s">
        <v>786</v>
      </c>
      <c r="C648" s="1022"/>
      <c r="D648" s="1022"/>
      <c r="E648" s="1022"/>
      <c r="F648" s="1022"/>
      <c r="G648" s="456"/>
      <c r="H648" s="628"/>
    </row>
    <row r="649" spans="1:8" ht="12" customHeight="1">
      <c r="A649" s="400"/>
      <c r="B649" s="319" t="s">
        <v>578</v>
      </c>
      <c r="C649" s="1022"/>
      <c r="D649" s="1022"/>
      <c r="E649" s="1022"/>
      <c r="F649" s="1022"/>
      <c r="G649" s="456"/>
      <c r="H649" s="484"/>
    </row>
    <row r="650" spans="1:8" ht="12" customHeight="1">
      <c r="A650" s="400"/>
      <c r="B650" s="319" t="s">
        <v>796</v>
      </c>
      <c r="C650" s="1022">
        <v>3000</v>
      </c>
      <c r="D650" s="1022">
        <v>3000</v>
      </c>
      <c r="E650" s="1022">
        <v>3000</v>
      </c>
      <c r="F650" s="1022">
        <v>3000</v>
      </c>
      <c r="G650" s="1169">
        <f>SUM(F650/E650)</f>
        <v>1</v>
      </c>
      <c r="H650" s="484"/>
    </row>
    <row r="651" spans="1:8" ht="12" customHeight="1" thickBot="1">
      <c r="A651" s="400"/>
      <c r="B651" s="468" t="s">
        <v>538</v>
      </c>
      <c r="C651" s="1023"/>
      <c r="D651" s="1023"/>
      <c r="E651" s="1023"/>
      <c r="F651" s="1023"/>
      <c r="G651" s="1170"/>
      <c r="H651" s="503"/>
    </row>
    <row r="652" spans="1:8" ht="12" customHeight="1" thickBot="1">
      <c r="A652" s="412"/>
      <c r="B652" s="472" t="s">
        <v>607</v>
      </c>
      <c r="C652" s="1025">
        <f>SUM(C646:C651)</f>
        <v>3000</v>
      </c>
      <c r="D652" s="1025">
        <f>SUM(D646:D651)</f>
        <v>3000</v>
      </c>
      <c r="E652" s="407">
        <f>SUM(E646:E651)</f>
        <v>3000</v>
      </c>
      <c r="F652" s="407">
        <f>SUM(F646:F651)</f>
        <v>3000</v>
      </c>
      <c r="G652" s="1172">
        <f aca="true" t="shared" si="1" ref="G652:G713">SUM(F652/E652)</f>
        <v>1</v>
      </c>
      <c r="H652" s="527"/>
    </row>
    <row r="653" spans="1:8" ht="12" customHeight="1">
      <c r="A653" s="78">
        <v>3416</v>
      </c>
      <c r="B653" s="495" t="s">
        <v>653</v>
      </c>
      <c r="C653" s="1021"/>
      <c r="D653" s="1021"/>
      <c r="E653" s="1021"/>
      <c r="F653" s="1021"/>
      <c r="G653" s="456"/>
      <c r="H653" s="453" t="s">
        <v>454</v>
      </c>
    </row>
    <row r="654" spans="1:8" ht="12" customHeight="1">
      <c r="A654" s="400"/>
      <c r="B654" s="401" t="s">
        <v>572</v>
      </c>
      <c r="C654" s="1022"/>
      <c r="D654" s="1022"/>
      <c r="E654" s="1022"/>
      <c r="F654" s="1022"/>
      <c r="G654" s="456"/>
      <c r="H654" s="484"/>
    </row>
    <row r="655" spans="1:8" ht="12" customHeight="1">
      <c r="A655" s="400"/>
      <c r="B655" s="194" t="s">
        <v>804</v>
      </c>
      <c r="C655" s="1022"/>
      <c r="D655" s="1022"/>
      <c r="E655" s="1022"/>
      <c r="F655" s="1022"/>
      <c r="G655" s="456"/>
      <c r="H655" s="484"/>
    </row>
    <row r="656" spans="1:8" ht="12" customHeight="1">
      <c r="A656" s="400"/>
      <c r="B656" s="402" t="s">
        <v>786</v>
      </c>
      <c r="C656" s="1022"/>
      <c r="D656" s="1022"/>
      <c r="E656" s="1022"/>
      <c r="F656" s="1022"/>
      <c r="G656" s="456"/>
      <c r="H656" s="628"/>
    </row>
    <row r="657" spans="1:8" ht="12" customHeight="1">
      <c r="A657" s="400"/>
      <c r="B657" s="319" t="s">
        <v>578</v>
      </c>
      <c r="C657" s="1022"/>
      <c r="D657" s="1022"/>
      <c r="E657" s="1022"/>
      <c r="F657" s="1022"/>
      <c r="G657" s="456"/>
      <c r="H657" s="484"/>
    </row>
    <row r="658" spans="1:8" ht="12" customHeight="1">
      <c r="A658" s="400"/>
      <c r="B658" s="319" t="s">
        <v>796</v>
      </c>
      <c r="C658" s="1022">
        <v>20000</v>
      </c>
      <c r="D658" s="1022">
        <v>20000</v>
      </c>
      <c r="E658" s="1022">
        <v>20000</v>
      </c>
      <c r="F658" s="1022">
        <v>20000</v>
      </c>
      <c r="G658" s="1169">
        <f t="shared" si="1"/>
        <v>1</v>
      </c>
      <c r="H658" s="627"/>
    </row>
    <row r="659" spans="1:8" ht="12" customHeight="1" thickBot="1">
      <c r="A659" s="400"/>
      <c r="B659" s="468" t="s">
        <v>538</v>
      </c>
      <c r="C659" s="1034"/>
      <c r="D659" s="1034"/>
      <c r="E659" s="1034"/>
      <c r="F659" s="1034"/>
      <c r="G659" s="1170"/>
      <c r="H659" s="629"/>
    </row>
    <row r="660" spans="1:8" ht="12" customHeight="1" thickBot="1">
      <c r="A660" s="412"/>
      <c r="B660" s="472" t="s">
        <v>607</v>
      </c>
      <c r="C660" s="1025">
        <f>SUM(C654:C659)</f>
        <v>20000</v>
      </c>
      <c r="D660" s="1025">
        <f>SUM(D654:D659)</f>
        <v>20000</v>
      </c>
      <c r="E660" s="1025">
        <f>SUM(E654:E659)</f>
        <v>20000</v>
      </c>
      <c r="F660" s="1025">
        <f>SUM(F654:F659)</f>
        <v>20000</v>
      </c>
      <c r="G660" s="1172">
        <f t="shared" si="1"/>
        <v>1</v>
      </c>
      <c r="H660" s="527"/>
    </row>
    <row r="661" spans="1:8" ht="12" customHeight="1">
      <c r="A661" s="78">
        <v>3420</v>
      </c>
      <c r="B661" s="419" t="s">
        <v>628</v>
      </c>
      <c r="C661" s="1021">
        <f>SUM(C677+C685+C693+C725+C701+C709+C717+C733+C741+C749+C758+C766+C774)</f>
        <v>166440</v>
      </c>
      <c r="D661" s="1021">
        <f>SUM(D677+D685+D693+D725+D701+D709+D717+D733+D741+D749+D758+D766+D774)</f>
        <v>193783</v>
      </c>
      <c r="E661" s="1021">
        <f>SUM(E677+E685+E693+E725+E701+E709+E717+E733+E741+E749+E758+E766+E774)</f>
        <v>203509</v>
      </c>
      <c r="F661" s="1021">
        <f>SUM(F677+F685+F693+F725+F701+F709+F717+F733+F741+F749+F758+F766+F774)</f>
        <v>205509</v>
      </c>
      <c r="G661" s="456">
        <f t="shared" si="1"/>
        <v>1.0098275751932346</v>
      </c>
      <c r="H661" s="453"/>
    </row>
    <row r="662" spans="1:8" ht="12" customHeight="1">
      <c r="A662" s="78">
        <v>3421</v>
      </c>
      <c r="B662" s="495" t="s">
        <v>1186</v>
      </c>
      <c r="C662" s="1021"/>
      <c r="D662" s="1021"/>
      <c r="E662" s="1021"/>
      <c r="F662" s="1021"/>
      <c r="G662" s="456"/>
      <c r="H662" s="483"/>
    </row>
    <row r="663" spans="1:8" ht="12" customHeight="1">
      <c r="A663" s="400"/>
      <c r="B663" s="401" t="s">
        <v>572</v>
      </c>
      <c r="C663" s="1022"/>
      <c r="D663" s="1022"/>
      <c r="E663" s="1022">
        <v>862</v>
      </c>
      <c r="F663" s="1022">
        <v>862</v>
      </c>
      <c r="G663" s="1169">
        <f t="shared" si="1"/>
        <v>1</v>
      </c>
      <c r="H663" s="627"/>
    </row>
    <row r="664" spans="1:8" ht="12" customHeight="1">
      <c r="A664" s="400"/>
      <c r="B664" s="194" t="s">
        <v>804</v>
      </c>
      <c r="C664" s="1022"/>
      <c r="D664" s="1022"/>
      <c r="E664" s="1022">
        <v>233</v>
      </c>
      <c r="F664" s="1022">
        <v>233</v>
      </c>
      <c r="G664" s="1169">
        <f t="shared" si="1"/>
        <v>1</v>
      </c>
      <c r="H664" s="627"/>
    </row>
    <row r="665" spans="1:8" ht="12" customHeight="1">
      <c r="A665" s="400"/>
      <c r="B665" s="402" t="s">
        <v>786</v>
      </c>
      <c r="C665" s="1022"/>
      <c r="D665" s="1022">
        <v>1677</v>
      </c>
      <c r="E665" s="1022">
        <v>2582</v>
      </c>
      <c r="F665" s="1022">
        <v>2582</v>
      </c>
      <c r="G665" s="1169">
        <f t="shared" si="1"/>
        <v>1</v>
      </c>
      <c r="H665" s="500"/>
    </row>
    <row r="666" spans="1:8" ht="12" customHeight="1">
      <c r="A666" s="400"/>
      <c r="B666" s="319" t="s">
        <v>578</v>
      </c>
      <c r="C666" s="1022"/>
      <c r="D666" s="1022"/>
      <c r="E666" s="1022"/>
      <c r="F666" s="1022"/>
      <c r="G666" s="1169"/>
      <c r="H666" s="490"/>
    </row>
    <row r="667" spans="1:8" ht="12" customHeight="1">
      <c r="A667" s="400"/>
      <c r="B667" s="319" t="s">
        <v>796</v>
      </c>
      <c r="C667" s="1022"/>
      <c r="D667" s="1022"/>
      <c r="E667" s="1022"/>
      <c r="F667" s="1022"/>
      <c r="G667" s="456"/>
      <c r="H667" s="457"/>
    </row>
    <row r="668" spans="1:8" ht="12" customHeight="1" thickBot="1">
      <c r="A668" s="400"/>
      <c r="B668" s="468" t="s">
        <v>427</v>
      </c>
      <c r="C668" s="1023"/>
      <c r="D668" s="1023"/>
      <c r="E668" s="1023"/>
      <c r="F668" s="1023"/>
      <c r="G668" s="1170"/>
      <c r="H668" s="503"/>
    </row>
    <row r="669" spans="1:8" ht="12" customHeight="1" thickBot="1">
      <c r="A669" s="412"/>
      <c r="B669" s="472" t="s">
        <v>607</v>
      </c>
      <c r="C669" s="1025">
        <f>SUM(C663:C668)</f>
        <v>0</v>
      </c>
      <c r="D669" s="1025">
        <f>SUM(D663:D668)</f>
        <v>1677</v>
      </c>
      <c r="E669" s="1025">
        <f>SUM(E663:E668)</f>
        <v>3677</v>
      </c>
      <c r="F669" s="1025">
        <f>SUM(F663:F668)</f>
        <v>3677</v>
      </c>
      <c r="G669" s="1172">
        <f t="shared" si="1"/>
        <v>1</v>
      </c>
      <c r="H669" s="488"/>
    </row>
    <row r="670" spans="1:8" ht="12" customHeight="1">
      <c r="A670" s="78">
        <v>3422</v>
      </c>
      <c r="B670" s="495" t="s">
        <v>615</v>
      </c>
      <c r="C670" s="1021"/>
      <c r="D670" s="1021"/>
      <c r="E670" s="1021"/>
      <c r="F670" s="1021"/>
      <c r="G670" s="456"/>
      <c r="H670" s="483"/>
    </row>
    <row r="671" spans="1:8" ht="12" customHeight="1">
      <c r="A671" s="400"/>
      <c r="B671" s="401" t="s">
        <v>572</v>
      </c>
      <c r="C671" s="1022">
        <v>11000</v>
      </c>
      <c r="D671" s="1022">
        <v>12173</v>
      </c>
      <c r="E671" s="1022">
        <v>12973</v>
      </c>
      <c r="F671" s="1022">
        <v>14973</v>
      </c>
      <c r="G671" s="1174">
        <f t="shared" si="1"/>
        <v>1.1541663454867803</v>
      </c>
      <c r="H671" s="627"/>
    </row>
    <row r="672" spans="1:8" ht="12" customHeight="1">
      <c r="A672" s="400"/>
      <c r="B672" s="194" t="s">
        <v>804</v>
      </c>
      <c r="C672" s="1022">
        <v>4000</v>
      </c>
      <c r="D672" s="1022">
        <v>4776</v>
      </c>
      <c r="E672" s="1022">
        <v>4992</v>
      </c>
      <c r="F672" s="1022">
        <v>5992</v>
      </c>
      <c r="G672" s="1169">
        <f t="shared" si="1"/>
        <v>1.2003205128205128</v>
      </c>
      <c r="H672" s="627"/>
    </row>
    <row r="673" spans="1:8" ht="12" customHeight="1">
      <c r="A673" s="400"/>
      <c r="B673" s="402" t="s">
        <v>786</v>
      </c>
      <c r="C673" s="1022">
        <v>11000</v>
      </c>
      <c r="D673" s="1022">
        <v>13433</v>
      </c>
      <c r="E673" s="1022">
        <v>18743</v>
      </c>
      <c r="F673" s="1022">
        <v>17577</v>
      </c>
      <c r="G673" s="1169">
        <f t="shared" si="1"/>
        <v>0.9377901083071013</v>
      </c>
      <c r="H673" s="500"/>
    </row>
    <row r="674" spans="1:8" ht="12" customHeight="1">
      <c r="A674" s="400"/>
      <c r="B674" s="319" t="s">
        <v>578</v>
      </c>
      <c r="C674" s="1022"/>
      <c r="D674" s="1022"/>
      <c r="E674" s="1022"/>
      <c r="F674" s="1022"/>
      <c r="G674" s="1169"/>
      <c r="H674" s="490"/>
    </row>
    <row r="675" spans="1:8" ht="12" customHeight="1">
      <c r="A675" s="400"/>
      <c r="B675" s="319" t="s">
        <v>796</v>
      </c>
      <c r="C675" s="1022"/>
      <c r="D675" s="1022"/>
      <c r="E675" s="1022"/>
      <c r="F675" s="1022"/>
      <c r="G675" s="1169"/>
      <c r="H675" s="457"/>
    </row>
    <row r="676" spans="1:8" ht="12" customHeight="1" thickBot="1">
      <c r="A676" s="400"/>
      <c r="B676" s="468" t="s">
        <v>427</v>
      </c>
      <c r="C676" s="1023"/>
      <c r="D676" s="1023"/>
      <c r="E676" s="1023">
        <v>400</v>
      </c>
      <c r="F676" s="1023">
        <v>566</v>
      </c>
      <c r="G676" s="1175">
        <f t="shared" si="1"/>
        <v>1.415</v>
      </c>
      <c r="H676" s="503"/>
    </row>
    <row r="677" spans="1:8" ht="12" customHeight="1" thickBot="1">
      <c r="A677" s="412"/>
      <c r="B677" s="472" t="s">
        <v>607</v>
      </c>
      <c r="C677" s="1025">
        <f>SUM(C671:C676)</f>
        <v>26000</v>
      </c>
      <c r="D677" s="1025">
        <f>SUM(D671:D676)</f>
        <v>30382</v>
      </c>
      <c r="E677" s="1025">
        <f>SUM(E671:E676)</f>
        <v>37108</v>
      </c>
      <c r="F677" s="1025">
        <f>SUM(F671:F676)</f>
        <v>39108</v>
      </c>
      <c r="G677" s="1172">
        <f t="shared" si="1"/>
        <v>1.0538967338579281</v>
      </c>
      <c r="H677" s="488"/>
    </row>
    <row r="678" spans="1:8" ht="12" customHeight="1">
      <c r="A678" s="78">
        <v>3423</v>
      </c>
      <c r="B678" s="495" t="s">
        <v>614</v>
      </c>
      <c r="C678" s="1021"/>
      <c r="D678" s="1021"/>
      <c r="E678" s="1021"/>
      <c r="F678" s="1021"/>
      <c r="G678" s="456"/>
      <c r="H678" s="484"/>
    </row>
    <row r="679" spans="1:8" ht="12" customHeight="1">
      <c r="A679" s="400"/>
      <c r="B679" s="401" t="s">
        <v>572</v>
      </c>
      <c r="C679" s="1022">
        <v>2500</v>
      </c>
      <c r="D679" s="1022">
        <v>2669</v>
      </c>
      <c r="E679" s="1022">
        <v>2669</v>
      </c>
      <c r="F679" s="1022">
        <v>2669</v>
      </c>
      <c r="G679" s="1174">
        <f t="shared" si="1"/>
        <v>1</v>
      </c>
      <c r="H679" s="484"/>
    </row>
    <row r="680" spans="1:8" ht="12" customHeight="1">
      <c r="A680" s="400"/>
      <c r="B680" s="194" t="s">
        <v>804</v>
      </c>
      <c r="C680" s="1022">
        <v>1300</v>
      </c>
      <c r="D680" s="1022">
        <v>1725</v>
      </c>
      <c r="E680" s="1022">
        <v>1725</v>
      </c>
      <c r="F680" s="1022">
        <v>2125</v>
      </c>
      <c r="G680" s="1169">
        <f t="shared" si="1"/>
        <v>1.2318840579710144</v>
      </c>
      <c r="H680" s="627"/>
    </row>
    <row r="681" spans="1:8" ht="12" customHeight="1">
      <c r="A681" s="400"/>
      <c r="B681" s="402" t="s">
        <v>786</v>
      </c>
      <c r="C681" s="1022">
        <v>4200</v>
      </c>
      <c r="D681" s="1022">
        <v>4774</v>
      </c>
      <c r="E681" s="1022">
        <v>6663</v>
      </c>
      <c r="F681" s="1022">
        <v>6263</v>
      </c>
      <c r="G681" s="1169">
        <f t="shared" si="1"/>
        <v>0.939966981840012</v>
      </c>
      <c r="H681" s="627"/>
    </row>
    <row r="682" spans="1:8" ht="12" customHeight="1">
      <c r="A682" s="400"/>
      <c r="B682" s="319" t="s">
        <v>578</v>
      </c>
      <c r="C682" s="1022"/>
      <c r="D682" s="1022"/>
      <c r="E682" s="1022"/>
      <c r="F682" s="1022"/>
      <c r="G682" s="1169"/>
      <c r="H682" s="484"/>
    </row>
    <row r="683" spans="1:8" ht="12" customHeight="1">
      <c r="A683" s="400"/>
      <c r="B683" s="319" t="s">
        <v>796</v>
      </c>
      <c r="C683" s="1022">
        <v>2000</v>
      </c>
      <c r="D683" s="1022">
        <v>2000</v>
      </c>
      <c r="E683" s="1022">
        <v>2111</v>
      </c>
      <c r="F683" s="1022">
        <v>2111</v>
      </c>
      <c r="G683" s="1169">
        <f t="shared" si="1"/>
        <v>1</v>
      </c>
      <c r="H683" s="484"/>
    </row>
    <row r="684" spans="1:8" ht="12" customHeight="1" thickBot="1">
      <c r="A684" s="400"/>
      <c r="B684" s="468" t="s">
        <v>447</v>
      </c>
      <c r="C684" s="1034"/>
      <c r="D684" s="1034"/>
      <c r="E684" s="1034">
        <v>10000</v>
      </c>
      <c r="F684" s="1034">
        <v>10000</v>
      </c>
      <c r="G684" s="1175">
        <f t="shared" si="1"/>
        <v>1</v>
      </c>
      <c r="H684" s="503"/>
    </row>
    <row r="685" spans="1:8" ht="12.75" customHeight="1" thickBot="1">
      <c r="A685" s="412"/>
      <c r="B685" s="472" t="s">
        <v>607</v>
      </c>
      <c r="C685" s="1025">
        <f>SUM(C679:C684)</f>
        <v>10000</v>
      </c>
      <c r="D685" s="1025">
        <f>SUM(D679:D684)</f>
        <v>11168</v>
      </c>
      <c r="E685" s="1025">
        <f>SUM(E679:E684)</f>
        <v>23168</v>
      </c>
      <c r="F685" s="1025">
        <f>SUM(F679:F684)</f>
        <v>23168</v>
      </c>
      <c r="G685" s="1172">
        <f t="shared" si="1"/>
        <v>1</v>
      </c>
      <c r="H685" s="488"/>
    </row>
    <row r="686" spans="1:8" ht="12.75" customHeight="1">
      <c r="A686" s="78">
        <v>3424</v>
      </c>
      <c r="B686" s="495" t="s">
        <v>802</v>
      </c>
      <c r="C686" s="1021"/>
      <c r="D686" s="1021"/>
      <c r="E686" s="1021"/>
      <c r="F686" s="1021"/>
      <c r="G686" s="456"/>
      <c r="H686" s="484"/>
    </row>
    <row r="687" spans="1:8" ht="12.75" customHeight="1">
      <c r="A687" s="400"/>
      <c r="B687" s="401" t="s">
        <v>572</v>
      </c>
      <c r="C687" s="1022">
        <v>2000</v>
      </c>
      <c r="D687" s="1022">
        <v>2705</v>
      </c>
      <c r="E687" s="1022">
        <v>2705</v>
      </c>
      <c r="F687" s="1022">
        <v>2705</v>
      </c>
      <c r="G687" s="1169">
        <f t="shared" si="1"/>
        <v>1</v>
      </c>
      <c r="H687" s="484"/>
    </row>
    <row r="688" spans="1:8" ht="12.75" customHeight="1">
      <c r="A688" s="400"/>
      <c r="B688" s="194" t="s">
        <v>804</v>
      </c>
      <c r="C688" s="1022">
        <v>1000</v>
      </c>
      <c r="D688" s="1022">
        <v>1352</v>
      </c>
      <c r="E688" s="1022">
        <v>1352</v>
      </c>
      <c r="F688" s="1022">
        <v>1352</v>
      </c>
      <c r="G688" s="1169">
        <f t="shared" si="1"/>
        <v>1</v>
      </c>
      <c r="H688" s="627"/>
    </row>
    <row r="689" spans="1:8" ht="12.75" customHeight="1">
      <c r="A689" s="400"/>
      <c r="B689" s="402" t="s">
        <v>786</v>
      </c>
      <c r="C689" s="1022">
        <v>6000</v>
      </c>
      <c r="D689" s="1022">
        <v>10735</v>
      </c>
      <c r="E689" s="1022">
        <v>10735</v>
      </c>
      <c r="F689" s="1022">
        <v>10735</v>
      </c>
      <c r="G689" s="1169">
        <f t="shared" si="1"/>
        <v>1</v>
      </c>
      <c r="H689" s="627"/>
    </row>
    <row r="690" spans="1:8" ht="12.75" customHeight="1">
      <c r="A690" s="400"/>
      <c r="B690" s="319" t="s">
        <v>578</v>
      </c>
      <c r="C690" s="1022"/>
      <c r="D690" s="1022"/>
      <c r="E690" s="1022"/>
      <c r="F690" s="1022"/>
      <c r="G690" s="1169"/>
      <c r="H690" s="484"/>
    </row>
    <row r="691" spans="1:8" ht="12.75" customHeight="1">
      <c r="A691" s="400"/>
      <c r="B691" s="319" t="s">
        <v>796</v>
      </c>
      <c r="C691" s="1022"/>
      <c r="D691" s="1022"/>
      <c r="E691" s="1022"/>
      <c r="F691" s="1022"/>
      <c r="G691" s="456"/>
      <c r="H691" s="484"/>
    </row>
    <row r="692" spans="1:8" ht="12.75" customHeight="1" thickBot="1">
      <c r="A692" s="400"/>
      <c r="B692" s="468" t="s">
        <v>538</v>
      </c>
      <c r="C692" s="1036"/>
      <c r="D692" s="1036"/>
      <c r="E692" s="1036"/>
      <c r="F692" s="1036"/>
      <c r="G692" s="1170"/>
      <c r="H692" s="503"/>
    </row>
    <row r="693" spans="1:8" ht="12.75" customHeight="1" thickBot="1">
      <c r="A693" s="412"/>
      <c r="B693" s="472" t="s">
        <v>607</v>
      </c>
      <c r="C693" s="1025">
        <f>SUM(C687:C692)</f>
        <v>9000</v>
      </c>
      <c r="D693" s="1025">
        <f>SUM(D687:D692)</f>
        <v>14792</v>
      </c>
      <c r="E693" s="1025">
        <f>SUM(E687:E692)</f>
        <v>14792</v>
      </c>
      <c r="F693" s="1025">
        <f>SUM(F687:F692)</f>
        <v>14792</v>
      </c>
      <c r="G693" s="1172">
        <f t="shared" si="1"/>
        <v>1</v>
      </c>
      <c r="H693" s="488"/>
    </row>
    <row r="694" spans="1:8" ht="12.75" customHeight="1">
      <c r="A694" s="482">
        <v>3425</v>
      </c>
      <c r="B694" s="459" t="s">
        <v>475</v>
      </c>
      <c r="C694" s="1011"/>
      <c r="D694" s="1011"/>
      <c r="E694" s="1011"/>
      <c r="F694" s="1011"/>
      <c r="G694" s="456"/>
      <c r="H694" s="506"/>
    </row>
    <row r="695" spans="1:8" ht="12.75" customHeight="1">
      <c r="A695" s="478"/>
      <c r="B695" s="463" t="s">
        <v>572</v>
      </c>
      <c r="C695" s="1012"/>
      <c r="D695" s="1012"/>
      <c r="E695" s="1012"/>
      <c r="F695" s="1012"/>
      <c r="G695" s="456"/>
      <c r="H695" s="506"/>
    </row>
    <row r="696" spans="1:8" ht="12.75" customHeight="1">
      <c r="A696" s="478"/>
      <c r="B696" s="465" t="s">
        <v>804</v>
      </c>
      <c r="C696" s="1012"/>
      <c r="D696" s="1012"/>
      <c r="E696" s="1012"/>
      <c r="F696" s="1012"/>
      <c r="G696" s="456"/>
      <c r="H696" s="627"/>
    </row>
    <row r="697" spans="1:8" ht="12.75" customHeight="1">
      <c r="A697" s="478"/>
      <c r="B697" s="466" t="s">
        <v>786</v>
      </c>
      <c r="C697" s="1012">
        <v>5000</v>
      </c>
      <c r="D697" s="1012">
        <v>9386</v>
      </c>
      <c r="E697" s="1012">
        <v>9386</v>
      </c>
      <c r="F697" s="1012">
        <v>9386</v>
      </c>
      <c r="G697" s="1169">
        <f t="shared" si="1"/>
        <v>1</v>
      </c>
      <c r="H697" s="627"/>
    </row>
    <row r="698" spans="1:8" ht="12.75" customHeight="1">
      <c r="A698" s="478"/>
      <c r="B698" s="467" t="s">
        <v>578</v>
      </c>
      <c r="C698" s="1012"/>
      <c r="D698" s="1012"/>
      <c r="E698" s="1012"/>
      <c r="F698" s="1012"/>
      <c r="G698" s="456"/>
      <c r="H698" s="627"/>
    </row>
    <row r="699" spans="1:8" ht="12.75" customHeight="1">
      <c r="A699" s="478"/>
      <c r="B699" s="467" t="s">
        <v>796</v>
      </c>
      <c r="C699" s="1012"/>
      <c r="D699" s="1012"/>
      <c r="E699" s="1012"/>
      <c r="F699" s="1012"/>
      <c r="G699" s="456"/>
      <c r="H699" s="506"/>
    </row>
    <row r="700" spans="1:8" ht="12.75" customHeight="1" thickBot="1">
      <c r="A700" s="478"/>
      <c r="B700" s="468" t="s">
        <v>538</v>
      </c>
      <c r="C700" s="1037"/>
      <c r="D700" s="1037"/>
      <c r="E700" s="1037"/>
      <c r="F700" s="1037"/>
      <c r="G700" s="1170"/>
      <c r="H700" s="535"/>
    </row>
    <row r="701" spans="1:8" ht="12.75" customHeight="1" thickBot="1">
      <c r="A701" s="480"/>
      <c r="B701" s="472" t="s">
        <v>607</v>
      </c>
      <c r="C701" s="1016">
        <f>SUM(C695:C700)</f>
        <v>5000</v>
      </c>
      <c r="D701" s="1016">
        <f>SUM(D695:D700)</f>
        <v>9386</v>
      </c>
      <c r="E701" s="1016">
        <f>SUM(E695:E700)</f>
        <v>9386</v>
      </c>
      <c r="F701" s="1016">
        <f>SUM(F695:F700)</f>
        <v>9386</v>
      </c>
      <c r="G701" s="1172">
        <f t="shared" si="1"/>
        <v>1</v>
      </c>
      <c r="H701" s="536"/>
    </row>
    <row r="702" spans="1:8" ht="12.75" customHeight="1">
      <c r="A702" s="482">
        <v>3426</v>
      </c>
      <c r="B702" s="459" t="s">
        <v>882</v>
      </c>
      <c r="C702" s="1011"/>
      <c r="D702" s="1011"/>
      <c r="E702" s="1011"/>
      <c r="F702" s="1011"/>
      <c r="G702" s="456"/>
      <c r="H702" s="506"/>
    </row>
    <row r="703" spans="1:8" ht="12.75" customHeight="1">
      <c r="A703" s="478"/>
      <c r="B703" s="463" t="s">
        <v>572</v>
      </c>
      <c r="C703" s="1012">
        <v>9000</v>
      </c>
      <c r="D703" s="1012">
        <v>9000</v>
      </c>
      <c r="E703" s="1012">
        <v>11000</v>
      </c>
      <c r="F703" s="1012">
        <v>11000</v>
      </c>
      <c r="G703" s="1169">
        <f t="shared" si="1"/>
        <v>1</v>
      </c>
      <c r="H703" s="627"/>
    </row>
    <row r="704" spans="1:8" ht="12.75" customHeight="1">
      <c r="A704" s="478"/>
      <c r="B704" s="465" t="s">
        <v>804</v>
      </c>
      <c r="C704" s="1012">
        <v>2500</v>
      </c>
      <c r="D704" s="1012">
        <v>2500</v>
      </c>
      <c r="E704" s="1012">
        <v>3000</v>
      </c>
      <c r="F704" s="1012">
        <v>3000</v>
      </c>
      <c r="G704" s="1169">
        <f t="shared" si="1"/>
        <v>1</v>
      </c>
      <c r="H704" s="627"/>
    </row>
    <row r="705" spans="1:8" ht="12.75" customHeight="1">
      <c r="A705" s="478"/>
      <c r="B705" s="466" t="s">
        <v>786</v>
      </c>
      <c r="C705" s="1012">
        <v>61440</v>
      </c>
      <c r="D705" s="1012">
        <v>68932</v>
      </c>
      <c r="E705" s="1012">
        <v>56432</v>
      </c>
      <c r="F705" s="1012">
        <v>56432</v>
      </c>
      <c r="G705" s="1169">
        <f t="shared" si="1"/>
        <v>1</v>
      </c>
      <c r="H705" s="635"/>
    </row>
    <row r="706" spans="1:8" ht="12.75" customHeight="1">
      <c r="A706" s="478"/>
      <c r="B706" s="467" t="s">
        <v>578</v>
      </c>
      <c r="C706" s="1012"/>
      <c r="D706" s="1012"/>
      <c r="E706" s="1012"/>
      <c r="F706" s="1012"/>
      <c r="G706" s="1169"/>
      <c r="H706" s="484"/>
    </row>
    <row r="707" spans="1:8" ht="12.75" customHeight="1">
      <c r="A707" s="478"/>
      <c r="B707" s="467" t="s">
        <v>796</v>
      </c>
      <c r="C707" s="1012"/>
      <c r="D707" s="1012"/>
      <c r="E707" s="1012"/>
      <c r="F707" s="1012"/>
      <c r="G707" s="456"/>
      <c r="H707" s="506"/>
    </row>
    <row r="708" spans="1:8" ht="12.75" customHeight="1" thickBot="1">
      <c r="A708" s="478"/>
      <c r="B708" s="468" t="s">
        <v>538</v>
      </c>
      <c r="C708" s="1037"/>
      <c r="D708" s="1037"/>
      <c r="E708" s="1037"/>
      <c r="F708" s="1037"/>
      <c r="G708" s="1170"/>
      <c r="H708" s="537"/>
    </row>
    <row r="709" spans="1:8" ht="12.75" customHeight="1" thickBot="1">
      <c r="A709" s="480"/>
      <c r="B709" s="472" t="s">
        <v>607</v>
      </c>
      <c r="C709" s="1016">
        <f>SUM(C703:C708)</f>
        <v>72940</v>
      </c>
      <c r="D709" s="1016">
        <f>SUM(D703:D708)</f>
        <v>80432</v>
      </c>
      <c r="E709" s="1016">
        <f>SUM(E703:E708)</f>
        <v>70432</v>
      </c>
      <c r="F709" s="1016">
        <f>SUM(F703:F708)</f>
        <v>70432</v>
      </c>
      <c r="G709" s="1172">
        <f t="shared" si="1"/>
        <v>1</v>
      </c>
      <c r="H709" s="536"/>
    </row>
    <row r="710" spans="1:8" ht="12.75" customHeight="1">
      <c r="A710" s="482">
        <v>3427</v>
      </c>
      <c r="B710" s="459" t="s">
        <v>476</v>
      </c>
      <c r="C710" s="1011"/>
      <c r="D710" s="1011"/>
      <c r="E710" s="1011"/>
      <c r="F710" s="1011"/>
      <c r="G710" s="456"/>
      <c r="H710" s="506"/>
    </row>
    <row r="711" spans="1:8" ht="12.75" customHeight="1">
      <c r="A711" s="478"/>
      <c r="B711" s="463" t="s">
        <v>572</v>
      </c>
      <c r="C711" s="1012">
        <v>5520</v>
      </c>
      <c r="D711" s="1012">
        <v>5520</v>
      </c>
      <c r="E711" s="1012">
        <v>6120</v>
      </c>
      <c r="F711" s="1012">
        <v>6120</v>
      </c>
      <c r="G711" s="1169">
        <f t="shared" si="1"/>
        <v>1</v>
      </c>
      <c r="H711" s="506"/>
    </row>
    <row r="712" spans="1:8" ht="12.75" customHeight="1">
      <c r="A712" s="478"/>
      <c r="B712" s="465" t="s">
        <v>804</v>
      </c>
      <c r="C712" s="1012">
        <v>1341</v>
      </c>
      <c r="D712" s="1012">
        <v>1341</v>
      </c>
      <c r="E712" s="1012">
        <v>1591</v>
      </c>
      <c r="F712" s="1012">
        <v>1591</v>
      </c>
      <c r="G712" s="1169">
        <f t="shared" si="1"/>
        <v>1</v>
      </c>
      <c r="H712" s="627"/>
    </row>
    <row r="713" spans="1:8" ht="12.75" customHeight="1">
      <c r="A713" s="478"/>
      <c r="B713" s="466" t="s">
        <v>786</v>
      </c>
      <c r="C713" s="1012">
        <v>14139</v>
      </c>
      <c r="D713" s="1012">
        <v>15012</v>
      </c>
      <c r="E713" s="1012">
        <v>15162</v>
      </c>
      <c r="F713" s="1012">
        <v>15162</v>
      </c>
      <c r="G713" s="1169">
        <f t="shared" si="1"/>
        <v>1</v>
      </c>
      <c r="H713" s="627"/>
    </row>
    <row r="714" spans="1:8" ht="12.75" customHeight="1">
      <c r="A714" s="478"/>
      <c r="B714" s="467" t="s">
        <v>578</v>
      </c>
      <c r="C714" s="1012"/>
      <c r="D714" s="1012"/>
      <c r="E714" s="1012"/>
      <c r="F714" s="1012"/>
      <c r="G714" s="1169"/>
      <c r="H714" s="484"/>
    </row>
    <row r="715" spans="1:8" ht="12.75" customHeight="1">
      <c r="A715" s="478"/>
      <c r="B715" s="467" t="s">
        <v>796</v>
      </c>
      <c r="C715" s="1012"/>
      <c r="D715" s="1012"/>
      <c r="E715" s="1012"/>
      <c r="F715" s="1012"/>
      <c r="G715" s="1169"/>
      <c r="H715" s="506"/>
    </row>
    <row r="716" spans="1:8" ht="12.75" customHeight="1" thickBot="1">
      <c r="A716" s="478"/>
      <c r="B716" s="468" t="s">
        <v>538</v>
      </c>
      <c r="C716" s="1037"/>
      <c r="D716" s="1037"/>
      <c r="E716" s="1037"/>
      <c r="F716" s="1037"/>
      <c r="G716" s="1170"/>
      <c r="H716" s="535"/>
    </row>
    <row r="717" spans="1:8" ht="12.75" customHeight="1" thickBot="1">
      <c r="A717" s="480"/>
      <c r="B717" s="472" t="s">
        <v>607</v>
      </c>
      <c r="C717" s="1016">
        <f>SUM(C711:C716)</f>
        <v>21000</v>
      </c>
      <c r="D717" s="1016">
        <f>SUM(D711:D716)</f>
        <v>21873</v>
      </c>
      <c r="E717" s="1153">
        <f>SUM(E711:E716)</f>
        <v>22873</v>
      </c>
      <c r="F717" s="1153">
        <f>SUM(F711:F716)</f>
        <v>22873</v>
      </c>
      <c r="G717" s="1172">
        <f>SUM(F717/E717)</f>
        <v>1</v>
      </c>
      <c r="H717" s="536"/>
    </row>
    <row r="718" spans="1:8" ht="12.75" customHeight="1">
      <c r="A718" s="78">
        <v>3428</v>
      </c>
      <c r="B718" s="495" t="s">
        <v>188</v>
      </c>
      <c r="C718" s="1021"/>
      <c r="D718" s="1021"/>
      <c r="E718" s="1021"/>
      <c r="F718" s="1021"/>
      <c r="G718" s="456"/>
      <c r="H718" s="484"/>
    </row>
    <row r="719" spans="1:8" ht="12.75" customHeight="1">
      <c r="A719" s="400"/>
      <c r="B719" s="401" t="s">
        <v>572</v>
      </c>
      <c r="C719" s="1022"/>
      <c r="D719" s="1022"/>
      <c r="E719" s="1022"/>
      <c r="F719" s="1022"/>
      <c r="G719" s="456"/>
      <c r="H719" s="484"/>
    </row>
    <row r="720" spans="1:8" ht="12.75" customHeight="1">
      <c r="A720" s="400"/>
      <c r="B720" s="194" t="s">
        <v>804</v>
      </c>
      <c r="C720" s="1022"/>
      <c r="D720" s="1022"/>
      <c r="E720" s="1022"/>
      <c r="F720" s="1022"/>
      <c r="G720" s="456"/>
      <c r="H720" s="484"/>
    </row>
    <row r="721" spans="1:8" ht="12.75" customHeight="1">
      <c r="A721" s="400"/>
      <c r="B721" s="402" t="s">
        <v>786</v>
      </c>
      <c r="C721" s="1022">
        <v>3000</v>
      </c>
      <c r="D721" s="1022">
        <v>3750</v>
      </c>
      <c r="E721" s="1022">
        <v>3750</v>
      </c>
      <c r="F721" s="1022">
        <v>3750</v>
      </c>
      <c r="G721" s="1169">
        <f>SUM(F721/E721)</f>
        <v>1</v>
      </c>
      <c r="H721" s="627"/>
    </row>
    <row r="722" spans="1:8" ht="12.75" customHeight="1">
      <c r="A722" s="400"/>
      <c r="B722" s="319" t="s">
        <v>578</v>
      </c>
      <c r="C722" s="1022"/>
      <c r="D722" s="1022"/>
      <c r="E722" s="1022"/>
      <c r="F722" s="1022"/>
      <c r="G722" s="456"/>
      <c r="H722" s="627"/>
    </row>
    <row r="723" spans="1:8" ht="12.75" customHeight="1">
      <c r="A723" s="400"/>
      <c r="B723" s="319" t="s">
        <v>796</v>
      </c>
      <c r="C723" s="1022"/>
      <c r="D723" s="1022"/>
      <c r="E723" s="1022"/>
      <c r="F723" s="1022"/>
      <c r="G723" s="456"/>
      <c r="H723" s="484"/>
    </row>
    <row r="724" spans="1:8" ht="12.75" customHeight="1" thickBot="1">
      <c r="A724" s="400"/>
      <c r="B724" s="468" t="s">
        <v>538</v>
      </c>
      <c r="C724" s="1034"/>
      <c r="D724" s="1034"/>
      <c r="E724" s="1034"/>
      <c r="F724" s="1034"/>
      <c r="G724" s="1170"/>
      <c r="H724" s="503"/>
    </row>
    <row r="725" spans="1:8" ht="12.75" customHeight="1" thickBot="1">
      <c r="A725" s="412"/>
      <c r="B725" s="472" t="s">
        <v>607</v>
      </c>
      <c r="C725" s="1025">
        <f>SUM(C719:C724)</f>
        <v>3000</v>
      </c>
      <c r="D725" s="1025">
        <f>SUM(D719:D724)</f>
        <v>3750</v>
      </c>
      <c r="E725" s="407">
        <f>SUM(E719:E724)</f>
        <v>3750</v>
      </c>
      <c r="F725" s="407">
        <f>SUM(F719:F724)</f>
        <v>3750</v>
      </c>
      <c r="G725" s="1172">
        <f>SUM(F725/E725)</f>
        <v>1</v>
      </c>
      <c r="H725" s="488"/>
    </row>
    <row r="726" spans="1:8" ht="12.75" customHeight="1">
      <c r="A726" s="482">
        <v>3429</v>
      </c>
      <c r="B726" s="459" t="s">
        <v>461</v>
      </c>
      <c r="C726" s="1011"/>
      <c r="D726" s="1011"/>
      <c r="E726" s="1011"/>
      <c r="F726" s="1011"/>
      <c r="G726" s="456"/>
      <c r="H726" s="506"/>
    </row>
    <row r="727" spans="1:8" ht="12.75" customHeight="1">
      <c r="A727" s="478"/>
      <c r="B727" s="463" t="s">
        <v>572</v>
      </c>
      <c r="C727" s="1012"/>
      <c r="D727" s="1012"/>
      <c r="E727" s="1012"/>
      <c r="F727" s="1012"/>
      <c r="G727" s="456"/>
      <c r="H727" s="506"/>
    </row>
    <row r="728" spans="1:8" ht="12.75" customHeight="1">
      <c r="A728" s="478"/>
      <c r="B728" s="465" t="s">
        <v>804</v>
      </c>
      <c r="C728" s="1012"/>
      <c r="D728" s="1012"/>
      <c r="E728" s="1012"/>
      <c r="F728" s="1012"/>
      <c r="G728" s="456"/>
      <c r="H728" s="506"/>
    </row>
    <row r="729" spans="1:8" ht="12.75" customHeight="1">
      <c r="A729" s="478"/>
      <c r="B729" s="466" t="s">
        <v>786</v>
      </c>
      <c r="C729" s="1012">
        <v>2000</v>
      </c>
      <c r="D729" s="1012">
        <v>2000</v>
      </c>
      <c r="E729" s="1012">
        <v>2000</v>
      </c>
      <c r="F729" s="1012">
        <v>2000</v>
      </c>
      <c r="G729" s="1169">
        <f>SUM(F729/E729)</f>
        <v>1</v>
      </c>
      <c r="H729" s="628"/>
    </row>
    <row r="730" spans="1:8" ht="12.75" customHeight="1">
      <c r="A730" s="478"/>
      <c r="B730" s="467" t="s">
        <v>578</v>
      </c>
      <c r="C730" s="1012"/>
      <c r="D730" s="1012"/>
      <c r="E730" s="1012"/>
      <c r="F730" s="1012"/>
      <c r="G730" s="456"/>
      <c r="H730" s="484"/>
    </row>
    <row r="731" spans="1:8" ht="12.75" customHeight="1">
      <c r="A731" s="478"/>
      <c r="B731" s="467" t="s">
        <v>796</v>
      </c>
      <c r="C731" s="1012"/>
      <c r="D731" s="1012"/>
      <c r="E731" s="1012"/>
      <c r="F731" s="1012"/>
      <c r="G731" s="456"/>
      <c r="H731" s="506"/>
    </row>
    <row r="732" spans="1:8" ht="12.75" customHeight="1" thickBot="1">
      <c r="A732" s="478"/>
      <c r="B732" s="468" t="s">
        <v>538</v>
      </c>
      <c r="C732" s="1037"/>
      <c r="D732" s="1037"/>
      <c r="E732" s="1037"/>
      <c r="F732" s="1037"/>
      <c r="G732" s="1170"/>
      <c r="H732" s="535"/>
    </row>
    <row r="733" spans="1:8" ht="12.75" customHeight="1" thickBot="1">
      <c r="A733" s="480"/>
      <c r="B733" s="472" t="s">
        <v>607</v>
      </c>
      <c r="C733" s="1016">
        <f>SUM(C727:C732)</f>
        <v>2000</v>
      </c>
      <c r="D733" s="1016">
        <f>SUM(D727:D732)</f>
        <v>2000</v>
      </c>
      <c r="E733" s="1153">
        <f>SUM(E727:E732)</f>
        <v>2000</v>
      </c>
      <c r="F733" s="1153">
        <f>SUM(F727:F732)</f>
        <v>2000</v>
      </c>
      <c r="G733" s="1172">
        <f>SUM(F733/E733)</f>
        <v>1</v>
      </c>
      <c r="H733" s="536"/>
    </row>
    <row r="734" spans="1:8" ht="12.75" customHeight="1">
      <c r="A734" s="482">
        <v>3431</v>
      </c>
      <c r="B734" s="459" t="s">
        <v>651</v>
      </c>
      <c r="C734" s="1011"/>
      <c r="D734" s="1011"/>
      <c r="E734" s="1011"/>
      <c r="F734" s="1011"/>
      <c r="G734" s="456"/>
      <c r="H734" s="506"/>
    </row>
    <row r="735" spans="1:8" ht="12.75" customHeight="1">
      <c r="A735" s="478"/>
      <c r="B735" s="463" t="s">
        <v>572</v>
      </c>
      <c r="C735" s="1012"/>
      <c r="D735" s="1012"/>
      <c r="E735" s="1012"/>
      <c r="F735" s="1012"/>
      <c r="G735" s="456"/>
      <c r="H735" s="506"/>
    </row>
    <row r="736" spans="1:8" ht="12.75" customHeight="1">
      <c r="A736" s="478"/>
      <c r="B736" s="465" t="s">
        <v>804</v>
      </c>
      <c r="C736" s="1012"/>
      <c r="D736" s="1012"/>
      <c r="E736" s="1012"/>
      <c r="F736" s="1012"/>
      <c r="G736" s="456"/>
      <c r="H736" s="506"/>
    </row>
    <row r="737" spans="1:8" ht="12.75" customHeight="1">
      <c r="A737" s="478"/>
      <c r="B737" s="466" t="s">
        <v>786</v>
      </c>
      <c r="C737" s="1012">
        <v>5000</v>
      </c>
      <c r="D737" s="1012">
        <v>7500</v>
      </c>
      <c r="E737" s="1012">
        <v>7500</v>
      </c>
      <c r="F737" s="1012">
        <v>7500</v>
      </c>
      <c r="G737" s="1169">
        <f>SUM(F737/E737)</f>
        <v>1</v>
      </c>
      <c r="H737" s="628"/>
    </row>
    <row r="738" spans="1:8" ht="12.75" customHeight="1">
      <c r="A738" s="478"/>
      <c r="B738" s="467" t="s">
        <v>578</v>
      </c>
      <c r="C738" s="1012"/>
      <c r="D738" s="1012"/>
      <c r="E738" s="1012"/>
      <c r="F738" s="1012"/>
      <c r="G738" s="456"/>
      <c r="H738" s="506"/>
    </row>
    <row r="739" spans="1:8" ht="12.75" customHeight="1">
      <c r="A739" s="478"/>
      <c r="B739" s="467" t="s">
        <v>796</v>
      </c>
      <c r="C739" s="1012"/>
      <c r="D739" s="1012"/>
      <c r="E739" s="1012"/>
      <c r="F739" s="1012"/>
      <c r="G739" s="456"/>
      <c r="H739" s="506"/>
    </row>
    <row r="740" spans="1:8" ht="12.75" customHeight="1" thickBot="1">
      <c r="A740" s="478"/>
      <c r="B740" s="468" t="s">
        <v>538</v>
      </c>
      <c r="C740" s="1037"/>
      <c r="D740" s="1037"/>
      <c r="E740" s="1037"/>
      <c r="F740" s="1037"/>
      <c r="G740" s="1170"/>
      <c r="H740" s="535"/>
    </row>
    <row r="741" spans="1:8" ht="12.75" customHeight="1" thickBot="1">
      <c r="A741" s="480"/>
      <c r="B741" s="472" t="s">
        <v>607</v>
      </c>
      <c r="C741" s="1016">
        <f>SUM(C735:C740)</f>
        <v>5000</v>
      </c>
      <c r="D741" s="1016">
        <f>SUM(D735:D740)</f>
        <v>7500</v>
      </c>
      <c r="E741" s="1153">
        <f>SUM(E735:E740)</f>
        <v>7500</v>
      </c>
      <c r="F741" s="1153">
        <f>SUM(F735:F740)</f>
        <v>7500</v>
      </c>
      <c r="G741" s="1172">
        <f>SUM(F741/E741)</f>
        <v>1</v>
      </c>
      <c r="H741" s="536"/>
    </row>
    <row r="742" spans="1:8" ht="12.75" customHeight="1">
      <c r="A742" s="482">
        <v>3432</v>
      </c>
      <c r="B742" s="459" t="s">
        <v>913</v>
      </c>
      <c r="C742" s="1011"/>
      <c r="D742" s="1011"/>
      <c r="E742" s="1011"/>
      <c r="F742" s="1011"/>
      <c r="G742" s="456"/>
      <c r="H742" s="506"/>
    </row>
    <row r="743" spans="1:8" ht="12.75" customHeight="1">
      <c r="A743" s="478"/>
      <c r="B743" s="463" t="s">
        <v>572</v>
      </c>
      <c r="C743" s="1012"/>
      <c r="D743" s="1012"/>
      <c r="E743" s="1012"/>
      <c r="F743" s="1012"/>
      <c r="G743" s="456"/>
      <c r="H743" s="506"/>
    </row>
    <row r="744" spans="1:8" ht="12.75" customHeight="1">
      <c r="A744" s="478"/>
      <c r="B744" s="465" t="s">
        <v>804</v>
      </c>
      <c r="C744" s="1012"/>
      <c r="D744" s="1012"/>
      <c r="E744" s="1012"/>
      <c r="F744" s="1012"/>
      <c r="G744" s="456"/>
      <c r="H744" s="628"/>
    </row>
    <row r="745" spans="1:8" ht="12.75" customHeight="1">
      <c r="A745" s="478"/>
      <c r="B745" s="466" t="s">
        <v>786</v>
      </c>
      <c r="C745" s="1012">
        <v>5000</v>
      </c>
      <c r="D745" s="1012">
        <v>5000</v>
      </c>
      <c r="E745" s="1012">
        <v>5000</v>
      </c>
      <c r="F745" s="1012">
        <v>5000</v>
      </c>
      <c r="G745" s="1169">
        <f>SUM(F745/E745)</f>
        <v>1</v>
      </c>
      <c r="H745" s="484"/>
    </row>
    <row r="746" spans="1:8" ht="12.75" customHeight="1">
      <c r="A746" s="478"/>
      <c r="B746" s="467" t="s">
        <v>578</v>
      </c>
      <c r="C746" s="1012"/>
      <c r="D746" s="1012"/>
      <c r="E746" s="1012"/>
      <c r="F746" s="1012"/>
      <c r="G746" s="456"/>
      <c r="H746" s="484"/>
    </row>
    <row r="747" spans="1:8" ht="12.75" customHeight="1">
      <c r="A747" s="478"/>
      <c r="B747" s="467" t="s">
        <v>796</v>
      </c>
      <c r="C747" s="1012"/>
      <c r="D747" s="1012"/>
      <c r="E747" s="1012"/>
      <c r="F747" s="1012"/>
      <c r="G747" s="456"/>
      <c r="H747" s="506"/>
    </row>
    <row r="748" spans="1:8" ht="12.75" customHeight="1" thickBot="1">
      <c r="A748" s="478"/>
      <c r="B748" s="468" t="s">
        <v>538</v>
      </c>
      <c r="C748" s="1037"/>
      <c r="D748" s="1037"/>
      <c r="E748" s="1037"/>
      <c r="F748" s="1037"/>
      <c r="G748" s="1170"/>
      <c r="H748" s="535"/>
    </row>
    <row r="749" spans="1:8" ht="12.75" customHeight="1" thickBot="1">
      <c r="A749" s="480"/>
      <c r="B749" s="472" t="s">
        <v>607</v>
      </c>
      <c r="C749" s="1016">
        <f>SUM(C743:C748)</f>
        <v>5000</v>
      </c>
      <c r="D749" s="1016">
        <f>SUM(D743:D748)</f>
        <v>5000</v>
      </c>
      <c r="E749" s="1153">
        <f>SUM(E743:E748)</f>
        <v>5000</v>
      </c>
      <c r="F749" s="1153">
        <f>SUM(F743:F748)</f>
        <v>5000</v>
      </c>
      <c r="G749" s="1172">
        <f>SUM(F749/E749)</f>
        <v>1</v>
      </c>
      <c r="H749" s="536"/>
    </row>
    <row r="750" spans="1:8" ht="12.75" customHeight="1">
      <c r="A750" s="482">
        <v>3433</v>
      </c>
      <c r="B750" s="459" t="s">
        <v>162</v>
      </c>
      <c r="C750" s="1011"/>
      <c r="D750" s="1011"/>
      <c r="E750" s="1011"/>
      <c r="F750" s="1011"/>
      <c r="G750" s="456"/>
      <c r="H750" s="506"/>
    </row>
    <row r="751" spans="1:8" ht="12.75" customHeight="1">
      <c r="A751" s="478"/>
      <c r="B751" s="463" t="s">
        <v>572</v>
      </c>
      <c r="C751" s="1012"/>
      <c r="D751" s="1012"/>
      <c r="E751" s="1012"/>
      <c r="F751" s="1012"/>
      <c r="G751" s="456"/>
      <c r="H751" s="506"/>
    </row>
    <row r="752" spans="1:8" ht="12.75" customHeight="1">
      <c r="A752" s="478"/>
      <c r="B752" s="465" t="s">
        <v>804</v>
      </c>
      <c r="C752" s="1012"/>
      <c r="D752" s="1012"/>
      <c r="E752" s="1012"/>
      <c r="F752" s="1012"/>
      <c r="G752" s="456"/>
      <c r="H752" s="506"/>
    </row>
    <row r="753" spans="1:8" ht="12.75" customHeight="1">
      <c r="A753" s="478"/>
      <c r="B753" s="466" t="s">
        <v>786</v>
      </c>
      <c r="C753" s="1012">
        <v>3000</v>
      </c>
      <c r="D753" s="1012">
        <v>3000</v>
      </c>
      <c r="E753" s="1012">
        <v>3000</v>
      </c>
      <c r="F753" s="1012">
        <v>3000</v>
      </c>
      <c r="G753" s="1174">
        <f>SUM(F753/E753)</f>
        <v>1</v>
      </c>
      <c r="H753" s="628"/>
    </row>
    <row r="754" spans="1:8" ht="12.75" customHeight="1">
      <c r="A754" s="478"/>
      <c r="B754" s="467" t="s">
        <v>578</v>
      </c>
      <c r="C754" s="1012"/>
      <c r="D754" s="1012"/>
      <c r="E754" s="1012"/>
      <c r="F754" s="1012"/>
      <c r="G754" s="456"/>
      <c r="H754" s="484"/>
    </row>
    <row r="755" spans="1:8" ht="12.75" customHeight="1">
      <c r="A755" s="478"/>
      <c r="B755" s="467" t="s">
        <v>796</v>
      </c>
      <c r="C755" s="1012"/>
      <c r="D755" s="1012"/>
      <c r="E755" s="1012"/>
      <c r="F755" s="1012"/>
      <c r="G755" s="456"/>
      <c r="H755" s="506"/>
    </row>
    <row r="756" spans="1:8" ht="12.75" customHeight="1">
      <c r="A756" s="478"/>
      <c r="B756" s="467" t="s">
        <v>578</v>
      </c>
      <c r="C756" s="1012"/>
      <c r="D756" s="1012"/>
      <c r="E756" s="1012"/>
      <c r="F756" s="1012"/>
      <c r="G756" s="456"/>
      <c r="H756" s="518"/>
    </row>
    <row r="757" spans="1:8" ht="12.75" customHeight="1" thickBot="1">
      <c r="A757" s="478"/>
      <c r="B757" s="468" t="s">
        <v>538</v>
      </c>
      <c r="C757" s="1037"/>
      <c r="D757" s="1037"/>
      <c r="E757" s="1037"/>
      <c r="F757" s="1037"/>
      <c r="G757" s="1170"/>
      <c r="H757" s="535"/>
    </row>
    <row r="758" spans="1:8" ht="12.75" customHeight="1" thickBot="1">
      <c r="A758" s="480"/>
      <c r="B758" s="472" t="s">
        <v>607</v>
      </c>
      <c r="C758" s="1016">
        <f>SUM(C751:C757)</f>
        <v>3000</v>
      </c>
      <c r="D758" s="1016">
        <f>SUM(D751:D757)</f>
        <v>3000</v>
      </c>
      <c r="E758" s="1153">
        <f>SUM(E751:E757)</f>
        <v>3000</v>
      </c>
      <c r="F758" s="1153">
        <f>SUM(F751:F757)</f>
        <v>3000</v>
      </c>
      <c r="G758" s="1172">
        <f>SUM(F758/E758)</f>
        <v>1</v>
      </c>
      <c r="H758" s="536"/>
    </row>
    <row r="759" spans="1:8" ht="12.75" customHeight="1">
      <c r="A759" s="482">
        <v>3434</v>
      </c>
      <c r="B759" s="459" t="s">
        <v>914</v>
      </c>
      <c r="C759" s="1011"/>
      <c r="D759" s="1011"/>
      <c r="E759" s="1011"/>
      <c r="F759" s="1011"/>
      <c r="G759" s="456"/>
      <c r="H759" s="506"/>
    </row>
    <row r="760" spans="1:8" ht="12.75" customHeight="1">
      <c r="A760" s="478"/>
      <c r="B760" s="463" t="s">
        <v>572</v>
      </c>
      <c r="C760" s="1012"/>
      <c r="D760" s="1012"/>
      <c r="E760" s="1012"/>
      <c r="F760" s="1012"/>
      <c r="G760" s="456"/>
      <c r="H760" s="506"/>
    </row>
    <row r="761" spans="1:8" ht="12.75" customHeight="1">
      <c r="A761" s="478"/>
      <c r="B761" s="465" t="s">
        <v>804</v>
      </c>
      <c r="C761" s="1012"/>
      <c r="D761" s="1012"/>
      <c r="E761" s="1012"/>
      <c r="F761" s="1012"/>
      <c r="G761" s="456"/>
      <c r="H761" s="628"/>
    </row>
    <row r="762" spans="1:8" ht="12.75" customHeight="1">
      <c r="A762" s="478"/>
      <c r="B762" s="466" t="s">
        <v>786</v>
      </c>
      <c r="C762" s="1012">
        <v>3000</v>
      </c>
      <c r="D762" s="1012">
        <v>3000</v>
      </c>
      <c r="E762" s="1012">
        <v>3000</v>
      </c>
      <c r="F762" s="1012">
        <v>3000</v>
      </c>
      <c r="G762" s="1169">
        <f>SUM(F762/E762)</f>
        <v>1</v>
      </c>
      <c r="H762" s="484"/>
    </row>
    <row r="763" spans="1:8" ht="12.75" customHeight="1">
      <c r="A763" s="478"/>
      <c r="B763" s="467" t="s">
        <v>578</v>
      </c>
      <c r="C763" s="1012"/>
      <c r="D763" s="1012"/>
      <c r="E763" s="1012"/>
      <c r="F763" s="1012"/>
      <c r="G763" s="456"/>
      <c r="H763" s="484"/>
    </row>
    <row r="764" spans="1:8" ht="12.75" customHeight="1">
      <c r="A764" s="478"/>
      <c r="B764" s="467" t="s">
        <v>796</v>
      </c>
      <c r="C764" s="1012"/>
      <c r="D764" s="1012"/>
      <c r="E764" s="1012"/>
      <c r="F764" s="1012"/>
      <c r="G764" s="456"/>
      <c r="H764" s="506"/>
    </row>
    <row r="765" spans="1:8" ht="12.75" customHeight="1" thickBot="1">
      <c r="A765" s="478"/>
      <c r="B765" s="468" t="s">
        <v>538</v>
      </c>
      <c r="C765" s="1037"/>
      <c r="D765" s="1037"/>
      <c r="E765" s="1037"/>
      <c r="F765" s="1037"/>
      <c r="G765" s="1170"/>
      <c r="H765" s="535"/>
    </row>
    <row r="766" spans="1:8" ht="12.75" customHeight="1" thickBot="1">
      <c r="A766" s="480"/>
      <c r="B766" s="472" t="s">
        <v>607</v>
      </c>
      <c r="C766" s="1016">
        <f>SUM(C760:C765)</f>
        <v>3000</v>
      </c>
      <c r="D766" s="1016">
        <f>SUM(D760:D765)</f>
        <v>3000</v>
      </c>
      <c r="E766" s="1153">
        <f>SUM(E760:E765)</f>
        <v>3000</v>
      </c>
      <c r="F766" s="1153">
        <f>SUM(F760:F765)</f>
        <v>3000</v>
      </c>
      <c r="G766" s="1172">
        <f>SUM(F766/E766)</f>
        <v>1</v>
      </c>
      <c r="H766" s="536"/>
    </row>
    <row r="767" spans="1:8" ht="12" customHeight="1">
      <c r="A767" s="482">
        <v>3435</v>
      </c>
      <c r="B767" s="492" t="s">
        <v>915</v>
      </c>
      <c r="C767" s="1011"/>
      <c r="D767" s="1011"/>
      <c r="E767" s="1011"/>
      <c r="F767" s="1011"/>
      <c r="G767" s="456"/>
      <c r="H767" s="538"/>
    </row>
    <row r="768" spans="1:8" ht="12.75" customHeight="1">
      <c r="A768" s="482"/>
      <c r="B768" s="463" t="s">
        <v>572</v>
      </c>
      <c r="C768" s="1011"/>
      <c r="D768" s="1011"/>
      <c r="E768" s="1011"/>
      <c r="F768" s="1011"/>
      <c r="G768" s="456"/>
      <c r="H768" s="539"/>
    </row>
    <row r="769" spans="1:8" ht="12.75" customHeight="1">
      <c r="A769" s="482"/>
      <c r="B769" s="465" t="s">
        <v>804</v>
      </c>
      <c r="C769" s="1011"/>
      <c r="D769" s="1011"/>
      <c r="E769" s="1011"/>
      <c r="F769" s="1011"/>
      <c r="G769" s="456"/>
      <c r="H769" s="628"/>
    </row>
    <row r="770" spans="1:8" ht="12.75" customHeight="1">
      <c r="A770" s="482"/>
      <c r="B770" s="466" t="s">
        <v>786</v>
      </c>
      <c r="C770" s="1012">
        <v>1500</v>
      </c>
      <c r="D770" s="1012">
        <v>1500</v>
      </c>
      <c r="E770" s="1012">
        <v>1500</v>
      </c>
      <c r="F770" s="1012">
        <v>1500</v>
      </c>
      <c r="G770" s="1169">
        <f>SUM(F770/E770)</f>
        <v>1</v>
      </c>
      <c r="H770" s="539"/>
    </row>
    <row r="771" spans="1:8" ht="12.75" customHeight="1">
      <c r="A771" s="482"/>
      <c r="B771" s="467" t="s">
        <v>578</v>
      </c>
      <c r="C771" s="1012"/>
      <c r="D771" s="1012"/>
      <c r="E771" s="1012"/>
      <c r="F771" s="1012"/>
      <c r="G771" s="456"/>
      <c r="H771" s="518"/>
    </row>
    <row r="772" spans="1:8" ht="12.75" customHeight="1">
      <c r="A772" s="482"/>
      <c r="B772" s="467" t="s">
        <v>796</v>
      </c>
      <c r="C772" s="1011"/>
      <c r="D772" s="1011"/>
      <c r="E772" s="1011"/>
      <c r="F772" s="1011"/>
      <c r="G772" s="456"/>
      <c r="H772" s="539"/>
    </row>
    <row r="773" spans="1:8" ht="14.25" customHeight="1" thickBot="1">
      <c r="A773" s="482"/>
      <c r="B773" s="468" t="s">
        <v>538</v>
      </c>
      <c r="C773" s="1038"/>
      <c r="D773" s="1038"/>
      <c r="E773" s="1038"/>
      <c r="F773" s="1038"/>
      <c r="G773" s="1170"/>
      <c r="H773" s="539"/>
    </row>
    <row r="774" spans="1:8" ht="14.25" customHeight="1" thickBot="1">
      <c r="A774" s="480"/>
      <c r="B774" s="472" t="s">
        <v>607</v>
      </c>
      <c r="C774" s="1016">
        <f>SUM(C768:C773)</f>
        <v>1500</v>
      </c>
      <c r="D774" s="1016">
        <f>SUM(D768:D773)</f>
        <v>1500</v>
      </c>
      <c r="E774" s="1153">
        <f>SUM(E768:E773)</f>
        <v>1500</v>
      </c>
      <c r="F774" s="1153">
        <f>SUM(F768:F773)</f>
        <v>1500</v>
      </c>
      <c r="G774" s="1172">
        <f>SUM(F774/E774)</f>
        <v>1</v>
      </c>
      <c r="H774" s="536"/>
    </row>
    <row r="775" spans="1:8" ht="14.25" customHeight="1">
      <c r="A775" s="482">
        <v>3436</v>
      </c>
      <c r="B775" s="1125" t="s">
        <v>1212</v>
      </c>
      <c r="C775" s="1011"/>
      <c r="D775" s="1011"/>
      <c r="E775" s="1011"/>
      <c r="F775" s="1011"/>
      <c r="G775" s="456"/>
      <c r="H775" s="538"/>
    </row>
    <row r="776" spans="1:8" ht="14.25" customHeight="1">
      <c r="A776" s="482"/>
      <c r="B776" s="463" t="s">
        <v>572</v>
      </c>
      <c r="C776" s="1011"/>
      <c r="D776" s="1011"/>
      <c r="E776" s="1012">
        <v>140</v>
      </c>
      <c r="F776" s="1012">
        <v>140</v>
      </c>
      <c r="G776" s="1169">
        <f>SUM(F776/E776)</f>
        <v>1</v>
      </c>
      <c r="H776" s="539"/>
    </row>
    <row r="777" spans="1:8" ht="14.25" customHeight="1">
      <c r="A777" s="482"/>
      <c r="B777" s="465" t="s">
        <v>804</v>
      </c>
      <c r="C777" s="1011"/>
      <c r="D777" s="1011"/>
      <c r="E777" s="1012">
        <v>38</v>
      </c>
      <c r="F777" s="1012">
        <v>38</v>
      </c>
      <c r="G777" s="1169">
        <f>SUM(F777/E777)</f>
        <v>1</v>
      </c>
      <c r="H777" s="628"/>
    </row>
    <row r="778" spans="1:8" ht="14.25" customHeight="1">
      <c r="A778" s="482"/>
      <c r="B778" s="466" t="s">
        <v>786</v>
      </c>
      <c r="C778" s="1012"/>
      <c r="D778" s="1012">
        <v>5800</v>
      </c>
      <c r="E778" s="1012">
        <v>5622</v>
      </c>
      <c r="F778" s="1012">
        <v>5622</v>
      </c>
      <c r="G778" s="1169">
        <f>SUM(F778/E778)</f>
        <v>1</v>
      </c>
      <c r="H778" s="539"/>
    </row>
    <row r="779" spans="1:8" ht="14.25" customHeight="1">
      <c r="A779" s="482"/>
      <c r="B779" s="467" t="s">
        <v>578</v>
      </c>
      <c r="C779" s="1012"/>
      <c r="D779" s="1012"/>
      <c r="E779" s="1012"/>
      <c r="F779" s="1012"/>
      <c r="G779" s="1169"/>
      <c r="H779" s="518"/>
    </row>
    <row r="780" spans="1:8" ht="14.25" customHeight="1">
      <c r="A780" s="482"/>
      <c r="B780" s="467" t="s">
        <v>796</v>
      </c>
      <c r="C780" s="1011"/>
      <c r="D780" s="1011"/>
      <c r="E780" s="1011"/>
      <c r="F780" s="1011"/>
      <c r="G780" s="456"/>
      <c r="H780" s="539"/>
    </row>
    <row r="781" spans="1:8" ht="14.25" customHeight="1" thickBot="1">
      <c r="A781" s="482"/>
      <c r="B781" s="468" t="s">
        <v>538</v>
      </c>
      <c r="C781" s="1038"/>
      <c r="D781" s="1038"/>
      <c r="E781" s="1038"/>
      <c r="F781" s="1038"/>
      <c r="G781" s="1170"/>
      <c r="H781" s="539"/>
    </row>
    <row r="782" spans="1:8" ht="14.25" customHeight="1" thickBot="1">
      <c r="A782" s="480"/>
      <c r="B782" s="472" t="s">
        <v>607</v>
      </c>
      <c r="C782" s="1016">
        <f>SUM(C776:C781)</f>
        <v>0</v>
      </c>
      <c r="D782" s="1016">
        <f>SUM(D776:D781)</f>
        <v>5800</v>
      </c>
      <c r="E782" s="1016">
        <f>SUM(E776:E781)</f>
        <v>5800</v>
      </c>
      <c r="F782" s="1016">
        <f>SUM(F776:F781)</f>
        <v>5800</v>
      </c>
      <c r="G782" s="1172">
        <f aca="true" t="shared" si="2" ref="G782:G820">SUM(F782/E782)</f>
        <v>1</v>
      </c>
      <c r="H782" s="536"/>
    </row>
    <row r="783" spans="1:8" ht="14.25" customHeight="1">
      <c r="A783" s="482">
        <v>3437</v>
      </c>
      <c r="B783" s="1125" t="s">
        <v>1221</v>
      </c>
      <c r="C783" s="1011"/>
      <c r="D783" s="1011"/>
      <c r="E783" s="1011"/>
      <c r="F783" s="1011"/>
      <c r="G783" s="456"/>
      <c r="H783" s="538"/>
    </row>
    <row r="784" spans="1:8" ht="14.25" customHeight="1">
      <c r="A784" s="482"/>
      <c r="B784" s="463" t="s">
        <v>572</v>
      </c>
      <c r="C784" s="1011"/>
      <c r="D784" s="1011"/>
      <c r="E784" s="1012">
        <v>5624</v>
      </c>
      <c r="F784" s="1012">
        <v>5624</v>
      </c>
      <c r="G784" s="1169">
        <f t="shared" si="2"/>
        <v>1</v>
      </c>
      <c r="H784" s="539"/>
    </row>
    <row r="785" spans="1:8" ht="14.25" customHeight="1">
      <c r="A785" s="482"/>
      <c r="B785" s="465" t="s">
        <v>804</v>
      </c>
      <c r="C785" s="1011"/>
      <c r="D785" s="1011"/>
      <c r="E785" s="1012">
        <v>987</v>
      </c>
      <c r="F785" s="1012">
        <v>987</v>
      </c>
      <c r="G785" s="1169">
        <f t="shared" si="2"/>
        <v>1</v>
      </c>
      <c r="H785" s="628"/>
    </row>
    <row r="786" spans="1:8" ht="14.25" customHeight="1">
      <c r="A786" s="482"/>
      <c r="B786" s="466" t="s">
        <v>786</v>
      </c>
      <c r="C786" s="1012"/>
      <c r="D786" s="1012"/>
      <c r="E786" s="1012">
        <v>1519</v>
      </c>
      <c r="F786" s="1012">
        <v>1519</v>
      </c>
      <c r="G786" s="1169">
        <f t="shared" si="2"/>
        <v>1</v>
      </c>
      <c r="H786" s="539"/>
    </row>
    <row r="787" spans="1:8" ht="14.25" customHeight="1">
      <c r="A787" s="482"/>
      <c r="B787" s="467" t="s">
        <v>578</v>
      </c>
      <c r="C787" s="1012"/>
      <c r="D787" s="1012"/>
      <c r="E787" s="1012"/>
      <c r="F787" s="1012"/>
      <c r="G787" s="456"/>
      <c r="H787" s="518"/>
    </row>
    <row r="788" spans="1:8" ht="14.25" customHeight="1">
      <c r="A788" s="482"/>
      <c r="B788" s="467" t="s">
        <v>796</v>
      </c>
      <c r="C788" s="1011"/>
      <c r="D788" s="1011"/>
      <c r="E788" s="1011"/>
      <c r="F788" s="1011"/>
      <c r="G788" s="456"/>
      <c r="H788" s="539"/>
    </row>
    <row r="789" spans="1:8" ht="14.25" customHeight="1" thickBot="1">
      <c r="A789" s="482"/>
      <c r="B789" s="468" t="s">
        <v>538</v>
      </c>
      <c r="C789" s="1038"/>
      <c r="D789" s="1038"/>
      <c r="E789" s="1038"/>
      <c r="F789" s="1038"/>
      <c r="G789" s="1170"/>
      <c r="H789" s="539"/>
    </row>
    <row r="790" spans="1:8" ht="14.25" customHeight="1" thickBot="1">
      <c r="A790" s="480"/>
      <c r="B790" s="472" t="s">
        <v>607</v>
      </c>
      <c r="C790" s="1016">
        <f>SUM(C784:C789)</f>
        <v>0</v>
      </c>
      <c r="D790" s="1016">
        <f>SUM(D784:D789)</f>
        <v>0</v>
      </c>
      <c r="E790" s="1016">
        <f>SUM(E784:E789)</f>
        <v>8130</v>
      </c>
      <c r="F790" s="1016">
        <f>SUM(F784:F789)</f>
        <v>8130</v>
      </c>
      <c r="G790" s="1172">
        <f t="shared" si="2"/>
        <v>1</v>
      </c>
      <c r="H790" s="536"/>
    </row>
    <row r="791" spans="1:8" ht="12.75" customHeight="1">
      <c r="A791" s="482">
        <v>3451</v>
      </c>
      <c r="B791" s="459" t="s">
        <v>597</v>
      </c>
      <c r="C791" s="1011"/>
      <c r="D791" s="1011"/>
      <c r="E791" s="1011"/>
      <c r="F791" s="1011"/>
      <c r="G791" s="456"/>
      <c r="H791" s="518"/>
    </row>
    <row r="792" spans="1:8" ht="12.75" customHeight="1">
      <c r="A792" s="478"/>
      <c r="B792" s="463" t="s">
        <v>572</v>
      </c>
      <c r="C792" s="1012"/>
      <c r="D792" s="1012"/>
      <c r="E792" s="1012"/>
      <c r="F792" s="1012"/>
      <c r="G792" s="456"/>
      <c r="H792" s="506"/>
    </row>
    <row r="793" spans="1:8" ht="12.75" customHeight="1">
      <c r="A793" s="478"/>
      <c r="B793" s="465" t="s">
        <v>804</v>
      </c>
      <c r="C793" s="1012"/>
      <c r="D793" s="1012"/>
      <c r="E793" s="1012"/>
      <c r="F793" s="1012"/>
      <c r="G793" s="456"/>
      <c r="H793" s="505"/>
    </row>
    <row r="794" spans="1:8" ht="12.75" customHeight="1">
      <c r="A794" s="478"/>
      <c r="B794" s="466" t="s">
        <v>786</v>
      </c>
      <c r="C794" s="1012">
        <v>1500</v>
      </c>
      <c r="D794" s="1012">
        <v>1611</v>
      </c>
      <c r="E794" s="1012">
        <v>1611</v>
      </c>
      <c r="F794" s="1012">
        <v>1611</v>
      </c>
      <c r="G794" s="1169">
        <f t="shared" si="2"/>
        <v>1</v>
      </c>
      <c r="H794" s="635"/>
    </row>
    <row r="795" spans="1:8" ht="12.75" customHeight="1">
      <c r="A795" s="478"/>
      <c r="B795" s="467" t="s">
        <v>578</v>
      </c>
      <c r="C795" s="1012"/>
      <c r="D795" s="1012"/>
      <c r="E795" s="1012"/>
      <c r="F795" s="1012"/>
      <c r="G795" s="456"/>
      <c r="H795" s="635"/>
    </row>
    <row r="796" spans="1:8" ht="12.75" customHeight="1">
      <c r="A796" s="478"/>
      <c r="B796" s="467" t="s">
        <v>796</v>
      </c>
      <c r="C796" s="1012"/>
      <c r="D796" s="1012"/>
      <c r="E796" s="1012"/>
      <c r="F796" s="1012"/>
      <c r="G796" s="456"/>
      <c r="H796" s="506"/>
    </row>
    <row r="797" spans="1:8" ht="12.75" customHeight="1" thickBot="1">
      <c r="A797" s="478"/>
      <c r="B797" s="468" t="s">
        <v>538</v>
      </c>
      <c r="C797" s="1037"/>
      <c r="D797" s="1037"/>
      <c r="E797" s="1037"/>
      <c r="F797" s="1037"/>
      <c r="G797" s="1170"/>
      <c r="H797" s="535"/>
    </row>
    <row r="798" spans="1:8" ht="12.75" customHeight="1" thickBot="1">
      <c r="A798" s="480"/>
      <c r="B798" s="472" t="s">
        <v>607</v>
      </c>
      <c r="C798" s="1016">
        <f>SUM(C792:C797)</f>
        <v>1500</v>
      </c>
      <c r="D798" s="1016">
        <f>SUM(D792:D797)</f>
        <v>1611</v>
      </c>
      <c r="E798" s="1153">
        <f>SUM(E792:E797)</f>
        <v>1611</v>
      </c>
      <c r="F798" s="1153">
        <f>SUM(F792:F797)</f>
        <v>1611</v>
      </c>
      <c r="G798" s="1171">
        <f t="shared" si="2"/>
        <v>1</v>
      </c>
      <c r="H798" s="536"/>
    </row>
    <row r="799" spans="1:8" ht="12.75" customHeight="1">
      <c r="A799" s="482">
        <v>3452</v>
      </c>
      <c r="B799" s="459" t="s">
        <v>463</v>
      </c>
      <c r="C799" s="1011"/>
      <c r="D799" s="1011"/>
      <c r="E799" s="1011"/>
      <c r="F799" s="1011"/>
      <c r="G799" s="456"/>
      <c r="H799" s="506"/>
    </row>
    <row r="800" spans="1:8" ht="12.75" customHeight="1">
      <c r="A800" s="478"/>
      <c r="B800" s="463" t="s">
        <v>572</v>
      </c>
      <c r="C800" s="1012"/>
      <c r="D800" s="1012"/>
      <c r="E800" s="1012"/>
      <c r="F800" s="1012"/>
      <c r="G800" s="456"/>
      <c r="H800" s="506"/>
    </row>
    <row r="801" spans="1:8" ht="12.75" customHeight="1">
      <c r="A801" s="478"/>
      <c r="B801" s="465" t="s">
        <v>804</v>
      </c>
      <c r="C801" s="1012"/>
      <c r="D801" s="1012"/>
      <c r="E801" s="1164"/>
      <c r="F801" s="1164"/>
      <c r="G801" s="456"/>
      <c r="H801" s="505"/>
    </row>
    <row r="802" spans="1:8" ht="10.5" customHeight="1">
      <c r="A802" s="478"/>
      <c r="B802" s="466" t="s">
        <v>786</v>
      </c>
      <c r="C802" s="1012"/>
      <c r="D802" s="1012"/>
      <c r="E802" s="1012">
        <v>1300</v>
      </c>
      <c r="F802" s="1012">
        <v>1300</v>
      </c>
      <c r="G802" s="1174">
        <f t="shared" si="2"/>
        <v>1</v>
      </c>
      <c r="H802" s="505"/>
    </row>
    <row r="803" spans="1:8" ht="9.75" customHeight="1">
      <c r="A803" s="478"/>
      <c r="B803" s="467" t="s">
        <v>578</v>
      </c>
      <c r="C803" s="1012"/>
      <c r="D803" s="1012"/>
      <c r="E803" s="1012"/>
      <c r="F803" s="1012"/>
      <c r="G803" s="1169"/>
      <c r="H803" s="506"/>
    </row>
    <row r="804" spans="1:8" ht="10.5" customHeight="1">
      <c r="A804" s="478"/>
      <c r="B804" s="467" t="s">
        <v>796</v>
      </c>
      <c r="C804" s="1012"/>
      <c r="D804" s="1012"/>
      <c r="E804" s="1012"/>
      <c r="F804" s="1012"/>
      <c r="G804" s="1169"/>
      <c r="H804" s="506"/>
    </row>
    <row r="805" spans="1:8" ht="12.75" customHeight="1" thickBot="1">
      <c r="A805" s="478"/>
      <c r="B805" s="468" t="s">
        <v>749</v>
      </c>
      <c r="C805" s="1037">
        <v>1000</v>
      </c>
      <c r="D805" s="1037">
        <v>3584</v>
      </c>
      <c r="E805" s="1033">
        <v>2284</v>
      </c>
      <c r="F805" s="1033">
        <v>2284</v>
      </c>
      <c r="G805" s="1175">
        <f t="shared" si="2"/>
        <v>1</v>
      </c>
      <c r="H805" s="535"/>
    </row>
    <row r="806" spans="1:8" ht="12.75" customHeight="1" thickBot="1">
      <c r="A806" s="480"/>
      <c r="B806" s="472" t="s">
        <v>607</v>
      </c>
      <c r="C806" s="1016">
        <f>SUM(C800:C805)</f>
        <v>1000</v>
      </c>
      <c r="D806" s="1016">
        <f>SUM(D800:D805)</f>
        <v>3584</v>
      </c>
      <c r="E806" s="1163">
        <f>SUM(E800:E805)</f>
        <v>3584</v>
      </c>
      <c r="F806" s="1163">
        <f>SUM(F800:F805)</f>
        <v>3584</v>
      </c>
      <c r="G806" s="1172">
        <f t="shared" si="2"/>
        <v>1</v>
      </c>
      <c r="H806" s="536"/>
    </row>
    <row r="807" spans="1:8" ht="12" customHeight="1">
      <c r="A807" s="389">
        <v>3600</v>
      </c>
      <c r="B807" s="495" t="s">
        <v>493</v>
      </c>
      <c r="C807" s="1021"/>
      <c r="D807" s="1021"/>
      <c r="E807" s="1021"/>
      <c r="F807" s="1021"/>
      <c r="G807" s="456"/>
      <c r="H807" s="483"/>
    </row>
    <row r="808" spans="1:8" ht="12" customHeight="1">
      <c r="A808" s="389"/>
      <c r="B808" s="420" t="s">
        <v>513</v>
      </c>
      <c r="C808" s="1021"/>
      <c r="D808" s="1021"/>
      <c r="E808" s="1021"/>
      <c r="F808" s="1021"/>
      <c r="G808" s="456"/>
      <c r="H808" s="483"/>
    </row>
    <row r="809" spans="1:8" ht="12" customHeight="1">
      <c r="A809" s="312"/>
      <c r="B809" s="401" t="s">
        <v>572</v>
      </c>
      <c r="C809" s="1022">
        <f>SUM(C11+C28+C36+C45+C55+C63+C82+C90+C98+C106+C114+C123+C131+C139+C147+C155+C172+C180+C188+C196+C205+C213+C222+C230+C238+C246+C254+C263+C271+C279+C287+C298+C307+C316+C324+C359+C367+C375+C383+C423+C441+C450+C458+C466+C474+C482+C491+C499+C507+C515+C523+C531+C547+C555+C563+C572+C580+C588+C596+C622+C630+C638+C646+C654+C671+C679+C687+C695+C703+C711+C719+C727+C735+C743+C751+C760+C768+C792+C800+C163+C612)</f>
        <v>135688</v>
      </c>
      <c r="D809" s="1022">
        <f>SUM(D11+D28+D36+D45+D55+D63+D82+D90+D98+D106+D114+D123+D131+D139+D147+D155+D172+D180+D188+D196+D205+D213+D222+D230+D238+D246+D254+D263+D271+D279+D287+D298+D307+D316+D324+D359+D367+D375+D383+D423+D441+D450+D458+D466+D474+D482+D491+D499+D507+D515+D523+D531+D547+D555+D563+D572+D580+D588+D596+D622+D630+D638+D646+D654+D671+D679+D687+D695+D703+D711+D719+D727+D735+D743+D751+D760+D768+D792+D800+D163+D612)</f>
        <v>165294</v>
      </c>
      <c r="E809" s="1022">
        <f>SUM(E11+E28+E36+E45+E55+E63+E82+E90+E98+E106+E114+E123+E131+E139+E147+E155+E172+E180+E188+E196+E205+E213+E222+E230+E238+E246+E254+E263+E271+E279+E287+E298+E307+E316+E324+E359+E367+E375+E383+E423+E441+E450+E458+E466+E474+E482+E491+E499+E507+E515+E523+E531+E547+E555+E563+E572+E580+E588+E596+E622+E630+E638+E646+E654+E671+E679+E687+E695+E703+E711+E719+E727+E735+E743+E751+E760+E768+E792+E800+E163+E612+E663+E784+E776)</f>
        <v>174764</v>
      </c>
      <c r="F809" s="1022">
        <f>SUM(F11+F28+F36+F45+F55+F63+F82+F90+F98+F106+F114+F123+F131+F139+F147+F155+F172+F180+F188+F196+F205+F213+F222+F230+F238+F246+F254+F263+F271+F279+F287+F298+F307+F316+F324+F359+F367+F375+F383+F423+F441+F450+F458+F466+F474+F482+F491+F499+F507+F515+F523+F531+F547+F555+F563+F572+F580+F588+F596+F622+F630+F638+F646+F654+F671+F679+F687+F695+F703+F711+F719+F727+F735+F743+F751+F760+F768+F792+F800+F163+F612+F663+F784+F776)</f>
        <v>178364</v>
      </c>
      <c r="G809" s="1174">
        <f t="shared" si="2"/>
        <v>1.0205992080748896</v>
      </c>
      <c r="H809" s="457"/>
    </row>
    <row r="810" spans="1:8" ht="12" customHeight="1">
      <c r="A810" s="312"/>
      <c r="B810" s="319" t="s">
        <v>566</v>
      </c>
      <c r="C810" s="1022">
        <f>SUM(C12+C29+C37+C46+C56+C64+C83+C91+C99+C107+C115+C124+C132+C140+C148+C156+C173+C181+C189+C197+C206+C214+C223+C231+C239+C247+C255+C264+C272+C280+C288+C299+C308+C317+C325+C360+C368+C376+C384+C424+C442+C451+C459+C467+C475+C483+C492+C500+C508+C516+C524+C532+C548+C556+C564+C573+C581+C589+C597+C623+C631+C639+C647+C655+C672+C680+C688+C696+C704+C712+C720+C728+C736+C744+C752+C761+C769+C793+C801+C164+C613)</f>
        <v>40293</v>
      </c>
      <c r="D810" s="1022">
        <f>SUM(D12+D29+D37+D46+D56+D64+D83+D91+D99+D107+D115+D124+D132+D140+D148+D156+D173+D181+D189+D197+D206+D214+D223+D231+D239+D247+D255+D264+D272+D280+D288+D299+D308+D317+D325+D360+D368+D376+D384+D424+D442+D451+D459+D467+D475+D483+D492+D500+D508+D516+D524+D532+D548+D556+D564+D573+D581+D589+D597+D623+D631+D639+D647+D655+D672+D680+D688+D696+D704+D712+D720+D728+D736+D744+D752+D761+D769+D793+D801+D164+D613)</f>
        <v>50421</v>
      </c>
      <c r="E810" s="1022">
        <f>SUM(E12+E29+E37+E46+E56+E64+E83+E91+E99+E107+E115+E124+E132+E140+E148+E156+E173+E181+E189+E197+E206+E214+E223+E231+E239+E247+E255+E264+E272+E280+E288+E299+E308+E317+E325+E360+E368+E376+E384+E424+E442+E451+E459+E467+E475+E483+E492+E500+E508+E516+E524+E532+E548+E556+E564+E573+E581+E589+E597+E623+E631+E639+E647+E655+E672+E680+E688+E696+E704+E712+E720+E728+E736+E744+E752+E761+E769+E793+E801+E164+E613+E664+E785+E777)</f>
        <v>54026</v>
      </c>
      <c r="F810" s="1022">
        <f>SUM(F12+F29+F37+F46+F56+F64+F83+F91+F99+F107+F115+F124+F132+F140+F148+F156+F173+F181+F189+F197+F206+F214+F223+F231+F239+F247+F255+F264+F272+F280+F288+F299+F308+F317+F325+F360+F368+F376+F384+F424+F442+F451+F459+F467+F475+F483+F492+F500+F508+F516+F524+F532+F548+F556+F564+F573+F581+F589+F597+F623+F631+F639+F647+F655+F672+F680+F688+F696+F704+F712+F720+F728+F736+F744+F752+F761+F769+F793+F801+F164+F613+F664+F785+F777)</f>
        <v>55845</v>
      </c>
      <c r="G810" s="1169">
        <f t="shared" si="2"/>
        <v>1.0336689741976086</v>
      </c>
      <c r="H810" s="457"/>
    </row>
    <row r="811" spans="1:8" ht="12" customHeight="1">
      <c r="A811" s="312"/>
      <c r="B811" s="319" t="s">
        <v>801</v>
      </c>
      <c r="C811" s="1022">
        <f>SUM(C13+C30+C38+C47+C57+C65+C84+C92+C100+C108+C116+C125+C133+C141+C149+C157+C174+C182+C190+C198+C207+C215+C224+C232+C240+C248+C256+C265+C273+C281+C289+C300+C309+C318+C326+C361+C369+C377+C385+C425+C443+C452+C460+C468+C476+C484+C493+C501+C509+C517+C525+C533+C549+C557+C565+C574+C582+C590+C598+C624+C632+C640+C648+C656+C673+C681+C689+C697+C705+C713+C721+C729+C737+C745+C753+C762+C770+C794+C802+C541+C606+C614+C401+C393+C417+C165+C343+C434+C21+C74)</f>
        <v>2814988</v>
      </c>
      <c r="D811" s="1022">
        <f>SUM(D13+D30+D38+D47+D57+D65+D84+D92+D100+D108+D116+D125+D133+D141+D149+D157+D174+D182+D190+D198+D207+D215+D224+D232+D240+D248+D256+D265+D273+D281+D289+D300+D309+D318+D326+D361+D369+D377+D385+D425+D443+D452+D460+D468+D476+D484+D493+D501+D509+D517+D525+D533+D549+D557+D565+D574+D582+D590+D598+D624+D632+D640+D648+D656+D673+D681+D689+D697+D705+D713+D721+D729+D737+D745+D753+D762+D770+D794+D802+D541+D606+D614+D401+D393+D417+D165+D343+D434+D21+D74+D665+D778)</f>
        <v>2977193</v>
      </c>
      <c r="E811" s="1022">
        <f>SUM(E13+E30+E38+E47+E57+E65+E84+E92+E100+E108+E116+E125+E133+E141+E149+E157+E174+E182+E190+E198+E207+E215+E224+E232+E240+E248+E256+E265+E273+E281+E289+E300+E309+E318+E326+E361+E369+E377+E385+E425+E443+E452+E460+E468+E476+E484+E493+E501+E509+E517+E525+E533+E549+E557+E565+E574+E582+E590+E598+E624+E632+E640+E648+E656+E673+E681+E689+E697+E705+E713+E721+E729+E737+E745+E753+E762+E770+E794+E802+E541+E606+E614+E401+E393+E417+E165+E343+E434+E21+E74+E665+E778+E786)</f>
        <v>3057071</v>
      </c>
      <c r="F811" s="1022">
        <f>SUM(F13+F30+F38+F47+F57+F65+F84+F92+F100+F108+F116+F125+F133+F141+F149+F157+F174+F182+F190+F198+F207+F215+F224+F232+F240+F248+F256+F265+F273+F281+F289+F300+F309+F318+F326+F361+F369+F377+F385+F425+F443+F452+F460+F468+F476+F484+F493+F501+F509+F517+F525+F533+F549+F557+F565+F574+F582+F590+F598+F624+F632+F640+F648+F656+F673+F681+F689+F697+F705+F713+F721+F729+F737+F745+F753+F762+F770+F794+F802+F541+F606+F614+F401+F393+F417+F165+F343+F434+F21+F74+F665+F778+F786)</f>
        <v>3072568</v>
      </c>
      <c r="G811" s="1169">
        <f t="shared" si="2"/>
        <v>1.0050692313001564</v>
      </c>
      <c r="H811" s="530"/>
    </row>
    <row r="812" spans="1:8" ht="12" customHeight="1">
      <c r="A812" s="312"/>
      <c r="B812" s="194" t="s">
        <v>578</v>
      </c>
      <c r="C812" s="1022">
        <f>SUM(C14+C31+C39+C48+C58+C66+C85+C93+C101+C109+C117+C126+C134+C142+C150+C158+C175+C183+C191+C199+C208+C216+C225+C233+C241+C249+C257+C266+C274+C282+C290+C301+C310+C319+C327+C362+C370+C378+C386+C426+C444+C453+C461+C469+C477+C485+C494+C502+C510+C518+C526+C534+C550+C558+C566+C575+C583+C591+C599+C625+C633+C641+C649+C657+C674+C682+C690+C698+C706+C714+C722+C730+C738+C746+C754+C763+C771+C795+C803+C335+C344+C353+C402+C394+C410+C418+C435)</f>
        <v>220705</v>
      </c>
      <c r="D812" s="1022">
        <f>SUM(D14+D31+D39+D48+D58+D66+D85+D93+D101+D109+D117+D126+D134+D142+D150+D158+D175+D183+D191+D199+D208+D216+D225+D233+D241+D249+D257+D266+D274+D282+D290+D301+D310+D319+D327+D362+D370+D378+D386+D426+D444+D453+D461+D469+D477+D485+D494+D502+D510+D518+D526+D534+D550+D558+D566+D575+D583+D591+D599+D625+D633+D641+D649+D657+D674+D682+D690+D698+D706+D714+D722+D730+D738+D746+D754+D763+D771+D795+D803+D335+D344+D353+D402+D394+D410+D418+D435)</f>
        <v>248621</v>
      </c>
      <c r="E812" s="1022">
        <f>SUM(E14+E31+E39+E48+E58+E66+E85+E93+E101+E109+E117+E126+E134+E142+E150+E158+E175+E183+E191+E199+E208+E216+E225+E233+E241+E249+E257+E266+E274+E282+E290+E301+E310+E319+E327+E362+E370+E378+E386+E426+E444+E453+E461+E469+E477+E485+E494+E502+E510+E518+E526+E534+E550+E558+E566+E575+E583+E591+E599+E625+E633+E641+E649+E657+E674+E682+E690+E698+E706+E714+E722+E730+E738+E746+E754+E763+E771+E795+E803+E335+E344+E353+E402+E394+E410+E418+E435)</f>
        <v>261961</v>
      </c>
      <c r="F812" s="1022">
        <f>SUM(F14+F31+F39+F48+F58+F66+F85+F93+F101+F109+F117+F126+F134+F142+F150+F158+F175+F183+F191+F199+F208+F216+F225+F233+F241+F249+F257+F266+F274+F282+F290+F301+F310+F319+F327+F362+F370+F378+F386+F426+F444+F453+F461+F469+F477+F485+F494+F502+F510+F518+F526+F534+F550+F558+F566+F575+F583+F591+F599+F625+F633+F641+F649+F657+F674+F682+F690+F698+F706+F714+F722+F730+F738+F746+F754+F763+F771+F795+F803+F335+F344+F353+F402+F394+F410+F418+F435)</f>
        <v>266235</v>
      </c>
      <c r="G812" s="1169">
        <f t="shared" si="2"/>
        <v>1.0163154057283337</v>
      </c>
      <c r="H812" s="530"/>
    </row>
    <row r="813" spans="1:8" ht="12" customHeight="1" thickBot="1">
      <c r="A813" s="312"/>
      <c r="B813" s="540" t="s">
        <v>796</v>
      </c>
      <c r="C813" s="1023">
        <f>SUM(C15+C32+C40+C49+C59+C67+C86+C94+C102+C110+C118+C127+C135+C143+C151+C159+C176+C184+C192+C200+C209+C217+C226+C234+C242+C250+C258+C267+C275+C283+C311+C320+C328+C354+C363+C371+C379+C387+C427+C445+C454+C462+C470+C478+C486+C495+C503+C511+C519+C527+C535+C551+C559+C567+C576+C584+C592+C600+C626+C634+C642+C650+C658+C675+C683+C691+C699+C707+C715+C723+C731+C739+C747+C755+C764+C772+C796+C804+C167+C608+C616)</f>
        <v>117750</v>
      </c>
      <c r="D813" s="1023">
        <f>SUM(D15+D32+D40+D49+D59+D67+D86+D94+D102+D110+D118+D127+D135+D143+D151+D159+D176+D184+D192+D200+D209+D217+D226+D234+D242+D250+D258+D267+D275+D283+D311+D320+D328+D354+D363+D371+D379+D387+D427+D445+D454+D462+D470+D478+D486+D495+D503+D511+D519+D527+D535+D551+D559+D567+D576+D584+D592+D600+D626+D634+D642+D650+D658+D675+D683+D691+D699+D707+D715+D723+D731+D739+D747+D755+D764+D772+D796+D804+D167+D608+D616)</f>
        <v>159437</v>
      </c>
      <c r="E813" s="1023">
        <f>SUM(E15+E32+E40+E49+E59+E67+E86+E94+E102+E110+E118+E127+E135+E143+E151+E159+E176+E184+E192+E200+E209+E217+E226+E234+E242+E250+E258+E267+E275+E283+E311+E320+E328+E354+E363+E371+E379+E387+E427+E445+E454+E462+E470+E478+E486+E495+E503+E511+E519+E527+E535+E551+E559+E567+E576+E584+E592+E600+E626+E634+E642+E650+E658+E675+E683+E691+E699+E707+E715+E723+E731+E739+E747+E755+E764+E772+E796+E804+E167+E608+E616)</f>
        <v>137945</v>
      </c>
      <c r="F813" s="1023">
        <f>SUM(F15+F32+F40+F49+F59+F67+F86+F94+F102+F110+F118+F127+F135+F143+F151+F159+F176+F184+F192+F200+F209+F217+F226+F234+F242+F250+F258+F267+F275+F283+F311+F320+F328+F354+F363+F371+F379+F387+F427+F445+F454+F462+F470+F478+F486+F495+F503+F511+F519+F527+F535+F551+F559+F567+F576+F584+F592+F600+F626+F634+F642+F650+F658+F675+F683+F691+F699+F707+F715+F723+F731+F739+F747+F755+F764+F772+F796+F804+F167+F608+F616)</f>
        <v>130725</v>
      </c>
      <c r="G813" s="1175">
        <f t="shared" si="2"/>
        <v>0.9476602993946863</v>
      </c>
      <c r="H813" s="486"/>
    </row>
    <row r="814" spans="1:8" ht="12" customHeight="1" thickBot="1">
      <c r="A814" s="312"/>
      <c r="B814" s="541" t="s">
        <v>502</v>
      </c>
      <c r="C814" s="1039">
        <f>SUM(C809:C813)</f>
        <v>3329424</v>
      </c>
      <c r="D814" s="1039">
        <f>SUM(D809:D813)</f>
        <v>3600966</v>
      </c>
      <c r="E814" s="1039">
        <f>SUM(E809:E813)</f>
        <v>3685767</v>
      </c>
      <c r="F814" s="1039">
        <f>SUM(F809:F813)</f>
        <v>3703737</v>
      </c>
      <c r="G814" s="1172">
        <f t="shared" si="2"/>
        <v>1.0048755116641936</v>
      </c>
      <c r="H814" s="503"/>
    </row>
    <row r="815" spans="1:8" ht="12" customHeight="1">
      <c r="A815" s="312"/>
      <c r="B815" s="542" t="s">
        <v>514</v>
      </c>
      <c r="C815" s="1022"/>
      <c r="D815" s="1022"/>
      <c r="E815" s="1022"/>
      <c r="F815" s="1022"/>
      <c r="G815" s="456"/>
      <c r="H815" s="483"/>
    </row>
    <row r="816" spans="1:8" ht="12" customHeight="1">
      <c r="A816" s="312"/>
      <c r="B816" s="319" t="s">
        <v>744</v>
      </c>
      <c r="C816" s="1022">
        <f>SUM(C201+C292+C805+C33+C185+C627+C303+C312+C136+C676+C259+C77)</f>
        <v>276764</v>
      </c>
      <c r="D816" s="1022">
        <f>SUM(D201+D292+D805+D33+D185+D627+D303+D312+D136+D676+D77+D168)</f>
        <v>284978</v>
      </c>
      <c r="E816" s="1022">
        <f>SUM(E201+E292+E805+E33+E185+E627+E303+E312+E136+E676+E77+E168+E577)</f>
        <v>142363</v>
      </c>
      <c r="F816" s="1022">
        <f>SUM(F201+F292+F805+F33+F185+F627+F303+F312+F676+F77+F168+F577+F68)</f>
        <v>148754</v>
      </c>
      <c r="G816" s="1174">
        <f t="shared" si="2"/>
        <v>1.0448922824048383</v>
      </c>
      <c r="H816" s="483"/>
    </row>
    <row r="817" spans="1:8" ht="12" customHeight="1">
      <c r="A817" s="312"/>
      <c r="B817" s="319" t="s">
        <v>745</v>
      </c>
      <c r="C817" s="1022">
        <f>SUM(C78)</f>
        <v>4000</v>
      </c>
      <c r="D817" s="1022">
        <f>SUM(D78+D69)</f>
        <v>9379</v>
      </c>
      <c r="E817" s="1022">
        <f>SUM(E78+E69)</f>
        <v>5879</v>
      </c>
      <c r="F817" s="1022">
        <f>SUM(F78+F69)</f>
        <v>4379</v>
      </c>
      <c r="G817" s="1169">
        <f t="shared" si="2"/>
        <v>0.7448545671032488</v>
      </c>
      <c r="H817" s="457"/>
    </row>
    <row r="818" spans="1:8" ht="12" customHeight="1" thickBot="1">
      <c r="A818" s="312"/>
      <c r="B818" s="540" t="s">
        <v>836</v>
      </c>
      <c r="C818" s="1023">
        <f>SUM(C60+C193+C202+C251+C144+C321+C609+C617)</f>
        <v>652500</v>
      </c>
      <c r="D818" s="1023">
        <f>SUM(D60+D193+D202+D251+D144+D321+D609+D617+D219+D259)</f>
        <v>779805</v>
      </c>
      <c r="E818" s="1023">
        <f>SUM(E60+E193+E202+E251+E144+E321+E609+E617+E219+E259+E684)</f>
        <v>801119</v>
      </c>
      <c r="F818" s="1023">
        <f>SUM(F60+F193+F202+F251+F144+F321+F609+F617+F219+F259+F684+F136)</f>
        <v>863319</v>
      </c>
      <c r="G818" s="1175">
        <f t="shared" si="2"/>
        <v>1.0776413990930187</v>
      </c>
      <c r="H818" s="503"/>
    </row>
    <row r="819" spans="1:8" ht="12" customHeight="1" thickBot="1">
      <c r="A819" s="312"/>
      <c r="B819" s="541" t="s">
        <v>509</v>
      </c>
      <c r="C819" s="1039">
        <f>SUM(C816:C818)</f>
        <v>933264</v>
      </c>
      <c r="D819" s="1039">
        <f>SUM(D816:D818)</f>
        <v>1074162</v>
      </c>
      <c r="E819" s="1039">
        <f>SUM(E816:E818)</f>
        <v>949361</v>
      </c>
      <c r="F819" s="1039">
        <f>SUM(F816:F818)</f>
        <v>1016452</v>
      </c>
      <c r="G819" s="1172">
        <f t="shared" si="2"/>
        <v>1.0706696398946238</v>
      </c>
      <c r="H819" s="503"/>
    </row>
    <row r="820" spans="1:8" ht="10.5" customHeight="1" thickBot="1">
      <c r="A820" s="391"/>
      <c r="B820" s="406" t="s">
        <v>754</v>
      </c>
      <c r="C820" s="1040">
        <f>SUM(C819+C814)</f>
        <v>4262688</v>
      </c>
      <c r="D820" s="1040">
        <f>SUM(D819+D814)</f>
        <v>4675128</v>
      </c>
      <c r="E820" s="1040">
        <f>SUM(E819+E814)</f>
        <v>4635128</v>
      </c>
      <c r="F820" s="1040">
        <f>SUM(F819+F814)</f>
        <v>4720189</v>
      </c>
      <c r="G820" s="1172">
        <f t="shared" si="2"/>
        <v>1.0183513810190354</v>
      </c>
      <c r="H820" s="488"/>
    </row>
  </sheetData>
  <sheetProtection/>
  <mergeCells count="7"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" right="0" top="0.3937007874015748" bottom="0.1968503937007874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1" max="255" man="1"/>
    <brk id="96" max="255" man="1"/>
    <brk id="194" max="255" man="1"/>
    <brk id="236" max="255" man="1"/>
    <brk id="285" max="255" man="1"/>
    <brk id="330" max="255" man="1"/>
    <brk id="373" max="255" man="1"/>
    <brk id="421" max="255" man="1"/>
    <brk id="464" max="255" man="1"/>
    <brk id="505" max="255" man="1"/>
    <brk id="553" max="255" man="1"/>
    <brk id="602" max="255" man="1"/>
    <brk id="644" max="255" man="1"/>
    <brk id="685" max="255" man="1"/>
    <brk id="725" max="255" man="1"/>
    <brk id="766" max="255" man="1"/>
    <brk id="8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showZeros="0" zoomScale="95" zoomScaleNormal="95" zoomScalePageLayoutView="0" workbookViewId="0" topLeftCell="A40">
      <selection activeCell="B63" sqref="B63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6" width="13.125" style="10" customWidth="1"/>
    <col min="7" max="7" width="8.50390625" style="10" customWidth="1"/>
    <col min="8" max="8" width="50.875" style="9" customWidth="1"/>
    <col min="9" max="16384" width="9.125" style="9" customWidth="1"/>
  </cols>
  <sheetData>
    <row r="1" spans="1:9" ht="12.75" customHeight="1">
      <c r="A1" s="1298" t="s">
        <v>803</v>
      </c>
      <c r="B1" s="1297"/>
      <c r="C1" s="1297"/>
      <c r="D1" s="1297"/>
      <c r="E1" s="1297"/>
      <c r="F1" s="1297"/>
      <c r="G1" s="1297"/>
      <c r="H1" s="1297"/>
      <c r="I1" s="86"/>
    </row>
    <row r="2" spans="1:9" ht="12.75" customHeight="1">
      <c r="A2" s="1296" t="s">
        <v>1069</v>
      </c>
      <c r="B2" s="1297"/>
      <c r="C2" s="1297"/>
      <c r="D2" s="1297"/>
      <c r="E2" s="1297"/>
      <c r="F2" s="1297"/>
      <c r="G2" s="1297"/>
      <c r="H2" s="1297"/>
      <c r="I2" s="65"/>
    </row>
    <row r="3" spans="3:8" ht="12" customHeight="1">
      <c r="C3" s="71"/>
      <c r="D3" s="71"/>
      <c r="E3" s="71"/>
      <c r="F3" s="71"/>
      <c r="G3" s="71"/>
      <c r="H3" s="83" t="s">
        <v>663</v>
      </c>
    </row>
    <row r="4" spans="1:8" ht="12.75" customHeight="1">
      <c r="A4" s="49"/>
      <c r="B4" s="50"/>
      <c r="C4" s="1243" t="s">
        <v>1178</v>
      </c>
      <c r="D4" s="1243" t="s">
        <v>1216</v>
      </c>
      <c r="E4" s="1243" t="s">
        <v>1304</v>
      </c>
      <c r="F4" s="1243" t="s">
        <v>1310</v>
      </c>
      <c r="G4" s="1243" t="s">
        <v>1223</v>
      </c>
      <c r="H4" s="93" t="s">
        <v>618</v>
      </c>
    </row>
    <row r="5" spans="1:8" ht="12.75">
      <c r="A5" s="51" t="s">
        <v>780</v>
      </c>
      <c r="B5" s="92" t="s">
        <v>617</v>
      </c>
      <c r="C5" s="1260"/>
      <c r="D5" s="1260"/>
      <c r="E5" s="1260"/>
      <c r="F5" s="1260"/>
      <c r="G5" s="1294"/>
      <c r="H5" s="52" t="s">
        <v>619</v>
      </c>
    </row>
    <row r="6" spans="1:8" ht="13.5" thickBot="1">
      <c r="A6" s="53"/>
      <c r="B6" s="54"/>
      <c r="C6" s="1261"/>
      <c r="D6" s="1261"/>
      <c r="E6" s="1261"/>
      <c r="F6" s="1261"/>
      <c r="G6" s="1295"/>
      <c r="H6" s="55"/>
    </row>
    <row r="7" spans="1:8" ht="15" customHeight="1">
      <c r="A7" s="210" t="s">
        <v>640</v>
      </c>
      <c r="B7" s="211" t="s">
        <v>641</v>
      </c>
      <c r="C7" s="212" t="s">
        <v>642</v>
      </c>
      <c r="D7" s="212" t="s">
        <v>643</v>
      </c>
      <c r="E7" s="212" t="s">
        <v>644</v>
      </c>
      <c r="F7" s="212" t="s">
        <v>479</v>
      </c>
      <c r="G7" s="212" t="s">
        <v>896</v>
      </c>
      <c r="H7" s="212" t="s">
        <v>979</v>
      </c>
    </row>
    <row r="8" spans="1:8" ht="12.75" customHeight="1">
      <c r="A8" s="109"/>
      <c r="B8" s="90" t="s">
        <v>761</v>
      </c>
      <c r="C8" s="836"/>
      <c r="D8" s="836"/>
      <c r="E8" s="836"/>
      <c r="F8" s="836"/>
      <c r="G8" s="874"/>
      <c r="H8" s="875"/>
    </row>
    <row r="9" spans="1:8" ht="12.75" customHeight="1" thickBot="1">
      <c r="A9" s="43">
        <v>3911</v>
      </c>
      <c r="B9" s="36" t="s">
        <v>668</v>
      </c>
      <c r="C9" s="1042">
        <v>15000</v>
      </c>
      <c r="D9" s="1042">
        <v>15000</v>
      </c>
      <c r="E9" s="1042">
        <v>15000</v>
      </c>
      <c r="F9" s="1042">
        <v>15000</v>
      </c>
      <c r="G9" s="1211">
        <f>SUM(F9/E9)</f>
        <v>1</v>
      </c>
      <c r="H9" s="837"/>
    </row>
    <row r="10" spans="1:8" ht="12.75" customHeight="1" thickBot="1">
      <c r="A10" s="64">
        <v>3910</v>
      </c>
      <c r="B10" s="37" t="s">
        <v>658</v>
      </c>
      <c r="C10" s="1041">
        <f>SUM(C9:C9)</f>
        <v>15000</v>
      </c>
      <c r="D10" s="1041">
        <f>SUM(D9:D9)</f>
        <v>15000</v>
      </c>
      <c r="E10" s="1041">
        <f>SUM(E9:E9)</f>
        <v>15000</v>
      </c>
      <c r="F10" s="1041">
        <f>SUM(F9:F9)</f>
        <v>15000</v>
      </c>
      <c r="G10" s="1212">
        <f aca="true" t="shared" si="0" ref="G10:G62">SUM(F10/E10)</f>
        <v>1</v>
      </c>
      <c r="H10" s="837"/>
    </row>
    <row r="11" spans="1:8" s="13" customFormat="1" ht="12.75" customHeight="1">
      <c r="A11" s="11"/>
      <c r="B11" s="39" t="s">
        <v>760</v>
      </c>
      <c r="C11" s="1060"/>
      <c r="D11" s="1060"/>
      <c r="E11" s="1224"/>
      <c r="F11" s="1224"/>
      <c r="G11" s="877"/>
      <c r="H11" s="838"/>
    </row>
    <row r="12" spans="1:8" s="13" customFormat="1" ht="12.75" customHeight="1">
      <c r="A12" s="43">
        <v>3921</v>
      </c>
      <c r="B12" s="36" t="s">
        <v>161</v>
      </c>
      <c r="C12" s="1061">
        <v>6000</v>
      </c>
      <c r="D12" s="1091">
        <v>6000</v>
      </c>
      <c r="E12" s="1091">
        <v>6000</v>
      </c>
      <c r="F12" s="1091">
        <v>6000</v>
      </c>
      <c r="G12" s="877">
        <f t="shared" si="0"/>
        <v>1</v>
      </c>
      <c r="H12" s="839" t="s">
        <v>916</v>
      </c>
    </row>
    <row r="13" spans="1:8" s="13" customFormat="1" ht="12.75" customHeight="1">
      <c r="A13" s="43">
        <v>3922</v>
      </c>
      <c r="B13" s="36" t="s">
        <v>160</v>
      </c>
      <c r="C13" s="1061">
        <v>5000</v>
      </c>
      <c r="D13" s="1091">
        <v>5000</v>
      </c>
      <c r="E13" s="1091">
        <v>5000</v>
      </c>
      <c r="F13" s="1091">
        <v>5000</v>
      </c>
      <c r="G13" s="877">
        <f t="shared" si="0"/>
        <v>1</v>
      </c>
      <c r="H13" s="840" t="s">
        <v>350</v>
      </c>
    </row>
    <row r="14" spans="1:8" s="13" customFormat="1" ht="12.75" customHeight="1">
      <c r="A14" s="43">
        <v>3923</v>
      </c>
      <c r="B14" s="36" t="s">
        <v>1192</v>
      </c>
      <c r="C14" s="1061"/>
      <c r="D14" s="1091">
        <v>2000</v>
      </c>
      <c r="E14" s="1091">
        <v>2000</v>
      </c>
      <c r="F14" s="1091">
        <v>2000</v>
      </c>
      <c r="G14" s="877">
        <f t="shared" si="0"/>
        <v>1</v>
      </c>
      <c r="H14" s="840" t="s">
        <v>1193</v>
      </c>
    </row>
    <row r="15" spans="1:8" s="13" customFormat="1" ht="12.75" customHeight="1">
      <c r="A15" s="43">
        <v>3924</v>
      </c>
      <c r="B15" s="36" t="s">
        <v>1239</v>
      </c>
      <c r="C15" s="1061"/>
      <c r="D15" s="1091"/>
      <c r="E15" s="1091">
        <v>3000</v>
      </c>
      <c r="F15" s="1091">
        <v>3000</v>
      </c>
      <c r="G15" s="877">
        <f t="shared" si="0"/>
        <v>1</v>
      </c>
      <c r="H15" s="840"/>
    </row>
    <row r="16" spans="1:8" s="13" customFormat="1" ht="12.75" customHeight="1">
      <c r="A16" s="43">
        <v>3925</v>
      </c>
      <c r="B16" s="36" t="s">
        <v>458</v>
      </c>
      <c r="C16" s="1061">
        <v>398000</v>
      </c>
      <c r="D16" s="1091">
        <v>398000</v>
      </c>
      <c r="E16" s="1091">
        <v>398000</v>
      </c>
      <c r="F16" s="1091">
        <v>400092</v>
      </c>
      <c r="G16" s="877">
        <f t="shared" si="0"/>
        <v>1.0052562814070352</v>
      </c>
      <c r="H16" s="841"/>
    </row>
    <row r="17" spans="1:8" s="13" customFormat="1" ht="12.75" customHeight="1">
      <c r="A17" s="43">
        <v>3928</v>
      </c>
      <c r="B17" s="36" t="s">
        <v>627</v>
      </c>
      <c r="C17" s="1061">
        <v>170000</v>
      </c>
      <c r="D17" s="1091">
        <v>300800</v>
      </c>
      <c r="E17" s="1091">
        <v>300800</v>
      </c>
      <c r="F17" s="1091">
        <v>300800</v>
      </c>
      <c r="G17" s="877">
        <f t="shared" si="0"/>
        <v>1</v>
      </c>
      <c r="H17" s="841"/>
    </row>
    <row r="18" spans="1:8" s="13" customFormat="1" ht="12.75" customHeight="1">
      <c r="A18" s="43"/>
      <c r="B18" s="203" t="s">
        <v>528</v>
      </c>
      <c r="C18" s="924">
        <v>10000</v>
      </c>
      <c r="D18" s="1092">
        <v>10000</v>
      </c>
      <c r="E18" s="1092">
        <v>10000</v>
      </c>
      <c r="F18" s="1092">
        <v>10000</v>
      </c>
      <c r="G18" s="877">
        <f t="shared" si="0"/>
        <v>1</v>
      </c>
      <c r="H18" s="841"/>
    </row>
    <row r="19" spans="1:8" s="13" customFormat="1" ht="12.75" customHeight="1">
      <c r="A19" s="43"/>
      <c r="B19" s="203" t="s">
        <v>808</v>
      </c>
      <c r="C19" s="924">
        <v>400</v>
      </c>
      <c r="D19" s="1092">
        <v>400</v>
      </c>
      <c r="E19" s="1092">
        <v>400</v>
      </c>
      <c r="F19" s="1092">
        <v>400</v>
      </c>
      <c r="G19" s="877">
        <f t="shared" si="0"/>
        <v>1</v>
      </c>
      <c r="H19" s="841"/>
    </row>
    <row r="20" spans="1:8" s="13" customFormat="1" ht="12.75" customHeight="1">
      <c r="A20" s="43"/>
      <c r="B20" s="203" t="s">
        <v>958</v>
      </c>
      <c r="C20" s="924">
        <v>9600</v>
      </c>
      <c r="D20" s="1092">
        <v>9600</v>
      </c>
      <c r="E20" s="1092">
        <v>9600</v>
      </c>
      <c r="F20" s="1092">
        <v>9600</v>
      </c>
      <c r="G20" s="877">
        <f t="shared" si="0"/>
        <v>1</v>
      </c>
      <c r="H20" s="841"/>
    </row>
    <row r="21" spans="1:8" s="13" customFormat="1" ht="12.75" customHeight="1">
      <c r="A21" s="43"/>
      <c r="B21" s="203" t="s">
        <v>1096</v>
      </c>
      <c r="C21" s="924">
        <v>160000</v>
      </c>
      <c r="D21" s="1092">
        <v>290800</v>
      </c>
      <c r="E21" s="1092">
        <v>290800</v>
      </c>
      <c r="F21" s="1092">
        <v>290800</v>
      </c>
      <c r="G21" s="877">
        <f t="shared" si="0"/>
        <v>1</v>
      </c>
      <c r="H21" s="841"/>
    </row>
    <row r="22" spans="1:8" s="13" customFormat="1" ht="12.75" customHeight="1" thickBot="1">
      <c r="A22" s="43">
        <v>3929</v>
      </c>
      <c r="B22" s="57" t="s">
        <v>789</v>
      </c>
      <c r="C22" s="1062">
        <v>10000</v>
      </c>
      <c r="D22" s="1093">
        <v>20000</v>
      </c>
      <c r="E22" s="1093">
        <v>20000</v>
      </c>
      <c r="F22" s="1093">
        <v>20000</v>
      </c>
      <c r="G22" s="1211">
        <f t="shared" si="0"/>
        <v>1</v>
      </c>
      <c r="H22" s="842" t="s">
        <v>1075</v>
      </c>
    </row>
    <row r="23" spans="1:8" s="13" customFormat="1" ht="12.75" customHeight="1" thickBot="1">
      <c r="A23" s="64">
        <v>3920</v>
      </c>
      <c r="B23" s="37" t="s">
        <v>658</v>
      </c>
      <c r="C23" s="1041">
        <f>SUM(C12:C17)+C22</f>
        <v>589000</v>
      </c>
      <c r="D23" s="1041">
        <f>SUM(D12:D17)+D22</f>
        <v>731800</v>
      </c>
      <c r="E23" s="1041">
        <f>SUM(E12:E17)+E22</f>
        <v>734800</v>
      </c>
      <c r="F23" s="1041">
        <f>SUM(F12:F17)+F22</f>
        <v>736892</v>
      </c>
      <c r="G23" s="891">
        <f t="shared" si="0"/>
        <v>1.0028470332063146</v>
      </c>
      <c r="H23" s="843"/>
    </row>
    <row r="24" spans="1:8" s="13" customFormat="1" ht="12.75" customHeight="1">
      <c r="A24" s="11"/>
      <c r="B24" s="39" t="s">
        <v>584</v>
      </c>
      <c r="C24" s="1060"/>
      <c r="D24" s="1060"/>
      <c r="E24" s="1224"/>
      <c r="F24" s="1224"/>
      <c r="G24" s="877"/>
      <c r="H24" s="844"/>
    </row>
    <row r="25" spans="1:8" s="13" customFormat="1" ht="12.75" customHeight="1">
      <c r="A25" s="69">
        <v>3931</v>
      </c>
      <c r="B25" s="91" t="s">
        <v>632</v>
      </c>
      <c r="C25" s="807">
        <v>5000</v>
      </c>
      <c r="D25" s="1094">
        <v>5000</v>
      </c>
      <c r="E25" s="1094">
        <v>5000</v>
      </c>
      <c r="F25" s="1094">
        <v>5000</v>
      </c>
      <c r="G25" s="877">
        <f t="shared" si="0"/>
        <v>1</v>
      </c>
      <c r="H25" s="845"/>
    </row>
    <row r="26" spans="1:8" s="13" customFormat="1" ht="12.75" customHeight="1" thickBot="1">
      <c r="A26" s="69">
        <v>3932</v>
      </c>
      <c r="B26" s="91" t="s">
        <v>669</v>
      </c>
      <c r="C26" s="1062">
        <v>12500</v>
      </c>
      <c r="D26" s="1093">
        <v>12500</v>
      </c>
      <c r="E26" s="1093">
        <v>12500</v>
      </c>
      <c r="F26" s="1093">
        <v>12500</v>
      </c>
      <c r="G26" s="1211">
        <f t="shared" si="0"/>
        <v>1</v>
      </c>
      <c r="H26" s="846"/>
    </row>
    <row r="27" spans="1:8" s="13" customFormat="1" ht="12.75" customHeight="1" thickBot="1">
      <c r="A27" s="64">
        <v>3930</v>
      </c>
      <c r="B27" s="37" t="s">
        <v>658</v>
      </c>
      <c r="C27" s="1063">
        <f>SUM(C25:C26)</f>
        <v>17500</v>
      </c>
      <c r="D27" s="1063">
        <f>SUM(D25:D26)</f>
        <v>17500</v>
      </c>
      <c r="E27" s="1041">
        <f>SUM(E25:E26)</f>
        <v>17500</v>
      </c>
      <c r="F27" s="1041">
        <f>SUM(F25:F26)</f>
        <v>17500</v>
      </c>
      <c r="G27" s="1212">
        <f t="shared" si="0"/>
        <v>1</v>
      </c>
      <c r="H27" s="847"/>
    </row>
    <row r="28" spans="1:8" ht="12.75" customHeight="1">
      <c r="A28" s="11"/>
      <c r="B28" s="39" t="s">
        <v>495</v>
      </c>
      <c r="C28" s="1064"/>
      <c r="D28" s="1064"/>
      <c r="E28" s="1225"/>
      <c r="F28" s="1225"/>
      <c r="G28" s="877"/>
      <c r="H28" s="848"/>
    </row>
    <row r="29" spans="1:8" ht="12.75" customHeight="1">
      <c r="A29" s="43">
        <v>3941</v>
      </c>
      <c r="B29" s="36" t="s">
        <v>881</v>
      </c>
      <c r="C29" s="1061">
        <v>258800</v>
      </c>
      <c r="D29" s="1091">
        <v>263800</v>
      </c>
      <c r="E29" s="1091">
        <v>263800</v>
      </c>
      <c r="F29" s="1091">
        <v>263800</v>
      </c>
      <c r="G29" s="877">
        <f t="shared" si="0"/>
        <v>1</v>
      </c>
      <c r="H29" s="845"/>
    </row>
    <row r="30" spans="1:8" ht="12.75" customHeight="1">
      <c r="A30" s="43">
        <v>3943</v>
      </c>
      <c r="B30" s="36" t="s">
        <v>185</v>
      </c>
      <c r="C30" s="1061">
        <v>2000</v>
      </c>
      <c r="D30" s="1091">
        <v>2000</v>
      </c>
      <c r="E30" s="1091">
        <v>2000</v>
      </c>
      <c r="F30" s="1091">
        <v>2000</v>
      </c>
      <c r="G30" s="877">
        <f t="shared" si="0"/>
        <v>1</v>
      </c>
      <c r="H30" s="840" t="s">
        <v>454</v>
      </c>
    </row>
    <row r="31" spans="1:8" ht="12.75" customHeight="1">
      <c r="A31" s="43"/>
      <c r="B31" s="203" t="s">
        <v>1097</v>
      </c>
      <c r="C31" s="924">
        <v>787</v>
      </c>
      <c r="D31" s="924">
        <v>787</v>
      </c>
      <c r="E31" s="1092">
        <v>787</v>
      </c>
      <c r="F31" s="1092">
        <v>787</v>
      </c>
      <c r="G31" s="877">
        <f t="shared" si="0"/>
        <v>1</v>
      </c>
      <c r="H31" s="840"/>
    </row>
    <row r="32" spans="1:8" ht="12.75" customHeight="1">
      <c r="A32" s="43"/>
      <c r="B32" s="203" t="s">
        <v>1098</v>
      </c>
      <c r="C32" s="924">
        <v>213</v>
      </c>
      <c r="D32" s="924">
        <v>213</v>
      </c>
      <c r="E32" s="1092">
        <v>213</v>
      </c>
      <c r="F32" s="1092">
        <v>213</v>
      </c>
      <c r="G32" s="877">
        <f t="shared" si="0"/>
        <v>1</v>
      </c>
      <c r="H32" s="840"/>
    </row>
    <row r="33" spans="1:8" ht="12.75" customHeight="1" thickBot="1">
      <c r="A33" s="43"/>
      <c r="B33" s="203" t="s">
        <v>1096</v>
      </c>
      <c r="C33" s="1065">
        <v>1000</v>
      </c>
      <c r="D33" s="1065">
        <v>1000</v>
      </c>
      <c r="E33" s="1226">
        <v>1000</v>
      </c>
      <c r="F33" s="1226">
        <v>1000</v>
      </c>
      <c r="G33" s="1211">
        <f t="shared" si="0"/>
        <v>1</v>
      </c>
      <c r="H33" s="840"/>
    </row>
    <row r="34" spans="1:8" s="13" customFormat="1" ht="12.75" customHeight="1" thickBot="1">
      <c r="A34" s="64">
        <v>3940</v>
      </c>
      <c r="B34" s="37" t="s">
        <v>656</v>
      </c>
      <c r="C34" s="1063">
        <f>SUM(C29:C30)</f>
        <v>260800</v>
      </c>
      <c r="D34" s="1063">
        <f>SUM(D29:D30)</f>
        <v>265800</v>
      </c>
      <c r="E34" s="1041">
        <f>SUM(E29:E30)</f>
        <v>265800</v>
      </c>
      <c r="F34" s="1041">
        <f>SUM(F29:F30)</f>
        <v>265800</v>
      </c>
      <c r="G34" s="891">
        <f t="shared" si="0"/>
        <v>1</v>
      </c>
      <c r="H34" s="849"/>
    </row>
    <row r="35" spans="1:8" s="13" customFormat="1" ht="12.75" customHeight="1">
      <c r="A35" s="215"/>
      <c r="B35" s="216" t="s">
        <v>494</v>
      </c>
      <c r="C35" s="1066"/>
      <c r="D35" s="1066"/>
      <c r="E35" s="1227"/>
      <c r="F35" s="1227"/>
      <c r="G35" s="877"/>
      <c r="H35" s="850"/>
    </row>
    <row r="36" spans="1:8" s="13" customFormat="1" ht="12.75" customHeight="1">
      <c r="A36" s="67">
        <v>3961</v>
      </c>
      <c r="B36" s="88" t="s">
        <v>1147</v>
      </c>
      <c r="C36" s="1067">
        <v>135900</v>
      </c>
      <c r="D36" s="1095">
        <v>135900</v>
      </c>
      <c r="E36" s="1095">
        <v>135900</v>
      </c>
      <c r="F36" s="1095">
        <v>135900</v>
      </c>
      <c r="G36" s="877">
        <f t="shared" si="0"/>
        <v>1</v>
      </c>
      <c r="H36" s="845"/>
    </row>
    <row r="37" spans="1:8" s="13" customFormat="1" ht="12.75" customHeight="1">
      <c r="A37" s="67">
        <v>3962</v>
      </c>
      <c r="B37" s="310" t="s">
        <v>875</v>
      </c>
      <c r="C37" s="1067">
        <v>50000</v>
      </c>
      <c r="D37" s="1095">
        <v>50000</v>
      </c>
      <c r="E37" s="1095">
        <v>50000</v>
      </c>
      <c r="F37" s="1095">
        <v>50000</v>
      </c>
      <c r="G37" s="877">
        <f t="shared" si="0"/>
        <v>1</v>
      </c>
      <c r="H37" s="845"/>
    </row>
    <row r="38" spans="1:8" s="13" customFormat="1" ht="12.75" customHeight="1">
      <c r="A38" s="67">
        <v>3972</v>
      </c>
      <c r="B38" s="220" t="s">
        <v>1148</v>
      </c>
      <c r="C38" s="575">
        <v>18500</v>
      </c>
      <c r="D38" s="1098">
        <v>18500</v>
      </c>
      <c r="E38" s="1095">
        <f>SUM(E39:E40)</f>
        <v>18500</v>
      </c>
      <c r="F38" s="1095">
        <f>SUM(F39:F40)</f>
        <v>18500</v>
      </c>
      <c r="G38" s="877">
        <f t="shared" si="0"/>
        <v>1</v>
      </c>
      <c r="H38" s="839" t="s">
        <v>916</v>
      </c>
    </row>
    <row r="39" spans="1:8" s="13" customFormat="1" ht="12.75" customHeight="1">
      <c r="A39" s="67"/>
      <c r="B39" s="1134" t="s">
        <v>808</v>
      </c>
      <c r="C39" s="1067"/>
      <c r="D39" s="1095"/>
      <c r="E39" s="1228">
        <v>1300</v>
      </c>
      <c r="F39" s="1228">
        <v>1300</v>
      </c>
      <c r="G39" s="877">
        <f t="shared" si="0"/>
        <v>1</v>
      </c>
      <c r="H39" s="839"/>
    </row>
    <row r="40" spans="1:8" s="13" customFormat="1" ht="12.75" customHeight="1" thickBot="1">
      <c r="A40" s="67"/>
      <c r="B40" s="1134" t="s">
        <v>554</v>
      </c>
      <c r="C40" s="1132"/>
      <c r="D40" s="1133"/>
      <c r="E40" s="1229">
        <v>17200</v>
      </c>
      <c r="F40" s="1229">
        <v>17200</v>
      </c>
      <c r="G40" s="1211">
        <f t="shared" si="0"/>
        <v>1</v>
      </c>
      <c r="H40" s="839"/>
    </row>
    <row r="41" spans="1:8" s="13" customFormat="1" ht="12.75" customHeight="1" thickBot="1">
      <c r="A41" s="217">
        <v>3970</v>
      </c>
      <c r="B41" s="218" t="s">
        <v>626</v>
      </c>
      <c r="C41" s="1068">
        <f>SUM(C36:C38)</f>
        <v>204400</v>
      </c>
      <c r="D41" s="1068">
        <f>SUM(D36:D38)</f>
        <v>204400</v>
      </c>
      <c r="E41" s="1230">
        <f>SUM(E36:E38)</f>
        <v>204400</v>
      </c>
      <c r="F41" s="1230">
        <f>SUM(F36:F38)</f>
        <v>204400</v>
      </c>
      <c r="G41" s="1212">
        <f t="shared" si="0"/>
        <v>1</v>
      </c>
      <c r="H41" s="849"/>
    </row>
    <row r="42" spans="1:8" s="13" customFormat="1" ht="12.75" customHeight="1">
      <c r="A42" s="219"/>
      <c r="B42" s="221" t="s">
        <v>759</v>
      </c>
      <c r="C42" s="1066"/>
      <c r="D42" s="1066"/>
      <c r="E42" s="1227"/>
      <c r="F42" s="1227"/>
      <c r="G42" s="877"/>
      <c r="H42" s="838"/>
    </row>
    <row r="43" spans="1:8" s="13" customFormat="1" ht="12.75" customHeight="1">
      <c r="A43" s="67">
        <v>3988</v>
      </c>
      <c r="B43" s="88" t="s">
        <v>422</v>
      </c>
      <c r="C43" s="1067">
        <v>800</v>
      </c>
      <c r="D43" s="1095">
        <v>800</v>
      </c>
      <c r="E43" s="1095">
        <v>800</v>
      </c>
      <c r="F43" s="1095">
        <v>800</v>
      </c>
      <c r="G43" s="877">
        <f t="shared" si="0"/>
        <v>1</v>
      </c>
      <c r="H43" s="851"/>
    </row>
    <row r="44" spans="1:8" s="13" customFormat="1" ht="12.75" customHeight="1">
      <c r="A44" s="67">
        <v>3989</v>
      </c>
      <c r="B44" s="88" t="s">
        <v>878</v>
      </c>
      <c r="C44" s="1067">
        <v>6000</v>
      </c>
      <c r="D44" s="1095">
        <v>6000</v>
      </c>
      <c r="E44" s="1095">
        <v>6000</v>
      </c>
      <c r="F44" s="1095">
        <v>6000</v>
      </c>
      <c r="G44" s="877">
        <f t="shared" si="0"/>
        <v>1</v>
      </c>
      <c r="H44" s="839" t="s">
        <v>916</v>
      </c>
    </row>
    <row r="45" spans="1:8" s="13" customFormat="1" ht="12.75" customHeight="1">
      <c r="A45" s="69">
        <v>3990</v>
      </c>
      <c r="B45" s="91" t="s">
        <v>817</v>
      </c>
      <c r="C45" s="807">
        <v>1000</v>
      </c>
      <c r="D45" s="1094">
        <v>1000</v>
      </c>
      <c r="E45" s="1094">
        <v>1000</v>
      </c>
      <c r="F45" s="1094">
        <v>1000</v>
      </c>
      <c r="G45" s="877">
        <f t="shared" si="0"/>
        <v>1</v>
      </c>
      <c r="H45" s="852"/>
    </row>
    <row r="46" spans="1:8" s="13" customFormat="1" ht="12.75" customHeight="1">
      <c r="A46" s="69">
        <v>3991</v>
      </c>
      <c r="B46" s="91" t="s">
        <v>870</v>
      </c>
      <c r="C46" s="807">
        <v>4820</v>
      </c>
      <c r="D46" s="1094">
        <v>4820</v>
      </c>
      <c r="E46" s="1094">
        <v>4820</v>
      </c>
      <c r="F46" s="1094">
        <v>4820</v>
      </c>
      <c r="G46" s="877">
        <f t="shared" si="0"/>
        <v>1</v>
      </c>
      <c r="H46" s="852"/>
    </row>
    <row r="47" spans="1:8" s="13" customFormat="1" ht="12.75" customHeight="1">
      <c r="A47" s="69">
        <v>3992</v>
      </c>
      <c r="B47" s="91" t="s">
        <v>818</v>
      </c>
      <c r="C47" s="807">
        <v>1400</v>
      </c>
      <c r="D47" s="1094">
        <v>1400</v>
      </c>
      <c r="E47" s="1094">
        <v>1400</v>
      </c>
      <c r="F47" s="1094">
        <v>1400</v>
      </c>
      <c r="G47" s="877">
        <f t="shared" si="0"/>
        <v>1</v>
      </c>
      <c r="H47" s="852"/>
    </row>
    <row r="48" spans="1:8" s="13" customFormat="1" ht="12.75" customHeight="1">
      <c r="A48" s="69">
        <v>3993</v>
      </c>
      <c r="B48" s="91" t="s">
        <v>819</v>
      </c>
      <c r="C48" s="807">
        <v>900</v>
      </c>
      <c r="D48" s="1094">
        <v>900</v>
      </c>
      <c r="E48" s="1094">
        <v>900</v>
      </c>
      <c r="F48" s="1094">
        <v>900</v>
      </c>
      <c r="G48" s="877">
        <f t="shared" si="0"/>
        <v>1</v>
      </c>
      <c r="H48" s="852"/>
    </row>
    <row r="49" spans="1:8" s="13" customFormat="1" ht="12.75" customHeight="1">
      <c r="A49" s="69">
        <v>3994</v>
      </c>
      <c r="B49" s="91" t="s">
        <v>556</v>
      </c>
      <c r="C49" s="807">
        <v>900</v>
      </c>
      <c r="D49" s="1094">
        <v>900</v>
      </c>
      <c r="E49" s="1094">
        <v>900</v>
      </c>
      <c r="F49" s="1094">
        <v>900</v>
      </c>
      <c r="G49" s="877">
        <f t="shared" si="0"/>
        <v>1</v>
      </c>
      <c r="H49" s="852"/>
    </row>
    <row r="50" spans="1:8" s="13" customFormat="1" ht="12.75" customHeight="1">
      <c r="A50" s="69">
        <v>3995</v>
      </c>
      <c r="B50" s="91" t="s">
        <v>557</v>
      </c>
      <c r="C50" s="807">
        <v>900</v>
      </c>
      <c r="D50" s="1094">
        <v>900</v>
      </c>
      <c r="E50" s="1094">
        <v>900</v>
      </c>
      <c r="F50" s="1094">
        <v>900</v>
      </c>
      <c r="G50" s="877">
        <f t="shared" si="0"/>
        <v>1</v>
      </c>
      <c r="H50" s="852"/>
    </row>
    <row r="51" spans="1:8" s="13" customFormat="1" ht="12.75" customHeight="1">
      <c r="A51" s="69">
        <v>3997</v>
      </c>
      <c r="B51" s="91" t="s">
        <v>558</v>
      </c>
      <c r="C51" s="807">
        <v>900</v>
      </c>
      <c r="D51" s="1094">
        <v>900</v>
      </c>
      <c r="E51" s="1094">
        <v>900</v>
      </c>
      <c r="F51" s="1094">
        <v>900</v>
      </c>
      <c r="G51" s="877">
        <f t="shared" si="0"/>
        <v>1</v>
      </c>
      <c r="H51" s="852"/>
    </row>
    <row r="52" spans="1:8" s="13" customFormat="1" ht="12.75" customHeight="1">
      <c r="A52" s="69">
        <v>3998</v>
      </c>
      <c r="B52" s="91" t="s">
        <v>559</v>
      </c>
      <c r="C52" s="807">
        <v>900</v>
      </c>
      <c r="D52" s="1094">
        <v>900</v>
      </c>
      <c r="E52" s="1094">
        <v>900</v>
      </c>
      <c r="F52" s="1094">
        <v>900</v>
      </c>
      <c r="G52" s="877">
        <f t="shared" si="0"/>
        <v>1</v>
      </c>
      <c r="H52" s="852"/>
    </row>
    <row r="53" spans="1:8" s="13" customFormat="1" ht="12.75" customHeight="1" thickBot="1">
      <c r="A53" s="106">
        <v>3999</v>
      </c>
      <c r="B53" s="91" t="s">
        <v>560</v>
      </c>
      <c r="C53" s="1062">
        <v>1000</v>
      </c>
      <c r="D53" s="1093">
        <v>1000</v>
      </c>
      <c r="E53" s="1093">
        <v>1000</v>
      </c>
      <c r="F53" s="1093">
        <v>1000</v>
      </c>
      <c r="G53" s="1211">
        <f t="shared" si="0"/>
        <v>1</v>
      </c>
      <c r="H53" s="853"/>
    </row>
    <row r="54" spans="1:8" s="13" customFormat="1" ht="12.75" customHeight="1" thickBot="1">
      <c r="A54" s="64"/>
      <c r="B54" s="37" t="s">
        <v>626</v>
      </c>
      <c r="C54" s="1063">
        <f>SUM(C43:C53)</f>
        <v>19520</v>
      </c>
      <c r="D54" s="1063">
        <f>SUM(D43:D53)</f>
        <v>19520</v>
      </c>
      <c r="E54" s="1063">
        <f>SUM(E43:E53)</f>
        <v>19520</v>
      </c>
      <c r="F54" s="1063">
        <f>SUM(F43:F53)</f>
        <v>19520</v>
      </c>
      <c r="G54" s="891">
        <f t="shared" si="0"/>
        <v>1</v>
      </c>
      <c r="H54" s="849"/>
    </row>
    <row r="55" spans="1:8" s="13" customFormat="1" ht="12.75" customHeight="1" thickBot="1">
      <c r="A55" s="64">
        <v>3900</v>
      </c>
      <c r="B55" s="37" t="s">
        <v>620</v>
      </c>
      <c r="C55" s="1063">
        <f>C34+C23+C10+C27+C41+C54</f>
        <v>1106220</v>
      </c>
      <c r="D55" s="1063">
        <f>D34+D23+D10+D27+D41+D54</f>
        <v>1254020</v>
      </c>
      <c r="E55" s="1063">
        <f>E34+E23+E10+E27+E41+E54</f>
        <v>1257020</v>
      </c>
      <c r="F55" s="1063">
        <f>F34+F23+F10+F27+F41+F54</f>
        <v>1259112</v>
      </c>
      <c r="G55" s="891">
        <f t="shared" si="0"/>
        <v>1.0016642535520517</v>
      </c>
      <c r="H55" s="849"/>
    </row>
    <row r="56" spans="1:8" s="13" customFormat="1" ht="12.75" customHeight="1">
      <c r="A56" s="47"/>
      <c r="B56" s="88" t="s">
        <v>652</v>
      </c>
      <c r="C56" s="807">
        <f aca="true" t="shared" si="1" ref="C56:E57">SUM(C31)</f>
        <v>787</v>
      </c>
      <c r="D56" s="807">
        <f t="shared" si="1"/>
        <v>787</v>
      </c>
      <c r="E56" s="807">
        <f t="shared" si="1"/>
        <v>787</v>
      </c>
      <c r="F56" s="807">
        <f>SUM(F31)</f>
        <v>787</v>
      </c>
      <c r="G56" s="877">
        <f t="shared" si="0"/>
        <v>1</v>
      </c>
      <c r="H56" s="844"/>
    </row>
    <row r="57" spans="1:8" s="13" customFormat="1" ht="12.75" customHeight="1">
      <c r="A57" s="47"/>
      <c r="B57" s="25" t="s">
        <v>566</v>
      </c>
      <c r="C57" s="807">
        <f t="shared" si="1"/>
        <v>213</v>
      </c>
      <c r="D57" s="807">
        <f t="shared" si="1"/>
        <v>213</v>
      </c>
      <c r="E57" s="807">
        <f t="shared" si="1"/>
        <v>213</v>
      </c>
      <c r="F57" s="807">
        <f>SUM(F32)</f>
        <v>213</v>
      </c>
      <c r="G57" s="877">
        <f t="shared" si="0"/>
        <v>1</v>
      </c>
      <c r="H57" s="844"/>
    </row>
    <row r="58" spans="1:8" s="13" customFormat="1" ht="12.75" customHeight="1">
      <c r="A58" s="47"/>
      <c r="B58" s="88" t="s">
        <v>801</v>
      </c>
      <c r="C58" s="807">
        <f>SUM(C19)</f>
        <v>400</v>
      </c>
      <c r="D58" s="807">
        <f>SUM(D19)</f>
        <v>400</v>
      </c>
      <c r="E58" s="807">
        <f>SUM(E19+E39)</f>
        <v>1700</v>
      </c>
      <c r="F58" s="807">
        <f>SUM(F19+F39)</f>
        <v>1700</v>
      </c>
      <c r="G58" s="877">
        <f t="shared" si="0"/>
        <v>1</v>
      </c>
      <c r="H58" s="844"/>
    </row>
    <row r="59" spans="1:8" s="13" customFormat="1" ht="12.75" customHeight="1">
      <c r="A59" s="46"/>
      <c r="B59" s="25" t="s">
        <v>796</v>
      </c>
      <c r="C59" s="1061">
        <f>SUM(C10+C23+C27+C34+C41+C54)-C61-C56-C57-C58-C60</f>
        <v>909220</v>
      </c>
      <c r="D59" s="1061">
        <f>SUM(D10+D23+D27+D34+D41+D54)-D61-D56-D57-D58-D60</f>
        <v>916220</v>
      </c>
      <c r="E59" s="1061">
        <f>SUM(E10+E23+E27+E34+E41+E54)-E61-E56-E57-E58-E60</f>
        <v>917920</v>
      </c>
      <c r="F59" s="1061">
        <f>SUM(F10+F23+F27+F34+F41+F54)-F61-F56-F57-F58-F60</f>
        <v>918012</v>
      </c>
      <c r="G59" s="877">
        <f t="shared" si="0"/>
        <v>1.000100226599268</v>
      </c>
      <c r="H59" s="844"/>
    </row>
    <row r="60" spans="1:8" s="13" customFormat="1" ht="12.75" customHeight="1">
      <c r="A60" s="46"/>
      <c r="B60" s="25" t="s">
        <v>427</v>
      </c>
      <c r="C60" s="1061">
        <f>SUM(C20)</f>
        <v>9600</v>
      </c>
      <c r="D60" s="1061">
        <f>SUM(D20)</f>
        <v>9600</v>
      </c>
      <c r="E60" s="1061">
        <f>SUM(E20)</f>
        <v>9600</v>
      </c>
      <c r="F60" s="1061">
        <f>SUM(F20)</f>
        <v>9600</v>
      </c>
      <c r="G60" s="877">
        <f t="shared" si="0"/>
        <v>1</v>
      </c>
      <c r="H60" s="844"/>
    </row>
    <row r="61" spans="1:8" s="13" customFormat="1" ht="12.75" customHeight="1">
      <c r="A61" s="46"/>
      <c r="B61" s="95" t="s">
        <v>773</v>
      </c>
      <c r="C61" s="1061">
        <f>SUM(C9+C22+C21+C33)</f>
        <v>186000</v>
      </c>
      <c r="D61" s="1061">
        <f>SUM(D9+D22+D21+D33)</f>
        <v>326800</v>
      </c>
      <c r="E61" s="1061">
        <f>SUM(E9+E22+E21+E33)</f>
        <v>326800</v>
      </c>
      <c r="F61" s="1061">
        <f>SUM(F9+F22+F21+F33+F14)</f>
        <v>328800</v>
      </c>
      <c r="G61" s="1213">
        <f t="shared" si="0"/>
        <v>1.0061199510403918</v>
      </c>
      <c r="H61" s="854"/>
    </row>
    <row r="62" spans="1:8" s="13" customFormat="1" ht="12.75" customHeight="1">
      <c r="A62" s="232"/>
      <c r="B62" s="233" t="s">
        <v>1335</v>
      </c>
      <c r="C62" s="1069">
        <f>SUM(C56:C61)</f>
        <v>1106220</v>
      </c>
      <c r="D62" s="1069">
        <f>SUM(D56:D61)</f>
        <v>1254020</v>
      </c>
      <c r="E62" s="1069">
        <f>SUM(E56:E61)</f>
        <v>1257020</v>
      </c>
      <c r="F62" s="1069">
        <f>SUM(F56:F61)</f>
        <v>1259112</v>
      </c>
      <c r="G62" s="201">
        <f t="shared" si="0"/>
        <v>1.0016642535520517</v>
      </c>
      <c r="H62" s="854"/>
    </row>
    <row r="63" spans="1:8" ht="12.75" customHeight="1">
      <c r="A63" s="41"/>
      <c r="B63" s="42"/>
      <c r="C63" s="18"/>
      <c r="D63" s="18"/>
      <c r="E63" s="18"/>
      <c r="F63" s="18"/>
      <c r="G63" s="18"/>
      <c r="H63" s="42"/>
    </row>
    <row r="64" ht="12.75" customHeight="1">
      <c r="A64" s="56"/>
    </row>
  </sheetData>
  <sheetProtection/>
  <mergeCells count="7">
    <mergeCell ref="G4:G6"/>
    <mergeCell ref="A2:H2"/>
    <mergeCell ref="A1:H1"/>
    <mergeCell ref="C4:C6"/>
    <mergeCell ref="D4:D6"/>
    <mergeCell ref="E4:E6"/>
    <mergeCell ref="F4:F6"/>
  </mergeCells>
  <printOptions horizontalCentered="1"/>
  <pageMargins left="0" right="0" top="0.1968503937007874" bottom="0.1968503937007874" header="0.5905511811023623" footer="0"/>
  <pageSetup firstPageNumber="45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showZeros="0" zoomScalePageLayoutView="0" workbookViewId="0" topLeftCell="A16">
      <selection activeCell="B29" sqref="B29"/>
    </sheetView>
  </sheetViews>
  <sheetFormatPr defaultColWidth="9.125" defaultRowHeight="12.75" customHeight="1"/>
  <cols>
    <col min="1" max="1" width="5.875" style="41" customWidth="1"/>
    <col min="2" max="2" width="66.125" style="42" customWidth="1"/>
    <col min="3" max="6" width="12.125" style="48" customWidth="1"/>
    <col min="7" max="7" width="9.875" style="48" customWidth="1"/>
    <col min="8" max="8" width="66.875" style="42" customWidth="1"/>
    <col min="9" max="16384" width="9.125" style="42" customWidth="1"/>
  </cols>
  <sheetData>
    <row r="1" spans="1:8" s="16" customFormat="1" ht="12.75" customHeight="1">
      <c r="A1" s="1301" t="s">
        <v>621</v>
      </c>
      <c r="B1" s="1297"/>
      <c r="C1" s="1297"/>
      <c r="D1" s="1297"/>
      <c r="E1" s="1297"/>
      <c r="F1" s="1297"/>
      <c r="G1" s="1297"/>
      <c r="H1" s="1297"/>
    </row>
    <row r="2" spans="1:8" s="16" customFormat="1" ht="12.75" customHeight="1">
      <c r="A2" s="1296" t="s">
        <v>1070</v>
      </c>
      <c r="B2" s="1297"/>
      <c r="C2" s="1297"/>
      <c r="D2" s="1297"/>
      <c r="E2" s="1297"/>
      <c r="F2" s="1297"/>
      <c r="G2" s="1297"/>
      <c r="H2" s="1297"/>
    </row>
    <row r="3" spans="1:8" s="16" customFormat="1" ht="12.75" customHeight="1">
      <c r="A3" s="65"/>
      <c r="B3" s="65"/>
      <c r="C3" s="1299"/>
      <c r="D3" s="1299"/>
      <c r="E3" s="1299"/>
      <c r="F3" s="1299"/>
      <c r="G3" s="1299"/>
      <c r="H3" s="1300"/>
    </row>
    <row r="4" spans="1:8" ht="10.5" customHeight="1">
      <c r="A4" s="384"/>
      <c r="B4" s="381"/>
      <c r="C4" s="544"/>
      <c r="D4" s="544"/>
      <c r="E4" s="544"/>
      <c r="F4" s="544"/>
      <c r="G4" s="544"/>
      <c r="H4" s="545" t="s">
        <v>663</v>
      </c>
    </row>
    <row r="5" spans="1:8" ht="12.75" customHeight="1">
      <c r="A5" s="534"/>
      <c r="B5" s="546"/>
      <c r="C5" s="1272" t="s">
        <v>1178</v>
      </c>
      <c r="D5" s="1272" t="s">
        <v>1216</v>
      </c>
      <c r="E5" s="1272" t="s">
        <v>1304</v>
      </c>
      <c r="F5" s="1272" t="s">
        <v>1310</v>
      </c>
      <c r="G5" s="1272" t="s">
        <v>1311</v>
      </c>
      <c r="H5" s="547"/>
    </row>
    <row r="6" spans="1:8" ht="12" customHeight="1">
      <c r="A6" s="389" t="s">
        <v>780</v>
      </c>
      <c r="B6" s="548" t="s">
        <v>617</v>
      </c>
      <c r="C6" s="1273"/>
      <c r="D6" s="1273"/>
      <c r="E6" s="1273"/>
      <c r="F6" s="1273"/>
      <c r="G6" s="1302"/>
      <c r="H6" s="452" t="s">
        <v>618</v>
      </c>
    </row>
    <row r="7" spans="1:8" ht="12.75" customHeight="1" thickBot="1">
      <c r="A7" s="549"/>
      <c r="B7" s="550"/>
      <c r="C7" s="1282"/>
      <c r="D7" s="1282"/>
      <c r="E7" s="1282"/>
      <c r="F7" s="1282"/>
      <c r="G7" s="1303"/>
      <c r="H7" s="412" t="s">
        <v>619</v>
      </c>
    </row>
    <row r="8" spans="1:8" ht="12.75" customHeight="1">
      <c r="A8" s="551" t="s">
        <v>640</v>
      </c>
      <c r="B8" s="394" t="s">
        <v>641</v>
      </c>
      <c r="C8" s="552" t="s">
        <v>642</v>
      </c>
      <c r="D8" s="552" t="s">
        <v>643</v>
      </c>
      <c r="E8" s="552" t="s">
        <v>644</v>
      </c>
      <c r="F8" s="552" t="s">
        <v>479</v>
      </c>
      <c r="G8" s="552" t="s">
        <v>896</v>
      </c>
      <c r="H8" s="453" t="s">
        <v>979</v>
      </c>
    </row>
    <row r="9" spans="1:8" ht="16.5" customHeight="1">
      <c r="A9" s="501"/>
      <c r="B9" s="553" t="s">
        <v>767</v>
      </c>
      <c r="C9" s="457"/>
      <c r="D9" s="457"/>
      <c r="E9" s="457"/>
      <c r="F9" s="457"/>
      <c r="G9" s="457"/>
      <c r="H9" s="554"/>
    </row>
    <row r="10" spans="1:8" ht="11.25">
      <c r="A10" s="389"/>
      <c r="B10" s="555" t="s">
        <v>755</v>
      </c>
      <c r="C10" s="556"/>
      <c r="D10" s="556"/>
      <c r="E10" s="556"/>
      <c r="F10" s="556"/>
      <c r="G10" s="556"/>
      <c r="H10" s="404"/>
    </row>
    <row r="11" spans="1:8" ht="11.25">
      <c r="A11" s="579">
        <v>4013</v>
      </c>
      <c r="B11" s="1115" t="s">
        <v>1202</v>
      </c>
      <c r="C11" s="556"/>
      <c r="D11" s="558">
        <v>30000</v>
      </c>
      <c r="E11" s="1096">
        <v>30000</v>
      </c>
      <c r="F11" s="1096">
        <v>30000</v>
      </c>
      <c r="G11" s="315">
        <f>SUM(F11/E11)</f>
        <v>1</v>
      </c>
      <c r="H11" s="404"/>
    </row>
    <row r="12" spans="1:8" ht="12">
      <c r="A12" s="557">
        <v>4014</v>
      </c>
      <c r="B12" s="313" t="s">
        <v>1081</v>
      </c>
      <c r="C12" s="558">
        <v>40000</v>
      </c>
      <c r="D12" s="1096">
        <f>SUM(D13:D14)</f>
        <v>45723</v>
      </c>
      <c r="E12" s="1096">
        <f>SUM(E13:E14)</f>
        <v>50723</v>
      </c>
      <c r="F12" s="1096">
        <f>SUM(F13:F14)</f>
        <v>50723</v>
      </c>
      <c r="G12" s="315">
        <f aca="true" t="shared" si="0" ref="G12:G77">SUM(F12/E12)</f>
        <v>1</v>
      </c>
      <c r="H12" s="562"/>
    </row>
    <row r="13" spans="1:8" ht="12">
      <c r="A13" s="557"/>
      <c r="B13" s="560" t="s">
        <v>808</v>
      </c>
      <c r="C13" s="558"/>
      <c r="D13" s="1097">
        <v>5723</v>
      </c>
      <c r="E13" s="1097">
        <v>23723</v>
      </c>
      <c r="F13" s="1097">
        <v>24723</v>
      </c>
      <c r="G13" s="315">
        <f t="shared" si="0"/>
        <v>1.042153184673102</v>
      </c>
      <c r="H13" s="562"/>
    </row>
    <row r="14" spans="1:8" ht="12">
      <c r="A14" s="557"/>
      <c r="B14" s="560" t="s">
        <v>956</v>
      </c>
      <c r="C14" s="558"/>
      <c r="D14" s="1097">
        <v>40000</v>
      </c>
      <c r="E14" s="1097">
        <v>27000</v>
      </c>
      <c r="F14" s="1097">
        <v>26000</v>
      </c>
      <c r="G14" s="315">
        <f t="shared" si="0"/>
        <v>0.9629629629629629</v>
      </c>
      <c r="H14" s="562"/>
    </row>
    <row r="15" spans="1:8" ht="12">
      <c r="A15" s="557">
        <v>4015</v>
      </c>
      <c r="B15" s="313" t="s">
        <v>1089</v>
      </c>
      <c r="C15" s="558">
        <v>1500</v>
      </c>
      <c r="D15" s="1028">
        <v>1500</v>
      </c>
      <c r="E15" s="1028">
        <v>1500</v>
      </c>
      <c r="F15" s="1028">
        <v>1500</v>
      </c>
      <c r="G15" s="315">
        <f t="shared" si="0"/>
        <v>1</v>
      </c>
      <c r="H15" s="562"/>
    </row>
    <row r="16" spans="1:8" s="38" customFormat="1" ht="11.25">
      <c r="A16" s="501">
        <v>4010</v>
      </c>
      <c r="B16" s="563" t="s">
        <v>756</v>
      </c>
      <c r="C16" s="1043">
        <f>SUM(C12+C15)</f>
        <v>41500</v>
      </c>
      <c r="D16" s="1124">
        <f>SUM(D11+D12+D15)</f>
        <v>77223</v>
      </c>
      <c r="E16" s="1124">
        <f>SUM(E11+E12+E15)</f>
        <v>82223</v>
      </c>
      <c r="F16" s="1124">
        <f>SUM(F11+F12+F15)</f>
        <v>82223</v>
      </c>
      <c r="G16" s="1215">
        <f t="shared" si="0"/>
        <v>1</v>
      </c>
      <c r="H16" s="564"/>
    </row>
    <row r="17" spans="1:8" s="38" customFormat="1" ht="11.25">
      <c r="A17" s="78"/>
      <c r="B17" s="565" t="s">
        <v>757</v>
      </c>
      <c r="C17" s="1044"/>
      <c r="D17" s="1044"/>
      <c r="E17" s="1044"/>
      <c r="F17" s="1044"/>
      <c r="G17" s="315"/>
      <c r="H17" s="400"/>
    </row>
    <row r="18" spans="1:8" s="38" customFormat="1" ht="11.25">
      <c r="A18" s="501">
        <v>4030</v>
      </c>
      <c r="B18" s="563" t="s">
        <v>758</v>
      </c>
      <c r="C18" s="1045"/>
      <c r="D18" s="1045"/>
      <c r="E18" s="1045"/>
      <c r="F18" s="1045"/>
      <c r="G18" s="1216"/>
      <c r="H18" s="567"/>
    </row>
    <row r="19" spans="1:8" s="38" customFormat="1" ht="12">
      <c r="A19" s="78"/>
      <c r="B19" s="568" t="s">
        <v>762</v>
      </c>
      <c r="C19" s="569"/>
      <c r="D19" s="569"/>
      <c r="E19" s="1231"/>
      <c r="F19" s="1231"/>
      <c r="G19" s="315"/>
      <c r="H19" s="570"/>
    </row>
    <row r="20" spans="1:8" s="38" customFormat="1" ht="12">
      <c r="A20" s="557">
        <v>4114</v>
      </c>
      <c r="B20" s="571" t="s">
        <v>661</v>
      </c>
      <c r="C20" s="314">
        <v>600000</v>
      </c>
      <c r="D20" s="1044">
        <v>1000000</v>
      </c>
      <c r="E20" s="1044">
        <v>1000000</v>
      </c>
      <c r="F20" s="1044">
        <v>1000000</v>
      </c>
      <c r="G20" s="315">
        <f t="shared" si="0"/>
        <v>1</v>
      </c>
      <c r="H20" s="562"/>
    </row>
    <row r="21" spans="1:8" s="38" customFormat="1" ht="12">
      <c r="A21" s="557">
        <v>4115</v>
      </c>
      <c r="B21" s="571" t="s">
        <v>1187</v>
      </c>
      <c r="C21" s="314"/>
      <c r="D21" s="1044">
        <v>800000</v>
      </c>
      <c r="E21" s="1044">
        <v>800000</v>
      </c>
      <c r="F21" s="1044">
        <v>800000</v>
      </c>
      <c r="G21" s="315">
        <f t="shared" si="0"/>
        <v>1</v>
      </c>
      <c r="H21" s="562"/>
    </row>
    <row r="22" spans="1:8" s="38" customFormat="1" ht="12">
      <c r="A22" s="557">
        <v>4118</v>
      </c>
      <c r="B22" s="571" t="s">
        <v>650</v>
      </c>
      <c r="C22" s="314"/>
      <c r="D22" s="1044">
        <v>15701</v>
      </c>
      <c r="E22" s="1044">
        <v>15701</v>
      </c>
      <c r="F22" s="1044">
        <v>15701</v>
      </c>
      <c r="G22" s="315">
        <f t="shared" si="0"/>
        <v>1</v>
      </c>
      <c r="H22" s="562"/>
    </row>
    <row r="23" spans="1:8" s="38" customFormat="1" ht="12">
      <c r="A23" s="557">
        <v>4119</v>
      </c>
      <c r="B23" s="571" t="s">
        <v>897</v>
      </c>
      <c r="C23" s="314">
        <v>225000</v>
      </c>
      <c r="D23" s="1044">
        <v>340452</v>
      </c>
      <c r="E23" s="1044">
        <v>340452</v>
      </c>
      <c r="F23" s="1044">
        <v>340452</v>
      </c>
      <c r="G23" s="315">
        <f t="shared" si="0"/>
        <v>1</v>
      </c>
      <c r="H23" s="562"/>
    </row>
    <row r="24" spans="1:8" s="35" customFormat="1" ht="12">
      <c r="A24" s="400">
        <v>4121</v>
      </c>
      <c r="B24" s="572" t="s">
        <v>585</v>
      </c>
      <c r="C24" s="405">
        <v>40000</v>
      </c>
      <c r="D24" s="1034">
        <v>41685</v>
      </c>
      <c r="E24" s="1034">
        <v>41685</v>
      </c>
      <c r="F24" s="1034">
        <v>41685</v>
      </c>
      <c r="G24" s="315">
        <f t="shared" si="0"/>
        <v>1</v>
      </c>
      <c r="H24" s="562"/>
    </row>
    <row r="25" spans="1:8" s="35" customFormat="1" ht="12">
      <c r="A25" s="400"/>
      <c r="B25" s="560" t="s">
        <v>842</v>
      </c>
      <c r="C25" s="561">
        <v>5000</v>
      </c>
      <c r="D25" s="1097">
        <v>5000</v>
      </c>
      <c r="E25" s="1097">
        <v>5000</v>
      </c>
      <c r="F25" s="1097">
        <v>5000</v>
      </c>
      <c r="G25" s="315">
        <f t="shared" si="0"/>
        <v>1</v>
      </c>
      <c r="H25" s="559"/>
    </row>
    <row r="26" spans="1:8" s="35" customFormat="1" ht="12">
      <c r="A26" s="400"/>
      <c r="B26" s="560" t="s">
        <v>912</v>
      </c>
      <c r="C26" s="561">
        <v>35000</v>
      </c>
      <c r="D26" s="1097">
        <v>36685</v>
      </c>
      <c r="E26" s="1097">
        <v>36685</v>
      </c>
      <c r="F26" s="1097">
        <v>36685</v>
      </c>
      <c r="G26" s="315">
        <f t="shared" si="0"/>
        <v>1</v>
      </c>
      <c r="H26" s="559"/>
    </row>
    <row r="27" spans="1:8" s="35" customFormat="1" ht="12">
      <c r="A27" s="400">
        <v>4122</v>
      </c>
      <c r="B27" s="573" t="s">
        <v>670</v>
      </c>
      <c r="C27" s="314">
        <v>132700</v>
      </c>
      <c r="D27" s="1044">
        <v>176674</v>
      </c>
      <c r="E27" s="1044">
        <v>176674</v>
      </c>
      <c r="F27" s="1044">
        <v>176674</v>
      </c>
      <c r="G27" s="315">
        <f t="shared" si="0"/>
        <v>1</v>
      </c>
      <c r="H27" s="562"/>
    </row>
    <row r="28" spans="1:8" s="35" customFormat="1" ht="11.25">
      <c r="A28" s="478">
        <v>4124</v>
      </c>
      <c r="B28" s="571" t="s">
        <v>1301</v>
      </c>
      <c r="C28" s="575">
        <v>10000</v>
      </c>
      <c r="D28" s="1098">
        <v>35000</v>
      </c>
      <c r="E28" s="1098">
        <v>135000</v>
      </c>
      <c r="F28" s="1098">
        <f>SUM(F29:F30)</f>
        <v>135000</v>
      </c>
      <c r="G28" s="315">
        <f t="shared" si="0"/>
        <v>1</v>
      </c>
      <c r="H28" s="404"/>
    </row>
    <row r="29" spans="1:8" s="35" customFormat="1" ht="12">
      <c r="A29" s="478"/>
      <c r="B29" s="921" t="s">
        <v>808</v>
      </c>
      <c r="C29" s="575"/>
      <c r="D29" s="1098"/>
      <c r="E29" s="1098"/>
      <c r="F29" s="1232">
        <v>3810</v>
      </c>
      <c r="G29" s="315"/>
      <c r="H29" s="404"/>
    </row>
    <row r="30" spans="1:8" s="35" customFormat="1" ht="12">
      <c r="A30" s="478"/>
      <c r="B30" s="921" t="s">
        <v>1315</v>
      </c>
      <c r="C30" s="575"/>
      <c r="D30" s="1098"/>
      <c r="E30" s="1098"/>
      <c r="F30" s="1232">
        <v>131190</v>
      </c>
      <c r="G30" s="315"/>
      <c r="H30" s="404"/>
    </row>
    <row r="31" spans="1:8" s="35" customFormat="1" ht="11.25">
      <c r="A31" s="576"/>
      <c r="B31" s="577" t="s">
        <v>622</v>
      </c>
      <c r="C31" s="421">
        <f>C22+C23+C24+C27+C20+C28</f>
        <v>1007700</v>
      </c>
      <c r="D31" s="1099">
        <f>D22+D23+D24+D27+D20+D28+D21</f>
        <v>2409512</v>
      </c>
      <c r="E31" s="1099">
        <f>E22+E23+E24+E27+E20+E28+E21</f>
        <v>2509512</v>
      </c>
      <c r="F31" s="1099">
        <f>F22+F23+F24+F27+F20+F28+F21</f>
        <v>2509512</v>
      </c>
      <c r="G31" s="1217">
        <f t="shared" si="0"/>
        <v>1</v>
      </c>
      <c r="H31" s="401"/>
    </row>
    <row r="32" spans="1:8" s="35" customFormat="1" ht="12">
      <c r="A32" s="400">
        <v>4131</v>
      </c>
      <c r="B32" s="572" t="s">
        <v>790</v>
      </c>
      <c r="C32" s="314">
        <v>50000</v>
      </c>
      <c r="D32" s="1044">
        <f>SUM(D33:D36)</f>
        <v>82232</v>
      </c>
      <c r="E32" s="1044">
        <f>SUM(E33:E36)</f>
        <v>82232</v>
      </c>
      <c r="F32" s="1044">
        <f>SUM(F33:F36)</f>
        <v>82232</v>
      </c>
      <c r="G32" s="315">
        <f t="shared" si="0"/>
        <v>1</v>
      </c>
      <c r="H32" s="562"/>
    </row>
    <row r="33" spans="1:8" s="35" customFormat="1" ht="12">
      <c r="A33" s="400"/>
      <c r="B33" s="921" t="s">
        <v>840</v>
      </c>
      <c r="C33" s="574">
        <v>100</v>
      </c>
      <c r="D33" s="1100">
        <v>100</v>
      </c>
      <c r="E33" s="1100">
        <v>100</v>
      </c>
      <c r="F33" s="1100">
        <v>100</v>
      </c>
      <c r="G33" s="315">
        <f t="shared" si="0"/>
        <v>1</v>
      </c>
      <c r="H33" s="562"/>
    </row>
    <row r="34" spans="1:8" s="35" customFormat="1" ht="12">
      <c r="A34" s="400"/>
      <c r="B34" s="921" t="s">
        <v>1100</v>
      </c>
      <c r="C34" s="574">
        <v>27</v>
      </c>
      <c r="D34" s="1100">
        <v>27</v>
      </c>
      <c r="E34" s="1100">
        <v>27</v>
      </c>
      <c r="F34" s="1100">
        <v>27</v>
      </c>
      <c r="G34" s="315">
        <f t="shared" si="0"/>
        <v>1</v>
      </c>
      <c r="H34" s="562"/>
    </row>
    <row r="35" spans="1:8" s="35" customFormat="1" ht="12">
      <c r="A35" s="400"/>
      <c r="B35" s="560" t="s">
        <v>842</v>
      </c>
      <c r="C35" s="574">
        <v>5000</v>
      </c>
      <c r="D35" s="1100">
        <v>5000</v>
      </c>
      <c r="E35" s="1100">
        <v>5000</v>
      </c>
      <c r="F35" s="1100">
        <v>5000</v>
      </c>
      <c r="G35" s="315">
        <f t="shared" si="0"/>
        <v>1</v>
      </c>
      <c r="H35" s="559"/>
    </row>
    <row r="36" spans="1:8" s="35" customFormat="1" ht="12">
      <c r="A36" s="400"/>
      <c r="B36" s="560" t="s">
        <v>912</v>
      </c>
      <c r="C36" s="574">
        <v>44873</v>
      </c>
      <c r="D36" s="1100">
        <v>77105</v>
      </c>
      <c r="E36" s="1100">
        <v>77105</v>
      </c>
      <c r="F36" s="1100">
        <v>77105</v>
      </c>
      <c r="G36" s="315">
        <f t="shared" si="0"/>
        <v>1</v>
      </c>
      <c r="H36" s="559"/>
    </row>
    <row r="37" spans="1:8" s="35" customFormat="1" ht="12" customHeight="1">
      <c r="A37" s="400">
        <v>4132</v>
      </c>
      <c r="B37" s="572" t="s">
        <v>582</v>
      </c>
      <c r="C37" s="314">
        <v>30000</v>
      </c>
      <c r="D37" s="1044">
        <v>46175</v>
      </c>
      <c r="E37" s="1044">
        <v>46175</v>
      </c>
      <c r="F37" s="1044">
        <v>46175</v>
      </c>
      <c r="G37" s="315">
        <f t="shared" si="0"/>
        <v>1</v>
      </c>
      <c r="H37" s="562"/>
    </row>
    <row r="38" spans="1:8" s="35" customFormat="1" ht="12.75" customHeight="1">
      <c r="A38" s="312">
        <v>4133</v>
      </c>
      <c r="B38" s="316" t="s">
        <v>791</v>
      </c>
      <c r="C38" s="314">
        <v>150000</v>
      </c>
      <c r="D38" s="1044">
        <v>166511</v>
      </c>
      <c r="E38" s="1044">
        <v>166511</v>
      </c>
      <c r="F38" s="1044">
        <v>166511</v>
      </c>
      <c r="G38" s="315">
        <f t="shared" si="0"/>
        <v>1</v>
      </c>
      <c r="H38" s="562"/>
    </row>
    <row r="39" spans="1:8" s="35" customFormat="1" ht="12">
      <c r="A39" s="312">
        <v>4135</v>
      </c>
      <c r="B39" s="316" t="s">
        <v>792</v>
      </c>
      <c r="C39" s="314">
        <v>120000</v>
      </c>
      <c r="D39" s="1044">
        <v>120000</v>
      </c>
      <c r="E39" s="1044">
        <v>94400</v>
      </c>
      <c r="F39" s="1044">
        <v>94400</v>
      </c>
      <c r="G39" s="315">
        <f t="shared" si="0"/>
        <v>1</v>
      </c>
      <c r="H39" s="562"/>
    </row>
    <row r="40" spans="1:8" s="35" customFormat="1" ht="12">
      <c r="A40" s="312">
        <v>4136</v>
      </c>
      <c r="B40" s="316" t="s">
        <v>1156</v>
      </c>
      <c r="C40" s="314">
        <v>62000</v>
      </c>
      <c r="D40" s="1044">
        <v>62000</v>
      </c>
      <c r="E40" s="1044">
        <v>62000</v>
      </c>
      <c r="F40" s="1044">
        <v>62000</v>
      </c>
      <c r="G40" s="315">
        <f t="shared" si="0"/>
        <v>1</v>
      </c>
      <c r="H40" s="562"/>
    </row>
    <row r="41" spans="1:8" s="35" customFormat="1" ht="12">
      <c r="A41" s="312">
        <v>4137</v>
      </c>
      <c r="B41" s="316" t="s">
        <v>1240</v>
      </c>
      <c r="C41" s="314"/>
      <c r="D41" s="1044"/>
      <c r="E41" s="1044">
        <v>4000</v>
      </c>
      <c r="F41" s="1044">
        <v>4000</v>
      </c>
      <c r="G41" s="315">
        <f t="shared" si="0"/>
        <v>1</v>
      </c>
      <c r="H41" s="562"/>
    </row>
    <row r="42" spans="1:8" s="35" customFormat="1" ht="11.25">
      <c r="A42" s="312">
        <v>4141</v>
      </c>
      <c r="B42" s="1059" t="s">
        <v>1062</v>
      </c>
      <c r="C42" s="314">
        <v>30000</v>
      </c>
      <c r="D42" s="1044">
        <v>30000</v>
      </c>
      <c r="E42" s="1044">
        <v>30000</v>
      </c>
      <c r="F42" s="1044">
        <v>30000</v>
      </c>
      <c r="G42" s="315">
        <f t="shared" si="0"/>
        <v>1</v>
      </c>
      <c r="H42" s="316"/>
    </row>
    <row r="43" spans="1:8" s="35" customFormat="1" ht="11.25">
      <c r="A43" s="501">
        <v>4100</v>
      </c>
      <c r="B43" s="563" t="s">
        <v>656</v>
      </c>
      <c r="C43" s="1046">
        <f>C31+C32+C37+C38+C39+C42+C40</f>
        <v>1449700</v>
      </c>
      <c r="D43" s="1046">
        <f>D31+D32+D37+D38+D39+D42+D40</f>
        <v>2916430</v>
      </c>
      <c r="E43" s="1046">
        <f>E31+E32+E37+E38+E39+E42+E40+E41</f>
        <v>2994830</v>
      </c>
      <c r="F43" s="1046">
        <f>F31+F32+F37+F38+F39+F42+F40+F41</f>
        <v>2994830</v>
      </c>
      <c r="G43" s="1215">
        <f t="shared" si="0"/>
        <v>1</v>
      </c>
      <c r="H43" s="554"/>
    </row>
    <row r="44" spans="1:8" s="35" customFormat="1" ht="11.25">
      <c r="A44" s="534"/>
      <c r="B44" s="578" t="s">
        <v>584</v>
      </c>
      <c r="C44" s="314"/>
      <c r="D44" s="314"/>
      <c r="E44" s="1044"/>
      <c r="F44" s="1044"/>
      <c r="G44" s="315"/>
      <c r="H44" s="404"/>
    </row>
    <row r="45" spans="1:8" s="35" customFormat="1" ht="11.25">
      <c r="A45" s="557">
        <v>4211</v>
      </c>
      <c r="B45" s="313" t="s">
        <v>586</v>
      </c>
      <c r="C45" s="314"/>
      <c r="D45" s="314"/>
      <c r="E45" s="1044">
        <v>2807</v>
      </c>
      <c r="F45" s="1044">
        <v>2674</v>
      </c>
      <c r="G45" s="315">
        <f t="shared" si="0"/>
        <v>0.9526184538653366</v>
      </c>
      <c r="H45" s="404"/>
    </row>
    <row r="46" spans="1:8" s="35" customFormat="1" ht="11.25">
      <c r="A46" s="557">
        <v>4213</v>
      </c>
      <c r="B46" s="313" t="s">
        <v>588</v>
      </c>
      <c r="C46" s="314"/>
      <c r="D46" s="314"/>
      <c r="E46" s="1044"/>
      <c r="F46" s="1044"/>
      <c r="G46" s="315"/>
      <c r="H46" s="404"/>
    </row>
    <row r="47" spans="1:8" s="35" customFormat="1" ht="11.25">
      <c r="A47" s="557">
        <v>4215</v>
      </c>
      <c r="B47" s="313" t="s">
        <v>763</v>
      </c>
      <c r="C47" s="314"/>
      <c r="D47" s="314"/>
      <c r="E47" s="1044"/>
      <c r="F47" s="1044"/>
      <c r="G47" s="315"/>
      <c r="H47" s="404"/>
    </row>
    <row r="48" spans="1:8" s="35" customFormat="1" ht="11.25">
      <c r="A48" s="557">
        <v>4217</v>
      </c>
      <c r="B48" s="313" t="s">
        <v>477</v>
      </c>
      <c r="C48" s="314"/>
      <c r="D48" s="314"/>
      <c r="E48" s="1044">
        <v>9045</v>
      </c>
      <c r="F48" s="1044">
        <v>9272</v>
      </c>
      <c r="G48" s="315">
        <f t="shared" si="0"/>
        <v>1.0250967385295744</v>
      </c>
      <c r="H48" s="404"/>
    </row>
    <row r="49" spans="1:8" s="35" customFormat="1" ht="11.25">
      <c r="A49" s="557">
        <v>4219</v>
      </c>
      <c r="B49" s="313" t="s">
        <v>589</v>
      </c>
      <c r="C49" s="314"/>
      <c r="D49" s="314"/>
      <c r="E49" s="1044">
        <v>11350</v>
      </c>
      <c r="F49" s="1044">
        <v>11121</v>
      </c>
      <c r="G49" s="315">
        <f t="shared" si="0"/>
        <v>0.9798237885462555</v>
      </c>
      <c r="H49" s="404"/>
    </row>
    <row r="50" spans="1:8" s="35" customFormat="1" ht="11.25">
      <c r="A50" s="557">
        <v>4221</v>
      </c>
      <c r="B50" s="313" t="s">
        <v>587</v>
      </c>
      <c r="C50" s="314"/>
      <c r="D50" s="314"/>
      <c r="E50" s="1044">
        <v>18527</v>
      </c>
      <c r="F50" s="1044">
        <v>18526</v>
      </c>
      <c r="G50" s="315">
        <f t="shared" si="0"/>
        <v>0.999946024720678</v>
      </c>
      <c r="H50" s="404"/>
    </row>
    <row r="51" spans="1:8" s="35" customFormat="1" ht="11.25">
      <c r="A51" s="557">
        <v>4223</v>
      </c>
      <c r="B51" s="313" t="s">
        <v>591</v>
      </c>
      <c r="C51" s="314"/>
      <c r="D51" s="314"/>
      <c r="E51" s="1044">
        <v>4341</v>
      </c>
      <c r="F51" s="1044">
        <v>4234</v>
      </c>
      <c r="G51" s="315">
        <f t="shared" si="0"/>
        <v>0.9753513015434232</v>
      </c>
      <c r="H51" s="404"/>
    </row>
    <row r="52" spans="1:8" s="35" customFormat="1" ht="11.25">
      <c r="A52" s="557">
        <v>4225</v>
      </c>
      <c r="B52" s="313" t="s">
        <v>592</v>
      </c>
      <c r="C52" s="314"/>
      <c r="D52" s="314"/>
      <c r="E52" s="1044">
        <v>2224</v>
      </c>
      <c r="F52" s="1044">
        <v>2224</v>
      </c>
      <c r="G52" s="315">
        <f t="shared" si="0"/>
        <v>1</v>
      </c>
      <c r="H52" s="404"/>
    </row>
    <row r="53" spans="1:8" s="35" customFormat="1" ht="11.25">
      <c r="A53" s="557">
        <v>4227</v>
      </c>
      <c r="B53" s="313" t="s">
        <v>593</v>
      </c>
      <c r="C53" s="314"/>
      <c r="D53" s="314"/>
      <c r="E53" s="1044">
        <v>2743</v>
      </c>
      <c r="F53" s="1044">
        <v>2923</v>
      </c>
      <c r="G53" s="315">
        <f t="shared" si="0"/>
        <v>1.0656215822092598</v>
      </c>
      <c r="H53" s="404"/>
    </row>
    <row r="54" spans="1:8" s="35" customFormat="1" ht="11.25">
      <c r="A54" s="557">
        <v>4231</v>
      </c>
      <c r="B54" s="313" t="s">
        <v>594</v>
      </c>
      <c r="C54" s="314"/>
      <c r="D54" s="314"/>
      <c r="E54" s="1044">
        <v>2487</v>
      </c>
      <c r="F54" s="1044">
        <v>2487</v>
      </c>
      <c r="G54" s="315">
        <f t="shared" si="0"/>
        <v>1</v>
      </c>
      <c r="H54" s="404"/>
    </row>
    <row r="55" spans="1:8" s="35" customFormat="1" ht="11.25">
      <c r="A55" s="557">
        <v>4235</v>
      </c>
      <c r="B55" s="313" t="s">
        <v>595</v>
      </c>
      <c r="C55" s="314"/>
      <c r="D55" s="314"/>
      <c r="E55" s="1044">
        <v>4120</v>
      </c>
      <c r="F55" s="1044">
        <v>4120</v>
      </c>
      <c r="G55" s="315">
        <f t="shared" si="0"/>
        <v>1</v>
      </c>
      <c r="H55" s="404"/>
    </row>
    <row r="56" spans="1:8" s="35" customFormat="1" ht="11.25">
      <c r="A56" s="557">
        <v>4237</v>
      </c>
      <c r="B56" s="313" t="s">
        <v>599</v>
      </c>
      <c r="C56" s="314"/>
      <c r="D56" s="314"/>
      <c r="E56" s="1044">
        <v>2137</v>
      </c>
      <c r="F56" s="1044">
        <v>2159</v>
      </c>
      <c r="G56" s="315">
        <f t="shared" si="0"/>
        <v>1.010294805802527</v>
      </c>
      <c r="H56" s="404"/>
    </row>
    <row r="57" spans="1:8" s="35" customFormat="1" ht="11.25">
      <c r="A57" s="557">
        <v>4239</v>
      </c>
      <c r="B57" s="313" t="s">
        <v>596</v>
      </c>
      <c r="C57" s="314"/>
      <c r="D57" s="314"/>
      <c r="E57" s="1044"/>
      <c r="F57" s="1044"/>
      <c r="G57" s="315"/>
      <c r="H57" s="404"/>
    </row>
    <row r="58" spans="1:8" s="35" customFormat="1" ht="11.25">
      <c r="A58" s="557">
        <v>4241</v>
      </c>
      <c r="B58" s="313" t="s">
        <v>598</v>
      </c>
      <c r="C58" s="314"/>
      <c r="D58" s="314"/>
      <c r="E58" s="1044">
        <v>4994</v>
      </c>
      <c r="F58" s="1044">
        <v>4975</v>
      </c>
      <c r="G58" s="315">
        <f t="shared" si="0"/>
        <v>0.9961954345214257</v>
      </c>
      <c r="H58" s="404"/>
    </row>
    <row r="59" spans="1:8" s="35" customFormat="1" ht="11.25">
      <c r="A59" s="557">
        <v>4243</v>
      </c>
      <c r="B59" s="313" t="s">
        <v>600</v>
      </c>
      <c r="C59" s="314"/>
      <c r="D59" s="314"/>
      <c r="E59" s="1044">
        <v>5049</v>
      </c>
      <c r="F59" s="1044">
        <v>5018</v>
      </c>
      <c r="G59" s="315">
        <f t="shared" si="0"/>
        <v>0.9938601703307586</v>
      </c>
      <c r="H59" s="404"/>
    </row>
    <row r="60" spans="1:8" s="35" customFormat="1" ht="11.25">
      <c r="A60" s="557">
        <v>4251</v>
      </c>
      <c r="B60" s="313" t="s">
        <v>601</v>
      </c>
      <c r="C60" s="314"/>
      <c r="D60" s="314"/>
      <c r="E60" s="1044">
        <v>14570</v>
      </c>
      <c r="F60" s="1044">
        <v>14589</v>
      </c>
      <c r="G60" s="315">
        <f t="shared" si="0"/>
        <v>1.0013040494166094</v>
      </c>
      <c r="H60" s="404"/>
    </row>
    <row r="61" spans="1:8" s="35" customFormat="1" ht="11.25">
      <c r="A61" s="557">
        <v>4253</v>
      </c>
      <c r="B61" s="313" t="s">
        <v>602</v>
      </c>
      <c r="C61" s="314"/>
      <c r="D61" s="314"/>
      <c r="E61" s="1044">
        <v>18946</v>
      </c>
      <c r="F61" s="1044">
        <v>18943</v>
      </c>
      <c r="G61" s="315">
        <f t="shared" si="0"/>
        <v>0.9998416552306556</v>
      </c>
      <c r="H61" s="404"/>
    </row>
    <row r="62" spans="1:8" s="35" customFormat="1" ht="11.25">
      <c r="A62" s="557">
        <v>4255</v>
      </c>
      <c r="B62" s="313" t="s">
        <v>603</v>
      </c>
      <c r="C62" s="314"/>
      <c r="D62" s="314"/>
      <c r="E62" s="1044">
        <v>13826</v>
      </c>
      <c r="F62" s="1044">
        <v>13826</v>
      </c>
      <c r="G62" s="315">
        <f t="shared" si="0"/>
        <v>1</v>
      </c>
      <c r="H62" s="404"/>
    </row>
    <row r="63" spans="1:8" s="35" customFormat="1" ht="11.25">
      <c r="A63" s="557">
        <v>4257</v>
      </c>
      <c r="B63" s="313" t="s">
        <v>478</v>
      </c>
      <c r="C63" s="314"/>
      <c r="D63" s="314"/>
      <c r="E63" s="1044">
        <v>10410</v>
      </c>
      <c r="F63" s="1044">
        <v>10608</v>
      </c>
      <c r="G63" s="315">
        <f t="shared" si="0"/>
        <v>1.0190201729106627</v>
      </c>
      <c r="H63" s="404"/>
    </row>
    <row r="64" spans="1:8" s="35" customFormat="1" ht="11.25">
      <c r="A64" s="557">
        <v>4261</v>
      </c>
      <c r="B64" s="313" t="s">
        <v>604</v>
      </c>
      <c r="C64" s="314"/>
      <c r="D64" s="314"/>
      <c r="E64" s="1044">
        <v>7745</v>
      </c>
      <c r="F64" s="1044">
        <v>7556</v>
      </c>
      <c r="G64" s="315">
        <f t="shared" si="0"/>
        <v>0.9755971594577146</v>
      </c>
      <c r="H64" s="404"/>
    </row>
    <row r="65" spans="1:8" s="35" customFormat="1" ht="12">
      <c r="A65" s="579">
        <v>4265</v>
      </c>
      <c r="B65" s="580" t="s">
        <v>1060</v>
      </c>
      <c r="C65" s="807">
        <v>210602</v>
      </c>
      <c r="D65" s="1094">
        <f>SUM(D66:D67)</f>
        <v>214729</v>
      </c>
      <c r="E65" s="1094">
        <f>SUM(E66:E67)</f>
        <v>40580</v>
      </c>
      <c r="F65" s="1094">
        <f>SUM(F66:F67)</f>
        <v>35060</v>
      </c>
      <c r="G65" s="315">
        <f t="shared" si="0"/>
        <v>0.8639724001971415</v>
      </c>
      <c r="H65" s="808"/>
    </row>
    <row r="66" spans="1:8" s="35" customFormat="1" ht="12">
      <c r="A66" s="579"/>
      <c r="B66" s="923" t="s">
        <v>808</v>
      </c>
      <c r="C66" s="924">
        <v>10602</v>
      </c>
      <c r="D66" s="1092">
        <v>14729</v>
      </c>
      <c r="E66" s="1092">
        <v>14729</v>
      </c>
      <c r="F66" s="1092">
        <v>14729</v>
      </c>
      <c r="G66" s="315">
        <f t="shared" si="0"/>
        <v>1</v>
      </c>
      <c r="H66" s="808"/>
    </row>
    <row r="67" spans="1:8" s="35" customFormat="1" ht="12">
      <c r="A67" s="579"/>
      <c r="B67" s="923" t="s">
        <v>956</v>
      </c>
      <c r="C67" s="924">
        <v>200000</v>
      </c>
      <c r="D67" s="1092">
        <v>200000</v>
      </c>
      <c r="E67" s="1092">
        <v>25851</v>
      </c>
      <c r="F67" s="1092">
        <v>20331</v>
      </c>
      <c r="G67" s="315">
        <f t="shared" si="0"/>
        <v>0.7864686085644655</v>
      </c>
      <c r="H67" s="808"/>
    </row>
    <row r="68" spans="1:8" s="35" customFormat="1" ht="11.25">
      <c r="A68" s="581">
        <v>4200</v>
      </c>
      <c r="B68" s="582" t="s">
        <v>764</v>
      </c>
      <c r="C68" s="397">
        <f>SUM(C45:C65)</f>
        <v>210602</v>
      </c>
      <c r="D68" s="1021">
        <f>SUM(D45:D65)</f>
        <v>214729</v>
      </c>
      <c r="E68" s="1021">
        <f>SUM(E45:E65)</f>
        <v>175901</v>
      </c>
      <c r="F68" s="1021">
        <f>SUM(F45:F65)</f>
        <v>170315</v>
      </c>
      <c r="G68" s="1217">
        <f t="shared" si="0"/>
        <v>0.9682435006054542</v>
      </c>
      <c r="H68" s="583"/>
    </row>
    <row r="69" spans="1:8" s="38" customFormat="1" ht="11.25">
      <c r="A69" s="78"/>
      <c r="B69" s="578" t="s">
        <v>765</v>
      </c>
      <c r="C69" s="314"/>
      <c r="D69" s="1044"/>
      <c r="E69" s="1044"/>
      <c r="F69" s="1044"/>
      <c r="G69" s="315"/>
      <c r="H69" s="570"/>
    </row>
    <row r="70" spans="1:8" s="35" customFormat="1" ht="12">
      <c r="A70" s="400">
        <v>4310</v>
      </c>
      <c r="B70" s="316" t="s">
        <v>904</v>
      </c>
      <c r="C70" s="314">
        <v>25000</v>
      </c>
      <c r="D70" s="1044">
        <v>25000</v>
      </c>
      <c r="E70" s="1044">
        <v>17000</v>
      </c>
      <c r="F70" s="1044">
        <v>17000</v>
      </c>
      <c r="G70" s="315">
        <f t="shared" si="0"/>
        <v>1</v>
      </c>
      <c r="H70" s="562"/>
    </row>
    <row r="71" spans="1:8" s="35" customFormat="1" ht="12">
      <c r="A71" s="400">
        <v>4321</v>
      </c>
      <c r="B71" s="316" t="s">
        <v>1241</v>
      </c>
      <c r="C71" s="314"/>
      <c r="D71" s="1044"/>
      <c r="E71" s="1044">
        <v>9749</v>
      </c>
      <c r="F71" s="1044">
        <v>15335</v>
      </c>
      <c r="G71" s="315">
        <f t="shared" si="0"/>
        <v>1.5729818442917223</v>
      </c>
      <c r="H71" s="562"/>
    </row>
    <row r="72" spans="1:8" s="35" customFormat="1" ht="12">
      <c r="A72" s="400">
        <v>4322</v>
      </c>
      <c r="B72" s="316" t="s">
        <v>1242</v>
      </c>
      <c r="C72" s="314"/>
      <c r="D72" s="1044"/>
      <c r="E72" s="1044">
        <v>29079</v>
      </c>
      <c r="F72" s="1044">
        <v>29079</v>
      </c>
      <c r="G72" s="315">
        <f t="shared" si="0"/>
        <v>1</v>
      </c>
      <c r="H72" s="562"/>
    </row>
    <row r="73" spans="1:8" s="38" customFormat="1" ht="11.25">
      <c r="A73" s="554">
        <v>4300</v>
      </c>
      <c r="B73" s="578" t="s">
        <v>766</v>
      </c>
      <c r="C73" s="327">
        <f>C70</f>
        <v>25000</v>
      </c>
      <c r="D73" s="1004">
        <f>D70</f>
        <v>25000</v>
      </c>
      <c r="E73" s="1004">
        <f>SUM(E70:E72)</f>
        <v>55828</v>
      </c>
      <c r="F73" s="1004">
        <f>SUM(F70:F72)</f>
        <v>61414</v>
      </c>
      <c r="G73" s="1215">
        <f t="shared" si="0"/>
        <v>1.100057318908075</v>
      </c>
      <c r="H73" s="496"/>
    </row>
    <row r="74" spans="1:8" s="38" customFormat="1" ht="16.5" customHeight="1">
      <c r="A74" s="554"/>
      <c r="B74" s="553" t="s">
        <v>768</v>
      </c>
      <c r="C74" s="327">
        <f>SUM(C73+C68+C43+C18+C16)</f>
        <v>1726802</v>
      </c>
      <c r="D74" s="327">
        <f>SUM(D73+D68+D43+D18+D16)</f>
        <v>3233382</v>
      </c>
      <c r="E74" s="327">
        <f>SUM(E73+E68+E43+E18+E16)</f>
        <v>3308782</v>
      </c>
      <c r="F74" s="327">
        <f>SUM(F73+F68+F43+F18+F16)</f>
        <v>3308782</v>
      </c>
      <c r="G74" s="1215">
        <f t="shared" si="0"/>
        <v>1</v>
      </c>
      <c r="H74" s="496"/>
    </row>
    <row r="75" spans="1:8" s="38" customFormat="1" ht="11.25">
      <c r="A75" s="584"/>
      <c r="B75" s="585" t="s">
        <v>513</v>
      </c>
      <c r="C75" s="556"/>
      <c r="D75" s="556"/>
      <c r="E75" s="556"/>
      <c r="F75" s="556"/>
      <c r="G75" s="315"/>
      <c r="H75" s="570"/>
    </row>
    <row r="76" spans="1:8" s="38" customFormat="1" ht="11.25">
      <c r="A76" s="584"/>
      <c r="B76" s="314" t="s">
        <v>785</v>
      </c>
      <c r="C76" s="558">
        <f aca="true" t="shared" si="1" ref="C76:E77">SUM(C33)</f>
        <v>100</v>
      </c>
      <c r="D76" s="558">
        <f t="shared" si="1"/>
        <v>100</v>
      </c>
      <c r="E76" s="558">
        <f t="shared" si="1"/>
        <v>100</v>
      </c>
      <c r="F76" s="558">
        <f>SUM(F33)</f>
        <v>100</v>
      </c>
      <c r="G76" s="315">
        <f t="shared" si="0"/>
        <v>1</v>
      </c>
      <c r="H76" s="570"/>
    </row>
    <row r="77" spans="1:8" s="38" customFormat="1" ht="11.25">
      <c r="A77" s="584"/>
      <c r="B77" s="314" t="s">
        <v>462</v>
      </c>
      <c r="C77" s="558">
        <f t="shared" si="1"/>
        <v>27</v>
      </c>
      <c r="D77" s="558">
        <f t="shared" si="1"/>
        <v>27</v>
      </c>
      <c r="E77" s="558">
        <f t="shared" si="1"/>
        <v>27</v>
      </c>
      <c r="F77" s="558">
        <f>SUM(F34)</f>
        <v>27</v>
      </c>
      <c r="G77" s="315">
        <f t="shared" si="0"/>
        <v>1</v>
      </c>
      <c r="H77" s="570"/>
    </row>
    <row r="78" spans="1:8" s="35" customFormat="1" ht="11.25">
      <c r="A78" s="584"/>
      <c r="B78" s="586" t="s">
        <v>801</v>
      </c>
      <c r="C78" s="558">
        <f>C25+C35+C66</f>
        <v>20602</v>
      </c>
      <c r="D78" s="558">
        <f>D25+D35+D66+D13</f>
        <v>30452</v>
      </c>
      <c r="E78" s="558">
        <f>E25+E35+E66+E13</f>
        <v>48452</v>
      </c>
      <c r="F78" s="558">
        <f>F25+F35+F66+F13+F29</f>
        <v>53262</v>
      </c>
      <c r="G78" s="315">
        <f aca="true" t="shared" si="2" ref="G78:G86">SUM(F78/E78)</f>
        <v>1.0992735078015354</v>
      </c>
      <c r="H78" s="404"/>
    </row>
    <row r="79" spans="1:8" ht="12" customHeight="1">
      <c r="A79" s="312"/>
      <c r="B79" s="586" t="s">
        <v>796</v>
      </c>
      <c r="C79" s="314"/>
      <c r="D79" s="314"/>
      <c r="E79" s="314"/>
      <c r="F79" s="314"/>
      <c r="G79" s="315"/>
      <c r="H79" s="404"/>
    </row>
    <row r="80" spans="1:8" ht="12" customHeight="1">
      <c r="A80" s="312"/>
      <c r="B80" s="587" t="s">
        <v>502</v>
      </c>
      <c r="C80" s="587">
        <f>SUM(C76:C79)</f>
        <v>20729</v>
      </c>
      <c r="D80" s="587">
        <f>SUM(D76:D79)</f>
        <v>30579</v>
      </c>
      <c r="E80" s="587">
        <f>SUM(E76:E79)</f>
        <v>48579</v>
      </c>
      <c r="F80" s="587">
        <f>SUM(F76:F79)</f>
        <v>53389</v>
      </c>
      <c r="G80" s="1214">
        <f t="shared" si="2"/>
        <v>1.0990139772329608</v>
      </c>
      <c r="H80" s="404"/>
    </row>
    <row r="81" spans="1:8" ht="12" customHeight="1">
      <c r="A81" s="312"/>
      <c r="B81" s="588" t="s">
        <v>514</v>
      </c>
      <c r="C81" s="569"/>
      <c r="D81" s="569"/>
      <c r="E81" s="569"/>
      <c r="F81" s="569"/>
      <c r="G81" s="315"/>
      <c r="H81" s="404"/>
    </row>
    <row r="82" spans="1:8" ht="12" customHeight="1">
      <c r="A82" s="312"/>
      <c r="B82" s="314" t="s">
        <v>744</v>
      </c>
      <c r="C82" s="314"/>
      <c r="D82" s="314"/>
      <c r="E82" s="314"/>
      <c r="F82" s="314"/>
      <c r="G82" s="315"/>
      <c r="H82" s="404"/>
    </row>
    <row r="83" spans="1:8" ht="11.25">
      <c r="A83" s="312"/>
      <c r="B83" s="586" t="s">
        <v>1201</v>
      </c>
      <c r="C83" s="314">
        <f>SUM(C16+C18+C43+C68+C73)-C76-C77-C78-C79-C82-C84</f>
        <v>1676073</v>
      </c>
      <c r="D83" s="314">
        <f>SUM(D16+D18+D43+D68+D73)-D76-D77-D78-D79-D82-D84</f>
        <v>3156628</v>
      </c>
      <c r="E83" s="314">
        <f>SUM(E16+E18+E43+E68+E73)-E76-E77-E78-E79-E82-E84</f>
        <v>3214028</v>
      </c>
      <c r="F83" s="314">
        <f>SUM(F16+F18+F43+F68+F73)-F76-F77-F78-F79-F82-F84</f>
        <v>3209218</v>
      </c>
      <c r="G83" s="315">
        <f t="shared" si="2"/>
        <v>0.9985034355643448</v>
      </c>
      <c r="H83" s="404"/>
    </row>
    <row r="84" spans="1:8" ht="11.25">
      <c r="A84" s="312"/>
      <c r="B84" s="586" t="s">
        <v>563</v>
      </c>
      <c r="C84" s="314">
        <f>SUM(C37)</f>
        <v>30000</v>
      </c>
      <c r="D84" s="314">
        <f>SUM(D37)</f>
        <v>46175</v>
      </c>
      <c r="E84" s="314">
        <f>SUM(E37)</f>
        <v>46175</v>
      </c>
      <c r="F84" s="314">
        <f>SUM(F37)</f>
        <v>46175</v>
      </c>
      <c r="G84" s="315">
        <f t="shared" si="2"/>
        <v>1</v>
      </c>
      <c r="H84" s="404"/>
    </row>
    <row r="85" spans="1:8" ht="11.25">
      <c r="A85" s="312"/>
      <c r="B85" s="587" t="s">
        <v>509</v>
      </c>
      <c r="C85" s="587">
        <f>SUM(C82:C84)</f>
        <v>1706073</v>
      </c>
      <c r="D85" s="587">
        <f>SUM(D82:D84)</f>
        <v>3202803</v>
      </c>
      <c r="E85" s="587">
        <f>SUM(E82:E84)</f>
        <v>3260203</v>
      </c>
      <c r="F85" s="587">
        <f>SUM(F82:F84)</f>
        <v>3255393</v>
      </c>
      <c r="G85" s="1214">
        <f t="shared" si="2"/>
        <v>0.9985246317483911</v>
      </c>
      <c r="H85" s="404"/>
    </row>
    <row r="86" spans="1:8" ht="12" customHeight="1">
      <c r="A86" s="589"/>
      <c r="B86" s="583" t="s">
        <v>568</v>
      </c>
      <c r="C86" s="323">
        <f>SUM(C80+C85)</f>
        <v>1726802</v>
      </c>
      <c r="D86" s="323">
        <f>SUM(D80+D85)</f>
        <v>3233382</v>
      </c>
      <c r="E86" s="323">
        <f>SUM(E80+E85)</f>
        <v>3308782</v>
      </c>
      <c r="F86" s="323">
        <f>SUM(F80+F85)</f>
        <v>3308782</v>
      </c>
      <c r="G86" s="1214">
        <f t="shared" si="2"/>
        <v>1</v>
      </c>
      <c r="H86" s="401"/>
    </row>
    <row r="87" spans="1:7" ht="11.25">
      <c r="A87" s="34"/>
      <c r="C87" s="291"/>
      <c r="D87" s="291"/>
      <c r="E87" s="291"/>
      <c r="F87" s="291"/>
      <c r="G87" s="290"/>
    </row>
    <row r="88" spans="2:6" ht="11.25">
      <c r="B88" s="42" t="s">
        <v>1199</v>
      </c>
      <c r="C88" s="238"/>
      <c r="D88" s="238"/>
      <c r="E88" s="238"/>
      <c r="F88" s="238"/>
    </row>
  </sheetData>
  <sheetProtection/>
  <mergeCells count="8">
    <mergeCell ref="C3:H3"/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" right="0" top="0.5905511811023623" bottom="0.3937007874015748" header="0.11811023622047245" footer="0"/>
  <pageSetup firstPageNumber="46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2016-12-05T19:41:35Z</cp:lastPrinted>
  <dcterms:created xsi:type="dcterms:W3CDTF">2004-02-02T11:10:51Z</dcterms:created>
  <dcterms:modified xsi:type="dcterms:W3CDTF">2016-12-06T15:28:06Z</dcterms:modified>
  <cp:category/>
  <cp:version/>
  <cp:contentType/>
  <cp:contentStatus/>
</cp:coreProperties>
</file>