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7"/>
  </bookViews>
  <sheets>
    <sheet name="1a.mell " sheetId="1" r:id="rId1"/>
    <sheet name="1b.mell " sheetId="2" r:id="rId2"/>
    <sheet name="1c.mell  " sheetId="3" r:id="rId3"/>
    <sheet name="2.mell" sheetId="4" r:id="rId4"/>
    <sheet name="3a.m." sheetId="5" r:id="rId5"/>
    <sheet name="3b.m." sheetId="6" r:id="rId6"/>
    <sheet name="3d.m. " sheetId="7" r:id="rId7"/>
    <sheet name="3c.m." sheetId="8" r:id="rId8"/>
    <sheet name="4.mell." sheetId="9" r:id="rId9"/>
    <sheet name="5.mell. " sheetId="10" r:id="rId10"/>
    <sheet name="6.mell.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l">#REF!</definedName>
    <definedName name="nem">1</definedName>
    <definedName name="_xlnm.Print_Titles" localSheetId="1">'1b.mell '!$5:$7</definedName>
    <definedName name="_xlnm.Print_Titles" localSheetId="2">'1c.mell  '!$4:$8</definedName>
    <definedName name="_xlnm.Print_Titles" localSheetId="3">'2.mell'!$1:$8</definedName>
    <definedName name="_xlnm.Print_Titles" localSheetId="4">'3a.m.'!$4:$8</definedName>
    <definedName name="_xlnm.Print_Titles" localSheetId="7">'3c.m.'!$4:$8</definedName>
    <definedName name="_xlnm.Print_Titles" localSheetId="6">'3d.m. '!$4:$8</definedName>
    <definedName name="_xlnm.Print_Titles" localSheetId="8">'4.mell.'!$4:$8</definedName>
    <definedName name="_xlnm.Print_Titles" localSheetId="9">'5.mell. '!$6:$10</definedName>
    <definedName name="_xlnm.Print_Area" localSheetId="3">'2.mell'!$A$1:$F$1024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<sst xmlns="http://schemas.openxmlformats.org/spreadsheetml/2006/main" count="2652" uniqueCount="659">
  <si>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</si>
  <si>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</si>
  <si>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</si>
  <si>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</si>
  <si>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</si>
  <si>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</si>
  <si>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</si>
  <si>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</si>
  <si>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</si>
  <si>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</si>
  <si>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</si>
  <si>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</si>
  <si>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</si>
  <si>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</si>
  <si>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</si>
  <si>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</si>
  <si>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</si>
  <si>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</si>
  <si>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</si>
  <si>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</si>
  <si>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</si>
  <si>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</si>
  <si>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</si>
  <si>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</si>
  <si>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</si>
  <si>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</si>
  <si>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</si>
  <si>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</si>
  <si>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</si>
  <si>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</si>
  <si>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</si>
  <si>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</si>
  <si>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</si>
  <si>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</si>
  <si>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</si>
  <si>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</si>
  <si>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</si>
  <si>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</si>
  <si>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</si>
  <si>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</si>
  <si>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</si>
  <si>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</si>
  <si>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</si>
  <si>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</si>
  <si>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</si>
  <si>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</si>
  <si>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</si>
  <si>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</si>
  <si>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</si>
  <si>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</si>
  <si>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</si>
  <si>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</si>
  <si>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</si>
  <si>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</si>
  <si>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</si>
  <si>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</si>
  <si>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</si>
  <si>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</si>
  <si>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</si>
  <si>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</si>
  <si>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</si>
  <si>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</si>
  <si>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</si>
  <si>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</si>
  <si>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</si>
  <si>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</si>
  <si>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</si>
  <si>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</si>
  <si>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</si>
  <si>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</si>
  <si>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</si>
  <si>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</si>
  <si>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</si>
  <si>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</si>
  <si>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</si>
  <si>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</si>
  <si>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</si>
  <si>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</si>
  <si>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</si>
  <si>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</si>
  <si>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</si>
  <si>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</si>
  <si>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</si>
  <si>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</si>
  <si>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</si>
  <si>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</si>
  <si>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</si>
  <si>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</si>
  <si>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</si>
  <si>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</si>
  <si>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</si>
  <si>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</si>
  <si>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</si>
  <si>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</si>
  <si>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</si>
  <si>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</si>
  <si>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</si>
  <si>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</si>
  <si>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</si>
  <si>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</si>
  <si>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</si>
  <si>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</si>
  <si>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</si>
  <si>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</si>
  <si>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</si>
  <si>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</si>
  <si>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</si>
  <si>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</si>
  <si>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</si>
  <si>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</si>
  <si>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</si>
  <si>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</si>
  <si>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</si>
  <si>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</si>
  <si>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</si>
  <si>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</si>
  <si>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</si>
  <si>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</si>
  <si>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</si>
  <si>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</si>
  <si>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</si>
  <si>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</si>
  <si>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</si>
  <si>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</si>
  <si>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</si>
  <si>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</si>
  <si>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</si>
  <si>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</si>
  <si>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</si>
  <si>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</si>
  <si>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</si>
  <si>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</si>
  <si>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</si>
  <si>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</si>
  <si>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</si>
  <si>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</si>
  <si>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</si>
  <si>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</si>
  <si>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</si>
  <si>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</si>
  <si>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</si>
  <si>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</si>
  <si>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</si>
  <si>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</si>
  <si>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</si>
  <si>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</si>
  <si>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</si>
  <si>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</si>
  <si>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</si>
  <si>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</si>
  <si>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</si>
  <si>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</si>
  <si>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SEM IX. Zrt.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</si>
  <si>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</si>
  <si>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</si>
  <si>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</si>
  <si>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</si>
  <si>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</si>
  <si>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</si>
  <si>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</si>
  <si>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</si>
  <si>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</si>
  <si>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</si>
  <si>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</si>
  <si>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</si>
  <si>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</si>
  <si>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</si>
  <si>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</si>
  <si>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</si>
  <si>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</si>
  <si>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</si>
  <si>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</si>
  <si>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</si>
  <si>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</si>
  <si>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</si>
  <si>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</si>
  <si>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</si>
  <si>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</si>
  <si>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</si>
  <si>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</si>
  <si>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</si>
  <si>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</si>
  <si>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</si>
  <si>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</si>
  <si>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</si>
  <si>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</si>
  <si>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</si>
  <si>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</si>
  <si>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</si>
  <si>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</si>
  <si>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</si>
  <si>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</si>
  <si>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</si>
  <si>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</si>
  <si>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</si>
  <si>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</si>
  <si>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</si>
  <si>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</si>
  <si>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</si>
  <si>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</si>
  <si>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</si>
  <si>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</si>
  <si>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</si>
  <si>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</si>
  <si>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</si>
  <si>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</si>
  <si>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</si>
  <si>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</si>
  <si>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</si>
  <si>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</si>
  <si>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</si>
  <si>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</si>
  <si>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</si>
  <si>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</si>
  <si>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</si>
  <si>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</si>
  <si>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</si>
  <si>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</si>
  <si>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</si>
  <si>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</si>
  <si>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</si>
  <si>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</si>
  <si>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</si>
  <si>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</si>
  <si>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</si>
  <si>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</si>
  <si>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</si>
  <si>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</si>
  <si>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</si>
  <si>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</si>
  <si>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</si>
  <si>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</si>
  <si>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</si>
  <si>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</si>
  <si>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</si>
  <si>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</si>
  <si>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</si>
  <si>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</si>
  <si>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</si>
  <si>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</si>
  <si>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</si>
  <si>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</si>
  <si>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</si>
  <si>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</si>
  <si>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</si>
  <si>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</si>
  <si>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</si>
  <si>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</si>
  <si>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</si>
  <si>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</si>
  <si>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</si>
  <si>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</si>
  <si>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</si>
  <si>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</si>
  <si>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</si>
  <si>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</si>
  <si>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</si>
  <si>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</si>
  <si>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</si>
  <si>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</si>
  <si>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</si>
  <si>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</si>
  <si>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</si>
  <si>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</si>
  <si>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</si>
  <si>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</si>
  <si>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</si>
  <si>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</si>
  <si>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</si>
  <si>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</si>
  <si>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</si>
  <si>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</si>
  <si>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</si>
  <si>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</si>
  <si>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</si>
  <si>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</si>
  <si>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</si>
  <si>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</si>
  <si>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</si>
  <si>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</si>
  <si>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</si>
  <si>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</si>
  <si>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</si>
  <si>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</si>
  <si>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</si>
  <si>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</si>
  <si>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</si>
  <si>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</si>
  <si>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</si>
  <si>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</si>
  <si>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</si>
  <si>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</si>
  <si>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</si>
  <si>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</si>
  <si>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Ellátottak juttatásai</t>
  </si>
  <si>
    <t>6.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</si>
  <si>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</si>
  <si>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</si>
  <si>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</si>
  <si>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</si>
  <si>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</si>
  <si>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</si>
  <si>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</si>
  <si>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</si>
  <si>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</si>
  <si>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</si>
  <si>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</si>
  <si>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</si>
  <si>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</si>
  <si>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</si>
  <si>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</si>
  <si>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</si>
  <si>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</si>
  <si>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</si>
  <si>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</si>
  <si>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</si>
  <si>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</si>
  <si>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</si>
  <si>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</si>
  <si>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</si>
  <si>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</si>
  <si>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</si>
  <si>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</si>
  <si>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</si>
  <si>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</si>
  <si>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</si>
  <si>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</si>
  <si>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</si>
  <si>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</si>
  <si>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</si>
  <si>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</si>
  <si>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</si>
  <si>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</si>
  <si>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</si>
  <si>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</si>
  <si>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</si>
  <si>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</si>
  <si>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</si>
  <si>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</si>
  <si>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</si>
  <si>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</si>
  <si>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</si>
  <si>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</si>
  <si>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</si>
  <si>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</si>
  <si>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</si>
  <si>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</si>
  <si>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</si>
  <si>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</si>
  <si>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</si>
  <si>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</si>
  <si>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</si>
  <si>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</si>
  <si>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</si>
  <si>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</si>
  <si>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</si>
  <si>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</si>
  <si>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</si>
  <si>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</si>
  <si>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</si>
  <si>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</si>
  <si>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</si>
  <si>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</si>
  <si>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</si>
  <si>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</si>
  <si>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</si>
  <si>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</si>
  <si>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</si>
  <si>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</si>
  <si>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</si>
  <si>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</si>
  <si>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</si>
  <si>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</si>
  <si>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</si>
  <si>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</si>
  <si>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</si>
  <si>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</si>
  <si>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</si>
  <si>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</si>
  <si>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</si>
  <si>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</si>
  <si>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</si>
  <si>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</si>
  <si>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</si>
  <si>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</si>
  <si>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</si>
  <si>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</si>
  <si>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</si>
  <si>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</si>
  <si>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</si>
  <si>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</si>
  <si>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</si>
  <si>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</si>
  <si>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</si>
  <si>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</si>
  <si>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</si>
  <si>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</si>
  <si>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</si>
  <si>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</si>
  <si>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</si>
  <si>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</si>
  <si>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</si>
  <si>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</si>
  <si>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</si>
  <si>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</si>
  <si>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</si>
  <si>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</si>
  <si>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</si>
  <si>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</si>
  <si>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</si>
  <si>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</si>
  <si>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Oktatási ágazat összesen: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</si>
  <si>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</si>
  <si>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</si>
  <si>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</si>
  <si>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</si>
  <si>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</si>
  <si>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</si>
  <si>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</si>
  <si>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</si>
  <si>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</si>
  <si>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</si>
  <si>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</si>
  <si>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</si>
  <si>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</si>
  <si>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</si>
  <si>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</si>
  <si>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</si>
  <si>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</si>
  <si>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</si>
  <si>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</si>
  <si>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</si>
  <si>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</si>
  <si>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</si>
  <si>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</si>
  <si>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</si>
  <si>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</si>
  <si>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</si>
  <si>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</si>
  <si>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</si>
  <si>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</si>
  <si>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</si>
  <si>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</si>
  <si>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</si>
  <si>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</si>
  <si>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</si>
  <si>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</si>
  <si>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</si>
  <si>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</si>
  <si>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</si>
  <si>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</si>
  <si>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</si>
  <si>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</si>
  <si>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</si>
  <si>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</si>
  <si>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</si>
  <si>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</si>
  <si>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</si>
  <si>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</si>
  <si>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</si>
  <si>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</si>
  <si>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</si>
  <si>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</si>
  <si>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</si>
  <si>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</si>
  <si>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</si>
  <si>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Előző évi működési pénzmaradvány átvétele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</si>
  <si>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</si>
  <si>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</si>
  <si>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</si>
  <si>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</si>
  <si>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</si>
  <si>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</si>
  <si>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SEM IX. Zrt. támogatása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</si>
  <si>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</si>
  <si>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</si>
  <si>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</si>
  <si>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</si>
  <si>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</si>
  <si>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</si>
  <si>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</si>
  <si>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</si>
  <si>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</si>
  <si>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</si>
  <si>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</si>
  <si>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</si>
  <si>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</si>
  <si>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</si>
  <si>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</si>
  <si>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</si>
  <si>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</si>
  <si>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</si>
  <si>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</si>
  <si>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</si>
  <si>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</si>
  <si>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</si>
  <si>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</si>
  <si>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</si>
  <si>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</si>
  <si>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</si>
  <si>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</si>
  <si>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</si>
  <si>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</si>
  <si>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</si>
  <si>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</si>
  <si>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</si>
  <si>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</si>
  <si>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</si>
  <si>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</si>
  <si>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</si>
  <si>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</si>
  <si>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Városfejlesztéssel kapcsolatos önkormányzati kiadások (SEM IX.Zrt.)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</si>
  <si>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</si>
  <si>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</si>
  <si>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</si>
  <si>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</si>
  <si>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</si>
  <si>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</si>
  <si>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</si>
  <si>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</si>
  <si>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</si>
  <si>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</si>
  <si>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</si>
  <si>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</si>
  <si>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</si>
  <si>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</si>
  <si>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</si>
  <si>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</si>
  <si>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</si>
  <si>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</si>
  <si>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</si>
  <si>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</si>
  <si>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</si>
  <si>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</si>
  <si>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</si>
  <si>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</si>
  <si>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</si>
  <si>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</si>
  <si>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</si>
  <si>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</si>
  <si>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</si>
  <si>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</si>
  <si>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</si>
  <si>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</si>
  <si>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</si>
  <si>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</si>
  <si>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</si>
  <si>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</si>
  <si>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</si>
  <si>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t>Egyéb működési célú kiadás</t>
  </si>
  <si>
    <t>Közhatalmi bevételek/Sajátos működési bevételek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</si>
  <si>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</si>
  <si>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</si>
  <si>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</si>
  <si>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</si>
  <si>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</si>
  <si>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</si>
  <si>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</si>
  <si>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</si>
  <si>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</si>
  <si>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</si>
  <si>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</si>
  <si>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</si>
  <si>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</si>
  <si>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</si>
  <si>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</si>
  <si>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</si>
  <si>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</si>
  <si>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</si>
  <si>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</si>
  <si>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</si>
  <si>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</si>
  <si>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</si>
  <si>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</si>
  <si>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Gyermekvédelmi Alap (Otthonteremtési támogatás)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</si>
  <si>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</si>
  <si>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</si>
  <si>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</si>
  <si>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</si>
  <si>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</si>
  <si>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</si>
  <si>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</si>
  <si>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</si>
  <si>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</si>
  <si>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</si>
  <si>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</si>
  <si>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</si>
  <si>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</si>
  <si>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</si>
  <si>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</si>
  <si>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</si>
  <si>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</si>
  <si>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</si>
  <si>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</si>
  <si>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Mozgáskorlátozottak támogatása</t>
  </si>
  <si>
    <t xml:space="preserve">     Panelprogram (NEFMI)</t>
  </si>
  <si>
    <t>Panelprogram</t>
  </si>
  <si>
    <t>József Attila Általános Iskola átalakítása (Dominó, Nev.Tan elhelyezése)</t>
  </si>
  <si>
    <t>Lift építés Lenhossék u. 24.-28.</t>
  </si>
  <si>
    <t xml:space="preserve">     Szociális támogatása</t>
  </si>
  <si>
    <t>2012. év   15/2012.</t>
  </si>
  <si>
    <t>2012. év 15/2012.</t>
  </si>
  <si>
    <t>2012. évi előirányzat 15/2012.</t>
  </si>
  <si>
    <t>Felhalmozási célú céltartalék</t>
  </si>
  <si>
    <t>2012. évi I.-VI. hó teljesítés</t>
  </si>
  <si>
    <t>Tárgyi eszközök értékesítése</t>
  </si>
  <si>
    <t>7.</t>
  </si>
  <si>
    <t>2012. év          I.-VI.hó teljesítés</t>
  </si>
  <si>
    <t>Index      6./5.</t>
  </si>
  <si>
    <t xml:space="preserve">     - Igazgatás szolgáltatás díjbevételei</t>
  </si>
  <si>
    <t>2012.évi          I.-VI. hó teljesítés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</si>
  <si>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</si>
  <si>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</si>
  <si>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</si>
  <si>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</si>
  <si>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</si>
  <si>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</si>
  <si>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</si>
  <si>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</si>
  <si>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</si>
  <si>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</si>
  <si>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Egyéb bevételek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</si>
  <si>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</si>
  <si>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</si>
  <si>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</si>
  <si>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</si>
  <si>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</si>
  <si>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</si>
  <si>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</si>
  <si>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 xml:space="preserve">  - ebből dologi kiadás</t>
  </si>
  <si>
    <t>Óvodai karbantartási keret (dologi kiadások)</t>
  </si>
  <si>
    <t>"Manó-lak" Bölcsöde felújítás, kapacitásbővítés  -dologi kiadás a telj.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</si>
  <si>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</si>
  <si>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</si>
  <si>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</si>
  <si>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</si>
  <si>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</si>
  <si>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</si>
  <si>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</si>
  <si>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</si>
  <si>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2012.I.-VI. hó teljesítés</t>
  </si>
  <si>
    <t>Index            5./4.</t>
  </si>
  <si>
    <t xml:space="preserve">   Felújítási kiadások</t>
  </si>
  <si>
    <t xml:space="preserve">   Beruházási kiadások</t>
  </si>
  <si>
    <t>Függő, átfutó, kiegyenlítő kiadások - Polgármesteri Hivatal</t>
  </si>
  <si>
    <t>Függő, átfutó, kiegyenlítő kiadások - Közterület - felügyelet</t>
  </si>
  <si>
    <t>Függő átfutó kiegyenlítő kiadások - Önkormányzat</t>
  </si>
  <si>
    <t>Függő, átfutó kiegyenlítő bevételek</t>
  </si>
  <si>
    <t>Függő, átfutó, kiegyenlítő kiadások  összesen</t>
  </si>
  <si>
    <t xml:space="preserve">  Felhalmozási célú támogatásértékű bevételek</t>
  </si>
  <si>
    <t xml:space="preserve">  Felhalmozási célú pénzeszközátvételek államháztartáson kívülről</t>
  </si>
  <si>
    <t xml:space="preserve">   Felhalmozási célú támogatásértékű bevételek</t>
  </si>
  <si>
    <t xml:space="preserve">  Felhalmozási célú átvett pénzeszköz</t>
  </si>
  <si>
    <t xml:space="preserve">   Felhalmozási célú átvett pénzeszköz</t>
  </si>
  <si>
    <t>Működési bevételek mindösszesen</t>
  </si>
  <si>
    <t>Felhalmozási célú kölcsön nyújtása, törlesztése</t>
  </si>
  <si>
    <t xml:space="preserve">                                                                     1/A melléklet                                                                                                                                                                               Működési - felhalmozási bevételek és kiadások mérlegszerű bemutatása</t>
  </si>
  <si>
    <r>
      <t xml:space="preserve">Előző évi kiutalatlan intézm. támogatás kiutalása </t>
    </r>
    <r>
      <rPr>
        <sz val="9"/>
        <rFont val="Arial CE"/>
        <family val="0"/>
      </rPr>
      <t>-Dologi kiadások</t>
    </r>
  </si>
  <si>
    <t xml:space="preserve">  Függő, átfutó bevételek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</si>
</sst>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4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i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68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68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68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8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0">
      <alignment/>
      <protection/>
    </xf>
    <xf numFmtId="0" fontId="15" fillId="0" borderId="0" xfId="60" applyFont="1" applyAlignment="1">
      <alignment horizontal="center"/>
      <protection/>
    </xf>
    <xf numFmtId="0" fontId="12" fillId="0" borderId="0" xfId="60" applyAlignment="1">
      <alignment/>
      <protection/>
    </xf>
    <xf numFmtId="0" fontId="1" fillId="0" borderId="15" xfId="60" applyFont="1" applyBorder="1" applyAlignment="1">
      <alignment horizontal="center"/>
      <protection/>
    </xf>
    <xf numFmtId="0" fontId="1" fillId="0" borderId="20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22" xfId="60" applyFont="1" applyBorder="1" applyAlignment="1">
      <alignment horizontal="center"/>
      <protection/>
    </xf>
    <xf numFmtId="0" fontId="1" fillId="0" borderId="16" xfId="60" applyFont="1" applyBorder="1" applyAlignment="1">
      <alignment horizontal="center"/>
      <protection/>
    </xf>
    <xf numFmtId="0" fontId="12" fillId="0" borderId="11" xfId="60" applyBorder="1">
      <alignment/>
      <protection/>
    </xf>
    <xf numFmtId="0" fontId="12" fillId="0" borderId="16" xfId="60" applyBorder="1">
      <alignment/>
      <protection/>
    </xf>
    <xf numFmtId="0" fontId="1" fillId="0" borderId="21" xfId="60" applyFont="1" applyBorder="1">
      <alignment/>
      <protection/>
    </xf>
    <xf numFmtId="0" fontId="12" fillId="0" borderId="14" xfId="60" applyBorder="1">
      <alignment/>
      <protection/>
    </xf>
    <xf numFmtId="0" fontId="1" fillId="0" borderId="22" xfId="60" applyFont="1" applyBorder="1">
      <alignment/>
      <protection/>
    </xf>
    <xf numFmtId="0" fontId="2" fillId="0" borderId="20" xfId="60" applyFont="1" applyBorder="1">
      <alignment/>
      <protection/>
    </xf>
    <xf numFmtId="3" fontId="2" fillId="0" borderId="20" xfId="60" applyNumberFormat="1" applyFont="1" applyBorder="1">
      <alignment/>
      <protection/>
    </xf>
    <xf numFmtId="0" fontId="12" fillId="0" borderId="10" xfId="60" applyBorder="1">
      <alignment/>
      <protection/>
    </xf>
    <xf numFmtId="0" fontId="12" fillId="0" borderId="12" xfId="60" applyBorder="1">
      <alignment/>
      <protection/>
    </xf>
    <xf numFmtId="0" fontId="15" fillId="0" borderId="11" xfId="60" applyFont="1" applyBorder="1">
      <alignment/>
      <protection/>
    </xf>
    <xf numFmtId="0" fontId="3" fillId="0" borderId="20" xfId="60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0" applyNumberFormat="1" applyBorder="1" applyAlignment="1">
      <alignment horizontal="right"/>
      <protection/>
    </xf>
    <xf numFmtId="3" fontId="15" fillId="0" borderId="14" xfId="60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0" applyNumberFormat="1" applyFont="1" applyBorder="1" applyAlignment="1">
      <alignment horizontal="right"/>
      <protection/>
    </xf>
    <xf numFmtId="3" fontId="9" fillId="0" borderId="16" xfId="60" applyNumberFormat="1" applyFont="1" applyBorder="1" applyAlignment="1">
      <alignment horizontal="right"/>
      <protection/>
    </xf>
    <xf numFmtId="0" fontId="12" fillId="0" borderId="13" xfId="60" applyBorder="1">
      <alignment/>
      <protection/>
    </xf>
    <xf numFmtId="3" fontId="11" fillId="0" borderId="13" xfId="60" applyNumberFormat="1" applyFont="1" applyBorder="1" applyAlignment="1">
      <alignment horizontal="right"/>
      <protection/>
    </xf>
    <xf numFmtId="3" fontId="9" fillId="0" borderId="12" xfId="60" applyNumberFormat="1" applyFont="1" applyBorder="1" applyAlignment="1">
      <alignment horizontal="right"/>
      <protection/>
    </xf>
    <xf numFmtId="3" fontId="9" fillId="0" borderId="13" xfId="60" applyNumberFormat="1" applyFont="1" applyBorder="1" applyAlignment="1">
      <alignment horizontal="right"/>
      <protection/>
    </xf>
    <xf numFmtId="3" fontId="15" fillId="0" borderId="16" xfId="60" applyNumberFormat="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0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2" fillId="0" borderId="0" xfId="57">
      <alignment/>
      <protection/>
    </xf>
    <xf numFmtId="3" fontId="2" fillId="0" borderId="11" xfId="60" applyNumberFormat="1" applyFont="1" applyBorder="1" applyAlignment="1">
      <alignment horizontal="right"/>
      <protection/>
    </xf>
    <xf numFmtId="0" fontId="15" fillId="0" borderId="13" xfId="60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58" applyFont="1" applyBorder="1" applyAlignment="1">
      <alignment horizontal="center"/>
      <protection/>
    </xf>
    <xf numFmtId="0" fontId="0" fillId="0" borderId="0" xfId="58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58" applyFont="1" applyAlignment="1">
      <alignment/>
      <protection/>
    </xf>
    <xf numFmtId="0" fontId="3" fillId="0" borderId="0" xfId="58" applyFont="1" applyBorder="1" applyAlignment="1">
      <alignment horizontal="right"/>
      <protection/>
    </xf>
    <xf numFmtId="0" fontId="1" fillId="0" borderId="0" xfId="58" applyFont="1" applyAlignment="1">
      <alignment/>
      <protection/>
    </xf>
    <xf numFmtId="3" fontId="1" fillId="0" borderId="13" xfId="58" applyNumberFormat="1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3" fontId="0" fillId="0" borderId="13" xfId="58" applyNumberFormat="1" applyFont="1" applyBorder="1" applyAlignment="1">
      <alignment/>
      <protection/>
    </xf>
    <xf numFmtId="0" fontId="3" fillId="0" borderId="13" xfId="58" applyFont="1" applyBorder="1" applyAlignment="1">
      <alignment/>
      <protection/>
    </xf>
    <xf numFmtId="0" fontId="0" fillId="0" borderId="0" xfId="58" applyFont="1" applyAlignment="1">
      <alignment/>
      <protection/>
    </xf>
    <xf numFmtId="3" fontId="2" fillId="0" borderId="13" xfId="58" applyNumberFormat="1" applyFont="1" applyBorder="1" applyAlignment="1">
      <alignment/>
      <protection/>
    </xf>
    <xf numFmtId="0" fontId="2" fillId="0" borderId="13" xfId="58" applyFont="1" applyBorder="1" applyAlignment="1">
      <alignment/>
      <protection/>
    </xf>
    <xf numFmtId="3" fontId="1" fillId="0" borderId="13" xfId="58" applyNumberFormat="1" applyFont="1" applyBorder="1" applyAlignment="1">
      <alignment/>
      <protection/>
    </xf>
    <xf numFmtId="0" fontId="1" fillId="0" borderId="13" xfId="58" applyFont="1" applyBorder="1" applyAlignment="1">
      <alignment/>
      <protection/>
    </xf>
    <xf numFmtId="3" fontId="4" fillId="0" borderId="13" xfId="58" applyNumberFormat="1" applyFont="1" applyBorder="1" applyAlignment="1">
      <alignment/>
      <protection/>
    </xf>
    <xf numFmtId="0" fontId="4" fillId="0" borderId="13" xfId="58" applyFont="1" applyBorder="1" applyAlignment="1">
      <alignment/>
      <protection/>
    </xf>
    <xf numFmtId="3" fontId="4" fillId="0" borderId="13" xfId="58" applyNumberFormat="1" applyFont="1" applyBorder="1" applyAlignment="1">
      <alignment/>
      <protection/>
    </xf>
    <xf numFmtId="3" fontId="1" fillId="0" borderId="13" xfId="58" applyNumberFormat="1" applyFont="1" applyBorder="1" applyAlignment="1">
      <alignment/>
      <protection/>
    </xf>
    <xf numFmtId="0" fontId="4" fillId="0" borderId="12" xfId="58" applyFont="1" applyBorder="1" applyAlignment="1">
      <alignment/>
      <protection/>
    </xf>
    <xf numFmtId="3" fontId="4" fillId="0" borderId="12" xfId="58" applyNumberFormat="1" applyFont="1" applyBorder="1" applyAlignment="1">
      <alignment/>
      <protection/>
    </xf>
    <xf numFmtId="0" fontId="4" fillId="0" borderId="13" xfId="58" applyFont="1" applyBorder="1" applyAlignment="1">
      <alignment/>
      <protection/>
    </xf>
    <xf numFmtId="0" fontId="1" fillId="0" borderId="12" xfId="58" applyFont="1" applyBorder="1" applyAlignment="1">
      <alignment/>
      <protection/>
    </xf>
    <xf numFmtId="3" fontId="1" fillId="0" borderId="12" xfId="58" applyNumberFormat="1" applyFont="1" applyBorder="1" applyAlignment="1">
      <alignment/>
      <protection/>
    </xf>
    <xf numFmtId="3" fontId="1" fillId="0" borderId="12" xfId="58" applyNumberFormat="1" applyFont="1" applyBorder="1" applyAlignment="1">
      <alignment/>
      <protection/>
    </xf>
    <xf numFmtId="0" fontId="1" fillId="0" borderId="12" xfId="58" applyFont="1" applyBorder="1" applyAlignment="1">
      <alignment/>
      <protection/>
    </xf>
    <xf numFmtId="0" fontId="2" fillId="0" borderId="12" xfId="58" applyFont="1" applyBorder="1" applyAlignment="1">
      <alignment/>
      <protection/>
    </xf>
    <xf numFmtId="3" fontId="2" fillId="0" borderId="12" xfId="58" applyNumberFormat="1" applyFont="1" applyBorder="1" applyAlignment="1">
      <alignment/>
      <protection/>
    </xf>
    <xf numFmtId="0" fontId="2" fillId="0" borderId="13" xfId="58" applyFont="1" applyBorder="1" applyAlignment="1">
      <alignment/>
      <protection/>
    </xf>
    <xf numFmtId="3" fontId="4" fillId="0" borderId="14" xfId="58" applyNumberFormat="1" applyFont="1" applyBorder="1" applyAlignment="1">
      <alignment/>
      <protection/>
    </xf>
    <xf numFmtId="0" fontId="1" fillId="0" borderId="14" xfId="58" applyFont="1" applyBorder="1" applyAlignment="1">
      <alignment/>
      <protection/>
    </xf>
    <xf numFmtId="3" fontId="1" fillId="0" borderId="14" xfId="58" applyNumberFormat="1" applyFont="1" applyBorder="1" applyAlignment="1">
      <alignment/>
      <protection/>
    </xf>
    <xf numFmtId="3" fontId="2" fillId="0" borderId="13" xfId="58" applyNumberFormat="1" applyFont="1" applyBorder="1" applyAlignment="1">
      <alignment/>
      <protection/>
    </xf>
    <xf numFmtId="3" fontId="2" fillId="0" borderId="12" xfId="58" applyNumberFormat="1" applyFont="1" applyBorder="1" applyAlignment="1">
      <alignment/>
      <protection/>
    </xf>
    <xf numFmtId="0" fontId="2" fillId="0" borderId="12" xfId="58" applyFont="1" applyBorder="1" applyAlignment="1">
      <alignment/>
      <protection/>
    </xf>
    <xf numFmtId="0" fontId="1" fillId="0" borderId="13" xfId="58" applyFont="1" applyBorder="1" applyAlignment="1">
      <alignment/>
      <protection/>
    </xf>
    <xf numFmtId="3" fontId="2" fillId="0" borderId="11" xfId="58" applyNumberFormat="1" applyFont="1" applyBorder="1" applyAlignment="1">
      <alignment/>
      <protection/>
    </xf>
    <xf numFmtId="0" fontId="2" fillId="0" borderId="11" xfId="58" applyFont="1" applyBorder="1" applyAlignment="1">
      <alignment/>
      <protection/>
    </xf>
    <xf numFmtId="3" fontId="2" fillId="0" borderId="11" xfId="58" applyNumberFormat="1" applyFont="1" applyBorder="1" applyAlignment="1">
      <alignment/>
      <protection/>
    </xf>
    <xf numFmtId="0" fontId="4" fillId="0" borderId="12" xfId="58" applyFont="1" applyBorder="1" applyAlignment="1">
      <alignment/>
      <protection/>
    </xf>
    <xf numFmtId="3" fontId="2" fillId="0" borderId="18" xfId="58" applyNumberFormat="1" applyFont="1" applyBorder="1" applyAlignment="1">
      <alignment/>
      <protection/>
    </xf>
    <xf numFmtId="0" fontId="2" fillId="0" borderId="18" xfId="58" applyFont="1" applyBorder="1" applyAlignment="1">
      <alignment/>
      <protection/>
    </xf>
    <xf numFmtId="3" fontId="4" fillId="0" borderId="14" xfId="58" applyNumberFormat="1" applyFont="1" applyBorder="1" applyAlignment="1">
      <alignment/>
      <protection/>
    </xf>
    <xf numFmtId="0" fontId="1" fillId="0" borderId="14" xfId="58" applyFont="1" applyBorder="1" applyAlignment="1">
      <alignment/>
      <protection/>
    </xf>
    <xf numFmtId="3" fontId="1" fillId="0" borderId="14" xfId="58" applyNumberFormat="1" applyFont="1" applyBorder="1" applyAlignment="1">
      <alignment/>
      <protection/>
    </xf>
    <xf numFmtId="3" fontId="4" fillId="0" borderId="18" xfId="58" applyNumberFormat="1" applyFont="1" applyBorder="1" applyAlignment="1">
      <alignment/>
      <protection/>
    </xf>
    <xf numFmtId="0" fontId="4" fillId="0" borderId="0" xfId="58" applyFont="1" applyAlignment="1">
      <alignment/>
      <protection/>
    </xf>
    <xf numFmtId="3" fontId="4" fillId="0" borderId="16" xfId="58" applyNumberFormat="1" applyFont="1" applyBorder="1" applyAlignment="1">
      <alignment/>
      <protection/>
    </xf>
    <xf numFmtId="0" fontId="1" fillId="0" borderId="16" xfId="58" applyFont="1" applyBorder="1" applyAlignment="1">
      <alignment/>
      <protection/>
    </xf>
    <xf numFmtId="0" fontId="2" fillId="0" borderId="14" xfId="58" applyFont="1" applyBorder="1" applyAlignment="1">
      <alignment/>
      <protection/>
    </xf>
    <xf numFmtId="3" fontId="4" fillId="0" borderId="13" xfId="58" applyNumberFormat="1" applyFont="1" applyBorder="1" applyAlignment="1">
      <alignment horizontal="right"/>
      <protection/>
    </xf>
    <xf numFmtId="3" fontId="2" fillId="0" borderId="18" xfId="58" applyNumberFormat="1" applyFont="1" applyBorder="1" applyAlignment="1">
      <alignment/>
      <protection/>
    </xf>
    <xf numFmtId="3" fontId="2" fillId="0" borderId="14" xfId="58" applyNumberFormat="1" applyFont="1" applyBorder="1" applyAlignment="1">
      <alignment/>
      <protection/>
    </xf>
    <xf numFmtId="3" fontId="1" fillId="0" borderId="18" xfId="58" applyNumberFormat="1" applyFont="1" applyBorder="1" applyAlignment="1">
      <alignment/>
      <protection/>
    </xf>
    <xf numFmtId="3" fontId="1" fillId="0" borderId="16" xfId="58" applyNumberFormat="1" applyFont="1" applyBorder="1" applyAlignment="1">
      <alignment/>
      <protection/>
    </xf>
    <xf numFmtId="0" fontId="1" fillId="0" borderId="16" xfId="58" applyFont="1" applyBorder="1" applyAlignment="1">
      <alignment/>
      <protection/>
    </xf>
    <xf numFmtId="0" fontId="3" fillId="0" borderId="14" xfId="58" applyFont="1" applyBorder="1" applyAlignment="1">
      <alignment/>
      <protection/>
    </xf>
    <xf numFmtId="3" fontId="2" fillId="0" borderId="17" xfId="58" applyNumberFormat="1" applyFont="1" applyBorder="1" applyAlignment="1">
      <alignment/>
      <protection/>
    </xf>
    <xf numFmtId="0" fontId="3" fillId="0" borderId="11" xfId="58" applyFont="1" applyBorder="1" applyAlignment="1">
      <alignment/>
      <protection/>
    </xf>
    <xf numFmtId="3" fontId="1" fillId="0" borderId="11" xfId="58" applyNumberFormat="1" applyFont="1" applyBorder="1" applyAlignment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0" fontId="3" fillId="0" borderId="14" xfId="58" applyFont="1" applyBorder="1" applyAlignment="1">
      <alignment/>
      <protection/>
    </xf>
    <xf numFmtId="3" fontId="3" fillId="0" borderId="14" xfId="58" applyNumberFormat="1" applyFont="1" applyBorder="1" applyAlignment="1">
      <alignment/>
      <protection/>
    </xf>
    <xf numFmtId="3" fontId="2" fillId="0" borderId="17" xfId="58" applyNumberFormat="1" applyFont="1" applyBorder="1" applyAlignment="1">
      <alignment/>
      <protection/>
    </xf>
    <xf numFmtId="0" fontId="2" fillId="0" borderId="17" xfId="58" applyFont="1" applyBorder="1" applyAlignment="1">
      <alignment/>
      <protection/>
    </xf>
    <xf numFmtId="3" fontId="1" fillId="0" borderId="17" xfId="58" applyNumberFormat="1" applyFont="1" applyBorder="1" applyAlignment="1">
      <alignment/>
      <protection/>
    </xf>
    <xf numFmtId="3" fontId="2" fillId="0" borderId="16" xfId="58" applyNumberFormat="1" applyFont="1" applyBorder="1" applyAlignment="1">
      <alignment/>
      <protection/>
    </xf>
    <xf numFmtId="3" fontId="1" fillId="0" borderId="16" xfId="58" applyNumberFormat="1" applyFont="1" applyBorder="1" applyAlignment="1">
      <alignment/>
      <protection/>
    </xf>
    <xf numFmtId="3" fontId="2" fillId="0" borderId="14" xfId="58" applyNumberFormat="1" applyFont="1" applyBorder="1" applyAlignment="1">
      <alignment/>
      <protection/>
    </xf>
    <xf numFmtId="3" fontId="2" fillId="0" borderId="19" xfId="58" applyNumberFormat="1" applyFont="1" applyBorder="1" applyAlignment="1">
      <alignment/>
      <protection/>
    </xf>
    <xf numFmtId="3" fontId="2" fillId="0" borderId="16" xfId="58" applyNumberFormat="1" applyFont="1" applyBorder="1" applyAlignment="1">
      <alignment/>
      <protection/>
    </xf>
    <xf numFmtId="0" fontId="0" fillId="0" borderId="18" xfId="58" applyFont="1" applyBorder="1" applyAlignment="1">
      <alignment/>
      <protection/>
    </xf>
    <xf numFmtId="3" fontId="1" fillId="0" borderId="18" xfId="58" applyNumberFormat="1" applyFont="1" applyBorder="1" applyAlignment="1">
      <alignment/>
      <protection/>
    </xf>
    <xf numFmtId="3" fontId="3" fillId="0" borderId="11" xfId="58" applyNumberFormat="1" applyFont="1" applyBorder="1" applyAlignment="1">
      <alignment horizontal="right"/>
      <protection/>
    </xf>
    <xf numFmtId="3" fontId="3" fillId="0" borderId="17" xfId="58" applyNumberFormat="1" applyFont="1" applyBorder="1" applyAlignment="1">
      <alignment/>
      <protection/>
    </xf>
    <xf numFmtId="0" fontId="3" fillId="0" borderId="0" xfId="58" applyFont="1" applyAlignment="1">
      <alignment/>
      <protection/>
    </xf>
    <xf numFmtId="3" fontId="3" fillId="0" borderId="13" xfId="58" applyNumberFormat="1" applyFont="1" applyBorder="1" applyAlignment="1">
      <alignment/>
      <protection/>
    </xf>
    <xf numFmtId="3" fontId="1" fillId="0" borderId="12" xfId="58" applyNumberFormat="1" applyFont="1" applyBorder="1">
      <alignment/>
      <protection/>
    </xf>
    <xf numFmtId="3" fontId="2" fillId="0" borderId="13" xfId="58" applyNumberFormat="1" applyFont="1" applyBorder="1">
      <alignment/>
      <protection/>
    </xf>
    <xf numFmtId="3" fontId="1" fillId="0" borderId="14" xfId="58" applyNumberFormat="1" applyFont="1" applyBorder="1">
      <alignment/>
      <protection/>
    </xf>
    <xf numFmtId="3" fontId="1" fillId="0" borderId="11" xfId="58" applyNumberFormat="1" applyFont="1" applyBorder="1" applyAlignment="1">
      <alignment/>
      <protection/>
    </xf>
    <xf numFmtId="3" fontId="1" fillId="0" borderId="17" xfId="58" applyNumberFormat="1" applyFont="1" applyBorder="1" applyAlignment="1">
      <alignment/>
      <protection/>
    </xf>
    <xf numFmtId="0" fontId="4" fillId="0" borderId="18" xfId="58" applyFont="1" applyBorder="1" applyAlignment="1">
      <alignment/>
      <protection/>
    </xf>
    <xf numFmtId="3" fontId="1" fillId="0" borderId="16" xfId="58" applyNumberFormat="1" applyFont="1" applyBorder="1">
      <alignment/>
      <protection/>
    </xf>
    <xf numFmtId="0" fontId="2" fillId="0" borderId="16" xfId="58" applyFont="1" applyBorder="1" applyAlignment="1">
      <alignment/>
      <protection/>
    </xf>
    <xf numFmtId="3" fontId="6" fillId="0" borderId="14" xfId="58" applyNumberFormat="1" applyFont="1" applyBorder="1" applyAlignment="1">
      <alignment/>
      <protection/>
    </xf>
    <xf numFmtId="3" fontId="2" fillId="0" borderId="0" xfId="58" applyNumberFormat="1" applyFont="1" applyAlignment="1">
      <alignment/>
      <protection/>
    </xf>
    <xf numFmtId="3" fontId="2" fillId="0" borderId="0" xfId="58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58" applyNumberFormat="1" applyFont="1" applyBorder="1" applyAlignment="1">
      <alignment/>
      <protection/>
    </xf>
    <xf numFmtId="0" fontId="0" fillId="0" borderId="17" xfId="58" applyFont="1" applyBorder="1" applyAlignment="1">
      <alignment/>
      <protection/>
    </xf>
    <xf numFmtId="0" fontId="11" fillId="0" borderId="17" xfId="0" applyFont="1" applyBorder="1" applyAlignment="1">
      <alignment/>
    </xf>
    <xf numFmtId="0" fontId="38" fillId="0" borderId="0" xfId="57" applyFont="1">
      <alignment/>
      <protection/>
    </xf>
    <xf numFmtId="0" fontId="40" fillId="0" borderId="0" xfId="57" applyFont="1">
      <alignment/>
      <protection/>
    </xf>
    <xf numFmtId="0" fontId="9" fillId="0" borderId="0" xfId="57" applyFont="1">
      <alignment/>
      <protection/>
    </xf>
    <xf numFmtId="0" fontId="40" fillId="0" borderId="20" xfId="57" applyFont="1" applyBorder="1">
      <alignment/>
      <protection/>
    </xf>
    <xf numFmtId="0" fontId="39" fillId="0" borderId="34" xfId="57" applyFont="1" applyBorder="1">
      <alignment/>
      <protection/>
    </xf>
    <xf numFmtId="0" fontId="40" fillId="0" borderId="34" xfId="57" applyFont="1" applyBorder="1">
      <alignment/>
      <protection/>
    </xf>
    <xf numFmtId="0" fontId="35" fillId="0" borderId="35" xfId="57" applyFont="1" applyBorder="1">
      <alignment/>
      <protection/>
    </xf>
    <xf numFmtId="0" fontId="40" fillId="0" borderId="36" xfId="57" applyFont="1" applyBorder="1">
      <alignment/>
      <protection/>
    </xf>
    <xf numFmtId="0" fontId="39" fillId="0" borderId="36" xfId="57" applyFont="1" applyBorder="1">
      <alignment/>
      <protection/>
    </xf>
    <xf numFmtId="0" fontId="39" fillId="0" borderId="13" xfId="57" applyFont="1" applyBorder="1">
      <alignment/>
      <protection/>
    </xf>
    <xf numFmtId="0" fontId="40" fillId="0" borderId="13" xfId="57" applyFont="1" applyBorder="1">
      <alignment/>
      <protection/>
    </xf>
    <xf numFmtId="0" fontId="40" fillId="0" borderId="26" xfId="57" applyFont="1" applyBorder="1">
      <alignment/>
      <protection/>
    </xf>
    <xf numFmtId="0" fontId="41" fillId="0" borderId="13" xfId="57" applyFont="1" applyBorder="1">
      <alignment/>
      <protection/>
    </xf>
    <xf numFmtId="0" fontId="39" fillId="0" borderId="37" xfId="57" applyFont="1" applyBorder="1">
      <alignment/>
      <protection/>
    </xf>
    <xf numFmtId="0" fontId="40" fillId="0" borderId="37" xfId="57" applyFont="1" applyBorder="1">
      <alignment/>
      <protection/>
    </xf>
    <xf numFmtId="0" fontId="40" fillId="0" borderId="15" xfId="57" applyFont="1" applyBorder="1">
      <alignment/>
      <protection/>
    </xf>
    <xf numFmtId="0" fontId="40" fillId="0" borderId="38" xfId="57" applyFont="1" applyBorder="1">
      <alignment/>
      <protection/>
    </xf>
    <xf numFmtId="0" fontId="40" fillId="0" borderId="33" xfId="57" applyFont="1" applyBorder="1">
      <alignment/>
      <protection/>
    </xf>
    <xf numFmtId="0" fontId="40" fillId="0" borderId="39" xfId="57" applyFont="1" applyBorder="1">
      <alignment/>
      <protection/>
    </xf>
    <xf numFmtId="0" fontId="39" fillId="0" borderId="35" xfId="57" applyFont="1" applyBorder="1">
      <alignment/>
      <protection/>
    </xf>
    <xf numFmtId="0" fontId="40" fillId="0" borderId="40" xfId="57" applyFont="1" applyBorder="1">
      <alignment/>
      <protection/>
    </xf>
    <xf numFmtId="0" fontId="39" fillId="0" borderId="41" xfId="57" applyFont="1" applyBorder="1">
      <alignment/>
      <protection/>
    </xf>
    <xf numFmtId="0" fontId="40" fillId="0" borderId="35" xfId="57" applyFont="1" applyBorder="1">
      <alignment/>
      <protection/>
    </xf>
    <xf numFmtId="0" fontId="39" fillId="0" borderId="20" xfId="57" applyFont="1" applyBorder="1">
      <alignment/>
      <protection/>
    </xf>
    <xf numFmtId="0" fontId="15" fillId="0" borderId="42" xfId="57" applyFont="1" applyBorder="1">
      <alignment/>
      <protection/>
    </xf>
    <xf numFmtId="0" fontId="39" fillId="0" borderId="26" xfId="57" applyFont="1" applyBorder="1">
      <alignment/>
      <protection/>
    </xf>
    <xf numFmtId="0" fontId="39" fillId="0" borderId="11" xfId="57" applyFont="1" applyBorder="1">
      <alignment/>
      <protection/>
    </xf>
    <xf numFmtId="0" fontId="40" fillId="0" borderId="11" xfId="57" applyFont="1" applyBorder="1">
      <alignment/>
      <protection/>
    </xf>
    <xf numFmtId="0" fontId="11" fillId="0" borderId="11" xfId="57" applyFont="1" applyBorder="1">
      <alignment/>
      <protection/>
    </xf>
    <xf numFmtId="0" fontId="11" fillId="0" borderId="35" xfId="57" applyFont="1" applyBorder="1">
      <alignment/>
      <protection/>
    </xf>
    <xf numFmtId="3" fontId="40" fillId="0" borderId="13" xfId="57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39" fillId="0" borderId="34" xfId="57" applyNumberFormat="1" applyFont="1" applyBorder="1">
      <alignment/>
      <protection/>
    </xf>
    <xf numFmtId="3" fontId="39" fillId="0" borderId="13" xfId="57" applyNumberFormat="1" applyFont="1" applyBorder="1">
      <alignment/>
      <protection/>
    </xf>
    <xf numFmtId="0" fontId="41" fillId="0" borderId="37" xfId="57" applyFont="1" applyBorder="1">
      <alignment/>
      <protection/>
    </xf>
    <xf numFmtId="3" fontId="40" fillId="0" borderId="37" xfId="57" applyNumberFormat="1" applyFont="1" applyBorder="1">
      <alignment/>
      <protection/>
    </xf>
    <xf numFmtId="3" fontId="40" fillId="0" borderId="35" xfId="57" applyNumberFormat="1" applyFont="1" applyBorder="1">
      <alignment/>
      <protection/>
    </xf>
    <xf numFmtId="0" fontId="39" fillId="0" borderId="15" xfId="57" applyFont="1" applyBorder="1">
      <alignment/>
      <protection/>
    </xf>
    <xf numFmtId="3" fontId="40" fillId="0" borderId="38" xfId="57" applyNumberFormat="1" applyFont="1" applyBorder="1">
      <alignment/>
      <protection/>
    </xf>
    <xf numFmtId="3" fontId="39" fillId="0" borderId="12" xfId="57" applyNumberFormat="1" applyFont="1" applyBorder="1">
      <alignment/>
      <protection/>
    </xf>
    <xf numFmtId="3" fontId="39" fillId="0" borderId="35" xfId="57" applyNumberFormat="1" applyFont="1" applyBorder="1">
      <alignment/>
      <protection/>
    </xf>
    <xf numFmtId="3" fontId="40" fillId="0" borderId="41" xfId="57" applyNumberFormat="1" applyFont="1" applyBorder="1">
      <alignment/>
      <protection/>
    </xf>
    <xf numFmtId="3" fontId="40" fillId="0" borderId="39" xfId="57" applyNumberFormat="1" applyFont="1" applyBorder="1">
      <alignment/>
      <protection/>
    </xf>
    <xf numFmtId="3" fontId="11" fillId="0" borderId="35" xfId="57" applyNumberFormat="1" applyFont="1" applyBorder="1">
      <alignment/>
      <protection/>
    </xf>
    <xf numFmtId="3" fontId="15" fillId="0" borderId="34" xfId="57" applyNumberFormat="1" applyFont="1" applyBorder="1">
      <alignment/>
      <protection/>
    </xf>
    <xf numFmtId="3" fontId="11" fillId="0" borderId="12" xfId="57" applyNumberFormat="1" applyFont="1" applyBorder="1">
      <alignment/>
      <protection/>
    </xf>
    <xf numFmtId="0" fontId="39" fillId="0" borderId="43" xfId="57" applyFont="1" applyBorder="1">
      <alignment/>
      <protection/>
    </xf>
    <xf numFmtId="0" fontId="36" fillId="0" borderId="34" xfId="57" applyFont="1" applyBorder="1">
      <alignment/>
      <protection/>
    </xf>
    <xf numFmtId="3" fontId="2" fillId="0" borderId="10" xfId="58" applyNumberFormat="1" applyFont="1" applyBorder="1" applyAlignment="1">
      <alignment/>
      <protection/>
    </xf>
    <xf numFmtId="0" fontId="2" fillId="0" borderId="44" xfId="58" applyFont="1" applyBorder="1" applyAlignment="1">
      <alignment/>
      <protection/>
    </xf>
    <xf numFmtId="3" fontId="1" fillId="0" borderId="44" xfId="58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39" fillId="0" borderId="31" xfId="57" applyNumberFormat="1" applyFont="1" applyBorder="1">
      <alignment/>
      <protection/>
    </xf>
    <xf numFmtId="3" fontId="40" fillId="0" borderId="31" xfId="57" applyNumberFormat="1" applyFont="1" applyBorder="1">
      <alignment/>
      <protection/>
    </xf>
    <xf numFmtId="0" fontId="40" fillId="0" borderId="31" xfId="57" applyFont="1" applyBorder="1">
      <alignment/>
      <protection/>
    </xf>
    <xf numFmtId="3" fontId="39" fillId="0" borderId="13" xfId="0" applyNumberFormat="1" applyFont="1" applyBorder="1" applyAlignment="1">
      <alignment/>
    </xf>
    <xf numFmtId="3" fontId="40" fillId="0" borderId="46" xfId="57" applyNumberFormat="1" applyFont="1" applyBorder="1">
      <alignment/>
      <protection/>
    </xf>
    <xf numFmtId="0" fontId="39" fillId="0" borderId="12" xfId="57" applyFont="1" applyBorder="1">
      <alignment/>
      <protection/>
    </xf>
    <xf numFmtId="3" fontId="39" fillId="0" borderId="28" xfId="57" applyNumberFormat="1" applyFont="1" applyBorder="1">
      <alignment/>
      <protection/>
    </xf>
    <xf numFmtId="3" fontId="40" fillId="0" borderId="12" xfId="57" applyNumberFormat="1" applyFont="1" applyBorder="1">
      <alignment/>
      <protection/>
    </xf>
    <xf numFmtId="0" fontId="42" fillId="0" borderId="11" xfId="58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58" applyFont="1" applyBorder="1" applyAlignment="1">
      <alignment/>
      <protection/>
    </xf>
    <xf numFmtId="0" fontId="4" fillId="0" borderId="33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9" fontId="1" fillId="0" borderId="13" xfId="58" applyNumberFormat="1" applyFont="1" applyBorder="1" applyAlignment="1">
      <alignment/>
      <protection/>
    </xf>
    <xf numFmtId="9" fontId="4" fillId="0" borderId="13" xfId="58" applyNumberFormat="1" applyFont="1" applyBorder="1" applyAlignment="1">
      <alignment/>
      <protection/>
    </xf>
    <xf numFmtId="9" fontId="2" fillId="0" borderId="13" xfId="58" applyNumberFormat="1" applyFont="1" applyBorder="1" applyAlignment="1">
      <alignment/>
      <protection/>
    </xf>
    <xf numFmtId="9" fontId="1" fillId="0" borderId="12" xfId="58" applyNumberFormat="1" applyFont="1" applyBorder="1" applyAlignment="1">
      <alignment/>
      <protection/>
    </xf>
    <xf numFmtId="9" fontId="1" fillId="0" borderId="18" xfId="58" applyNumberFormat="1" applyFont="1" applyBorder="1" applyAlignment="1">
      <alignment/>
      <protection/>
    </xf>
    <xf numFmtId="9" fontId="1" fillId="0" borderId="16" xfId="58" applyNumberFormat="1" applyFont="1" applyBorder="1" applyAlignment="1">
      <alignment/>
      <protection/>
    </xf>
    <xf numFmtId="9" fontId="2" fillId="0" borderId="18" xfId="58" applyNumberFormat="1" applyFont="1" applyBorder="1" applyAlignment="1">
      <alignment/>
      <protection/>
    </xf>
    <xf numFmtId="9" fontId="1" fillId="0" borderId="14" xfId="58" applyNumberFormat="1" applyFont="1" applyBorder="1" applyAlignment="1">
      <alignment/>
      <protection/>
    </xf>
    <xf numFmtId="9" fontId="1" fillId="0" borderId="13" xfId="58" applyNumberFormat="1" applyFont="1" applyBorder="1" applyAlignment="1">
      <alignment/>
      <protection/>
    </xf>
    <xf numFmtId="9" fontId="1" fillId="0" borderId="14" xfId="58" applyNumberFormat="1" applyFont="1" applyBorder="1" applyAlignment="1">
      <alignment/>
      <protection/>
    </xf>
    <xf numFmtId="9" fontId="2" fillId="0" borderId="11" xfId="58" applyNumberFormat="1" applyFont="1" applyBorder="1" applyAlignment="1">
      <alignment/>
      <protection/>
    </xf>
    <xf numFmtId="9" fontId="1" fillId="0" borderId="11" xfId="58" applyNumberFormat="1" applyFont="1" applyBorder="1" applyAlignment="1">
      <alignment/>
      <protection/>
    </xf>
    <xf numFmtId="9" fontId="2" fillId="0" borderId="12" xfId="58" applyNumberFormat="1" applyFont="1" applyBorder="1" applyAlignment="1">
      <alignment/>
      <protection/>
    </xf>
    <xf numFmtId="9" fontId="2" fillId="0" borderId="16" xfId="58" applyNumberFormat="1" applyFont="1" applyBorder="1" applyAlignment="1">
      <alignment/>
      <protection/>
    </xf>
    <xf numFmtId="164" fontId="1" fillId="0" borderId="2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58" applyNumberFormat="1" applyFont="1" applyBorder="1" applyAlignment="1">
      <alignment/>
      <protection/>
    </xf>
    <xf numFmtId="3" fontId="4" fillId="0" borderId="16" xfId="58" applyNumberFormat="1" applyFont="1" applyBorder="1" applyAlignment="1">
      <alignment/>
      <protection/>
    </xf>
    <xf numFmtId="9" fontId="1" fillId="0" borderId="12" xfId="58" applyNumberFormat="1" applyFont="1" applyBorder="1" applyAlignment="1">
      <alignment/>
      <protection/>
    </xf>
    <xf numFmtId="9" fontId="1" fillId="0" borderId="18" xfId="58" applyNumberFormat="1" applyFont="1" applyBorder="1" applyAlignment="1">
      <alignment/>
      <protection/>
    </xf>
    <xf numFmtId="0" fontId="15" fillId="0" borderId="14" xfId="60" applyFont="1" applyBorder="1" applyAlignment="1">
      <alignment horizontal="center"/>
      <protection/>
    </xf>
    <xf numFmtId="9" fontId="1" fillId="0" borderId="16" xfId="58" applyNumberFormat="1" applyFont="1" applyBorder="1" applyAlignment="1">
      <alignment/>
      <protection/>
    </xf>
    <xf numFmtId="3" fontId="1" fillId="0" borderId="28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2" fillId="0" borderId="18" xfId="58" applyNumberFormat="1" applyFont="1" applyBorder="1">
      <alignment/>
      <protection/>
    </xf>
    <xf numFmtId="0" fontId="15" fillId="0" borderId="12" xfId="60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0" applyNumberFormat="1" applyFont="1" applyBorder="1" applyAlignment="1">
      <alignment horizontal="right"/>
      <protection/>
    </xf>
    <xf numFmtId="0" fontId="3" fillId="0" borderId="23" xfId="60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2" fillId="0" borderId="23" xfId="60" applyFont="1" applyBorder="1" applyAlignment="1">
      <alignment horizontal="left"/>
      <protection/>
    </xf>
    <xf numFmtId="0" fontId="1" fillId="0" borderId="26" xfId="60" applyFont="1" applyBorder="1" applyAlignment="1">
      <alignment horizontal="left"/>
      <protection/>
    </xf>
    <xf numFmtId="3" fontId="3" fillId="0" borderId="11" xfId="58" applyNumberFormat="1" applyFont="1" applyBorder="1" applyAlignment="1">
      <alignment/>
      <protection/>
    </xf>
    <xf numFmtId="0" fontId="1" fillId="0" borderId="44" xfId="58" applyFont="1" applyBorder="1" applyAlignment="1">
      <alignment/>
      <protection/>
    </xf>
    <xf numFmtId="3" fontId="1" fillId="0" borderId="0" xfId="58" applyNumberFormat="1" applyFont="1" applyBorder="1" applyAlignment="1">
      <alignment/>
      <protection/>
    </xf>
    <xf numFmtId="3" fontId="1" fillId="0" borderId="44" xfId="58" applyNumberFormat="1" applyFont="1" applyBorder="1" applyAlignment="1">
      <alignment/>
      <protection/>
    </xf>
    <xf numFmtId="3" fontId="1" fillId="0" borderId="44" xfId="58" applyNumberFormat="1" applyFont="1" applyBorder="1">
      <alignment/>
      <protection/>
    </xf>
    <xf numFmtId="3" fontId="1" fillId="0" borderId="13" xfId="58" applyNumberFormat="1" applyFont="1" applyBorder="1">
      <alignment/>
      <protection/>
    </xf>
    <xf numFmtId="0" fontId="3" fillId="0" borderId="0" xfId="58" applyFont="1" applyBorder="1" applyAlignment="1">
      <alignment/>
      <protection/>
    </xf>
    <xf numFmtId="0" fontId="11" fillId="0" borderId="16" xfId="60" applyFont="1" applyBorder="1" applyAlignment="1">
      <alignment horizontal="center"/>
      <protection/>
    </xf>
    <xf numFmtId="3" fontId="1" fillId="0" borderId="0" xfId="0" applyNumberFormat="1" applyFont="1" applyBorder="1" applyAlignment="1">
      <alignment/>
    </xf>
    <xf numFmtId="3" fontId="3" fillId="0" borderId="12" xfId="60" applyNumberFormat="1" applyFont="1" applyBorder="1" applyAlignment="1">
      <alignment horizontal="right"/>
      <protection/>
    </xf>
    <xf numFmtId="3" fontId="39" fillId="0" borderId="11" xfId="57" applyNumberFormat="1" applyFont="1" applyBorder="1">
      <alignment/>
      <protection/>
    </xf>
    <xf numFmtId="3" fontId="39" fillId="0" borderId="41" xfId="57" applyNumberFormat="1" applyFont="1" applyBorder="1">
      <alignment/>
      <protection/>
    </xf>
    <xf numFmtId="3" fontId="2" fillId="0" borderId="18" xfId="0" applyNumberFormat="1" applyFont="1" applyBorder="1" applyAlignment="1">
      <alignment horizontal="right"/>
    </xf>
    <xf numFmtId="3" fontId="11" fillId="0" borderId="11" xfId="60" applyNumberFormat="1" applyFont="1" applyBorder="1" applyAlignment="1">
      <alignment horizontal="right"/>
      <protection/>
    </xf>
    <xf numFmtId="3" fontId="12" fillId="0" borderId="16" xfId="60" applyNumberFormat="1" applyBorder="1" applyAlignment="1">
      <alignment horizontal="right"/>
      <protection/>
    </xf>
    <xf numFmtId="3" fontId="3" fillId="0" borderId="12" xfId="58" applyNumberFormat="1" applyFont="1" applyBorder="1" applyAlignment="1">
      <alignment/>
      <protection/>
    </xf>
    <xf numFmtId="9" fontId="1" fillId="0" borderId="17" xfId="58" applyNumberFormat="1" applyFont="1" applyBorder="1" applyAlignment="1">
      <alignment/>
      <protection/>
    </xf>
    <xf numFmtId="9" fontId="4" fillId="0" borderId="11" xfId="58" applyNumberFormat="1" applyFont="1" applyBorder="1" applyAlignment="1">
      <alignment/>
      <protection/>
    </xf>
    <xf numFmtId="3" fontId="2" fillId="0" borderId="10" xfId="0" applyNumberFormat="1" applyFont="1" applyBorder="1" applyAlignment="1">
      <alignment horizontal="right"/>
    </xf>
    <xf numFmtId="3" fontId="1" fillId="0" borderId="29" xfId="58" applyNumberFormat="1" applyFont="1" applyBorder="1" applyAlignment="1">
      <alignment/>
      <protection/>
    </xf>
    <xf numFmtId="9" fontId="2" fillId="0" borderId="17" xfId="58" applyNumberFormat="1" applyFont="1" applyBorder="1" applyAlignment="1">
      <alignment/>
      <protection/>
    </xf>
    <xf numFmtId="3" fontId="1" fillId="0" borderId="11" xfId="0" applyNumberFormat="1" applyFont="1" applyBorder="1" applyAlignment="1">
      <alignment horizontal="right"/>
    </xf>
    <xf numFmtId="9" fontId="2" fillId="0" borderId="14" xfId="58" applyNumberFormat="1" applyFont="1" applyBorder="1" applyAlignment="1">
      <alignment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21" xfId="0" applyNumberFormat="1" applyFont="1" applyBorder="1" applyAlignment="1">
      <alignment horizontal="right"/>
    </xf>
    <xf numFmtId="9" fontId="2" fillId="0" borderId="45" xfId="58" applyNumberFormat="1" applyFont="1" applyBorder="1" applyAlignment="1">
      <alignment/>
      <protection/>
    </xf>
    <xf numFmtId="9" fontId="2" fillId="0" borderId="10" xfId="58" applyNumberFormat="1" applyFont="1" applyBorder="1" applyAlignment="1">
      <alignment/>
      <protection/>
    </xf>
    <xf numFmtId="3" fontId="1" fillId="0" borderId="10" xfId="58" applyNumberFormat="1" applyFont="1" applyBorder="1" applyAlignment="1">
      <alignment/>
      <protection/>
    </xf>
    <xf numFmtId="9" fontId="1" fillId="0" borderId="10" xfId="58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43" fillId="0" borderId="11" xfId="68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" fillId="0" borderId="0" xfId="58" applyFont="1" applyAlignment="1">
      <alignment/>
      <protection/>
    </xf>
    <xf numFmtId="9" fontId="1" fillId="0" borderId="10" xfId="58" applyNumberFormat="1" applyFont="1" applyBorder="1" applyAlignment="1">
      <alignment/>
      <protection/>
    </xf>
    <xf numFmtId="3" fontId="1" fillId="0" borderId="47" xfId="58" applyNumberFormat="1" applyFont="1" applyBorder="1" applyAlignment="1">
      <alignment/>
      <protection/>
    </xf>
    <xf numFmtId="0" fontId="1" fillId="0" borderId="47" xfId="58" applyFont="1" applyBorder="1" applyAlignment="1">
      <alignment/>
      <protection/>
    </xf>
    <xf numFmtId="3" fontId="1" fillId="0" borderId="18" xfId="58" applyNumberFormat="1" applyFont="1" applyBorder="1">
      <alignment/>
      <protection/>
    </xf>
    <xf numFmtId="3" fontId="1" fillId="0" borderId="17" xfId="58" applyNumberFormat="1" applyFont="1" applyBorder="1">
      <alignment/>
      <protection/>
    </xf>
    <xf numFmtId="0" fontId="2" fillId="0" borderId="32" xfId="58" applyFont="1" applyBorder="1" applyAlignment="1">
      <alignment/>
      <protection/>
    </xf>
    <xf numFmtId="0" fontId="2" fillId="0" borderId="30" xfId="58" applyFont="1" applyBorder="1" applyAlignment="1">
      <alignment/>
      <protection/>
    </xf>
    <xf numFmtId="0" fontId="1" fillId="0" borderId="45" xfId="58" applyFont="1" applyBorder="1" applyAlignment="1">
      <alignment/>
      <protection/>
    </xf>
    <xf numFmtId="0" fontId="2" fillId="0" borderId="29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1" fillId="0" borderId="32" xfId="58" applyFont="1" applyBorder="1" applyAlignment="1">
      <alignment/>
      <protection/>
    </xf>
    <xf numFmtId="0" fontId="2" fillId="0" borderId="31" xfId="58" applyFont="1" applyBorder="1" applyAlignment="1">
      <alignment/>
      <protection/>
    </xf>
    <xf numFmtId="0" fontId="4" fillId="0" borderId="31" xfId="58" applyFont="1" applyBorder="1" applyAlignment="1">
      <alignment/>
      <protection/>
    </xf>
    <xf numFmtId="0" fontId="1" fillId="0" borderId="31" xfId="58" applyFont="1" applyBorder="1" applyAlignment="1">
      <alignment/>
      <protection/>
    </xf>
    <xf numFmtId="0" fontId="1" fillId="0" borderId="29" xfId="58" applyFont="1" applyBorder="1" applyAlignment="1">
      <alignment/>
      <protection/>
    </xf>
    <xf numFmtId="0" fontId="2" fillId="0" borderId="32" xfId="58" applyFont="1" applyBorder="1" applyAlignment="1">
      <alignment/>
      <protection/>
    </xf>
    <xf numFmtId="0" fontId="1" fillId="0" borderId="38" xfId="58" applyFont="1" applyBorder="1" applyAlignment="1">
      <alignment/>
      <protection/>
    </xf>
    <xf numFmtId="0" fontId="2" fillId="0" borderId="38" xfId="58" applyFont="1" applyBorder="1" applyAlignment="1">
      <alignment/>
      <protection/>
    </xf>
    <xf numFmtId="0" fontId="2" fillId="0" borderId="31" xfId="58" applyFont="1" applyBorder="1" applyAlignment="1">
      <alignment/>
      <protection/>
    </xf>
    <xf numFmtId="0" fontId="1" fillId="0" borderId="33" xfId="58" applyFont="1" applyBorder="1" applyAlignment="1">
      <alignment/>
      <protection/>
    </xf>
    <xf numFmtId="0" fontId="2" fillId="0" borderId="30" xfId="58" applyFont="1" applyBorder="1" applyAlignment="1">
      <alignment/>
      <protection/>
    </xf>
    <xf numFmtId="0" fontId="1" fillId="0" borderId="29" xfId="58" applyFont="1" applyBorder="1" applyAlignment="1">
      <alignment/>
      <protection/>
    </xf>
    <xf numFmtId="0" fontId="1" fillId="0" borderId="45" xfId="58" applyFont="1" applyBorder="1" applyAlignment="1">
      <alignment/>
      <protection/>
    </xf>
    <xf numFmtId="0" fontId="2" fillId="0" borderId="45" xfId="58" applyFont="1" applyBorder="1" applyAlignment="1">
      <alignment/>
      <protection/>
    </xf>
    <xf numFmtId="0" fontId="3" fillId="0" borderId="33" xfId="58" applyFont="1" applyBorder="1" applyAlignment="1">
      <alignment/>
      <protection/>
    </xf>
    <xf numFmtId="0" fontId="4" fillId="0" borderId="31" xfId="58" applyFont="1" applyBorder="1" applyAlignment="1">
      <alignment/>
      <protection/>
    </xf>
    <xf numFmtId="0" fontId="3" fillId="0" borderId="31" xfId="58" applyFont="1" applyBorder="1" applyAlignment="1">
      <alignment/>
      <protection/>
    </xf>
    <xf numFmtId="0" fontId="3" fillId="0" borderId="32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2" fillId="0" borderId="27" xfId="58" applyFont="1" applyBorder="1" applyAlignment="1">
      <alignment/>
      <protection/>
    </xf>
    <xf numFmtId="0" fontId="3" fillId="0" borderId="31" xfId="58" applyFont="1" applyBorder="1" applyAlignment="1">
      <alignment/>
      <protection/>
    </xf>
    <xf numFmtId="0" fontId="1" fillId="0" borderId="48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1" fillId="0" borderId="33" xfId="58" applyFont="1" applyBorder="1" applyAlignment="1">
      <alignment/>
      <protection/>
    </xf>
    <xf numFmtId="3" fontId="1" fillId="0" borderId="19" xfId="58" applyNumberFormat="1" applyFont="1" applyBorder="1" applyAlignment="1">
      <alignment/>
      <protection/>
    </xf>
    <xf numFmtId="0" fontId="4" fillId="0" borderId="32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0" fillId="0" borderId="30" xfId="58" applyFont="1" applyBorder="1" applyAlignment="1">
      <alignment/>
      <protection/>
    </xf>
    <xf numFmtId="0" fontId="3" fillId="0" borderId="32" xfId="58" applyFont="1" applyBorder="1" applyAlignment="1">
      <alignment/>
      <protection/>
    </xf>
    <xf numFmtId="0" fontId="13" fillId="0" borderId="33" xfId="58" applyFont="1" applyBorder="1" applyAlignment="1">
      <alignment/>
      <protection/>
    </xf>
    <xf numFmtId="0" fontId="2" fillId="0" borderId="31" xfId="58" applyFont="1" applyBorder="1">
      <alignment/>
      <protection/>
    </xf>
    <xf numFmtId="0" fontId="2" fillId="0" borderId="30" xfId="58" applyFont="1" applyBorder="1">
      <alignment/>
      <protection/>
    </xf>
    <xf numFmtId="0" fontId="2" fillId="0" borderId="25" xfId="0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 horizontal="right"/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9" fontId="1" fillId="0" borderId="17" xfId="58" applyNumberFormat="1" applyFont="1" applyBorder="1" applyAlignment="1">
      <alignment/>
      <protection/>
    </xf>
    <xf numFmtId="3" fontId="2" fillId="0" borderId="17" xfId="58" applyNumberFormat="1" applyFont="1" applyBorder="1">
      <alignment/>
      <protection/>
    </xf>
    <xf numFmtId="3" fontId="40" fillId="0" borderId="34" xfId="57" applyNumberFormat="1" applyFont="1" applyBorder="1">
      <alignment/>
      <protection/>
    </xf>
    <xf numFmtId="3" fontId="39" fillId="0" borderId="37" xfId="57" applyNumberFormat="1" applyFont="1" applyBorder="1">
      <alignment/>
      <protection/>
    </xf>
    <xf numFmtId="0" fontId="39" fillId="0" borderId="49" xfId="57" applyFont="1" applyBorder="1">
      <alignment/>
      <protection/>
    </xf>
    <xf numFmtId="0" fontId="40" fillId="0" borderId="10" xfId="57" applyFont="1" applyBorder="1">
      <alignment/>
      <protection/>
    </xf>
    <xf numFmtId="0" fontId="11" fillId="0" borderId="34" xfId="57" applyFont="1" applyBorder="1">
      <alignment/>
      <protection/>
    </xf>
    <xf numFmtId="0" fontId="1" fillId="0" borderId="21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20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2" fillId="0" borderId="26" xfId="58" applyFont="1" applyBorder="1" applyAlignment="1">
      <alignment/>
      <protection/>
    </xf>
    <xf numFmtId="0" fontId="2" fillId="0" borderId="26" xfId="58" applyFont="1" applyBorder="1" applyAlignment="1">
      <alignment/>
      <protection/>
    </xf>
    <xf numFmtId="3" fontId="2" fillId="0" borderId="31" xfId="58" applyNumberFormat="1" applyFont="1" applyBorder="1" applyAlignment="1">
      <alignment/>
      <protection/>
    </xf>
    <xf numFmtId="3" fontId="1" fillId="0" borderId="19" xfId="58" applyNumberFormat="1" applyFont="1" applyBorder="1">
      <alignment/>
      <protection/>
    </xf>
    <xf numFmtId="3" fontId="1" fillId="0" borderId="50" xfId="58" applyNumberFormat="1" applyFont="1" applyBorder="1">
      <alignment/>
      <protection/>
    </xf>
    <xf numFmtId="3" fontId="1" fillId="0" borderId="51" xfId="58" applyNumberFormat="1" applyFont="1" applyBorder="1">
      <alignment/>
      <protection/>
    </xf>
    <xf numFmtId="3" fontId="2" fillId="0" borderId="46" xfId="58" applyNumberFormat="1" applyFont="1" applyBorder="1">
      <alignment/>
      <protection/>
    </xf>
    <xf numFmtId="3" fontId="2" fillId="0" borderId="52" xfId="58" applyNumberFormat="1" applyFont="1" applyBorder="1">
      <alignment/>
      <protection/>
    </xf>
    <xf numFmtId="3" fontId="1" fillId="0" borderId="52" xfId="58" applyNumberFormat="1" applyFont="1" applyBorder="1">
      <alignment/>
      <protection/>
    </xf>
    <xf numFmtId="3" fontId="3" fillId="0" borderId="51" xfId="58" applyNumberFormat="1" applyFont="1" applyBorder="1" applyAlignment="1">
      <alignment/>
      <protection/>
    </xf>
    <xf numFmtId="3" fontId="3" fillId="0" borderId="0" xfId="58" applyNumberFormat="1" applyFont="1" applyBorder="1" applyAlignment="1">
      <alignment/>
      <protection/>
    </xf>
    <xf numFmtId="3" fontId="1" fillId="0" borderId="46" xfId="58" applyNumberFormat="1" applyFont="1" applyBorder="1" applyAlignment="1">
      <alignment/>
      <protection/>
    </xf>
    <xf numFmtId="9" fontId="1" fillId="0" borderId="19" xfId="58" applyNumberFormat="1" applyFont="1" applyBorder="1" applyAlignment="1">
      <alignment/>
      <protection/>
    </xf>
    <xf numFmtId="0" fontId="3" fillId="0" borderId="19" xfId="58" applyFont="1" applyBorder="1" applyAlignment="1">
      <alignment/>
      <protection/>
    </xf>
    <xf numFmtId="0" fontId="1" fillId="0" borderId="18" xfId="0" applyFont="1" applyBorder="1" applyAlignment="1" applyProtection="1">
      <alignment/>
      <protection locked="0"/>
    </xf>
    <xf numFmtId="3" fontId="1" fillId="0" borderId="47" xfId="58" applyNumberFormat="1" applyFont="1" applyBorder="1" applyAlignment="1">
      <alignment/>
      <protection/>
    </xf>
    <xf numFmtId="0" fontId="1" fillId="0" borderId="50" xfId="58" applyFont="1" applyBorder="1" applyAlignment="1">
      <alignment/>
      <protection/>
    </xf>
    <xf numFmtId="0" fontId="1" fillId="0" borderId="52" xfId="58" applyFont="1" applyBorder="1" applyAlignment="1">
      <alignment/>
      <protection/>
    </xf>
    <xf numFmtId="0" fontId="3" fillId="0" borderId="52" xfId="58" applyFont="1" applyBorder="1" applyAlignment="1">
      <alignment/>
      <protection/>
    </xf>
    <xf numFmtId="0" fontId="1" fillId="0" borderId="47" xfId="58" applyFont="1" applyBorder="1" applyAlignment="1">
      <alignment/>
      <protection/>
    </xf>
    <xf numFmtId="9" fontId="1" fillId="0" borderId="29" xfId="58" applyNumberFormat="1" applyFont="1" applyBorder="1" applyAlignment="1">
      <alignment/>
      <protection/>
    </xf>
    <xf numFmtId="9" fontId="1" fillId="0" borderId="32" xfId="58" applyNumberFormat="1" applyFont="1" applyBorder="1" applyAlignment="1">
      <alignment/>
      <protection/>
    </xf>
    <xf numFmtId="9" fontId="1" fillId="0" borderId="31" xfId="58" applyNumberFormat="1" applyFont="1" applyBorder="1" applyAlignment="1">
      <alignment/>
      <protection/>
    </xf>
    <xf numFmtId="9" fontId="2" fillId="0" borderId="31" xfId="58" applyNumberFormat="1" applyFont="1" applyBorder="1" applyAlignment="1">
      <alignment/>
      <protection/>
    </xf>
    <xf numFmtId="3" fontId="1" fillId="0" borderId="21" xfId="58" applyNumberFormat="1" applyFont="1" applyBorder="1" applyAlignment="1">
      <alignment/>
      <protection/>
    </xf>
    <xf numFmtId="3" fontId="2" fillId="0" borderId="23" xfId="58" applyNumberFormat="1" applyFont="1" applyBorder="1" applyAlignment="1">
      <alignment/>
      <protection/>
    </xf>
    <xf numFmtId="3" fontId="1" fillId="0" borderId="53" xfId="58" applyNumberFormat="1" applyFont="1" applyBorder="1" applyAlignment="1">
      <alignment/>
      <protection/>
    </xf>
    <xf numFmtId="3" fontId="1" fillId="0" borderId="50" xfId="58" applyNumberFormat="1" applyFont="1" applyBorder="1" applyAlignment="1">
      <alignment/>
      <protection/>
    </xf>
    <xf numFmtId="3" fontId="1" fillId="0" borderId="52" xfId="58" applyNumberFormat="1" applyFont="1" applyBorder="1" applyAlignment="1">
      <alignment/>
      <protection/>
    </xf>
    <xf numFmtId="3" fontId="1" fillId="0" borderId="52" xfId="58" applyNumberFormat="1" applyFont="1" applyBorder="1" applyAlignment="1">
      <alignment/>
      <protection/>
    </xf>
    <xf numFmtId="3" fontId="1" fillId="0" borderId="26" xfId="58" applyNumberFormat="1" applyFont="1" applyBorder="1" applyAlignment="1">
      <alignment/>
      <protection/>
    </xf>
    <xf numFmtId="3" fontId="2" fillId="0" borderId="26" xfId="58" applyNumberFormat="1" applyFont="1" applyBorder="1" applyAlignment="1">
      <alignment/>
      <protection/>
    </xf>
    <xf numFmtId="0" fontId="2" fillId="0" borderId="52" xfId="58" applyFont="1" applyBorder="1" applyAlignment="1">
      <alignment/>
      <protection/>
    </xf>
    <xf numFmtId="0" fontId="4" fillId="0" borderId="28" xfId="58" applyFont="1" applyBorder="1" applyAlignment="1">
      <alignment/>
      <protection/>
    </xf>
    <xf numFmtId="0" fontId="4" fillId="0" borderId="46" xfId="58" applyFont="1" applyBorder="1" applyAlignment="1">
      <alignment/>
      <protection/>
    </xf>
    <xf numFmtId="0" fontId="3" fillId="0" borderId="46" xfId="58" applyFont="1" applyBorder="1" applyAlignment="1">
      <alignment/>
      <protection/>
    </xf>
    <xf numFmtId="3" fontId="1" fillId="0" borderId="25" xfId="58" applyNumberFormat="1" applyFont="1" applyBorder="1" applyAlignment="1">
      <alignment/>
      <protection/>
    </xf>
    <xf numFmtId="3" fontId="1" fillId="0" borderId="20" xfId="58" applyNumberFormat="1" applyFont="1" applyBorder="1" applyAlignment="1">
      <alignment/>
      <protection/>
    </xf>
    <xf numFmtId="3" fontId="2" fillId="0" borderId="52" xfId="58" applyNumberFormat="1" applyFont="1" applyBorder="1" applyAlignment="1">
      <alignment/>
      <protection/>
    </xf>
    <xf numFmtId="3" fontId="1" fillId="0" borderId="50" xfId="58" applyNumberFormat="1" applyFont="1" applyBorder="1" applyAlignment="1">
      <alignment/>
      <protection/>
    </xf>
    <xf numFmtId="3" fontId="2" fillId="0" borderId="28" xfId="58" applyNumberFormat="1" applyFont="1" applyBorder="1" applyAlignment="1">
      <alignment/>
      <protection/>
    </xf>
    <xf numFmtId="3" fontId="2" fillId="0" borderId="46" xfId="58" applyNumberFormat="1" applyFont="1" applyBorder="1" applyAlignment="1">
      <alignment/>
      <protection/>
    </xf>
    <xf numFmtId="3" fontId="1" fillId="0" borderId="46" xfId="58" applyNumberFormat="1" applyFont="1" applyBorder="1" applyAlignment="1">
      <alignment/>
      <protection/>
    </xf>
    <xf numFmtId="3" fontId="1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35" fillId="0" borderId="54" xfId="57" applyFont="1" applyBorder="1">
      <alignment/>
      <protection/>
    </xf>
    <xf numFmtId="3" fontId="11" fillId="0" borderId="35" xfId="57" applyNumberFormat="1" applyFont="1" applyBorder="1">
      <alignment/>
      <protection/>
    </xf>
    <xf numFmtId="0" fontId="3" fillId="0" borderId="35" xfId="58" applyFont="1" applyBorder="1" applyAlignment="1">
      <alignment/>
      <protection/>
    </xf>
    <xf numFmtId="3" fontId="1" fillId="0" borderId="35" xfId="0" applyNumberFormat="1" applyFont="1" applyBorder="1" applyAlignment="1">
      <alignment/>
    </xf>
    <xf numFmtId="0" fontId="0" fillId="0" borderId="0" xfId="0" applyAlignment="1">
      <alignment horizontal="center"/>
    </xf>
    <xf numFmtId="0" fontId="11" fillId="0" borderId="0" xfId="60" applyFont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1" fillId="0" borderId="12" xfId="60" applyNumberFormat="1" applyFont="1" applyBorder="1" applyAlignment="1">
      <alignment horizontal="right"/>
      <protection/>
    </xf>
    <xf numFmtId="49" fontId="1" fillId="0" borderId="10" xfId="58" applyNumberFormat="1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15" fillId="0" borderId="0" xfId="57" applyFont="1" applyBorder="1" applyAlignment="1">
      <alignment horizontal="center" vertical="center" wrapText="1"/>
      <protection/>
    </xf>
    <xf numFmtId="0" fontId="15" fillId="0" borderId="28" xfId="57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34" xfId="58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center"/>
      <protection/>
    </xf>
    <xf numFmtId="0" fontId="0" fillId="0" borderId="0" xfId="58" applyAlignment="1">
      <alignment/>
      <protection/>
    </xf>
    <xf numFmtId="0" fontId="0" fillId="0" borderId="0" xfId="0" applyAlignment="1">
      <alignment/>
    </xf>
    <xf numFmtId="0" fontId="1" fillId="0" borderId="10" xfId="58" applyFont="1" applyBorder="1" applyAlignment="1">
      <alignment horizontal="center" vertical="center"/>
      <protection/>
    </xf>
    <xf numFmtId="0" fontId="0" fillId="0" borderId="12" xfId="58" applyBorder="1" applyAlignment="1">
      <alignment horizontal="center" vertical="center"/>
      <protection/>
    </xf>
    <xf numFmtId="3" fontId="1" fillId="0" borderId="10" xfId="5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58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1müködésifelhalmérlegfebr17" xfId="57"/>
    <cellStyle name="Normál_2012éviköltségvetésjan19este" xfId="58"/>
    <cellStyle name="Normal_KARSZJ3" xfId="59"/>
    <cellStyle name="Normál_közterület" xfId="60"/>
    <cellStyle name="Normal_KTRSZJ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B1">
      <selection activeCell="E10" sqref="E10"/>
    </sheetView>
  </sheetViews>
  <sheetFormatPr defaultColWidth="9.00390625" defaultRowHeight="12.75"/>
  <cols>
    <col min="1" max="1" width="49.25390625" style="300" customWidth="1"/>
    <col min="2" max="2" width="10.125" style="300" bestFit="1" customWidth="1"/>
    <col min="3" max="3" width="11.00390625" style="300" customWidth="1"/>
    <col min="4" max="4" width="12.75390625" style="300" customWidth="1"/>
    <col min="5" max="5" width="48.375" style="300" customWidth="1"/>
    <col min="6" max="6" width="10.375" style="300" customWidth="1"/>
    <col min="7" max="7" width="10.75390625" style="300" customWidth="1"/>
    <col min="8" max="8" width="12.00390625" style="300" customWidth="1"/>
    <col min="9" max="16384" width="9.125" style="300" customWidth="1"/>
  </cols>
  <sheetData>
    <row r="1" spans="1:6" ht="12.75">
      <c r="A1" s="745" t="s">
        <v>656</v>
      </c>
      <c r="B1" s="745"/>
      <c r="C1" s="745"/>
      <c r="D1" s="745"/>
      <c r="E1" s="745"/>
      <c r="F1" s="745"/>
    </row>
    <row r="2" spans="1:6" ht="12.75">
      <c r="A2" s="745"/>
      <c r="B2" s="745"/>
      <c r="C2" s="745"/>
      <c r="D2" s="745"/>
      <c r="E2" s="745"/>
      <c r="F2" s="745"/>
    </row>
    <row r="3" spans="1:6" ht="12.75">
      <c r="A3" s="746"/>
      <c r="B3" s="746"/>
      <c r="C3" s="746"/>
      <c r="D3" s="746"/>
      <c r="E3" s="746"/>
      <c r="F3" s="746"/>
    </row>
    <row r="4" spans="1:8" ht="20.25" customHeight="1">
      <c r="A4" s="743" t="s">
        <v>290</v>
      </c>
      <c r="B4" s="743" t="s">
        <v>562</v>
      </c>
      <c r="C4" s="743" t="s">
        <v>600</v>
      </c>
      <c r="D4" s="741" t="s">
        <v>604</v>
      </c>
      <c r="E4" s="743" t="s">
        <v>291</v>
      </c>
      <c r="F4" s="743" t="s">
        <v>563</v>
      </c>
      <c r="G4" s="743" t="s">
        <v>601</v>
      </c>
      <c r="H4" s="741" t="s">
        <v>604</v>
      </c>
    </row>
    <row r="5" spans="1:8" ht="20.25" customHeight="1" thickBot="1">
      <c r="A5" s="747"/>
      <c r="B5" s="747"/>
      <c r="C5" s="744"/>
      <c r="D5" s="748"/>
      <c r="E5" s="747"/>
      <c r="F5" s="747"/>
      <c r="G5" s="744"/>
      <c r="H5" s="742"/>
    </row>
    <row r="6" spans="1:12" s="463" customFormat="1" ht="12.75" thickTop="1">
      <c r="A6" s="526" t="s">
        <v>474</v>
      </c>
      <c r="B6" s="501">
        <f>SUM(B7:B8)</f>
        <v>2031075</v>
      </c>
      <c r="C6" s="527">
        <f>SUM(C7:C8)</f>
        <v>2232113</v>
      </c>
      <c r="D6" s="527">
        <f>SUM(D7:D8)</f>
        <v>1378159</v>
      </c>
      <c r="E6" s="526" t="s">
        <v>292</v>
      </c>
      <c r="F6" s="528">
        <f>SUM('1c.mell  '!C166)</f>
        <v>4268477</v>
      </c>
      <c r="G6" s="528">
        <f>SUM('1c.mell  '!D166)</f>
        <v>4408024</v>
      </c>
      <c r="H6" s="528">
        <f>SUM('1c.mell  '!E166)</f>
        <v>2096034</v>
      </c>
      <c r="I6" s="462"/>
      <c r="J6" s="462"/>
      <c r="K6" s="462"/>
      <c r="L6" s="462"/>
    </row>
    <row r="7" spans="1:12" s="463" customFormat="1" ht="12">
      <c r="A7" s="473" t="s">
        <v>429</v>
      </c>
      <c r="B7" s="491">
        <f>SUM('1b.mell '!C224)</f>
        <v>2031075</v>
      </c>
      <c r="C7" s="525">
        <f>SUM('1b.mell '!D224)</f>
        <v>2232113</v>
      </c>
      <c r="D7" s="525">
        <f>SUM('1b.mell '!E224)</f>
        <v>1378159</v>
      </c>
      <c r="E7" s="524" t="s">
        <v>483</v>
      </c>
      <c r="F7" s="528">
        <f>SUM('1c.mell  '!C167)</f>
        <v>1111992</v>
      </c>
      <c r="G7" s="528">
        <f>SUM('1c.mell  '!D167)</f>
        <v>1157214</v>
      </c>
      <c r="H7" s="528">
        <f>SUM('1c.mell  '!E167)</f>
        <v>578139</v>
      </c>
      <c r="I7" s="462"/>
      <c r="J7" s="462"/>
      <c r="K7" s="462"/>
      <c r="L7" s="462"/>
    </row>
    <row r="8" spans="1:12" s="463" customFormat="1" ht="12">
      <c r="A8" s="473" t="s">
        <v>430</v>
      </c>
      <c r="B8" s="471"/>
      <c r="C8" s="523"/>
      <c r="D8" s="523"/>
      <c r="E8" s="486" t="s">
        <v>293</v>
      </c>
      <c r="F8" s="528">
        <f>SUM('1c.mell  '!C168)</f>
        <v>5786504</v>
      </c>
      <c r="G8" s="528">
        <f>SUM('1c.mell  '!D168)</f>
        <v>6171523</v>
      </c>
      <c r="H8" s="528">
        <f>SUM('1c.mell  '!E168)</f>
        <v>2623140</v>
      </c>
      <c r="I8" s="462"/>
      <c r="J8" s="462"/>
      <c r="K8" s="462"/>
      <c r="L8" s="462"/>
    </row>
    <row r="9" spans="1:12" s="463" customFormat="1" ht="12">
      <c r="A9" s="470" t="s">
        <v>434</v>
      </c>
      <c r="B9" s="495">
        <f>SUM('1b.mell '!C226)</f>
        <v>1400</v>
      </c>
      <c r="C9" s="521">
        <f>SUM('1b.mell '!D226)</f>
        <v>9386</v>
      </c>
      <c r="D9" s="521">
        <f>SUM('1b.mell '!E226)</f>
        <v>41548</v>
      </c>
      <c r="E9" s="486" t="s">
        <v>549</v>
      </c>
      <c r="F9" s="491">
        <f>SUM('1c.mell  '!C169)</f>
        <v>1050544</v>
      </c>
      <c r="G9" s="491">
        <f>SUM('1c.mell  '!D169)</f>
        <v>972859</v>
      </c>
      <c r="H9" s="491">
        <f>SUM('1c.mell  '!E169)</f>
        <v>395021</v>
      </c>
      <c r="I9" s="462"/>
      <c r="J9" s="462"/>
      <c r="K9" s="462"/>
      <c r="L9" s="462"/>
    </row>
    <row r="10" spans="1:12" s="463" customFormat="1" ht="12">
      <c r="A10" s="470" t="s">
        <v>550</v>
      </c>
      <c r="B10" s="495">
        <f>SUM(B11:B15)</f>
        <v>8278993</v>
      </c>
      <c r="C10" s="521">
        <f>SUM(C11:C15)</f>
        <v>8278993</v>
      </c>
      <c r="D10" s="521">
        <f>SUM(D11:D15)</f>
        <v>4195404</v>
      </c>
      <c r="E10" s="486" t="s">
        <v>294</v>
      </c>
      <c r="F10" s="491">
        <f>SUM('1c.mell  '!C170)</f>
        <v>3500</v>
      </c>
      <c r="G10" s="491">
        <f>SUM('1c.mell  '!D170)</f>
        <v>3500</v>
      </c>
      <c r="H10" s="491">
        <f>SUM('1c.mell  '!E170)</f>
        <v>9435</v>
      </c>
      <c r="I10" s="462"/>
      <c r="J10" s="462"/>
      <c r="K10" s="462"/>
      <c r="L10" s="462"/>
    </row>
    <row r="11" spans="1:12" s="463" customFormat="1" ht="12">
      <c r="A11" s="473" t="s">
        <v>419</v>
      </c>
      <c r="B11" s="491">
        <f>SUM('1b.mell '!C218)</f>
        <v>6231843</v>
      </c>
      <c r="C11" s="522">
        <f>SUM('1b.mell '!D218)</f>
        <v>6231843</v>
      </c>
      <c r="D11" s="522">
        <f>SUM('1b.mell '!E218)</f>
        <v>3230649</v>
      </c>
      <c r="E11" s="486" t="s">
        <v>482</v>
      </c>
      <c r="F11" s="491">
        <f>SUM('1c.mell  '!C171)</f>
        <v>172860</v>
      </c>
      <c r="G11" s="491">
        <f>SUM('1c.mell  '!D171)</f>
        <v>286143</v>
      </c>
      <c r="H11" s="491">
        <f>SUM('1c.mell  '!E171)</f>
        <v>211237</v>
      </c>
      <c r="I11" s="462"/>
      <c r="J11" s="462"/>
      <c r="K11" s="462"/>
      <c r="L11" s="462"/>
    </row>
    <row r="12" spans="1:12" s="463" customFormat="1" ht="12">
      <c r="A12" s="473" t="s">
        <v>305</v>
      </c>
      <c r="B12" s="491">
        <f>SUM('1b.mell '!C219)</f>
        <v>636680</v>
      </c>
      <c r="C12" s="522">
        <f>SUM('1b.mell '!D219)</f>
        <v>636680</v>
      </c>
      <c r="D12" s="522">
        <f>SUM('1b.mell '!E219)</f>
        <v>365754</v>
      </c>
      <c r="E12" s="499"/>
      <c r="F12" s="500"/>
      <c r="G12" s="500"/>
      <c r="H12" s="500"/>
      <c r="I12" s="462"/>
      <c r="J12" s="462"/>
      <c r="K12" s="462"/>
      <c r="L12" s="462"/>
    </row>
    <row r="13" spans="1:12" s="463" customFormat="1" ht="12">
      <c r="A13" s="473" t="s">
        <v>498</v>
      </c>
      <c r="B13" s="522">
        <f>SUM('1b.mell '!C221)</f>
        <v>1021000</v>
      </c>
      <c r="C13" s="522">
        <f>SUM('1b.mell '!D221)</f>
        <v>1021000</v>
      </c>
      <c r="D13" s="522">
        <f>SUM('1b.mell '!E221)</f>
        <v>443786</v>
      </c>
      <c r="E13" s="499"/>
      <c r="F13" s="500"/>
      <c r="G13" s="500"/>
      <c r="H13" s="500"/>
      <c r="I13" s="462"/>
      <c r="J13" s="462"/>
      <c r="K13" s="462"/>
      <c r="L13" s="462"/>
    </row>
    <row r="14" spans="1:12" s="463" customFormat="1" ht="12">
      <c r="A14" s="473" t="s">
        <v>475</v>
      </c>
      <c r="B14" s="522">
        <f>SUM('1b.mell '!C57)</f>
        <v>8428</v>
      </c>
      <c r="C14" s="522">
        <f>SUM('1b.mell '!D57)</f>
        <v>8428</v>
      </c>
      <c r="D14" s="522">
        <f>SUM('1b.mell '!E57)</f>
        <v>2708</v>
      </c>
      <c r="E14" s="476"/>
      <c r="F14" s="477"/>
      <c r="G14" s="477"/>
      <c r="H14" s="477"/>
      <c r="I14" s="462"/>
      <c r="J14" s="462"/>
      <c r="K14" s="462"/>
      <c r="L14" s="462"/>
    </row>
    <row r="15" spans="1:12" s="463" customFormat="1" ht="12">
      <c r="A15" s="473" t="s">
        <v>421</v>
      </c>
      <c r="B15" s="491">
        <f>SUM('1b.mell '!C220)</f>
        <v>381042</v>
      </c>
      <c r="C15" s="491">
        <f>SUM('1b.mell '!D220)</f>
        <v>381042</v>
      </c>
      <c r="D15" s="491">
        <f>SUM('1b.mell '!E220)</f>
        <v>152507</v>
      </c>
      <c r="E15" s="464"/>
      <c r="F15" s="478"/>
      <c r="G15" s="478"/>
      <c r="H15" s="478"/>
      <c r="I15" s="462"/>
      <c r="J15" s="462"/>
      <c r="K15" s="462"/>
      <c r="L15" s="462"/>
    </row>
    <row r="16" spans="1:12" s="463" customFormat="1" ht="12">
      <c r="A16" s="470" t="s">
        <v>187</v>
      </c>
      <c r="B16" s="495">
        <f>SUM(B17:B22)</f>
        <v>2580967</v>
      </c>
      <c r="C16" s="495">
        <f>SUM(C17:C22)</f>
        <v>2585017</v>
      </c>
      <c r="D16" s="495">
        <f>SUM(D17:D22)</f>
        <v>1043730</v>
      </c>
      <c r="E16" s="464"/>
      <c r="F16" s="478"/>
      <c r="G16" s="478"/>
      <c r="H16" s="478"/>
      <c r="I16" s="462"/>
      <c r="J16" s="462"/>
      <c r="K16" s="462"/>
      <c r="L16" s="462"/>
    </row>
    <row r="17" spans="1:12" s="463" customFormat="1" ht="12">
      <c r="A17" s="473" t="s">
        <v>356</v>
      </c>
      <c r="B17" s="491">
        <f>SUM('1b.mell '!C211)</f>
        <v>832116</v>
      </c>
      <c r="C17" s="491">
        <f>SUM('1b.mell '!D211)</f>
        <v>832896</v>
      </c>
      <c r="D17" s="491">
        <f>SUM('1b.mell '!E211)</f>
        <v>364806</v>
      </c>
      <c r="E17" s="464"/>
      <c r="F17" s="478"/>
      <c r="G17" s="478"/>
      <c r="H17" s="478"/>
      <c r="I17" s="462"/>
      <c r="J17" s="462"/>
      <c r="K17" s="462"/>
      <c r="L17" s="462"/>
    </row>
    <row r="18" spans="1:12" s="463" customFormat="1" ht="12">
      <c r="A18" s="473" t="s">
        <v>476</v>
      </c>
      <c r="B18" s="491">
        <f>SUM('1b.mell '!C212)</f>
        <v>261817</v>
      </c>
      <c r="C18" s="491">
        <f>SUM('1b.mell '!D212)</f>
        <v>261817</v>
      </c>
      <c r="D18" s="491">
        <f>SUM('1b.mell '!E212)</f>
        <v>131412</v>
      </c>
      <c r="E18" s="464"/>
      <c r="F18" s="478"/>
      <c r="G18" s="478"/>
      <c r="H18" s="478"/>
      <c r="I18" s="462"/>
      <c r="J18" s="462"/>
      <c r="K18" s="462"/>
      <c r="L18" s="462"/>
    </row>
    <row r="19" spans="1:12" s="463" customFormat="1" ht="12">
      <c r="A19" s="473" t="s">
        <v>357</v>
      </c>
      <c r="B19" s="491">
        <f>SUM('1b.mell '!C213)</f>
        <v>54332</v>
      </c>
      <c r="C19" s="491">
        <f>SUM('1b.mell '!D213)</f>
        <v>57602</v>
      </c>
      <c r="D19" s="491">
        <f>SUM('1b.mell '!E213)</f>
        <v>56426</v>
      </c>
      <c r="E19" s="464"/>
      <c r="F19" s="478"/>
      <c r="G19" s="478"/>
      <c r="H19" s="478"/>
      <c r="I19" s="462"/>
      <c r="J19" s="462"/>
      <c r="K19" s="462"/>
      <c r="L19" s="462"/>
    </row>
    <row r="20" spans="1:12" s="463" customFormat="1" ht="12">
      <c r="A20" s="473" t="s">
        <v>456</v>
      </c>
      <c r="B20" s="491">
        <f>SUM('1b.mell '!C214)</f>
        <v>262093</v>
      </c>
      <c r="C20" s="491">
        <f>SUM('1b.mell '!D214)</f>
        <v>262093</v>
      </c>
      <c r="D20" s="491">
        <f>SUM('1b.mell '!E214)</f>
        <v>131952</v>
      </c>
      <c r="E20" s="464"/>
      <c r="F20" s="478"/>
      <c r="G20" s="478"/>
      <c r="H20" s="478"/>
      <c r="I20" s="462"/>
      <c r="J20" s="462"/>
      <c r="K20" s="462"/>
      <c r="L20" s="462"/>
    </row>
    <row r="21" spans="1:12" s="463" customFormat="1" ht="12">
      <c r="A21" s="473" t="s">
        <v>358</v>
      </c>
      <c r="B21" s="491">
        <f>SUM('1b.mell '!C215)</f>
        <v>1140609</v>
      </c>
      <c r="C21" s="491">
        <f>SUM('1b.mell '!D215)</f>
        <v>1140609</v>
      </c>
      <c r="D21" s="491">
        <f>SUM('1b.mell '!E215)</f>
        <v>341830</v>
      </c>
      <c r="E21" s="464"/>
      <c r="F21" s="478"/>
      <c r="G21" s="478"/>
      <c r="H21" s="478"/>
      <c r="I21" s="462"/>
      <c r="J21" s="462"/>
      <c r="K21" s="462"/>
      <c r="L21" s="462"/>
    </row>
    <row r="22" spans="1:12" s="463" customFormat="1" ht="12.75" thickBot="1">
      <c r="A22" s="496" t="s">
        <v>477</v>
      </c>
      <c r="B22" s="497">
        <f>SUM('1b.mell '!C216)</f>
        <v>30000</v>
      </c>
      <c r="C22" s="497">
        <f>SUM('1b.mell '!D216)</f>
        <v>30000</v>
      </c>
      <c r="D22" s="497">
        <f>SUM('1b.mell '!E216)</f>
        <v>17304</v>
      </c>
      <c r="E22" s="464"/>
      <c r="F22" s="488"/>
      <c r="G22" s="478"/>
      <c r="H22" s="478"/>
      <c r="I22" s="462"/>
      <c r="J22" s="462"/>
      <c r="K22" s="462"/>
      <c r="L22" s="462"/>
    </row>
    <row r="23" spans="1:12" s="463" customFormat="1" ht="13.5" thickBot="1" thickTop="1">
      <c r="A23" s="465" t="s">
        <v>465</v>
      </c>
      <c r="B23" s="498"/>
      <c r="C23" s="498"/>
      <c r="D23" s="502">
        <f>SUM('1b.mell '!E227)</f>
        <v>4566</v>
      </c>
      <c r="E23" s="468"/>
      <c r="F23" s="466"/>
      <c r="G23" s="479"/>
      <c r="H23" s="479"/>
      <c r="I23" s="462"/>
      <c r="J23" s="462"/>
      <c r="K23" s="462"/>
      <c r="L23" s="462"/>
    </row>
    <row r="24" spans="1:12" s="463" customFormat="1" ht="13.5" thickBot="1" thickTop="1">
      <c r="A24" s="465" t="s">
        <v>478</v>
      </c>
      <c r="B24" s="494">
        <f>SUM(B6+B10+B16+B9+B23)</f>
        <v>12892435</v>
      </c>
      <c r="C24" s="494">
        <f>SUM(C6+C10+C16+C9+C23)</f>
        <v>13105509</v>
      </c>
      <c r="D24" s="494">
        <f>SUM(D6+D10+D16+D9+D23)</f>
        <v>6663407</v>
      </c>
      <c r="E24" s="469" t="s">
        <v>484</v>
      </c>
      <c r="F24" s="494">
        <f>SUM(F6:F23)</f>
        <v>12393877</v>
      </c>
      <c r="G24" s="494">
        <f>SUM(G6:G23)</f>
        <v>12999263</v>
      </c>
      <c r="H24" s="494">
        <f>SUM(H6:H23)</f>
        <v>5913006</v>
      </c>
      <c r="I24" s="462"/>
      <c r="J24" s="462"/>
      <c r="K24" s="462"/>
      <c r="L24" s="462"/>
    </row>
    <row r="25" spans="1:12" s="463" customFormat="1" ht="13.5" thickBot="1" thickTop="1">
      <c r="A25" s="480" t="s">
        <v>488</v>
      </c>
      <c r="B25" s="466"/>
      <c r="C25" s="466"/>
      <c r="D25" s="494"/>
      <c r="E25" s="469" t="s">
        <v>489</v>
      </c>
      <c r="F25" s="466"/>
      <c r="G25" s="479"/>
      <c r="H25" s="479"/>
      <c r="I25" s="462"/>
      <c r="J25" s="462"/>
      <c r="K25" s="462"/>
      <c r="L25" s="462"/>
    </row>
    <row r="26" spans="1:12" s="463" customFormat="1" ht="13.5" thickBot="1" thickTop="1">
      <c r="A26" s="474" t="s">
        <v>493</v>
      </c>
      <c r="B26" s="475"/>
      <c r="C26" s="670">
        <f>SUM('1b.mell '!D244)</f>
        <v>387331</v>
      </c>
      <c r="D26" s="670">
        <f>SUM('1b.mell '!E244)</f>
        <v>385135</v>
      </c>
      <c r="E26" s="481" t="s">
        <v>500</v>
      </c>
      <c r="F26" s="503">
        <f>SUM('1c.mell  '!C182)</f>
        <v>40591</v>
      </c>
      <c r="G26" s="503">
        <f>SUM('1c.mell  '!D182)</f>
        <v>64681</v>
      </c>
      <c r="H26" s="503">
        <f>SUM('6.mell. '!E12)</f>
        <v>0</v>
      </c>
      <c r="I26" s="462"/>
      <c r="J26" s="462"/>
      <c r="K26" s="462"/>
      <c r="L26" s="462"/>
    </row>
    <row r="27" spans="1:12" s="463" customFormat="1" ht="13.5" thickBot="1" thickTop="1">
      <c r="A27" s="465" t="s">
        <v>466</v>
      </c>
      <c r="B27" s="466"/>
      <c r="C27" s="465"/>
      <c r="D27" s="494">
        <f>SUM('1b.mell '!E228)</f>
        <v>184105</v>
      </c>
      <c r="E27" s="468" t="s">
        <v>501</v>
      </c>
      <c r="F27" s="669">
        <f>SUM('1c.mell  '!C184)</f>
        <v>10500</v>
      </c>
      <c r="G27" s="504">
        <f>SUM('1c.mell  '!D184)</f>
        <v>10500</v>
      </c>
      <c r="H27" s="504">
        <f>SUM('6.mell. '!E23)-'6.mell. '!E12</f>
        <v>0</v>
      </c>
      <c r="I27" s="462"/>
      <c r="J27" s="462"/>
      <c r="K27" s="462"/>
      <c r="L27" s="462"/>
    </row>
    <row r="28" spans="1:12" s="463" customFormat="1" ht="13.5" thickBot="1" thickTop="1">
      <c r="A28" s="465" t="s">
        <v>654</v>
      </c>
      <c r="B28" s="494">
        <f>SUM(B24)</f>
        <v>12892435</v>
      </c>
      <c r="C28" s="494">
        <f>SUM(C24+C26)</f>
        <v>13492840</v>
      </c>
      <c r="D28" s="494">
        <f>SUM(D24+D26+D27)</f>
        <v>7232647</v>
      </c>
      <c r="E28" s="469" t="s">
        <v>551</v>
      </c>
      <c r="F28" s="494">
        <f>SUM(F24+F26+F27)</f>
        <v>12444968</v>
      </c>
      <c r="G28" s="494">
        <f>SUM(G24+G26+G27)</f>
        <v>13074444</v>
      </c>
      <c r="H28" s="494">
        <f>SUM(H24+H26+H27)</f>
        <v>5913006</v>
      </c>
      <c r="I28" s="462"/>
      <c r="J28" s="462"/>
      <c r="K28" s="462"/>
      <c r="L28" s="462"/>
    </row>
    <row r="29" spans="1:12" s="463" customFormat="1" ht="13.5" thickBot="1" thickTop="1">
      <c r="A29" s="508"/>
      <c r="B29" s="483"/>
      <c r="C29" s="483"/>
      <c r="D29" s="483"/>
      <c r="E29" s="484"/>
      <c r="F29" s="488"/>
      <c r="G29" s="488"/>
      <c r="H29" s="488"/>
      <c r="I29" s="462"/>
      <c r="J29" s="462"/>
      <c r="K29" s="462"/>
      <c r="L29" s="462"/>
    </row>
    <row r="30" spans="1:12" s="463" customFormat="1" ht="12.75" thickTop="1">
      <c r="A30" s="482" t="s">
        <v>437</v>
      </c>
      <c r="B30" s="501">
        <f>SUM('1b.mell '!C232)</f>
        <v>1410000</v>
      </c>
      <c r="C30" s="501">
        <f>SUM('1b.mell '!D232)</f>
        <v>1410000</v>
      </c>
      <c r="D30" s="501">
        <f>SUM('1b.mell '!E232)</f>
        <v>204336</v>
      </c>
      <c r="E30" s="481" t="s">
        <v>485</v>
      </c>
      <c r="F30" s="503">
        <f>SUM('1c.mell  '!C174)</f>
        <v>2210792</v>
      </c>
      <c r="G30" s="503">
        <f>SUM('1c.mell  '!D174)</f>
        <v>2426921</v>
      </c>
      <c r="H30" s="503">
        <f>SUM('1c.mell  '!E174)</f>
        <v>538881</v>
      </c>
      <c r="I30" s="462"/>
      <c r="J30" s="462"/>
      <c r="K30" s="462"/>
      <c r="L30" s="462"/>
    </row>
    <row r="31" spans="1:12" s="463" customFormat="1" ht="12">
      <c r="A31" s="470" t="s">
        <v>479</v>
      </c>
      <c r="B31" s="501">
        <f>SUM('1b.mell '!C236)</f>
        <v>1301002</v>
      </c>
      <c r="C31" s="501">
        <f>SUM('1b.mell '!D236)</f>
        <v>1309819</v>
      </c>
      <c r="D31" s="501">
        <f>SUM('1b.mell '!E236)</f>
        <v>289085</v>
      </c>
      <c r="E31" s="472" t="s">
        <v>486</v>
      </c>
      <c r="F31" s="491">
        <f>SUM('1c.mell  '!C175)</f>
        <v>695186</v>
      </c>
      <c r="G31" s="491">
        <f>SUM('1c.mell  '!D175)</f>
        <v>782540</v>
      </c>
      <c r="H31" s="491">
        <f>SUM('1c.mell  '!E175)</f>
        <v>118416</v>
      </c>
      <c r="I31" s="462"/>
      <c r="J31" s="462"/>
      <c r="K31" s="462"/>
      <c r="L31" s="462"/>
    </row>
    <row r="32" spans="1:12" s="463" customFormat="1" ht="12">
      <c r="A32" s="470" t="s">
        <v>480</v>
      </c>
      <c r="B32" s="471"/>
      <c r="C32" s="471"/>
      <c r="D32" s="495">
        <f>SUM('1b.mell '!E237)</f>
        <v>6506</v>
      </c>
      <c r="E32" s="472" t="s">
        <v>296</v>
      </c>
      <c r="F32" s="491">
        <f>SUM('1c.mell  '!C176)</f>
        <v>720000</v>
      </c>
      <c r="G32" s="491">
        <f>SUM('1c.mell  '!D176)</f>
        <v>732700</v>
      </c>
      <c r="H32" s="491">
        <f>SUM('1c.mell  '!E176)</f>
        <v>248664</v>
      </c>
      <c r="I32" s="462"/>
      <c r="J32" s="462"/>
      <c r="K32" s="462"/>
      <c r="L32" s="462"/>
    </row>
    <row r="33" spans="1:12" s="463" customFormat="1" ht="12.75" thickBot="1">
      <c r="A33" s="474" t="s">
        <v>499</v>
      </c>
      <c r="B33" s="501">
        <f>SUM('1b.mell '!C245)</f>
        <v>400000</v>
      </c>
      <c r="C33" s="501">
        <f>SUM('1b.mell '!D245)</f>
        <v>632303</v>
      </c>
      <c r="D33" s="501">
        <f>SUM('1b.mell '!E245)</f>
        <v>259404</v>
      </c>
      <c r="E33" s="462"/>
      <c r="F33" s="672"/>
      <c r="G33" s="477"/>
      <c r="H33" s="477"/>
      <c r="I33" s="462"/>
      <c r="J33" s="462"/>
      <c r="K33" s="462"/>
      <c r="L33" s="462"/>
    </row>
    <row r="34" spans="1:12" s="463" customFormat="1" ht="13.5" thickBot="1" thickTop="1">
      <c r="A34" s="465" t="s">
        <v>481</v>
      </c>
      <c r="B34" s="502">
        <f>SUM(B30:B33)</f>
        <v>3111002</v>
      </c>
      <c r="C34" s="502">
        <f>SUM(C30:C33)</f>
        <v>3352122</v>
      </c>
      <c r="D34" s="502">
        <f>SUM(D30:D33)</f>
        <v>759331</v>
      </c>
      <c r="E34" s="671" t="s">
        <v>487</v>
      </c>
      <c r="F34" s="502">
        <f>SUM(F30:F32)</f>
        <v>3625978</v>
      </c>
      <c r="G34" s="502">
        <f>SUM(G30:G32)</f>
        <v>3942161</v>
      </c>
      <c r="H34" s="502">
        <f>SUM(H30:H32)</f>
        <v>905961</v>
      </c>
      <c r="I34" s="462"/>
      <c r="J34" s="462"/>
      <c r="K34" s="462"/>
      <c r="L34" s="462"/>
    </row>
    <row r="35" spans="1:12" s="463" customFormat="1" ht="13.5" thickBot="1" thickTop="1">
      <c r="A35" s="480" t="s">
        <v>491</v>
      </c>
      <c r="B35" s="494">
        <f>SUM('1b.mell '!C241)</f>
        <v>65000</v>
      </c>
      <c r="C35" s="494">
        <f>SUM('1b.mell '!D241)</f>
        <v>65000</v>
      </c>
      <c r="D35" s="494">
        <f>SUM('1b.mell '!E241)</f>
        <v>25033</v>
      </c>
      <c r="E35" s="469" t="s">
        <v>655</v>
      </c>
      <c r="F35" s="502">
        <f>SUM('1c.mell  '!C181)</f>
        <v>82057</v>
      </c>
      <c r="G35" s="502">
        <f>SUM('1c.mell  '!D181)</f>
        <v>83233</v>
      </c>
      <c r="H35" s="502">
        <f>SUM('1c.mell  '!E181)</f>
        <v>22948</v>
      </c>
      <c r="I35" s="462"/>
      <c r="J35" s="462"/>
      <c r="K35" s="462"/>
      <c r="L35" s="462"/>
    </row>
    <row r="36" spans="1:12" s="463" customFormat="1" ht="12.75" thickTop="1">
      <c r="A36" s="487"/>
      <c r="B36" s="588"/>
      <c r="C36" s="588"/>
      <c r="D36" s="588"/>
      <c r="E36" s="484" t="s">
        <v>603</v>
      </c>
      <c r="F36" s="589">
        <f>SUM('1c.mell  '!C185)</f>
        <v>156768</v>
      </c>
      <c r="G36" s="589">
        <f>SUM('1c.mell  '!D185)</f>
        <v>51458</v>
      </c>
      <c r="H36" s="589">
        <f>SUM('1c.mell  '!E185)</f>
        <v>0</v>
      </c>
      <c r="I36" s="462"/>
      <c r="J36" s="462"/>
      <c r="K36" s="462"/>
      <c r="L36" s="462"/>
    </row>
    <row r="37" spans="1:8" ht="12.75">
      <c r="A37" s="470" t="s">
        <v>494</v>
      </c>
      <c r="B37" s="495">
        <f>SUM('1b.mell '!C247)</f>
        <v>870000</v>
      </c>
      <c r="C37" s="495">
        <f>SUM('1b.mell '!D247)</f>
        <v>870000</v>
      </c>
      <c r="D37" s="495">
        <f>SUM('1b.mell '!E247)</f>
        <v>0</v>
      </c>
      <c r="E37" s="486" t="s">
        <v>502</v>
      </c>
      <c r="F37" s="507">
        <f>SUM('1c.mell  '!C188)</f>
        <v>628666</v>
      </c>
      <c r="G37" s="507">
        <f>SUM('1c.mell  '!D188)</f>
        <v>628666</v>
      </c>
      <c r="H37" s="507">
        <f>SUM('1c.mell  '!E188)</f>
        <v>170380</v>
      </c>
    </row>
    <row r="38" spans="1:8" ht="13.5" thickBot="1">
      <c r="A38" s="487"/>
      <c r="B38" s="489"/>
      <c r="C38" s="489"/>
      <c r="D38" s="489"/>
      <c r="E38" s="484"/>
      <c r="F38" s="673"/>
      <c r="G38" s="489"/>
      <c r="H38" s="489"/>
    </row>
    <row r="39" spans="1:8" ht="14.25" thickBot="1" thickTop="1">
      <c r="A39" s="467" t="s">
        <v>552</v>
      </c>
      <c r="B39" s="505">
        <f>SUM(B34+B35+B37)</f>
        <v>4046002</v>
      </c>
      <c r="C39" s="505">
        <f>SUM(C34+C35+C37)</f>
        <v>4287122</v>
      </c>
      <c r="D39" s="505">
        <f>SUM(D34+D35+D37)</f>
        <v>784364</v>
      </c>
      <c r="E39" s="467" t="s">
        <v>553</v>
      </c>
      <c r="F39" s="505">
        <f>SUM(F34+F35+F37+F36)</f>
        <v>4493469</v>
      </c>
      <c r="G39" s="505">
        <f>SUM(G34+G35+G37+G36)</f>
        <v>4705518</v>
      </c>
      <c r="H39" s="505">
        <f>SUM(H34+H35+H37+H36)</f>
        <v>1099289</v>
      </c>
    </row>
    <row r="40" spans="1:8" ht="14.25" thickBot="1" thickTop="1">
      <c r="A40" s="467"/>
      <c r="B40" s="505"/>
      <c r="C40" s="505"/>
      <c r="D40" s="505"/>
      <c r="E40" s="729"/>
      <c r="F40" s="505"/>
      <c r="G40" s="505"/>
      <c r="H40" s="505"/>
    </row>
    <row r="41" spans="1:8" ht="14.25" thickBot="1" thickTop="1">
      <c r="A41" s="731" t="s">
        <v>647</v>
      </c>
      <c r="B41" s="490"/>
      <c r="C41" s="490"/>
      <c r="D41" s="730">
        <f>SUM('1b.mell '!E251)</f>
        <v>38080</v>
      </c>
      <c r="E41" s="732" t="s">
        <v>648</v>
      </c>
      <c r="F41" s="490"/>
      <c r="G41" s="490"/>
      <c r="H41" s="730">
        <f>SUM('1c.mell  '!E189)</f>
        <v>6645</v>
      </c>
    </row>
    <row r="42" spans="1:8" ht="15.75" thickBot="1" thickTop="1">
      <c r="A42" s="509" t="s">
        <v>140</v>
      </c>
      <c r="B42" s="506">
        <f>SUM(B39+B24)</f>
        <v>16938437</v>
      </c>
      <c r="C42" s="506">
        <f>SUM(C39+C28)</f>
        <v>17779962</v>
      </c>
      <c r="D42" s="506">
        <f>SUM(D39+D28+D41)</f>
        <v>8055091</v>
      </c>
      <c r="E42" s="485" t="s">
        <v>140</v>
      </c>
      <c r="F42" s="506">
        <f>SUM(F39+F28)</f>
        <v>16938437</v>
      </c>
      <c r="G42" s="506">
        <f>SUM(G39+G28)</f>
        <v>17779962</v>
      </c>
      <c r="H42" s="506">
        <f>SUM(H39+H28+H41)</f>
        <v>7018940</v>
      </c>
    </row>
    <row r="43" ht="15.75" thickTop="1">
      <c r="A43" s="461"/>
    </row>
    <row r="44" ht="15">
      <c r="A44" s="461"/>
    </row>
    <row r="45" ht="15">
      <c r="A45" s="461"/>
    </row>
  </sheetData>
  <sheetProtection/>
  <mergeCells count="9">
    <mergeCell ref="H4:H5"/>
    <mergeCell ref="G4:G5"/>
    <mergeCell ref="C4:C5"/>
    <mergeCell ref="A1:F3"/>
    <mergeCell ref="A4:A5"/>
    <mergeCell ref="B4:B5"/>
    <mergeCell ref="E4:E5"/>
    <mergeCell ref="F4:F5"/>
    <mergeCell ref="D4:D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landscape" paperSize="9" scale="78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Zeros="0" zoomScalePageLayoutView="0" workbookViewId="0" topLeftCell="A28">
      <selection activeCell="E47" sqref="E47"/>
    </sheetView>
  </sheetViews>
  <sheetFormatPr defaultColWidth="9.00390625" defaultRowHeight="12.75"/>
  <cols>
    <col min="1" max="1" width="6.125" style="69" customWidth="1"/>
    <col min="2" max="2" width="52.00390625" style="69" customWidth="1"/>
    <col min="3" max="3" width="13.125" style="29" customWidth="1"/>
    <col min="4" max="5" width="12.375" style="29" customWidth="1"/>
    <col min="6" max="6" width="10.625" style="29" customWidth="1"/>
    <col min="7" max="7" width="28.00390625" style="69" customWidth="1"/>
    <col min="8" max="16384" width="9.125" style="69" customWidth="1"/>
  </cols>
  <sheetData>
    <row r="1" spans="1:8" s="67" customFormat="1" ht="12.75">
      <c r="A1" s="767" t="s">
        <v>137</v>
      </c>
      <c r="B1" s="751"/>
      <c r="C1" s="751"/>
      <c r="D1" s="751"/>
      <c r="E1" s="751"/>
      <c r="F1" s="751"/>
      <c r="G1" s="751"/>
      <c r="H1" s="211"/>
    </row>
    <row r="2" spans="1:8" s="67" customFormat="1" ht="12.75">
      <c r="A2" s="736" t="s">
        <v>353</v>
      </c>
      <c r="B2" s="737"/>
      <c r="C2" s="737"/>
      <c r="D2" s="737"/>
      <c r="E2" s="737"/>
      <c r="F2" s="737"/>
      <c r="G2" s="737"/>
      <c r="H2" s="150"/>
    </row>
    <row r="3" spans="1:7" s="67" customFormat="1" ht="12.75">
      <c r="A3" s="211"/>
      <c r="B3" s="211"/>
      <c r="C3" s="211"/>
      <c r="D3" s="211"/>
      <c r="E3" s="211"/>
      <c r="F3" s="211"/>
      <c r="G3" s="211"/>
    </row>
    <row r="4" spans="1:7" s="67" customFormat="1" ht="12.75">
      <c r="A4" s="211"/>
      <c r="B4" s="211"/>
      <c r="C4" s="211"/>
      <c r="D4" s="211"/>
      <c r="E4" s="211"/>
      <c r="F4" s="211"/>
      <c r="G4" s="219"/>
    </row>
    <row r="5" spans="1:6" s="67" customFormat="1" ht="9.75" customHeight="1">
      <c r="A5" s="49"/>
      <c r="B5" s="49"/>
      <c r="C5" s="154"/>
      <c r="D5" s="154"/>
      <c r="E5" s="154"/>
      <c r="F5" s="154"/>
    </row>
    <row r="6" spans="1:7" s="67" customFormat="1" ht="12">
      <c r="A6" s="136"/>
      <c r="B6" s="136"/>
      <c r="C6" s="154"/>
      <c r="D6" s="558"/>
      <c r="E6" s="558"/>
      <c r="F6" s="558"/>
      <c r="G6" s="208" t="s">
        <v>212</v>
      </c>
    </row>
    <row r="7" spans="1:7" ht="12">
      <c r="A7" s="52"/>
      <c r="B7" s="128"/>
      <c r="C7" s="206" t="s">
        <v>79</v>
      </c>
      <c r="D7" s="741" t="s">
        <v>602</v>
      </c>
      <c r="E7" s="741" t="s">
        <v>604</v>
      </c>
      <c r="F7" s="741" t="s">
        <v>641</v>
      </c>
      <c r="G7" s="3" t="s">
        <v>132</v>
      </c>
    </row>
    <row r="8" spans="1:7" ht="12" customHeight="1">
      <c r="A8" s="15" t="s">
        <v>250</v>
      </c>
      <c r="B8" s="129" t="s">
        <v>130</v>
      </c>
      <c r="C8" s="15" t="s">
        <v>564</v>
      </c>
      <c r="D8" s="757"/>
      <c r="E8" s="766"/>
      <c r="F8" s="757"/>
      <c r="G8" s="15" t="s">
        <v>133</v>
      </c>
    </row>
    <row r="9" spans="1:7" s="67" customFormat="1" ht="12.75" customHeight="1" thickBot="1">
      <c r="A9" s="15"/>
      <c r="B9" s="53"/>
      <c r="C9" s="53" t="s">
        <v>565</v>
      </c>
      <c r="D9" s="758"/>
      <c r="E9" s="758"/>
      <c r="F9" s="762"/>
      <c r="G9" s="53"/>
    </row>
    <row r="10" spans="1:7" s="67" customFormat="1" ht="12">
      <c r="A10" s="70" t="s">
        <v>167</v>
      </c>
      <c r="B10" s="70" t="s">
        <v>168</v>
      </c>
      <c r="C10" s="3" t="s">
        <v>169</v>
      </c>
      <c r="D10" s="3" t="s">
        <v>170</v>
      </c>
      <c r="E10" s="3" t="s">
        <v>171</v>
      </c>
      <c r="F10" s="3" t="s">
        <v>295</v>
      </c>
      <c r="G10" s="15" t="s">
        <v>606</v>
      </c>
    </row>
    <row r="11" spans="1:7" s="67" customFormat="1" ht="12.75">
      <c r="A11" s="22"/>
      <c r="B11" s="310" t="s">
        <v>340</v>
      </c>
      <c r="C11" s="5"/>
      <c r="D11" s="5"/>
      <c r="E11" s="5"/>
      <c r="F11" s="5"/>
      <c r="G11" s="107"/>
    </row>
    <row r="12" spans="1:7" ht="12">
      <c r="A12" s="15"/>
      <c r="B12" s="80" t="s">
        <v>138</v>
      </c>
      <c r="C12" s="153"/>
      <c r="D12" s="153"/>
      <c r="E12" s="153"/>
      <c r="F12" s="153"/>
      <c r="G12" s="59"/>
    </row>
    <row r="13" spans="1:7" ht="12">
      <c r="A13" s="155">
        <v>5011</v>
      </c>
      <c r="B13" s="156" t="s">
        <v>197</v>
      </c>
      <c r="C13" s="174"/>
      <c r="D13" s="174">
        <v>5866</v>
      </c>
      <c r="E13" s="174"/>
      <c r="F13" s="545"/>
      <c r="G13" s="59"/>
    </row>
    <row r="14" spans="1:7" ht="12">
      <c r="A14" s="22">
        <v>5010</v>
      </c>
      <c r="B14" s="147" t="s">
        <v>198</v>
      </c>
      <c r="C14" s="6">
        <f>SUM(C13:C13)</f>
        <v>0</v>
      </c>
      <c r="D14" s="6">
        <f>SUM(D13:D13)</f>
        <v>5866</v>
      </c>
      <c r="E14" s="6"/>
      <c r="F14" s="6"/>
      <c r="G14" s="75"/>
    </row>
    <row r="15" spans="1:7" s="67" customFormat="1" ht="12">
      <c r="A15" s="15"/>
      <c r="B15" s="80" t="s">
        <v>67</v>
      </c>
      <c r="C15" s="146"/>
      <c r="D15" s="146"/>
      <c r="E15" s="146"/>
      <c r="F15" s="146"/>
      <c r="G15" s="66"/>
    </row>
    <row r="16" spans="1:7" ht="12">
      <c r="A16" s="155">
        <v>5021</v>
      </c>
      <c r="B16" s="156" t="s">
        <v>330</v>
      </c>
      <c r="C16" s="157">
        <v>15000</v>
      </c>
      <c r="D16" s="157">
        <v>8880</v>
      </c>
      <c r="E16" s="157">
        <v>8880</v>
      </c>
      <c r="F16" s="545">
        <f>SUM(E16/D16)</f>
        <v>1</v>
      </c>
      <c r="G16" s="59"/>
    </row>
    <row r="17" spans="1:7" ht="12" hidden="1">
      <c r="A17" s="155">
        <v>5022</v>
      </c>
      <c r="B17" s="156" t="s">
        <v>229</v>
      </c>
      <c r="C17" s="157"/>
      <c r="D17" s="157"/>
      <c r="E17" s="157"/>
      <c r="F17" s="545"/>
      <c r="G17" s="59"/>
    </row>
    <row r="18" spans="1:7" s="67" customFormat="1" ht="12">
      <c r="A18" s="22">
        <v>5020</v>
      </c>
      <c r="B18" s="147" t="s">
        <v>198</v>
      </c>
      <c r="C18" s="6">
        <f>SUM(C16:C17)</f>
        <v>15000</v>
      </c>
      <c r="D18" s="6">
        <f>SUM(D16:D17)</f>
        <v>8880</v>
      </c>
      <c r="E18" s="6">
        <f>SUM(E16:E17)</f>
        <v>8880</v>
      </c>
      <c r="F18" s="543">
        <f>SUM(E18/D18)</f>
        <v>1</v>
      </c>
      <c r="G18" s="202"/>
    </row>
    <row r="19" spans="1:7" s="67" customFormat="1" ht="12" customHeight="1">
      <c r="A19" s="15"/>
      <c r="B19" s="80" t="s">
        <v>75</v>
      </c>
      <c r="C19" s="146"/>
      <c r="D19" s="146"/>
      <c r="E19" s="146"/>
      <c r="F19" s="545"/>
      <c r="G19" s="66"/>
    </row>
    <row r="20" spans="1:7" ht="12">
      <c r="A20" s="155">
        <v>5032</v>
      </c>
      <c r="B20" s="156" t="s">
        <v>145</v>
      </c>
      <c r="C20" s="157">
        <v>5000</v>
      </c>
      <c r="D20" s="157">
        <v>13417</v>
      </c>
      <c r="E20" s="157"/>
      <c r="F20" s="545">
        <f>SUM(E20/D20)</f>
        <v>0</v>
      </c>
      <c r="G20" s="59"/>
    </row>
    <row r="21" spans="1:7" ht="12">
      <c r="A21" s="155">
        <v>5036</v>
      </c>
      <c r="B21" s="156" t="s">
        <v>181</v>
      </c>
      <c r="C21" s="157">
        <v>6000</v>
      </c>
      <c r="D21" s="157">
        <v>6000</v>
      </c>
      <c r="E21" s="157"/>
      <c r="F21" s="545">
        <f>SUM(E21/D21)</f>
        <v>0</v>
      </c>
      <c r="G21" s="59"/>
    </row>
    <row r="22" spans="1:7" ht="12" customHeight="1">
      <c r="A22" s="22">
        <v>5030</v>
      </c>
      <c r="B22" s="147" t="s">
        <v>198</v>
      </c>
      <c r="C22" s="6">
        <f>SUM(C20:C21)</f>
        <v>11000</v>
      </c>
      <c r="D22" s="6">
        <f>SUM(D20:D21)</f>
        <v>19417</v>
      </c>
      <c r="E22" s="6"/>
      <c r="F22" s="537">
        <f>SUM(E22/D22)</f>
        <v>0</v>
      </c>
      <c r="G22" s="202"/>
    </row>
    <row r="23" spans="1:7" ht="12" customHeight="1">
      <c r="A23" s="52"/>
      <c r="B23" s="145" t="s">
        <v>576</v>
      </c>
      <c r="C23" s="146"/>
      <c r="D23" s="146"/>
      <c r="E23" s="146"/>
      <c r="F23" s="545"/>
      <c r="G23" s="59"/>
    </row>
    <row r="24" spans="1:7" ht="12" customHeight="1">
      <c r="A24" s="162">
        <v>5041</v>
      </c>
      <c r="B24" s="164" t="s">
        <v>272</v>
      </c>
      <c r="C24" s="146">
        <v>462663</v>
      </c>
      <c r="D24" s="146">
        <v>515059</v>
      </c>
      <c r="E24" s="146"/>
      <c r="F24" s="545">
        <f>SUM(E24/D24)</f>
        <v>0</v>
      </c>
      <c r="G24" s="59"/>
    </row>
    <row r="25" spans="1:7" ht="12">
      <c r="A25" s="155">
        <v>5042</v>
      </c>
      <c r="B25" s="156" t="s">
        <v>180</v>
      </c>
      <c r="C25" s="157">
        <v>60000</v>
      </c>
      <c r="D25" s="157">
        <v>60000</v>
      </c>
      <c r="E25" s="157">
        <v>43554</v>
      </c>
      <c r="F25" s="545">
        <f>SUM(E25/D25)</f>
        <v>0.7259</v>
      </c>
      <c r="G25" s="59"/>
    </row>
    <row r="26" spans="1:7" ht="12">
      <c r="A26" s="155"/>
      <c r="B26" s="612" t="s">
        <v>627</v>
      </c>
      <c r="C26" s="157"/>
      <c r="D26" s="157"/>
      <c r="E26" s="619">
        <v>28849</v>
      </c>
      <c r="F26" s="545"/>
      <c r="G26" s="59"/>
    </row>
    <row r="27" spans="1:7" ht="12">
      <c r="A27" s="155"/>
      <c r="B27" s="612" t="s">
        <v>628</v>
      </c>
      <c r="C27" s="157"/>
      <c r="D27" s="157"/>
      <c r="E27" s="619">
        <v>13135</v>
      </c>
      <c r="F27" s="545"/>
      <c r="G27" s="59"/>
    </row>
    <row r="28" spans="1:7" ht="12">
      <c r="A28" s="155"/>
      <c r="B28" s="612" t="s">
        <v>626</v>
      </c>
      <c r="C28" s="157"/>
      <c r="D28" s="157"/>
      <c r="E28" s="619">
        <v>1570</v>
      </c>
      <c r="F28" s="545"/>
      <c r="G28" s="59"/>
    </row>
    <row r="29" spans="1:7" ht="12">
      <c r="A29" s="155">
        <v>5043</v>
      </c>
      <c r="B29" s="156" t="s">
        <v>582</v>
      </c>
      <c r="C29" s="157"/>
      <c r="D29" s="157">
        <v>2000</v>
      </c>
      <c r="E29" s="157"/>
      <c r="F29" s="545">
        <f>SUM(E29/D29)</f>
        <v>0</v>
      </c>
      <c r="G29" s="59"/>
    </row>
    <row r="30" spans="1:7" ht="12">
      <c r="A30" s="155">
        <v>5046</v>
      </c>
      <c r="B30" s="156" t="s">
        <v>577</v>
      </c>
      <c r="C30" s="157"/>
      <c r="D30" s="157">
        <v>628</v>
      </c>
      <c r="E30" s="157"/>
      <c r="F30" s="545">
        <f>SUM(E30/D30)</f>
        <v>0</v>
      </c>
      <c r="G30" s="59"/>
    </row>
    <row r="31" spans="1:7" ht="12">
      <c r="A31" s="22">
        <v>5040</v>
      </c>
      <c r="B31" s="147" t="s">
        <v>198</v>
      </c>
      <c r="C31" s="6">
        <f>SUM(C24:C25)</f>
        <v>522663</v>
      </c>
      <c r="D31" s="6">
        <f>SUM(D24:D30)</f>
        <v>577687</v>
      </c>
      <c r="E31" s="6">
        <f>SUM(E24:E30)-E26-E27-E28</f>
        <v>43554</v>
      </c>
      <c r="F31" s="543">
        <f>SUM(E31/D31)</f>
        <v>0.07539376859787393</v>
      </c>
      <c r="G31" s="202"/>
    </row>
    <row r="32" spans="1:7" ht="12.75">
      <c r="A32" s="22"/>
      <c r="B32" s="310" t="s">
        <v>341</v>
      </c>
      <c r="C32" s="5"/>
      <c r="D32" s="5"/>
      <c r="E32" s="5"/>
      <c r="F32" s="537"/>
      <c r="G32" s="107"/>
    </row>
    <row r="33" spans="1:7" ht="12">
      <c r="A33" s="15"/>
      <c r="B33" s="80" t="s">
        <v>75</v>
      </c>
      <c r="C33" s="35"/>
      <c r="D33" s="35"/>
      <c r="E33" s="35"/>
      <c r="F33" s="545"/>
      <c r="G33" s="234"/>
    </row>
    <row r="34" spans="1:7" ht="12">
      <c r="A34" s="155">
        <v>5051</v>
      </c>
      <c r="B34" s="156" t="s">
        <v>178</v>
      </c>
      <c r="C34" s="157">
        <v>20000</v>
      </c>
      <c r="D34" s="157">
        <v>0</v>
      </c>
      <c r="E34" s="157"/>
      <c r="F34" s="545"/>
      <c r="G34" s="234"/>
    </row>
    <row r="35" spans="1:7" ht="12">
      <c r="A35" s="155">
        <v>5052</v>
      </c>
      <c r="B35" s="156" t="s">
        <v>342</v>
      </c>
      <c r="C35" s="157">
        <v>22500</v>
      </c>
      <c r="D35" s="157"/>
      <c r="E35" s="157"/>
      <c r="F35" s="545"/>
      <c r="G35" s="234"/>
    </row>
    <row r="36" spans="1:7" ht="12">
      <c r="A36" s="155">
        <v>5053</v>
      </c>
      <c r="B36" s="156" t="s">
        <v>179</v>
      </c>
      <c r="C36" s="157">
        <v>2500</v>
      </c>
      <c r="D36" s="157">
        <v>10160</v>
      </c>
      <c r="E36" s="157">
        <v>7447</v>
      </c>
      <c r="F36" s="545">
        <f>SUM(E36/D36)</f>
        <v>0.7329724409448819</v>
      </c>
      <c r="G36" s="234"/>
    </row>
    <row r="37" spans="1:7" ht="12">
      <c r="A37" s="155">
        <v>5054</v>
      </c>
      <c r="B37" s="156" t="s">
        <v>579</v>
      </c>
      <c r="C37" s="157"/>
      <c r="D37" s="157">
        <v>34840</v>
      </c>
      <c r="E37" s="157"/>
      <c r="F37" s="545">
        <f>SUM(E37/D37)</f>
        <v>0</v>
      </c>
      <c r="G37" s="234"/>
    </row>
    <row r="38" spans="1:7" ht="12">
      <c r="A38" s="22">
        <v>5050</v>
      </c>
      <c r="B38" s="147" t="s">
        <v>198</v>
      </c>
      <c r="C38" s="6">
        <f>SUM(C34:C36)</f>
        <v>45000</v>
      </c>
      <c r="D38" s="6">
        <f>SUM(D36:D37)</f>
        <v>45000</v>
      </c>
      <c r="E38" s="6">
        <f>SUM(E36:E37)</f>
        <v>7447</v>
      </c>
      <c r="F38" s="537">
        <f>SUM(E38/D38)</f>
        <v>0.16548888888888888</v>
      </c>
      <c r="G38" s="202"/>
    </row>
    <row r="39" spans="1:7" ht="12">
      <c r="A39" s="15"/>
      <c r="B39" s="272" t="s">
        <v>14</v>
      </c>
      <c r="C39" s="35"/>
      <c r="D39" s="35"/>
      <c r="E39" s="35"/>
      <c r="F39" s="545"/>
      <c r="G39" s="59"/>
    </row>
    <row r="40" spans="1:7" ht="12">
      <c r="A40" s="15"/>
      <c r="B40" s="59" t="s">
        <v>42</v>
      </c>
      <c r="C40" s="35"/>
      <c r="D40" s="35"/>
      <c r="E40" s="35"/>
      <c r="F40" s="545"/>
      <c r="G40" s="59"/>
    </row>
    <row r="41" spans="1:7" ht="12">
      <c r="A41" s="15"/>
      <c r="B41" s="36" t="s">
        <v>12</v>
      </c>
      <c r="C41" s="35"/>
      <c r="D41" s="35"/>
      <c r="E41" s="35"/>
      <c r="F41" s="545"/>
      <c r="G41" s="59"/>
    </row>
    <row r="42" spans="1:7" ht="12" customHeight="1">
      <c r="A42" s="71"/>
      <c r="B42" s="36" t="s">
        <v>13</v>
      </c>
      <c r="C42" s="36"/>
      <c r="D42" s="36"/>
      <c r="E42" s="36">
        <f>SUM(E28)</f>
        <v>1570</v>
      </c>
      <c r="F42" s="545"/>
      <c r="G42" s="59"/>
    </row>
    <row r="43" spans="1:7" ht="12" customHeight="1">
      <c r="A43" s="71"/>
      <c r="B43" s="36" t="s">
        <v>268</v>
      </c>
      <c r="C43" s="79"/>
      <c r="D43" s="79"/>
      <c r="E43" s="79"/>
      <c r="F43" s="545"/>
      <c r="G43" s="59"/>
    </row>
    <row r="44" spans="1:7" ht="12" customHeight="1">
      <c r="A44" s="71"/>
      <c r="B44" s="244" t="s">
        <v>15</v>
      </c>
      <c r="C44" s="79">
        <f>SUM(C40:C43)</f>
        <v>0</v>
      </c>
      <c r="D44" s="79">
        <f>SUM(D40:D43)</f>
        <v>0</v>
      </c>
      <c r="E44" s="599">
        <f>SUM(E40:E43)</f>
        <v>1570</v>
      </c>
      <c r="F44" s="545"/>
      <c r="G44" s="59"/>
    </row>
    <row r="45" spans="1:7" ht="12" customHeight="1">
      <c r="A45" s="71"/>
      <c r="B45" s="275" t="s">
        <v>16</v>
      </c>
      <c r="C45" s="79"/>
      <c r="D45" s="79"/>
      <c r="E45" s="79"/>
      <c r="F45" s="545"/>
      <c r="G45" s="59"/>
    </row>
    <row r="46" spans="1:7" ht="12" customHeight="1">
      <c r="A46" s="71"/>
      <c r="B46" s="36" t="s">
        <v>17</v>
      </c>
      <c r="C46" s="79"/>
      <c r="D46" s="79"/>
      <c r="E46" s="79">
        <f>SUM(E26)</f>
        <v>28849</v>
      </c>
      <c r="F46" s="545"/>
      <c r="G46" s="59"/>
    </row>
    <row r="47" spans="1:7" ht="12" customHeight="1">
      <c r="A47" s="71"/>
      <c r="B47" s="36" t="s">
        <v>561</v>
      </c>
      <c r="C47" s="79">
        <f>SUM(C31+C22+C18+C38)</f>
        <v>593663</v>
      </c>
      <c r="D47" s="79">
        <f>SUM(D31+D22+D18+D38+D14)</f>
        <v>656850</v>
      </c>
      <c r="E47" s="79">
        <f>SUM(E16+E24+E27+E36+E14)</f>
        <v>29462</v>
      </c>
      <c r="F47" s="545">
        <f>SUM(E47/D47)</f>
        <v>0.04485346730608206</v>
      </c>
      <c r="G47" s="59"/>
    </row>
    <row r="48" spans="1:7" ht="12" customHeight="1">
      <c r="A48" s="71"/>
      <c r="B48" s="36" t="s">
        <v>19</v>
      </c>
      <c r="C48" s="79"/>
      <c r="D48" s="79"/>
      <c r="E48" s="79"/>
      <c r="F48" s="545"/>
      <c r="G48" s="59"/>
    </row>
    <row r="49" spans="1:7" ht="12" customHeight="1">
      <c r="A49" s="76"/>
      <c r="B49" s="172" t="s">
        <v>21</v>
      </c>
      <c r="C49" s="284">
        <f>SUM(C46:C48)</f>
        <v>593663</v>
      </c>
      <c r="D49" s="284">
        <f>SUM(D46:D48)</f>
        <v>656850</v>
      </c>
      <c r="E49" s="284">
        <f>SUM(E46:E48)</f>
        <v>58311</v>
      </c>
      <c r="F49" s="554">
        <f>SUM(E49/D49)</f>
        <v>0.08877369262388674</v>
      </c>
      <c r="G49" s="72"/>
    </row>
    <row r="50" spans="1:7" ht="12" customHeight="1">
      <c r="A50" s="134"/>
      <c r="B50" s="202" t="s">
        <v>38</v>
      </c>
      <c r="C50" s="295">
        <f>SUM(C22+C31+C18+C38)</f>
        <v>593663</v>
      </c>
      <c r="D50" s="295">
        <f>SUM(D22+D31+D18+D38+D14)</f>
        <v>656850</v>
      </c>
      <c r="E50" s="295">
        <f>SUM(E22+E31+E18+E38+E14)</f>
        <v>59881</v>
      </c>
      <c r="F50" s="543">
        <f>SUM(E50/D50)</f>
        <v>0.09116388825454823</v>
      </c>
      <c r="G50" s="75"/>
    </row>
  </sheetData>
  <sheetProtection/>
  <mergeCells count="5">
    <mergeCell ref="F7:F9"/>
    <mergeCell ref="A2:G2"/>
    <mergeCell ref="A1:G1"/>
    <mergeCell ref="D7:D9"/>
    <mergeCell ref="E7:E9"/>
  </mergeCells>
  <printOptions horizontalCentered="1"/>
  <pageMargins left="0" right="0" top="0.3937007874015748" bottom="0.4724409448818898" header="0.31496062992125984" footer="0.31496062992125984"/>
  <pageSetup firstPageNumber="53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C20" sqref="C20"/>
    </sheetView>
  </sheetViews>
  <sheetFormatPr defaultColWidth="9.00390625" defaultRowHeight="12.75"/>
  <cols>
    <col min="1" max="1" width="10.25390625" style="141" customWidth="1"/>
    <col min="2" max="2" width="52.375" style="140" customWidth="1"/>
    <col min="3" max="3" width="13.00390625" style="140" customWidth="1"/>
    <col min="4" max="4" width="12.625" style="140" customWidth="1"/>
    <col min="5" max="16384" width="9.125" style="140" customWidth="1"/>
  </cols>
  <sheetData>
    <row r="1" spans="1:4" ht="12.75">
      <c r="A1" s="768" t="s">
        <v>37</v>
      </c>
      <c r="B1" s="768"/>
      <c r="C1" s="769"/>
      <c r="D1" s="761"/>
    </row>
    <row r="2" spans="2:3" ht="12.75">
      <c r="B2" s="141"/>
      <c r="C2" s="148"/>
    </row>
    <row r="3" spans="1:4" s="137" customFormat="1" ht="12.75">
      <c r="A3" s="770" t="s">
        <v>325</v>
      </c>
      <c r="B3" s="770"/>
      <c r="C3" s="737"/>
      <c r="D3" s="733"/>
    </row>
    <row r="4" s="137" customFormat="1" ht="12.75"/>
    <row r="5" s="137" customFormat="1" ht="12.75"/>
    <row r="6" spans="3:4" s="137" customFormat="1" ht="12.75">
      <c r="C6" s="179"/>
      <c r="D6" s="179" t="s">
        <v>212</v>
      </c>
    </row>
    <row r="7" spans="1:4" s="137" customFormat="1" ht="12.75">
      <c r="A7" s="2" t="s">
        <v>250</v>
      </c>
      <c r="B7" s="2" t="s">
        <v>166</v>
      </c>
      <c r="C7" s="206" t="s">
        <v>79</v>
      </c>
      <c r="D7" s="741" t="s">
        <v>602</v>
      </c>
    </row>
    <row r="8" spans="1:4" s="137" customFormat="1" ht="12.75">
      <c r="A8" s="3"/>
      <c r="B8" s="3"/>
      <c r="C8" s="15" t="s">
        <v>564</v>
      </c>
      <c r="D8" s="757"/>
    </row>
    <row r="9" spans="1:4" s="137" customFormat="1" ht="12.75">
      <c r="A9" s="4"/>
      <c r="B9" s="4"/>
      <c r="C9" s="18" t="s">
        <v>565</v>
      </c>
      <c r="D9" s="771"/>
    </row>
    <row r="10" spans="1:4" s="137" customFormat="1" ht="12.75">
      <c r="A10" s="16" t="s">
        <v>167</v>
      </c>
      <c r="B10" s="16" t="s">
        <v>168</v>
      </c>
      <c r="C10" s="168" t="s">
        <v>169</v>
      </c>
      <c r="D10" s="168" t="s">
        <v>170</v>
      </c>
    </row>
    <row r="11" spans="1:4" s="137" customFormat="1" ht="12.75">
      <c r="A11" s="16"/>
      <c r="B11" s="16"/>
      <c r="C11" s="160"/>
      <c r="D11" s="160"/>
    </row>
    <row r="12" spans="1:4" s="43" customFormat="1" ht="12.75">
      <c r="A12" s="25">
        <v>6110</v>
      </c>
      <c r="B12" s="19" t="s">
        <v>202</v>
      </c>
      <c r="C12" s="19">
        <v>40591</v>
      </c>
      <c r="D12" s="19">
        <v>64681</v>
      </c>
    </row>
    <row r="13" spans="1:4" ht="12.75">
      <c r="A13" s="138"/>
      <c r="B13" s="139"/>
      <c r="C13" s="139"/>
      <c r="D13" s="139"/>
    </row>
    <row r="14" spans="1:4" s="43" customFormat="1" ht="12.75">
      <c r="A14" s="25">
        <v>6120</v>
      </c>
      <c r="B14" s="19" t="s">
        <v>204</v>
      </c>
      <c r="C14" s="19">
        <f>SUM(C15:C19)</f>
        <v>167268</v>
      </c>
      <c r="D14" s="19">
        <f>SUM(D15:D19)</f>
        <v>57072</v>
      </c>
    </row>
    <row r="15" spans="1:4" s="43" customFormat="1" ht="12.75">
      <c r="A15" s="138">
        <v>6123</v>
      </c>
      <c r="B15" s="139" t="s">
        <v>93</v>
      </c>
      <c r="C15" s="139">
        <v>6000</v>
      </c>
      <c r="D15" s="139">
        <v>6000</v>
      </c>
    </row>
    <row r="16" spans="1:4" ht="12.75">
      <c r="A16" s="138">
        <v>6124</v>
      </c>
      <c r="B16" s="139" t="s">
        <v>463</v>
      </c>
      <c r="C16" s="139">
        <v>4500</v>
      </c>
      <c r="D16" s="139">
        <v>4500</v>
      </c>
    </row>
    <row r="17" spans="1:4" ht="12.75">
      <c r="A17" s="456">
        <v>6125</v>
      </c>
      <c r="B17" s="457" t="s">
        <v>464</v>
      </c>
      <c r="C17" s="457">
        <v>7402</v>
      </c>
      <c r="D17" s="457">
        <v>7402</v>
      </c>
    </row>
    <row r="18" spans="1:4" ht="12.75">
      <c r="A18" s="456">
        <v>6126</v>
      </c>
      <c r="B18" s="457" t="s">
        <v>547</v>
      </c>
      <c r="C18" s="457">
        <v>99320</v>
      </c>
      <c r="D18" s="457">
        <v>39170</v>
      </c>
    </row>
    <row r="19" spans="1:4" ht="12.75">
      <c r="A19" s="456">
        <v>6127</v>
      </c>
      <c r="B19" s="457" t="s">
        <v>490</v>
      </c>
      <c r="C19" s="457">
        <v>50046</v>
      </c>
      <c r="D19" s="457"/>
    </row>
    <row r="20" spans="1:4" ht="12.75">
      <c r="A20" s="456"/>
      <c r="B20" s="457"/>
      <c r="C20" s="457"/>
      <c r="D20" s="457"/>
    </row>
    <row r="21" spans="1:4" ht="12.75">
      <c r="A21" s="563">
        <v>6130</v>
      </c>
      <c r="B21" s="564" t="s">
        <v>583</v>
      </c>
      <c r="C21" s="457"/>
      <c r="D21" s="564">
        <v>4886</v>
      </c>
    </row>
    <row r="22" spans="1:4" ht="12.75">
      <c r="A22" s="138"/>
      <c r="B22" s="139"/>
      <c r="C22" s="139"/>
      <c r="D22" s="139"/>
    </row>
    <row r="23" spans="1:4" s="43" customFormat="1" ht="12.75">
      <c r="A23" s="25">
        <v>6100</v>
      </c>
      <c r="B23" s="19" t="s">
        <v>140</v>
      </c>
      <c r="C23" s="19">
        <f>SUM(C12+C14)</f>
        <v>207859</v>
      </c>
      <c r="D23" s="19">
        <f>SUM(D12+D14+D21)</f>
        <v>126639</v>
      </c>
    </row>
  </sheetData>
  <sheetProtection/>
  <mergeCells count="3">
    <mergeCell ref="A1:D1"/>
    <mergeCell ref="A3:D3"/>
    <mergeCell ref="D7:D9"/>
  </mergeCells>
  <printOptions horizontalCentered="1"/>
  <pageMargins left="0.7874015748031497" right="0.7874015748031497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showZeros="0" zoomScalePageLayoutView="0" workbookViewId="0" topLeftCell="A142">
      <selection activeCell="B112" sqref="B112"/>
    </sheetView>
  </sheetViews>
  <sheetFormatPr defaultColWidth="9.00390625" defaultRowHeight="12.75"/>
  <cols>
    <col min="1" max="1" width="8.375" style="454" customWidth="1"/>
    <col min="2" max="2" width="68.75390625" style="370" customWidth="1"/>
    <col min="3" max="3" width="14.125" style="454" customWidth="1"/>
    <col min="4" max="5" width="12.75390625" style="370" customWidth="1"/>
    <col min="6" max="6" width="9.75390625" style="370" customWidth="1"/>
    <col min="7" max="16384" width="9.125" style="370" customWidth="1"/>
  </cols>
  <sheetData>
    <row r="1" spans="1:6" ht="12.75">
      <c r="A1" s="749" t="s">
        <v>211</v>
      </c>
      <c r="B1" s="749"/>
      <c r="C1" s="750"/>
      <c r="D1" s="750"/>
      <c r="E1" s="751"/>
      <c r="F1" s="751"/>
    </row>
    <row r="2" spans="1:6" ht="12.75">
      <c r="A2" s="749" t="s">
        <v>288</v>
      </c>
      <c r="B2" s="749"/>
      <c r="C2" s="750"/>
      <c r="D2" s="750"/>
      <c r="E2" s="751"/>
      <c r="F2" s="751"/>
    </row>
    <row r="3" spans="1:3" ht="12.75">
      <c r="A3" s="312"/>
      <c r="B3" s="313"/>
      <c r="C3" s="313"/>
    </row>
    <row r="4" spans="1:6" ht="9" customHeight="1">
      <c r="A4" s="312"/>
      <c r="B4" s="312"/>
      <c r="C4" s="371"/>
      <c r="F4" s="371" t="s">
        <v>212</v>
      </c>
    </row>
    <row r="5" spans="1:6" s="372" customFormat="1" ht="16.5" customHeight="1">
      <c r="A5" s="754" t="s">
        <v>232</v>
      </c>
      <c r="B5" s="752" t="s">
        <v>200</v>
      </c>
      <c r="C5" s="741" t="s">
        <v>566</v>
      </c>
      <c r="D5" s="741" t="s">
        <v>602</v>
      </c>
      <c r="E5" s="741" t="s">
        <v>604</v>
      </c>
      <c r="F5" s="741" t="s">
        <v>611</v>
      </c>
    </row>
    <row r="6" spans="1:6" s="372" customFormat="1" ht="18.75" customHeight="1">
      <c r="A6" s="753"/>
      <c r="B6" s="753"/>
      <c r="C6" s="742"/>
      <c r="D6" s="742"/>
      <c r="E6" s="742"/>
      <c r="F6" s="742"/>
    </row>
    <row r="7" spans="1:6" s="372" customFormat="1" ht="11.25" customHeight="1">
      <c r="A7" s="373" t="s">
        <v>167</v>
      </c>
      <c r="B7" s="374" t="s">
        <v>168</v>
      </c>
      <c r="C7" s="375" t="s">
        <v>169</v>
      </c>
      <c r="D7" s="375" t="s">
        <v>170</v>
      </c>
      <c r="E7" s="375" t="s">
        <v>171</v>
      </c>
      <c r="F7" s="375" t="s">
        <v>295</v>
      </c>
    </row>
    <row r="8" spans="1:6" s="378" customFormat="1" ht="12.75">
      <c r="A8" s="376"/>
      <c r="B8" s="377" t="s">
        <v>415</v>
      </c>
      <c r="C8" s="377"/>
      <c r="D8" s="377"/>
      <c r="E8" s="377"/>
      <c r="F8" s="377"/>
    </row>
    <row r="9" spans="1:6" ht="8.25" customHeight="1">
      <c r="A9" s="379"/>
      <c r="B9" s="380"/>
      <c r="C9" s="380"/>
      <c r="D9" s="380"/>
      <c r="E9" s="380"/>
      <c r="F9" s="380"/>
    </row>
    <row r="10" spans="1:6" s="372" customFormat="1" ht="12">
      <c r="A10" s="381">
        <v>1010</v>
      </c>
      <c r="B10" s="382" t="s">
        <v>356</v>
      </c>
      <c r="C10" s="381">
        <f>SUM(C11:C16)</f>
        <v>761696</v>
      </c>
      <c r="D10" s="381">
        <f>SUM(D11:D16)</f>
        <v>762476</v>
      </c>
      <c r="E10" s="381">
        <f>SUM(E11:E16)</f>
        <v>326584</v>
      </c>
      <c r="F10" s="535">
        <f>SUM(E10/D10)</f>
        <v>0.428320366804988</v>
      </c>
    </row>
    <row r="11" spans="1:6" s="372" customFormat="1" ht="12">
      <c r="A11" s="383">
        <v>1011</v>
      </c>
      <c r="B11" s="384" t="s">
        <v>416</v>
      </c>
      <c r="C11" s="385">
        <v>1000</v>
      </c>
      <c r="D11" s="385">
        <v>1000</v>
      </c>
      <c r="E11" s="385">
        <v>131</v>
      </c>
      <c r="F11" s="536">
        <f aca="true" t="shared" si="0" ref="F11:F69">SUM(E11/D11)</f>
        <v>0.131</v>
      </c>
    </row>
    <row r="12" spans="1:6" s="372" customFormat="1" ht="12">
      <c r="A12" s="383">
        <v>1012</v>
      </c>
      <c r="B12" s="384" t="s">
        <v>199</v>
      </c>
      <c r="C12" s="385">
        <v>6500</v>
      </c>
      <c r="D12" s="385">
        <v>6500</v>
      </c>
      <c r="E12" s="385">
        <v>2959</v>
      </c>
      <c r="F12" s="536">
        <f t="shared" si="0"/>
        <v>0.4552307692307692</v>
      </c>
    </row>
    <row r="13" spans="1:6" s="372" customFormat="1" ht="12">
      <c r="A13" s="383">
        <v>1013</v>
      </c>
      <c r="B13" s="384" t="s">
        <v>417</v>
      </c>
      <c r="C13" s="385">
        <v>30643</v>
      </c>
      <c r="D13" s="385">
        <v>30643</v>
      </c>
      <c r="E13" s="385">
        <v>1228</v>
      </c>
      <c r="F13" s="536">
        <f t="shared" si="0"/>
        <v>0.040074405247527985</v>
      </c>
    </row>
    <row r="14" spans="1:6" s="372" customFormat="1" ht="12">
      <c r="A14" s="383">
        <v>1014</v>
      </c>
      <c r="B14" s="384" t="s">
        <v>514</v>
      </c>
      <c r="C14" s="383">
        <v>130000</v>
      </c>
      <c r="D14" s="383">
        <v>130000</v>
      </c>
      <c r="E14" s="383">
        <v>54729</v>
      </c>
      <c r="F14" s="536">
        <f t="shared" si="0"/>
        <v>0.42099230769230767</v>
      </c>
    </row>
    <row r="15" spans="1:6" s="372" customFormat="1" ht="12">
      <c r="A15" s="383">
        <v>1015</v>
      </c>
      <c r="B15" s="384" t="s">
        <v>515</v>
      </c>
      <c r="C15" s="383">
        <v>583253</v>
      </c>
      <c r="D15" s="383">
        <v>583253</v>
      </c>
      <c r="E15" s="383">
        <v>258531</v>
      </c>
      <c r="F15" s="536">
        <f t="shared" si="0"/>
        <v>0.44325704282704076</v>
      </c>
    </row>
    <row r="16" spans="1:6" s="372" customFormat="1" ht="12">
      <c r="A16" s="383">
        <v>1016</v>
      </c>
      <c r="B16" s="384" t="s">
        <v>418</v>
      </c>
      <c r="C16" s="385">
        <v>10300</v>
      </c>
      <c r="D16" s="385">
        <v>11080</v>
      </c>
      <c r="E16" s="385">
        <v>9006</v>
      </c>
      <c r="F16" s="536">
        <f t="shared" si="0"/>
        <v>0.8128158844765343</v>
      </c>
    </row>
    <row r="17" spans="1:6" s="372" customFormat="1" ht="12">
      <c r="A17" s="386">
        <v>1020</v>
      </c>
      <c r="B17" s="382" t="s">
        <v>297</v>
      </c>
      <c r="C17" s="381">
        <f>SUM(C18:C20)</f>
        <v>222209</v>
      </c>
      <c r="D17" s="381">
        <f>SUM(D18:D20)</f>
        <v>222209</v>
      </c>
      <c r="E17" s="381">
        <f>SUM(E18:E20)</f>
        <v>108814</v>
      </c>
      <c r="F17" s="535">
        <f t="shared" si="0"/>
        <v>0.4896921366821326</v>
      </c>
    </row>
    <row r="18" spans="1:6" s="372" customFormat="1" ht="12">
      <c r="A18" s="383">
        <v>1021</v>
      </c>
      <c r="B18" s="387" t="s">
        <v>298</v>
      </c>
      <c r="C18" s="388">
        <v>4000</v>
      </c>
      <c r="D18" s="388">
        <v>4000</v>
      </c>
      <c r="E18" s="388">
        <v>6219</v>
      </c>
      <c r="F18" s="536">
        <f t="shared" si="0"/>
        <v>1.55475</v>
      </c>
    </row>
    <row r="19" spans="1:6" s="372" customFormat="1" ht="12">
      <c r="A19" s="383">
        <v>1022</v>
      </c>
      <c r="B19" s="389" t="s">
        <v>548</v>
      </c>
      <c r="C19" s="385">
        <v>190600</v>
      </c>
      <c r="D19" s="385">
        <v>190600</v>
      </c>
      <c r="E19" s="385">
        <v>79417</v>
      </c>
      <c r="F19" s="536">
        <f t="shared" si="0"/>
        <v>0.4166684155299056</v>
      </c>
    </row>
    <row r="20" spans="1:6" s="372" customFormat="1" ht="12">
      <c r="A20" s="383">
        <v>1023</v>
      </c>
      <c r="B20" s="384" t="s">
        <v>318</v>
      </c>
      <c r="C20" s="383">
        <v>27609</v>
      </c>
      <c r="D20" s="383">
        <v>27609</v>
      </c>
      <c r="E20" s="383">
        <v>23178</v>
      </c>
      <c r="F20" s="536">
        <f t="shared" si="0"/>
        <v>0.8395088558078887</v>
      </c>
    </row>
    <row r="21" spans="1:6" s="372" customFormat="1" ht="12">
      <c r="A21" s="386">
        <v>1030</v>
      </c>
      <c r="B21" s="390" t="s">
        <v>568</v>
      </c>
      <c r="C21" s="391">
        <f>SUM(C22:C22)</f>
        <v>15000</v>
      </c>
      <c r="D21" s="391">
        <f>SUM(D22:D23)</f>
        <v>18270</v>
      </c>
      <c r="E21" s="391">
        <f>SUM(E22:E23)</f>
        <v>11938</v>
      </c>
      <c r="F21" s="536">
        <f t="shared" si="0"/>
        <v>0.6534209085933224</v>
      </c>
    </row>
    <row r="22" spans="1:6" s="372" customFormat="1" ht="12">
      <c r="A22" s="383">
        <v>1031</v>
      </c>
      <c r="B22" s="389" t="s">
        <v>205</v>
      </c>
      <c r="C22" s="385">
        <v>15000</v>
      </c>
      <c r="D22" s="385">
        <v>15000</v>
      </c>
      <c r="E22" s="385">
        <v>8041</v>
      </c>
      <c r="F22" s="536">
        <f t="shared" si="0"/>
        <v>0.5360666666666667</v>
      </c>
    </row>
    <row r="23" spans="1:6" s="372" customFormat="1" ht="12">
      <c r="A23" s="552">
        <v>1037</v>
      </c>
      <c r="B23" s="387" t="s">
        <v>569</v>
      </c>
      <c r="C23" s="388"/>
      <c r="D23" s="388">
        <v>3270</v>
      </c>
      <c r="E23" s="388">
        <v>3897</v>
      </c>
      <c r="F23" s="536">
        <f t="shared" si="0"/>
        <v>1.191743119266055</v>
      </c>
    </row>
    <row r="24" spans="1:6" s="372" customFormat="1" ht="12">
      <c r="A24" s="392">
        <v>1040</v>
      </c>
      <c r="B24" s="393" t="s">
        <v>358</v>
      </c>
      <c r="C24" s="392">
        <f>SUM(C25:C29)</f>
        <v>1064086</v>
      </c>
      <c r="D24" s="392">
        <f>SUM(D25:D29)</f>
        <v>1064086</v>
      </c>
      <c r="E24" s="392">
        <f>SUM(E25:E29)</f>
        <v>290577</v>
      </c>
      <c r="F24" s="535">
        <f t="shared" si="0"/>
        <v>0.2730766122287108</v>
      </c>
    </row>
    <row r="25" spans="1:6" s="372" customFormat="1" ht="12">
      <c r="A25" s="385">
        <v>1041</v>
      </c>
      <c r="B25" s="380" t="s">
        <v>299</v>
      </c>
      <c r="C25" s="379">
        <v>193320</v>
      </c>
      <c r="D25" s="379">
        <v>193320</v>
      </c>
      <c r="E25" s="379">
        <v>19996</v>
      </c>
      <c r="F25" s="537">
        <f t="shared" si="0"/>
        <v>0.10343471963583696</v>
      </c>
    </row>
    <row r="26" spans="1:6" s="372" customFormat="1" ht="12">
      <c r="A26" s="388">
        <v>1042</v>
      </c>
      <c r="B26" s="394" t="s">
        <v>300</v>
      </c>
      <c r="C26" s="379">
        <v>333350</v>
      </c>
      <c r="D26" s="379">
        <v>333350</v>
      </c>
      <c r="E26" s="379">
        <v>50634</v>
      </c>
      <c r="F26" s="537">
        <f t="shared" si="0"/>
        <v>0.15189440527973602</v>
      </c>
    </row>
    <row r="27" spans="1:6" s="372" customFormat="1" ht="12">
      <c r="A27" s="385">
        <v>1043</v>
      </c>
      <c r="B27" s="380" t="s">
        <v>319</v>
      </c>
      <c r="C27" s="379">
        <v>364200</v>
      </c>
      <c r="D27" s="379">
        <v>364200</v>
      </c>
      <c r="E27" s="379">
        <v>144058</v>
      </c>
      <c r="F27" s="537">
        <f t="shared" si="0"/>
        <v>0.39554640307523337</v>
      </c>
    </row>
    <row r="28" spans="1:6" s="372" customFormat="1" ht="12">
      <c r="A28" s="388">
        <v>1044</v>
      </c>
      <c r="B28" s="394" t="s">
        <v>329</v>
      </c>
      <c r="C28" s="395">
        <v>164933</v>
      </c>
      <c r="D28" s="395">
        <v>164933</v>
      </c>
      <c r="E28" s="395">
        <v>75558</v>
      </c>
      <c r="F28" s="537">
        <f t="shared" si="0"/>
        <v>0.45811329448927746</v>
      </c>
    </row>
    <row r="29" spans="1:6" s="372" customFormat="1" ht="12">
      <c r="A29" s="388">
        <v>1045</v>
      </c>
      <c r="B29" s="394" t="s">
        <v>320</v>
      </c>
      <c r="C29" s="395">
        <v>8283</v>
      </c>
      <c r="D29" s="395">
        <v>8283</v>
      </c>
      <c r="E29" s="395">
        <v>331</v>
      </c>
      <c r="F29" s="535">
        <f t="shared" si="0"/>
        <v>0.039961366654593745</v>
      </c>
    </row>
    <row r="30" spans="1:6" s="372" customFormat="1" ht="12">
      <c r="A30" s="392">
        <v>1050</v>
      </c>
      <c r="B30" s="393" t="s">
        <v>359</v>
      </c>
      <c r="C30" s="392">
        <f>SUM(C31:C31)</f>
        <v>30000</v>
      </c>
      <c r="D30" s="392">
        <f>SUM(D31:D31)</f>
        <v>30000</v>
      </c>
      <c r="E30" s="392">
        <f>SUM(E31:E31)</f>
        <v>17285</v>
      </c>
      <c r="F30" s="535">
        <f t="shared" si="0"/>
        <v>0.5761666666666667</v>
      </c>
    </row>
    <row r="31" spans="1:6" s="372" customFormat="1" ht="12.75" thickBot="1">
      <c r="A31" s="385">
        <v>1051</v>
      </c>
      <c r="B31" s="396" t="s">
        <v>301</v>
      </c>
      <c r="C31" s="400">
        <v>30000</v>
      </c>
      <c r="D31" s="400">
        <v>30000</v>
      </c>
      <c r="E31" s="510">
        <v>17285</v>
      </c>
      <c r="F31" s="541">
        <f t="shared" si="0"/>
        <v>0.5761666666666667</v>
      </c>
    </row>
    <row r="32" spans="1:6" s="372" customFormat="1" ht="12.75" thickBot="1">
      <c r="A32" s="397"/>
      <c r="B32" s="398" t="s">
        <v>360</v>
      </c>
      <c r="C32" s="399">
        <f>SUM(C30+C24+C17+C10+C21)</f>
        <v>2092991</v>
      </c>
      <c r="D32" s="399">
        <f>SUM(D30+D24+D17+D10+D21)</f>
        <v>2097041</v>
      </c>
      <c r="E32" s="399">
        <f>SUM(E30+E24+E17+E10+E21)</f>
        <v>755198</v>
      </c>
      <c r="F32" s="542">
        <f t="shared" si="0"/>
        <v>0.360125529257654</v>
      </c>
    </row>
    <row r="33" spans="1:6" s="372" customFormat="1" ht="12">
      <c r="A33" s="392"/>
      <c r="B33" s="393"/>
      <c r="C33" s="392"/>
      <c r="D33" s="392"/>
      <c r="E33" s="392"/>
      <c r="F33" s="538"/>
    </row>
    <row r="34" spans="1:6" s="372" customFormat="1" ht="12">
      <c r="A34" s="381">
        <v>1060</v>
      </c>
      <c r="B34" s="382" t="s">
        <v>419</v>
      </c>
      <c r="C34" s="381">
        <f>SUM(C35:C40)</f>
        <v>6231843</v>
      </c>
      <c r="D34" s="381">
        <f>SUM(D35:D40)</f>
        <v>6231843</v>
      </c>
      <c r="E34" s="381">
        <f>SUM(E35:E40)</f>
        <v>3230649</v>
      </c>
      <c r="F34" s="535">
        <f t="shared" si="0"/>
        <v>0.5184098829190659</v>
      </c>
    </row>
    <row r="35" spans="1:6" s="372" customFormat="1" ht="12">
      <c r="A35" s="400">
        <v>1061</v>
      </c>
      <c r="B35" s="396" t="s">
        <v>191</v>
      </c>
      <c r="C35" s="400">
        <v>2350000</v>
      </c>
      <c r="D35" s="400">
        <v>2350000</v>
      </c>
      <c r="E35" s="400">
        <v>1255610</v>
      </c>
      <c r="F35" s="537">
        <f t="shared" si="0"/>
        <v>0.5343021276595745</v>
      </c>
    </row>
    <row r="36" spans="1:6" s="372" customFormat="1" ht="12">
      <c r="A36" s="400">
        <v>1062</v>
      </c>
      <c r="B36" s="396" t="s">
        <v>275</v>
      </c>
      <c r="C36" s="400">
        <v>250000</v>
      </c>
      <c r="D36" s="400">
        <v>250000</v>
      </c>
      <c r="E36" s="400">
        <v>215377</v>
      </c>
      <c r="F36" s="537">
        <f t="shared" si="0"/>
        <v>0.861508</v>
      </c>
    </row>
    <row r="37" spans="1:6" s="372" customFormat="1" ht="12">
      <c r="A37" s="395">
        <v>1063</v>
      </c>
      <c r="B37" s="394" t="s">
        <v>206</v>
      </c>
      <c r="C37" s="395">
        <v>55000</v>
      </c>
      <c r="D37" s="395">
        <v>55000</v>
      </c>
      <c r="E37" s="395">
        <v>35950</v>
      </c>
      <c r="F37" s="537">
        <f t="shared" si="0"/>
        <v>0.6536363636363637</v>
      </c>
    </row>
    <row r="38" spans="1:6" s="372" customFormat="1" ht="12">
      <c r="A38" s="395">
        <v>1064</v>
      </c>
      <c r="B38" s="394" t="s">
        <v>65</v>
      </c>
      <c r="C38" s="395"/>
      <c r="D38" s="395"/>
      <c r="E38" s="395">
        <v>12188</v>
      </c>
      <c r="F38" s="537"/>
    </row>
    <row r="39" spans="1:6" s="372" customFormat="1" ht="12">
      <c r="A39" s="395">
        <v>1065</v>
      </c>
      <c r="B39" s="380" t="s">
        <v>216</v>
      </c>
      <c r="C39" s="379">
        <v>3576843</v>
      </c>
      <c r="D39" s="379">
        <v>3576843</v>
      </c>
      <c r="E39" s="379">
        <v>1702387</v>
      </c>
      <c r="F39" s="537">
        <f t="shared" si="0"/>
        <v>0.4759468056048308</v>
      </c>
    </row>
    <row r="40" spans="1:6" s="372" customFormat="1" ht="12">
      <c r="A40" s="395">
        <v>1066</v>
      </c>
      <c r="B40" s="380" t="s">
        <v>186</v>
      </c>
      <c r="C40" s="379"/>
      <c r="D40" s="379"/>
      <c r="E40" s="379">
        <v>9137</v>
      </c>
      <c r="F40" s="537"/>
    </row>
    <row r="41" spans="1:6" s="372" customFormat="1" ht="12">
      <c r="A41" s="391">
        <v>1070</v>
      </c>
      <c r="B41" s="390" t="s">
        <v>305</v>
      </c>
      <c r="C41" s="391">
        <f>SUM(C42:C43)</f>
        <v>636680</v>
      </c>
      <c r="D41" s="391">
        <f>SUM(D42:D43)</f>
        <v>636680</v>
      </c>
      <c r="E41" s="391">
        <f>SUM(E42:E43)</f>
        <v>365754</v>
      </c>
      <c r="F41" s="535">
        <f t="shared" si="0"/>
        <v>0.5744706917132626</v>
      </c>
    </row>
    <row r="42" spans="1:6" s="372" customFormat="1" ht="12">
      <c r="A42" s="379">
        <v>1071</v>
      </c>
      <c r="B42" s="380" t="s">
        <v>420</v>
      </c>
      <c r="C42" s="379">
        <v>206680</v>
      </c>
      <c r="D42" s="379">
        <v>206680</v>
      </c>
      <c r="E42" s="379">
        <v>108094</v>
      </c>
      <c r="F42" s="537">
        <f t="shared" si="0"/>
        <v>0.5230017418231082</v>
      </c>
    </row>
    <row r="43" spans="1:6" s="372" customFormat="1" ht="12">
      <c r="A43" s="379">
        <v>1072</v>
      </c>
      <c r="B43" s="380" t="s">
        <v>213</v>
      </c>
      <c r="C43" s="379">
        <v>430000</v>
      </c>
      <c r="D43" s="379">
        <v>430000</v>
      </c>
      <c r="E43" s="379">
        <v>257660</v>
      </c>
      <c r="F43" s="537">
        <f t="shared" si="0"/>
        <v>0.5992093023255814</v>
      </c>
    </row>
    <row r="44" spans="1:6" s="372" customFormat="1" ht="12">
      <c r="A44" s="386">
        <v>1080</v>
      </c>
      <c r="B44" s="403" t="s">
        <v>492</v>
      </c>
      <c r="C44" s="386">
        <f>SUM(C45:C48)</f>
        <v>1021000</v>
      </c>
      <c r="D44" s="386">
        <f>SUM(D45:D48)</f>
        <v>1021000</v>
      </c>
      <c r="E44" s="386">
        <f>SUM(E45:E48)</f>
        <v>443786</v>
      </c>
      <c r="F44" s="535">
        <f t="shared" si="0"/>
        <v>0.4346581782566112</v>
      </c>
    </row>
    <row r="45" spans="1:6" s="372" customFormat="1" ht="12">
      <c r="A45" s="379">
        <v>1081</v>
      </c>
      <c r="B45" s="396" t="s">
        <v>507</v>
      </c>
      <c r="C45" s="400">
        <v>557000</v>
      </c>
      <c r="D45" s="400">
        <v>557000</v>
      </c>
      <c r="E45" s="400">
        <v>237460</v>
      </c>
      <c r="F45" s="537">
        <f t="shared" si="0"/>
        <v>0.42631956912028723</v>
      </c>
    </row>
    <row r="46" spans="1:6" s="372" customFormat="1" ht="12">
      <c r="A46" s="379">
        <v>1082</v>
      </c>
      <c r="B46" s="396" t="s">
        <v>508</v>
      </c>
      <c r="C46" s="400">
        <v>454000</v>
      </c>
      <c r="D46" s="400">
        <v>454000</v>
      </c>
      <c r="E46" s="400">
        <v>199720</v>
      </c>
      <c r="F46" s="537">
        <f t="shared" si="0"/>
        <v>0.43991189427312777</v>
      </c>
    </row>
    <row r="47" spans="1:6" s="372" customFormat="1" ht="12">
      <c r="A47" s="379">
        <v>1083</v>
      </c>
      <c r="B47" s="396" t="s">
        <v>509</v>
      </c>
      <c r="C47" s="383"/>
      <c r="D47" s="383"/>
      <c r="E47" s="400">
        <v>4983</v>
      </c>
      <c r="F47" s="537"/>
    </row>
    <row r="48" spans="1:6" s="372" customFormat="1" ht="12">
      <c r="A48" s="379">
        <v>1084</v>
      </c>
      <c r="B48" s="396" t="s">
        <v>510</v>
      </c>
      <c r="C48" s="400">
        <v>10000</v>
      </c>
      <c r="D48" s="400">
        <v>10000</v>
      </c>
      <c r="E48" s="400">
        <v>1623</v>
      </c>
      <c r="F48" s="537">
        <f t="shared" si="0"/>
        <v>0.1623</v>
      </c>
    </row>
    <row r="49" spans="1:6" s="372" customFormat="1" ht="12">
      <c r="A49" s="386">
        <v>1090</v>
      </c>
      <c r="B49" s="382" t="s">
        <v>421</v>
      </c>
      <c r="C49" s="381">
        <f>SUM(C50:C56)</f>
        <v>381042</v>
      </c>
      <c r="D49" s="381">
        <f>SUM(D50:D56)</f>
        <v>381042</v>
      </c>
      <c r="E49" s="381">
        <f>SUM(E50:E56)</f>
        <v>152507</v>
      </c>
      <c r="F49" s="535">
        <f t="shared" si="0"/>
        <v>0.4002367193117819</v>
      </c>
    </row>
    <row r="50" spans="1:6" s="372" customFormat="1" ht="12">
      <c r="A50" s="379">
        <v>1091</v>
      </c>
      <c r="B50" s="380" t="s">
        <v>60</v>
      </c>
      <c r="C50" s="379">
        <v>4000</v>
      </c>
      <c r="D50" s="379">
        <v>4000</v>
      </c>
      <c r="E50" s="379">
        <v>2838</v>
      </c>
      <c r="F50" s="537">
        <f t="shared" si="0"/>
        <v>0.7095</v>
      </c>
    </row>
    <row r="51" spans="1:6" s="372" customFormat="1" ht="12" hidden="1">
      <c r="A51" s="379">
        <v>1092</v>
      </c>
      <c r="B51" s="380" t="s">
        <v>208</v>
      </c>
      <c r="C51" s="400"/>
      <c r="D51" s="400"/>
      <c r="E51" s="400"/>
      <c r="F51" s="537"/>
    </row>
    <row r="52" spans="1:6" s="372" customFormat="1" ht="12">
      <c r="A52" s="379">
        <v>1093</v>
      </c>
      <c r="B52" s="396" t="s">
        <v>422</v>
      </c>
      <c r="C52" s="400">
        <v>20000</v>
      </c>
      <c r="D52" s="400">
        <v>20000</v>
      </c>
      <c r="E52" s="400">
        <v>837</v>
      </c>
      <c r="F52" s="537">
        <f t="shared" si="0"/>
        <v>0.04185</v>
      </c>
    </row>
    <row r="53" spans="1:6" s="372" customFormat="1" ht="12">
      <c r="A53" s="379">
        <v>1094</v>
      </c>
      <c r="B53" s="396" t="s">
        <v>423</v>
      </c>
      <c r="C53" s="400">
        <v>1000</v>
      </c>
      <c r="D53" s="400">
        <v>1000</v>
      </c>
      <c r="E53" s="400">
        <v>66</v>
      </c>
      <c r="F53" s="537">
        <f t="shared" si="0"/>
        <v>0.066</v>
      </c>
    </row>
    <row r="54" spans="1:6" s="372" customFormat="1" ht="12">
      <c r="A54" s="379">
        <v>1095</v>
      </c>
      <c r="B54" s="402" t="s">
        <v>424</v>
      </c>
      <c r="C54" s="400">
        <v>278042</v>
      </c>
      <c r="D54" s="400">
        <v>278042</v>
      </c>
      <c r="E54" s="400">
        <v>133483</v>
      </c>
      <c r="F54" s="537">
        <f t="shared" si="0"/>
        <v>0.48008214586285525</v>
      </c>
    </row>
    <row r="55" spans="1:6" s="372" customFormat="1" ht="12">
      <c r="A55" s="379">
        <v>1096</v>
      </c>
      <c r="B55" s="396" t="s">
        <v>425</v>
      </c>
      <c r="C55" s="400">
        <v>3000</v>
      </c>
      <c r="D55" s="400">
        <v>3000</v>
      </c>
      <c r="E55" s="400">
        <v>6608</v>
      </c>
      <c r="F55" s="537">
        <f t="shared" si="0"/>
        <v>2.2026666666666666</v>
      </c>
    </row>
    <row r="56" spans="1:6" s="372" customFormat="1" ht="12">
      <c r="A56" s="379">
        <v>1097</v>
      </c>
      <c r="B56" s="396" t="s">
        <v>426</v>
      </c>
      <c r="C56" s="400">
        <v>75000</v>
      </c>
      <c r="D56" s="400">
        <v>75000</v>
      </c>
      <c r="E56" s="400">
        <v>8675</v>
      </c>
      <c r="F56" s="537">
        <f t="shared" si="0"/>
        <v>0.11566666666666667</v>
      </c>
    </row>
    <row r="57" spans="1:6" s="372" customFormat="1" ht="12">
      <c r="A57" s="386">
        <v>1110</v>
      </c>
      <c r="B57" s="403" t="s">
        <v>427</v>
      </c>
      <c r="C57" s="386">
        <f>SUM(C58)</f>
        <v>8428</v>
      </c>
      <c r="D57" s="386">
        <f>SUM(D58)</f>
        <v>8428</v>
      </c>
      <c r="E57" s="386">
        <f>SUM(E58)</f>
        <v>2708</v>
      </c>
      <c r="F57" s="535">
        <f t="shared" si="0"/>
        <v>0.32130991931656383</v>
      </c>
    </row>
    <row r="58" spans="1:6" s="372" customFormat="1" ht="12.75" thickBot="1">
      <c r="A58" s="404">
        <v>1111</v>
      </c>
      <c r="B58" s="405" t="s">
        <v>428</v>
      </c>
      <c r="C58" s="406">
        <v>8428</v>
      </c>
      <c r="D58" s="406">
        <v>8428</v>
      </c>
      <c r="E58" s="406">
        <v>2708</v>
      </c>
      <c r="F58" s="541">
        <f t="shared" si="0"/>
        <v>0.32130991931656383</v>
      </c>
    </row>
    <row r="59" spans="1:6" s="372" customFormat="1" ht="12.75" thickBot="1">
      <c r="A59" s="399"/>
      <c r="B59" s="398" t="s">
        <v>518</v>
      </c>
      <c r="C59" s="399">
        <f>SUM(C49+C41+C34+C57+C44)</f>
        <v>8278993</v>
      </c>
      <c r="D59" s="399">
        <f>SUM(D49+D41+D34+D57+D44)</f>
        <v>8278993</v>
      </c>
      <c r="E59" s="399">
        <f>SUM(E49+E41+E34+E57+E44)</f>
        <v>4195404</v>
      </c>
      <c r="F59" s="542">
        <f t="shared" si="0"/>
        <v>0.5067529348074096</v>
      </c>
    </row>
    <row r="60" spans="1:6" s="372" customFormat="1" ht="12">
      <c r="A60" s="383"/>
      <c r="B60" s="407"/>
      <c r="C60" s="383"/>
      <c r="D60" s="383"/>
      <c r="E60" s="552"/>
      <c r="F60" s="538"/>
    </row>
    <row r="61" spans="1:6" s="372" customFormat="1" ht="12">
      <c r="A61" s="400">
        <v>1121</v>
      </c>
      <c r="B61" s="402" t="s">
        <v>504</v>
      </c>
      <c r="C61" s="400">
        <v>1869870</v>
      </c>
      <c r="D61" s="400">
        <v>1869870</v>
      </c>
      <c r="E61" s="400">
        <v>977942</v>
      </c>
      <c r="F61" s="537">
        <f t="shared" si="0"/>
        <v>0.5229999946520346</v>
      </c>
    </row>
    <row r="62" spans="1:7" s="372" customFormat="1" ht="12">
      <c r="A62" s="510">
        <v>1122</v>
      </c>
      <c r="B62" s="402" t="s">
        <v>505</v>
      </c>
      <c r="C62" s="510">
        <v>161205</v>
      </c>
      <c r="D62" s="510">
        <v>208305</v>
      </c>
      <c r="E62" s="510">
        <v>221397</v>
      </c>
      <c r="F62" s="537">
        <f t="shared" si="0"/>
        <v>1.0628501476200762</v>
      </c>
      <c r="G62" s="621"/>
    </row>
    <row r="63" spans="1:6" s="372" customFormat="1" ht="12">
      <c r="A63" s="400">
        <v>1123</v>
      </c>
      <c r="B63" s="396" t="s">
        <v>430</v>
      </c>
      <c r="C63" s="383"/>
      <c r="D63" s="383"/>
      <c r="E63" s="383"/>
      <c r="F63" s="537"/>
    </row>
    <row r="64" spans="1:7" s="372" customFormat="1" ht="12.75" thickBot="1">
      <c r="A64" s="434">
        <v>1124</v>
      </c>
      <c r="B64" s="452" t="s">
        <v>570</v>
      </c>
      <c r="C64" s="553"/>
      <c r="D64" s="434">
        <v>153938</v>
      </c>
      <c r="E64" s="434">
        <v>178820</v>
      </c>
      <c r="F64" s="541">
        <f t="shared" si="0"/>
        <v>1.1616365030077045</v>
      </c>
      <c r="G64" s="621"/>
    </row>
    <row r="65" spans="1:7" s="372" customFormat="1" ht="12.75" thickBot="1">
      <c r="A65" s="410"/>
      <c r="B65" s="411" t="s">
        <v>431</v>
      </c>
      <c r="C65" s="412">
        <f>SUM(C61:C63)</f>
        <v>2031075</v>
      </c>
      <c r="D65" s="412">
        <f>SUM(D61:D64)</f>
        <v>2232113</v>
      </c>
      <c r="E65" s="412">
        <f>SUM(E61:E64)</f>
        <v>1378159</v>
      </c>
      <c r="F65" s="542">
        <f t="shared" si="0"/>
        <v>0.6174234906566111</v>
      </c>
      <c r="G65" s="621"/>
    </row>
    <row r="66" spans="1:6" s="372" customFormat="1" ht="9" customHeight="1">
      <c r="A66" s="392"/>
      <c r="B66" s="393"/>
      <c r="C66" s="392"/>
      <c r="D66" s="392"/>
      <c r="E66" s="392"/>
      <c r="F66" s="538"/>
    </row>
    <row r="67" spans="1:6" s="372" customFormat="1" ht="12">
      <c r="A67" s="400">
        <v>1131</v>
      </c>
      <c r="B67" s="627" t="s">
        <v>432</v>
      </c>
      <c r="C67" s="400">
        <v>1400</v>
      </c>
      <c r="D67" s="400">
        <v>9386</v>
      </c>
      <c r="E67" s="400">
        <v>22017</v>
      </c>
      <c r="F67" s="537">
        <f t="shared" si="0"/>
        <v>2.3457276795226933</v>
      </c>
    </row>
    <row r="68" spans="1:6" s="414" customFormat="1" ht="12.75" thickBot="1">
      <c r="A68" s="408">
        <v>1132</v>
      </c>
      <c r="B68" s="628" t="s">
        <v>433</v>
      </c>
      <c r="C68" s="413"/>
      <c r="D68" s="413"/>
      <c r="E68" s="408">
        <v>2112</v>
      </c>
      <c r="F68" s="539"/>
    </row>
    <row r="69" spans="1:6" s="414" customFormat="1" ht="12.75" thickBot="1">
      <c r="A69" s="415"/>
      <c r="B69" s="629" t="s">
        <v>434</v>
      </c>
      <c r="C69" s="435">
        <f>SUM(C67:C68)</f>
        <v>1400</v>
      </c>
      <c r="D69" s="435">
        <f>SUM(D67:D68)</f>
        <v>9386</v>
      </c>
      <c r="E69" s="435">
        <f>SUM(E67:E68)</f>
        <v>24129</v>
      </c>
      <c r="F69" s="542">
        <f t="shared" si="0"/>
        <v>2.5707436607713614</v>
      </c>
    </row>
    <row r="70" spans="1:6" s="414" customFormat="1" ht="8.25" customHeight="1" thickBot="1">
      <c r="A70" s="415"/>
      <c r="B70" s="629"/>
      <c r="C70" s="415"/>
      <c r="D70" s="415"/>
      <c r="E70" s="415"/>
      <c r="F70" s="542"/>
    </row>
    <row r="71" spans="1:6" s="414" customFormat="1" ht="12.75" thickBot="1">
      <c r="A71" s="435">
        <v>1134</v>
      </c>
      <c r="B71" s="629" t="s">
        <v>465</v>
      </c>
      <c r="C71" s="415"/>
      <c r="D71" s="415"/>
      <c r="E71" s="415"/>
      <c r="F71" s="540"/>
    </row>
    <row r="72" spans="1:6" s="414" customFormat="1" ht="7.5" customHeight="1" thickBot="1">
      <c r="A72" s="415"/>
      <c r="B72" s="629"/>
      <c r="C72" s="415"/>
      <c r="D72" s="415"/>
      <c r="E72" s="415"/>
      <c r="F72" s="540"/>
    </row>
    <row r="73" spans="1:6" s="414" customFormat="1" ht="12.75" thickBot="1">
      <c r="A73" s="435">
        <v>1135</v>
      </c>
      <c r="B73" s="629" t="s">
        <v>466</v>
      </c>
      <c r="C73" s="415"/>
      <c r="D73" s="415"/>
      <c r="E73" s="435">
        <v>132732</v>
      </c>
      <c r="F73" s="542"/>
    </row>
    <row r="74" spans="1:6" s="414" customFormat="1" ht="8.25" customHeight="1" thickBot="1">
      <c r="A74" s="397"/>
      <c r="B74" s="630"/>
      <c r="C74" s="397"/>
      <c r="D74" s="397"/>
      <c r="E74" s="397"/>
      <c r="F74" s="542"/>
    </row>
    <row r="75" spans="1:6" s="414" customFormat="1" ht="17.25" customHeight="1" thickBot="1">
      <c r="A75" s="397"/>
      <c r="B75" s="631" t="s">
        <v>435</v>
      </c>
      <c r="C75" s="458">
        <f>SUM(C65+C69+C59+C32+C71+C73)</f>
        <v>12404459</v>
      </c>
      <c r="D75" s="458">
        <f>SUM(D65+D69+D59+D32+D71+D73)</f>
        <v>12617533</v>
      </c>
      <c r="E75" s="458">
        <f>SUM(E65+E69+E59+E32+E71+E73)</f>
        <v>6485622</v>
      </c>
      <c r="F75" s="542">
        <f aca="true" t="shared" si="1" ref="F75:F144">SUM(E75/D75)</f>
        <v>0.5140166465187767</v>
      </c>
    </row>
    <row r="76" spans="1:6" s="414" customFormat="1" ht="9.75" customHeight="1">
      <c r="A76" s="388"/>
      <c r="B76" s="627"/>
      <c r="C76" s="388"/>
      <c r="D76" s="388"/>
      <c r="E76" s="388"/>
      <c r="F76" s="538"/>
    </row>
    <row r="77" spans="1:6" s="414" customFormat="1" ht="12">
      <c r="A77" s="392">
        <v>1140</v>
      </c>
      <c r="B77" s="632" t="s">
        <v>436</v>
      </c>
      <c r="C77" s="392">
        <f>SUM(C78+C81)</f>
        <v>1160000</v>
      </c>
      <c r="D77" s="392">
        <f>SUM(D78+D81)</f>
        <v>1160000</v>
      </c>
      <c r="E77" s="392">
        <f>SUM(E78+E81+E82)</f>
        <v>79877</v>
      </c>
      <c r="F77" s="535">
        <f t="shared" si="1"/>
        <v>0.0688594827586207</v>
      </c>
    </row>
    <row r="78" spans="1:6" s="414" customFormat="1" ht="12">
      <c r="A78" s="379">
        <v>1141</v>
      </c>
      <c r="B78" s="633" t="s">
        <v>218</v>
      </c>
      <c r="C78" s="379">
        <f>SUM(C79:C80)</f>
        <v>790000</v>
      </c>
      <c r="D78" s="379">
        <f>SUM(D79:D80)</f>
        <v>790000</v>
      </c>
      <c r="E78" s="379">
        <f>SUM(E79:E80)</f>
        <v>30000</v>
      </c>
      <c r="F78" s="537">
        <f t="shared" si="1"/>
        <v>0.0379746835443038</v>
      </c>
    </row>
    <row r="79" spans="1:6" s="414" customFormat="1" ht="12">
      <c r="A79" s="418">
        <v>1142</v>
      </c>
      <c r="B79" s="634" t="s">
        <v>302</v>
      </c>
      <c r="C79" s="385">
        <v>150000</v>
      </c>
      <c r="D79" s="385">
        <v>150000</v>
      </c>
      <c r="E79" s="385">
        <v>20000</v>
      </c>
      <c r="F79" s="536">
        <f t="shared" si="1"/>
        <v>0.13333333333333333</v>
      </c>
    </row>
    <row r="80" spans="1:6" s="414" customFormat="1" ht="12">
      <c r="A80" s="418">
        <v>1143</v>
      </c>
      <c r="B80" s="634" t="s">
        <v>303</v>
      </c>
      <c r="C80" s="383">
        <v>640000</v>
      </c>
      <c r="D80" s="383">
        <v>640000</v>
      </c>
      <c r="E80" s="383">
        <v>10000</v>
      </c>
      <c r="F80" s="536">
        <f t="shared" si="1"/>
        <v>0.015625</v>
      </c>
    </row>
    <row r="81" spans="1:6" s="414" customFormat="1" ht="12">
      <c r="A81" s="379">
        <v>1144</v>
      </c>
      <c r="B81" s="633" t="s">
        <v>219</v>
      </c>
      <c r="C81" s="379">
        <v>370000</v>
      </c>
      <c r="D81" s="379">
        <v>370000</v>
      </c>
      <c r="E81" s="379">
        <v>49838</v>
      </c>
      <c r="F81" s="537">
        <f t="shared" si="1"/>
        <v>0.1346972972972973</v>
      </c>
    </row>
    <row r="82" spans="1:6" s="414" customFormat="1" ht="12">
      <c r="A82" s="379">
        <v>1145</v>
      </c>
      <c r="B82" s="633" t="s">
        <v>605</v>
      </c>
      <c r="C82" s="379"/>
      <c r="D82" s="379"/>
      <c r="E82" s="379">
        <v>39</v>
      </c>
      <c r="F82" s="535"/>
    </row>
    <row r="83" spans="1:6" s="414" customFormat="1" ht="12">
      <c r="A83" s="381">
        <v>1150</v>
      </c>
      <c r="B83" s="635" t="s">
        <v>513</v>
      </c>
      <c r="C83" s="381">
        <f>SUM(C84:C84)</f>
        <v>250000</v>
      </c>
      <c r="D83" s="381">
        <f>SUM(D84:D84)</f>
        <v>250000</v>
      </c>
      <c r="E83" s="381">
        <f>SUM(E84:E84)</f>
        <v>124459</v>
      </c>
      <c r="F83" s="535">
        <f t="shared" si="1"/>
        <v>0.497836</v>
      </c>
    </row>
    <row r="84" spans="1:6" s="414" customFormat="1" ht="12.75" thickBot="1">
      <c r="A84" s="379">
        <v>1151</v>
      </c>
      <c r="B84" s="633" t="s">
        <v>258</v>
      </c>
      <c r="C84" s="400">
        <v>250000</v>
      </c>
      <c r="D84" s="400">
        <v>250000</v>
      </c>
      <c r="E84" s="510">
        <v>124459</v>
      </c>
      <c r="F84" s="541">
        <f t="shared" si="1"/>
        <v>0.497836</v>
      </c>
    </row>
    <row r="85" spans="1:6" s="414" customFormat="1" ht="12.75" thickBot="1">
      <c r="A85" s="399"/>
      <c r="B85" s="636" t="s">
        <v>437</v>
      </c>
      <c r="C85" s="399">
        <f>SUM(C77+C83)</f>
        <v>1410000</v>
      </c>
      <c r="D85" s="399">
        <f>SUM(D77+D83)</f>
        <v>1410000</v>
      </c>
      <c r="E85" s="399">
        <f>SUM(E77+E83)</f>
        <v>204336</v>
      </c>
      <c r="F85" s="542">
        <f t="shared" si="1"/>
        <v>0.14491914893617022</v>
      </c>
    </row>
    <row r="86" spans="1:6" ht="9" customHeight="1">
      <c r="A86" s="395"/>
      <c r="B86" s="637"/>
      <c r="C86" s="379"/>
      <c r="D86" s="379"/>
      <c r="E86" s="395"/>
      <c r="F86" s="538"/>
    </row>
    <row r="87" spans="1:6" ht="12" customHeight="1">
      <c r="A87" s="391">
        <v>1160</v>
      </c>
      <c r="B87" s="638" t="s">
        <v>438</v>
      </c>
      <c r="C87" s="386">
        <f>SUM(C88:C90)</f>
        <v>363209</v>
      </c>
      <c r="D87" s="386">
        <f>SUM(D88:D90)</f>
        <v>363209</v>
      </c>
      <c r="E87" s="386">
        <f>SUM(E88:E90)</f>
        <v>61744</v>
      </c>
      <c r="F87" s="535">
        <f t="shared" si="1"/>
        <v>0.16999578754931732</v>
      </c>
    </row>
    <row r="88" spans="1:6" ht="12" customHeight="1">
      <c r="A88" s="395">
        <v>1161</v>
      </c>
      <c r="B88" s="639" t="s">
        <v>73</v>
      </c>
      <c r="C88" s="400">
        <v>199938</v>
      </c>
      <c r="D88" s="400">
        <v>199938</v>
      </c>
      <c r="E88" s="400">
        <v>61744</v>
      </c>
      <c r="F88" s="537">
        <f t="shared" si="1"/>
        <v>0.30881573287719194</v>
      </c>
    </row>
    <row r="89" spans="1:6" ht="12" customHeight="1">
      <c r="A89" s="395">
        <v>1162</v>
      </c>
      <c r="B89" s="639" t="s">
        <v>271</v>
      </c>
      <c r="C89" s="400">
        <v>145835</v>
      </c>
      <c r="D89" s="400">
        <v>145835</v>
      </c>
      <c r="E89" s="400"/>
      <c r="F89" s="535">
        <f t="shared" si="1"/>
        <v>0</v>
      </c>
    </row>
    <row r="90" spans="1:6" ht="12" customHeight="1">
      <c r="A90" s="395">
        <v>1163</v>
      </c>
      <c r="B90" s="640" t="s">
        <v>346</v>
      </c>
      <c r="C90" s="400">
        <v>17436</v>
      </c>
      <c r="D90" s="400">
        <v>17436</v>
      </c>
      <c r="E90" s="400"/>
      <c r="F90" s="535">
        <f t="shared" si="1"/>
        <v>0</v>
      </c>
    </row>
    <row r="91" spans="1:6" ht="12" customHeight="1">
      <c r="A91" s="391">
        <v>1170</v>
      </c>
      <c r="B91" s="641" t="s">
        <v>439</v>
      </c>
      <c r="C91" s="386">
        <f>SUM(C92)</f>
        <v>60000</v>
      </c>
      <c r="D91" s="386">
        <f>SUM(D92:D93)</f>
        <v>68817</v>
      </c>
      <c r="E91" s="386">
        <f>SUM(E92:E93)</f>
        <v>34323</v>
      </c>
      <c r="F91" s="535">
        <f t="shared" si="1"/>
        <v>0.4987575744365491</v>
      </c>
    </row>
    <row r="92" spans="1:6" ht="12" customHeight="1">
      <c r="A92" s="379">
        <v>1171</v>
      </c>
      <c r="B92" s="640" t="s">
        <v>11</v>
      </c>
      <c r="C92" s="400">
        <v>60000</v>
      </c>
      <c r="D92" s="400">
        <v>60000</v>
      </c>
      <c r="E92" s="400">
        <v>25506</v>
      </c>
      <c r="F92" s="537">
        <f t="shared" si="1"/>
        <v>0.4251</v>
      </c>
    </row>
    <row r="93" spans="1:6" ht="12" customHeight="1">
      <c r="A93" s="395">
        <v>1172</v>
      </c>
      <c r="B93" s="640" t="s">
        <v>595</v>
      </c>
      <c r="C93" s="400"/>
      <c r="D93" s="400">
        <v>8817</v>
      </c>
      <c r="E93" s="400">
        <v>8817</v>
      </c>
      <c r="F93" s="537">
        <f t="shared" si="1"/>
        <v>1</v>
      </c>
    </row>
    <row r="94" spans="1:6" ht="12" customHeight="1">
      <c r="A94" s="391">
        <v>1180</v>
      </c>
      <c r="B94" s="638" t="s">
        <v>440</v>
      </c>
      <c r="C94" s="386">
        <f>SUM(C95:C96)</f>
        <v>877793</v>
      </c>
      <c r="D94" s="386">
        <f>SUM(D95:D96)</f>
        <v>877793</v>
      </c>
      <c r="E94" s="386">
        <f>SUM(E95:E96)</f>
        <v>190107</v>
      </c>
      <c r="F94" s="535">
        <f t="shared" si="1"/>
        <v>0.21657383916253603</v>
      </c>
    </row>
    <row r="95" spans="1:6" ht="12" customHeight="1">
      <c r="A95" s="395">
        <v>1181</v>
      </c>
      <c r="B95" s="639" t="s">
        <v>273</v>
      </c>
      <c r="C95" s="400">
        <v>64031</v>
      </c>
      <c r="D95" s="400">
        <v>64031</v>
      </c>
      <c r="E95" s="400"/>
      <c r="F95" s="535">
        <f t="shared" si="1"/>
        <v>0</v>
      </c>
    </row>
    <row r="96" spans="1:6" ht="12" customHeight="1" thickBot="1">
      <c r="A96" s="419">
        <v>1182</v>
      </c>
      <c r="B96" s="642" t="s">
        <v>188</v>
      </c>
      <c r="C96" s="408">
        <v>813762</v>
      </c>
      <c r="D96" s="408">
        <v>813762</v>
      </c>
      <c r="E96" s="408">
        <v>190107</v>
      </c>
      <c r="F96" s="541">
        <f t="shared" si="1"/>
        <v>0.23361498816607312</v>
      </c>
    </row>
    <row r="97" spans="1:6" ht="12" customHeight="1" thickBot="1">
      <c r="A97" s="420"/>
      <c r="B97" s="643" t="s">
        <v>441</v>
      </c>
      <c r="C97" s="412">
        <f>SUM(C87+C91+C94)</f>
        <v>1301002</v>
      </c>
      <c r="D97" s="702">
        <f>SUM(D87+D91+D94)</f>
        <v>1309819</v>
      </c>
      <c r="E97" s="412">
        <f>SUM(E87+E91+E94)</f>
        <v>286174</v>
      </c>
      <c r="F97" s="542">
        <f t="shared" si="1"/>
        <v>0.21848362254632128</v>
      </c>
    </row>
    <row r="98" spans="1:6" ht="9" customHeight="1">
      <c r="A98" s="395"/>
      <c r="B98" s="637"/>
      <c r="C98" s="395"/>
      <c r="D98" s="703"/>
      <c r="E98" s="395"/>
      <c r="F98" s="538"/>
    </row>
    <row r="99" spans="1:6" ht="12" customHeight="1" thickBot="1">
      <c r="A99" s="408">
        <v>1191</v>
      </c>
      <c r="B99" s="628" t="s">
        <v>231</v>
      </c>
      <c r="C99" s="421"/>
      <c r="D99" s="704"/>
      <c r="E99" s="408">
        <v>1158</v>
      </c>
      <c r="F99" s="539"/>
    </row>
    <row r="100" spans="1:6" s="372" customFormat="1" ht="12.75" thickBot="1">
      <c r="A100" s="422"/>
      <c r="B100" s="694" t="s">
        <v>442</v>
      </c>
      <c r="C100" s="399">
        <f>SUM(C99)</f>
        <v>0</v>
      </c>
      <c r="D100" s="705">
        <f>SUM(D99)</f>
        <v>0</v>
      </c>
      <c r="E100" s="422">
        <f>SUM(E99)</f>
        <v>1158</v>
      </c>
      <c r="F100" s="542"/>
    </row>
    <row r="101" spans="1:6" s="372" customFormat="1" ht="9.75" customHeight="1">
      <c r="A101" s="656"/>
      <c r="B101" s="579"/>
      <c r="C101" s="656"/>
      <c r="D101" s="581"/>
      <c r="E101" s="656"/>
      <c r="F101" s="690"/>
    </row>
    <row r="102" spans="1:6" s="372" customFormat="1" ht="12.75" thickBot="1">
      <c r="A102" s="440">
        <v>1195</v>
      </c>
      <c r="B102" s="695" t="s">
        <v>516</v>
      </c>
      <c r="C102" s="421"/>
      <c r="D102" s="706"/>
      <c r="E102" s="421"/>
      <c r="F102" s="539"/>
    </row>
    <row r="103" spans="1:6" s="372" customFormat="1" ht="9" customHeight="1">
      <c r="A103" s="449"/>
      <c r="B103" s="624"/>
      <c r="C103" s="449"/>
      <c r="D103" s="623"/>
      <c r="E103" s="449"/>
      <c r="F103" s="538"/>
    </row>
    <row r="104" spans="1:6" ht="13.5" thickBot="1">
      <c r="A104" s="419"/>
      <c r="B104" s="696" t="s">
        <v>443</v>
      </c>
      <c r="C104" s="440">
        <f>SUM(C100+C97+C85)</f>
        <v>2711002</v>
      </c>
      <c r="D104" s="707">
        <f>SUM(D100+D97+D85)</f>
        <v>2719819</v>
      </c>
      <c r="E104" s="440">
        <f>SUM(E100+E97+E85)</f>
        <v>491668</v>
      </c>
      <c r="F104" s="539">
        <f t="shared" si="1"/>
        <v>0.1807723234524062</v>
      </c>
    </row>
    <row r="105" spans="1:6" ht="12">
      <c r="A105" s="425"/>
      <c r="B105" s="697" t="s">
        <v>468</v>
      </c>
      <c r="C105" s="433"/>
      <c r="D105" s="693"/>
      <c r="E105" s="433"/>
      <c r="F105" s="538"/>
    </row>
    <row r="106" spans="1:6" ht="12">
      <c r="A106" s="400">
        <v>1201</v>
      </c>
      <c r="B106" s="633" t="s">
        <v>348</v>
      </c>
      <c r="C106" s="381"/>
      <c r="D106" s="708"/>
      <c r="E106" s="400">
        <v>69</v>
      </c>
      <c r="F106" s="700"/>
    </row>
    <row r="107" spans="1:6" ht="12">
      <c r="A107" s="379">
        <v>1202</v>
      </c>
      <c r="B107" s="633" t="s">
        <v>349</v>
      </c>
      <c r="C107" s="400">
        <v>40000</v>
      </c>
      <c r="D107" s="709">
        <v>40000</v>
      </c>
      <c r="E107" s="400">
        <v>14341</v>
      </c>
      <c r="F107" s="701">
        <f t="shared" si="1"/>
        <v>0.358525</v>
      </c>
    </row>
    <row r="108" spans="1:6" ht="12.75" thickBot="1">
      <c r="A108" s="419">
        <v>1203</v>
      </c>
      <c r="B108" s="645" t="s">
        <v>636</v>
      </c>
      <c r="C108" s="434"/>
      <c r="D108" s="434"/>
      <c r="E108" s="434">
        <v>10623</v>
      </c>
      <c r="F108" s="548"/>
    </row>
    <row r="109" spans="1:6" ht="12.75" thickBot="1">
      <c r="A109" s="422"/>
      <c r="B109" s="644" t="s">
        <v>467</v>
      </c>
      <c r="C109" s="422">
        <f>SUM(C106:C107)</f>
        <v>40000</v>
      </c>
      <c r="D109" s="422">
        <f>SUM(D106:D107)</f>
        <v>40000</v>
      </c>
      <c r="E109" s="422">
        <f>SUM(E106:E108)</f>
        <v>25033</v>
      </c>
      <c r="F109" s="542">
        <f t="shared" si="1"/>
        <v>0.625825</v>
      </c>
    </row>
    <row r="110" spans="1:6" ht="9.75" customHeight="1">
      <c r="A110" s="395"/>
      <c r="B110" s="646"/>
      <c r="C110" s="427"/>
      <c r="D110" s="427"/>
      <c r="E110" s="427"/>
      <c r="F110" s="538"/>
    </row>
    <row r="111" spans="1:6" ht="12">
      <c r="A111" s="379">
        <v>1211</v>
      </c>
      <c r="B111" s="647" t="s">
        <v>350</v>
      </c>
      <c r="C111" s="400"/>
      <c r="D111" s="400">
        <v>160502</v>
      </c>
      <c r="E111" s="400">
        <v>158306</v>
      </c>
      <c r="F111" s="537">
        <f t="shared" si="1"/>
        <v>0.9863179275024611</v>
      </c>
    </row>
    <row r="112" spans="1:6" ht="12">
      <c r="A112" s="395">
        <v>1212</v>
      </c>
      <c r="B112" s="647" t="s">
        <v>351</v>
      </c>
      <c r="C112" s="400">
        <v>400000</v>
      </c>
      <c r="D112" s="400">
        <v>611836</v>
      </c>
      <c r="E112" s="400">
        <v>258427</v>
      </c>
      <c r="F112" s="537">
        <f t="shared" si="1"/>
        <v>0.4223795265397917</v>
      </c>
    </row>
    <row r="113" spans="1:6" ht="12.75">
      <c r="A113" s="395"/>
      <c r="B113" s="648" t="s">
        <v>444</v>
      </c>
      <c r="C113" s="386">
        <f>SUM(C111:C112)</f>
        <v>400000</v>
      </c>
      <c r="D113" s="386">
        <f>SUM(D111:D112)</f>
        <v>772338</v>
      </c>
      <c r="E113" s="386">
        <f>SUM(E111:E112)</f>
        <v>416733</v>
      </c>
      <c r="F113" s="535">
        <f t="shared" si="1"/>
        <v>0.53957334742043</v>
      </c>
    </row>
    <row r="114" spans="1:6" ht="9" customHeight="1">
      <c r="A114" s="395"/>
      <c r="B114" s="649"/>
      <c r="C114" s="391"/>
      <c r="D114" s="391"/>
      <c r="E114" s="391"/>
      <c r="F114" s="535"/>
    </row>
    <row r="115" spans="1:6" ht="12">
      <c r="A115" s="395">
        <v>1221</v>
      </c>
      <c r="B115" s="627" t="s">
        <v>445</v>
      </c>
      <c r="C115" s="401">
        <v>870000</v>
      </c>
      <c r="D115" s="401">
        <v>870000</v>
      </c>
      <c r="E115" s="401"/>
      <c r="F115" s="535">
        <f t="shared" si="1"/>
        <v>0</v>
      </c>
    </row>
    <row r="116" spans="1:6" ht="12">
      <c r="A116" s="395">
        <v>1222</v>
      </c>
      <c r="B116" s="640" t="s">
        <v>347</v>
      </c>
      <c r="C116" s="386"/>
      <c r="D116" s="386"/>
      <c r="E116" s="386"/>
      <c r="F116" s="535"/>
    </row>
    <row r="117" spans="1:6" ht="12.75">
      <c r="A117" s="395"/>
      <c r="B117" s="648" t="s">
        <v>446</v>
      </c>
      <c r="C117" s="386">
        <f>SUM(C115:C116)</f>
        <v>870000</v>
      </c>
      <c r="D117" s="386">
        <f>SUM(D115:D116)</f>
        <v>870000</v>
      </c>
      <c r="E117" s="386"/>
      <c r="F117" s="535">
        <f t="shared" si="1"/>
        <v>0</v>
      </c>
    </row>
    <row r="118" spans="1:6" ht="12.75">
      <c r="A118" s="379"/>
      <c r="B118" s="648"/>
      <c r="C118" s="386"/>
      <c r="D118" s="386"/>
      <c r="E118" s="386"/>
      <c r="F118" s="535"/>
    </row>
    <row r="119" spans="1:6" ht="12.75">
      <c r="A119" s="379">
        <v>1223</v>
      </c>
      <c r="B119" s="648" t="s">
        <v>647</v>
      </c>
      <c r="C119" s="386"/>
      <c r="D119" s="386"/>
      <c r="E119" s="386">
        <v>48677</v>
      </c>
      <c r="F119" s="535"/>
    </row>
    <row r="120" spans="1:6" ht="9.75" customHeight="1" thickBot="1">
      <c r="A120" s="404"/>
      <c r="B120" s="646"/>
      <c r="C120" s="427"/>
      <c r="D120" s="427"/>
      <c r="E120" s="427"/>
      <c r="F120" s="540"/>
    </row>
    <row r="121" spans="1:6" s="372" customFormat="1" ht="13.5" thickBot="1">
      <c r="A121" s="428"/>
      <c r="B121" s="650" t="s">
        <v>447</v>
      </c>
      <c r="C121" s="430">
        <f>SUM(C117+C113+C104+C75+C109)</f>
        <v>16425461</v>
      </c>
      <c r="D121" s="430">
        <f>SUM(D117+D113+D104+D75+D109)</f>
        <v>17019690</v>
      </c>
      <c r="E121" s="430">
        <f>SUM(E117+E113+E104+E75+E109+E119)</f>
        <v>7467733</v>
      </c>
      <c r="F121" s="542">
        <f t="shared" si="1"/>
        <v>0.4387702126184437</v>
      </c>
    </row>
    <row r="122" spans="1:6" s="372" customFormat="1" ht="8.25" customHeight="1">
      <c r="A122" s="431"/>
      <c r="B122" s="651"/>
      <c r="C122" s="433"/>
      <c r="D122" s="433"/>
      <c r="E122" s="391"/>
      <c r="F122" s="538"/>
    </row>
    <row r="123" spans="1:6" s="372" customFormat="1" ht="12.75">
      <c r="A123" s="400"/>
      <c r="B123" s="652" t="s">
        <v>304</v>
      </c>
      <c r="C123" s="386"/>
      <c r="D123" s="386"/>
      <c r="E123" s="386"/>
      <c r="F123" s="535"/>
    </row>
    <row r="124" spans="1:6" s="372" customFormat="1" ht="9" customHeight="1">
      <c r="A124" s="406"/>
      <c r="B124" s="652"/>
      <c r="C124" s="427"/>
      <c r="D124" s="427"/>
      <c r="E124" s="427"/>
      <c r="F124" s="535"/>
    </row>
    <row r="125" spans="1:6" s="372" customFormat="1" ht="12">
      <c r="A125" s="400">
        <v>1230</v>
      </c>
      <c r="B125" s="640" t="s">
        <v>356</v>
      </c>
      <c r="C125" s="381">
        <f>SUM(C126)</f>
        <v>7700</v>
      </c>
      <c r="D125" s="381">
        <f>SUM(D126)</f>
        <v>7700</v>
      </c>
      <c r="E125" s="381">
        <f>SUM(E126:E127)</f>
        <v>5350</v>
      </c>
      <c r="F125" s="535">
        <f t="shared" si="1"/>
        <v>0.6948051948051948</v>
      </c>
    </row>
    <row r="126" spans="1:6" s="372" customFormat="1" ht="12">
      <c r="A126" s="385">
        <v>1231</v>
      </c>
      <c r="B126" s="634" t="s">
        <v>448</v>
      </c>
      <c r="C126" s="385">
        <v>7700</v>
      </c>
      <c r="D126" s="385">
        <v>7700</v>
      </c>
      <c r="E126" s="385">
        <v>1850</v>
      </c>
      <c r="F126" s="537">
        <f t="shared" si="1"/>
        <v>0.24025974025974026</v>
      </c>
    </row>
    <row r="127" spans="1:6" s="372" customFormat="1" ht="12">
      <c r="A127" s="385">
        <v>1232</v>
      </c>
      <c r="B127" s="634" t="s">
        <v>609</v>
      </c>
      <c r="C127" s="385"/>
      <c r="D127" s="385"/>
      <c r="E127" s="385">
        <v>3500</v>
      </c>
      <c r="F127" s="537"/>
    </row>
    <row r="128" spans="1:6" s="372" customFormat="1" ht="12">
      <c r="A128" s="400">
        <v>1240</v>
      </c>
      <c r="B128" s="640" t="s">
        <v>449</v>
      </c>
      <c r="C128" s="400">
        <v>4000</v>
      </c>
      <c r="D128" s="400">
        <v>4000</v>
      </c>
      <c r="E128" s="400">
        <v>10</v>
      </c>
      <c r="F128" s="537">
        <f t="shared" si="1"/>
        <v>0.0025</v>
      </c>
    </row>
    <row r="129" spans="1:6" s="372" customFormat="1" ht="12">
      <c r="A129" s="400">
        <v>1250</v>
      </c>
      <c r="B129" s="640" t="s">
        <v>297</v>
      </c>
      <c r="C129" s="400">
        <v>3500</v>
      </c>
      <c r="D129" s="400">
        <v>3500</v>
      </c>
      <c r="E129" s="400">
        <v>2355</v>
      </c>
      <c r="F129" s="537">
        <f t="shared" si="1"/>
        <v>0.6728571428571428</v>
      </c>
    </row>
    <row r="130" spans="1:6" s="372" customFormat="1" ht="12">
      <c r="A130" s="401">
        <v>1251</v>
      </c>
      <c r="B130" s="627" t="s">
        <v>621</v>
      </c>
      <c r="C130" s="401"/>
      <c r="D130" s="401"/>
      <c r="E130" s="401">
        <v>426</v>
      </c>
      <c r="F130" s="537"/>
    </row>
    <row r="131" spans="1:6" s="372" customFormat="1" ht="12">
      <c r="A131" s="401">
        <v>1260</v>
      </c>
      <c r="B131" s="627" t="s">
        <v>358</v>
      </c>
      <c r="C131" s="401"/>
      <c r="D131" s="401"/>
      <c r="E131" s="401">
        <v>987</v>
      </c>
      <c r="F131" s="535"/>
    </row>
    <row r="132" spans="1:6" s="372" customFormat="1" ht="12.75" thickBot="1">
      <c r="A132" s="408">
        <v>1270</v>
      </c>
      <c r="B132" s="628" t="s">
        <v>450</v>
      </c>
      <c r="C132" s="408"/>
      <c r="D132" s="408"/>
      <c r="E132" s="408">
        <v>19</v>
      </c>
      <c r="F132" s="539"/>
    </row>
    <row r="133" spans="1:6" s="372" customFormat="1" ht="12.75" thickBot="1">
      <c r="A133" s="434"/>
      <c r="B133" s="644" t="s">
        <v>360</v>
      </c>
      <c r="C133" s="435">
        <f>SUM(C125+C128+C129)</f>
        <v>15200</v>
      </c>
      <c r="D133" s="435">
        <f>SUM(D125+D128+D129)</f>
        <v>15200</v>
      </c>
      <c r="E133" s="435">
        <f>SUM(E125+E128+E129+E131+E132+E130)</f>
        <v>9147</v>
      </c>
      <c r="F133" s="542">
        <f t="shared" si="1"/>
        <v>0.6017763157894737</v>
      </c>
    </row>
    <row r="134" spans="1:6" s="372" customFormat="1" ht="9" customHeight="1">
      <c r="A134" s="401"/>
      <c r="B134" s="627"/>
      <c r="C134" s="401"/>
      <c r="D134" s="401"/>
      <c r="E134" s="401"/>
      <c r="F134" s="538"/>
    </row>
    <row r="135" spans="1:6" s="372" customFormat="1" ht="12">
      <c r="A135" s="401">
        <v>1281</v>
      </c>
      <c r="B135" s="627" t="s">
        <v>429</v>
      </c>
      <c r="C135" s="401"/>
      <c r="D135" s="401"/>
      <c r="E135" s="401"/>
      <c r="F135" s="535"/>
    </row>
    <row r="136" spans="1:6" s="372" customFormat="1" ht="12.75" thickBot="1">
      <c r="A136" s="408">
        <v>1282</v>
      </c>
      <c r="B136" s="628" t="s">
        <v>430</v>
      </c>
      <c r="C136" s="408">
        <v>2142894</v>
      </c>
      <c r="D136" s="408">
        <f>SUM('3a.m.'!D93+'4.mell.'!D98+'5.mell. '!D38-'1b.mell '!D133-'1b.mell '!D145-'1b.mell '!D149)</f>
        <v>2173667</v>
      </c>
      <c r="E136" s="408">
        <v>1120534</v>
      </c>
      <c r="F136" s="541">
        <f t="shared" si="1"/>
        <v>0.515503984740993</v>
      </c>
    </row>
    <row r="137" spans="1:6" s="372" customFormat="1" ht="12.75" thickBot="1">
      <c r="A137" s="436"/>
      <c r="B137" s="643" t="s">
        <v>451</v>
      </c>
      <c r="C137" s="412">
        <f>SUM(C136)</f>
        <v>2142894</v>
      </c>
      <c r="D137" s="412">
        <f>SUM(D136)</f>
        <v>2173667</v>
      </c>
      <c r="E137" s="412">
        <f>SUM(E136)</f>
        <v>1120534</v>
      </c>
      <c r="F137" s="542">
        <f t="shared" si="1"/>
        <v>0.515503984740993</v>
      </c>
    </row>
    <row r="138" spans="1:6" s="372" customFormat="1" ht="9" customHeight="1" thickBot="1">
      <c r="A138" s="437"/>
      <c r="B138" s="653"/>
      <c r="C138" s="437"/>
      <c r="D138" s="437"/>
      <c r="E138" s="437"/>
      <c r="F138" s="542"/>
    </row>
    <row r="139" spans="1:6" s="372" customFormat="1" ht="13.5" thickBot="1">
      <c r="A139" s="436"/>
      <c r="B139" s="631" t="s">
        <v>365</v>
      </c>
      <c r="C139" s="412">
        <f>SUM(C137+C133)</f>
        <v>2158094</v>
      </c>
      <c r="D139" s="412">
        <f>SUM(D137+D133)</f>
        <v>2188867</v>
      </c>
      <c r="E139" s="412">
        <f>SUM(E137+E133)</f>
        <v>1129681</v>
      </c>
      <c r="F139" s="542">
        <f t="shared" si="1"/>
        <v>0.516103079812524</v>
      </c>
    </row>
    <row r="140" spans="1:6" s="372" customFormat="1" ht="9" customHeight="1" thickBot="1">
      <c r="A140" s="420"/>
      <c r="B140" s="636"/>
      <c r="C140" s="412"/>
      <c r="D140" s="412"/>
      <c r="E140" s="412"/>
      <c r="F140" s="542"/>
    </row>
    <row r="141" spans="1:6" s="372" customFormat="1" ht="13.5" thickBot="1">
      <c r="A141" s="420"/>
      <c r="B141" s="631" t="s">
        <v>443</v>
      </c>
      <c r="C141" s="412"/>
      <c r="D141" s="702"/>
      <c r="E141" s="412"/>
      <c r="F141" s="698"/>
    </row>
    <row r="142" spans="1:6" s="372" customFormat="1" ht="9" customHeight="1">
      <c r="A142" s="425"/>
      <c r="B142" s="654"/>
      <c r="C142" s="433"/>
      <c r="D142" s="714"/>
      <c r="E142" s="391"/>
      <c r="F142" s="699"/>
    </row>
    <row r="143" spans="1:6" s="372" customFormat="1" ht="12">
      <c r="A143" s="404"/>
      <c r="B143" s="655" t="s">
        <v>468</v>
      </c>
      <c r="C143" s="427"/>
      <c r="D143" s="715"/>
      <c r="E143" s="427"/>
      <c r="F143" s="535"/>
    </row>
    <row r="144" spans="1:6" s="372" customFormat="1" ht="12.75" thickBot="1">
      <c r="A144" s="419">
        <v>1291</v>
      </c>
      <c r="B144" s="710" t="s">
        <v>452</v>
      </c>
      <c r="C144" s="408">
        <v>25000</v>
      </c>
      <c r="D144" s="716">
        <v>25000</v>
      </c>
      <c r="E144" s="408"/>
      <c r="F144" s="541">
        <f t="shared" si="1"/>
        <v>0</v>
      </c>
    </row>
    <row r="145" spans="1:6" s="372" customFormat="1" ht="12.75" thickBot="1">
      <c r="A145" s="438"/>
      <c r="B145" s="694" t="s">
        <v>239</v>
      </c>
      <c r="C145" s="435">
        <f>SUM(C144)</f>
        <v>25000</v>
      </c>
      <c r="D145" s="717">
        <f>SUM(D144)</f>
        <v>25000</v>
      </c>
      <c r="E145" s="435">
        <f>SUM(E144)</f>
        <v>0</v>
      </c>
      <c r="F145" s="542">
        <f>SUM(E145/D145)</f>
        <v>0</v>
      </c>
    </row>
    <row r="146" spans="1:6" s="372" customFormat="1" ht="12">
      <c r="A146" s="425"/>
      <c r="B146" s="624"/>
      <c r="C146" s="433"/>
      <c r="D146" s="693"/>
      <c r="E146" s="433"/>
      <c r="F146" s="667"/>
    </row>
    <row r="147" spans="1:6" s="372" customFormat="1" ht="12">
      <c r="A147" s="395">
        <v>1292</v>
      </c>
      <c r="B147" s="711" t="s">
        <v>350</v>
      </c>
      <c r="C147" s="391"/>
      <c r="D147" s="718">
        <v>65854</v>
      </c>
      <c r="E147" s="401">
        <v>65854</v>
      </c>
      <c r="F147" s="547">
        <f>SUM(E147/D147)</f>
        <v>1</v>
      </c>
    </row>
    <row r="148" spans="1:6" s="372" customFormat="1" ht="12">
      <c r="A148" s="395">
        <v>1293</v>
      </c>
      <c r="B148" s="712" t="s">
        <v>351</v>
      </c>
      <c r="C148" s="386"/>
      <c r="D148" s="719">
        <v>19490</v>
      </c>
      <c r="E148" s="400"/>
      <c r="F148" s="537">
        <f>SUM(E148/D148)</f>
        <v>0</v>
      </c>
    </row>
    <row r="149" spans="1:6" s="372" customFormat="1" ht="12.75">
      <c r="A149" s="395"/>
      <c r="B149" s="713" t="s">
        <v>592</v>
      </c>
      <c r="C149" s="386"/>
      <c r="D149" s="720">
        <f>SUM(D147:D148)</f>
        <v>85344</v>
      </c>
      <c r="E149" s="386">
        <f>SUM(E147:E148)</f>
        <v>65854</v>
      </c>
      <c r="F149" s="543">
        <f>SUM(E149/D149)</f>
        <v>0.7716301087364079</v>
      </c>
    </row>
    <row r="150" spans="1:6" s="372" customFormat="1" ht="12.75">
      <c r="A150" s="379"/>
      <c r="B150" s="648"/>
      <c r="C150" s="386"/>
      <c r="D150" s="386"/>
      <c r="E150" s="386"/>
      <c r="F150" s="543"/>
    </row>
    <row r="151" spans="1:6" s="372" customFormat="1" ht="12.75">
      <c r="A151" s="386">
        <v>1295</v>
      </c>
      <c r="B151" s="648" t="s">
        <v>622</v>
      </c>
      <c r="C151" s="386"/>
      <c r="D151" s="610"/>
      <c r="E151" s="610">
        <v>481</v>
      </c>
      <c r="F151" s="611"/>
    </row>
    <row r="152" spans="1:6" s="372" customFormat="1" ht="9" customHeight="1" thickBot="1">
      <c r="A152" s="404"/>
      <c r="B152" s="646"/>
      <c r="C152" s="435"/>
      <c r="D152" s="440"/>
      <c r="E152" s="440"/>
      <c r="F152" s="539"/>
    </row>
    <row r="153" spans="1:6" s="372" customFormat="1" ht="13.5" thickBot="1">
      <c r="A153" s="428"/>
      <c r="B153" s="650" t="s">
        <v>453</v>
      </c>
      <c r="C153" s="430">
        <f>SUM(C141+C139+C145)</f>
        <v>2183094</v>
      </c>
      <c r="D153" s="430">
        <f>SUM(D141+D139+D145+D149)</f>
        <v>2299211</v>
      </c>
      <c r="E153" s="430">
        <f>SUM(E141+E139+E145+E149+E151)</f>
        <v>1196016</v>
      </c>
      <c r="F153" s="542">
        <f>SUM(E153/D153)</f>
        <v>0.5201854027316327</v>
      </c>
    </row>
    <row r="154" spans="1:6" s="372" customFormat="1" ht="9" customHeight="1" thickBot="1">
      <c r="A154" s="437"/>
      <c r="B154" s="511"/>
      <c r="C154" s="512"/>
      <c r="D154" s="512"/>
      <c r="E154" s="597"/>
      <c r="F154" s="542"/>
    </row>
    <row r="155" spans="1:6" s="372" customFormat="1" ht="12.75">
      <c r="A155" s="431"/>
      <c r="B155" s="658" t="s">
        <v>316</v>
      </c>
      <c r="C155" s="433"/>
      <c r="D155" s="433"/>
      <c r="E155" s="391"/>
      <c r="F155" s="538"/>
    </row>
    <row r="156" spans="1:6" s="372" customFormat="1" ht="9" customHeight="1">
      <c r="A156" s="400"/>
      <c r="B156" s="652"/>
      <c r="C156" s="386"/>
      <c r="D156" s="386"/>
      <c r="E156" s="386"/>
      <c r="F156" s="535"/>
    </row>
    <row r="157" spans="1:6" s="372" customFormat="1" ht="13.5" thickBot="1">
      <c r="A157" s="408">
        <v>1301</v>
      </c>
      <c r="B157" s="659" t="s">
        <v>454</v>
      </c>
      <c r="C157" s="440"/>
      <c r="D157" s="440"/>
      <c r="E157" s="440"/>
      <c r="F157" s="539"/>
    </row>
    <row r="158" spans="1:6" s="372" customFormat="1" ht="12.75" thickBot="1">
      <c r="A158" s="436"/>
      <c r="B158" s="636" t="s">
        <v>360</v>
      </c>
      <c r="C158" s="412"/>
      <c r="D158" s="412"/>
      <c r="E158" s="412"/>
      <c r="F158" s="542"/>
    </row>
    <row r="159" spans="1:6" s="372" customFormat="1" ht="9" customHeight="1">
      <c r="A159" s="431"/>
      <c r="B159" s="584"/>
      <c r="C159" s="433"/>
      <c r="D159" s="580"/>
      <c r="E159" s="433"/>
      <c r="F159" s="535"/>
    </row>
    <row r="160" spans="1:6" s="372" customFormat="1" ht="13.5" thickBot="1">
      <c r="A160" s="408">
        <v>1311</v>
      </c>
      <c r="B160" s="659" t="s">
        <v>430</v>
      </c>
      <c r="C160" s="408">
        <v>226527</v>
      </c>
      <c r="D160" s="408">
        <f>SUM('3b.m.'!D14)</f>
        <v>227462</v>
      </c>
      <c r="E160" s="408">
        <v>110493</v>
      </c>
      <c r="F160" s="541">
        <f>SUM(E160/D160)</f>
        <v>0.4857646551951535</v>
      </c>
    </row>
    <row r="161" spans="1:6" s="372" customFormat="1" ht="13.5" thickBot="1">
      <c r="A161" s="436"/>
      <c r="B161" s="631" t="s">
        <v>431</v>
      </c>
      <c r="C161" s="412">
        <f aca="true" t="shared" si="2" ref="C161:E162">SUM(C160)</f>
        <v>226527</v>
      </c>
      <c r="D161" s="412">
        <f t="shared" si="2"/>
        <v>227462</v>
      </c>
      <c r="E161" s="412">
        <f t="shared" si="2"/>
        <v>110493</v>
      </c>
      <c r="F161" s="542">
        <f>SUM(E161/D161)</f>
        <v>0.4857646551951535</v>
      </c>
    </row>
    <row r="162" spans="1:6" s="372" customFormat="1" ht="13.5" thickBot="1">
      <c r="A162" s="436"/>
      <c r="B162" s="631" t="s">
        <v>365</v>
      </c>
      <c r="C162" s="412">
        <f t="shared" si="2"/>
        <v>226527</v>
      </c>
      <c r="D162" s="412">
        <f t="shared" si="2"/>
        <v>227462</v>
      </c>
      <c r="E162" s="412">
        <f t="shared" si="2"/>
        <v>110493</v>
      </c>
      <c r="F162" s="542">
        <f>SUM(E162/D162)</f>
        <v>0.4857646551951535</v>
      </c>
    </row>
    <row r="163" spans="1:6" s="372" customFormat="1" ht="10.5" customHeight="1">
      <c r="A163" s="431"/>
      <c r="B163" s="654"/>
      <c r="C163" s="433"/>
      <c r="D163" s="433"/>
      <c r="E163" s="433"/>
      <c r="F163" s="538"/>
    </row>
    <row r="164" spans="1:6" s="372" customFormat="1" ht="12">
      <c r="A164" s="395">
        <v>1312</v>
      </c>
      <c r="B164" s="657" t="s">
        <v>350</v>
      </c>
      <c r="C164" s="386"/>
      <c r="D164" s="400">
        <v>3050</v>
      </c>
      <c r="E164" s="400">
        <v>3050</v>
      </c>
      <c r="F164" s="535">
        <f>SUM(E164/D164)</f>
        <v>1</v>
      </c>
    </row>
    <row r="165" spans="1:6" s="372" customFormat="1" ht="12">
      <c r="A165" s="395">
        <v>1312</v>
      </c>
      <c r="B165" s="647" t="s">
        <v>351</v>
      </c>
      <c r="C165" s="386"/>
      <c r="D165" s="386"/>
      <c r="E165" s="386"/>
      <c r="F165" s="535"/>
    </row>
    <row r="166" spans="1:6" s="372" customFormat="1" ht="12.75">
      <c r="A166" s="395"/>
      <c r="B166" s="648" t="s">
        <v>592</v>
      </c>
      <c r="C166" s="386"/>
      <c r="D166" s="386">
        <f>SUM(D164:D165)</f>
        <v>3050</v>
      </c>
      <c r="E166" s="386">
        <f>SUM(E164:E165)</f>
        <v>3050</v>
      </c>
      <c r="F166" s="535">
        <f>SUM(E166/D166)</f>
        <v>1</v>
      </c>
    </row>
    <row r="167" spans="1:6" s="372" customFormat="1" ht="12.75">
      <c r="A167" s="395"/>
      <c r="B167" s="649"/>
      <c r="C167" s="610"/>
      <c r="D167" s="610"/>
      <c r="E167" s="610"/>
      <c r="F167" s="622"/>
    </row>
    <row r="168" spans="1:6" s="372" customFormat="1" ht="12.75">
      <c r="A168" s="391">
        <v>1315</v>
      </c>
      <c r="B168" s="649" t="s">
        <v>622</v>
      </c>
      <c r="C168" s="610"/>
      <c r="D168" s="610"/>
      <c r="E168" s="610">
        <v>27</v>
      </c>
      <c r="F168" s="622"/>
    </row>
    <row r="169" spans="1:6" s="372" customFormat="1" ht="9" customHeight="1" thickBot="1">
      <c r="A169" s="401"/>
      <c r="B169" s="660"/>
      <c r="C169" s="440"/>
      <c r="D169" s="440"/>
      <c r="E169" s="440"/>
      <c r="F169" s="539"/>
    </row>
    <row r="170" spans="1:6" s="372" customFormat="1" ht="13.5" thickBot="1">
      <c r="A170" s="428"/>
      <c r="B170" s="650" t="s">
        <v>455</v>
      </c>
      <c r="C170" s="430">
        <f>SUM(C162)</f>
        <v>226527</v>
      </c>
      <c r="D170" s="430">
        <f>SUM(D162+D166)</f>
        <v>230512</v>
      </c>
      <c r="E170" s="430">
        <f>SUM(E162+E166+E168)</f>
        <v>113570</v>
      </c>
      <c r="F170" s="542">
        <f>SUM(E170/D170)</f>
        <v>0.4926858471576317</v>
      </c>
    </row>
    <row r="171" spans="1:6" s="443" customFormat="1" ht="9" customHeight="1">
      <c r="A171" s="441"/>
      <c r="B171" s="661"/>
      <c r="C171" s="442"/>
      <c r="D171" s="442"/>
      <c r="E171" s="593"/>
      <c r="F171" s="538"/>
    </row>
    <row r="172" spans="1:6" s="443" customFormat="1" ht="12.75">
      <c r="A172" s="444"/>
      <c r="B172" s="652" t="s">
        <v>306</v>
      </c>
      <c r="C172" s="445"/>
      <c r="D172" s="445"/>
      <c r="E172" s="445"/>
      <c r="F172" s="535"/>
    </row>
    <row r="173" spans="1:6" s="443" customFormat="1" ht="9" customHeight="1">
      <c r="A173" s="444"/>
      <c r="B173" s="652"/>
      <c r="C173" s="445"/>
      <c r="D173" s="445"/>
      <c r="E173" s="445"/>
      <c r="F173" s="535"/>
    </row>
    <row r="174" spans="1:6" s="372" customFormat="1" ht="12">
      <c r="A174" s="400">
        <v>1330</v>
      </c>
      <c r="B174" s="640" t="s">
        <v>356</v>
      </c>
      <c r="C174" s="446">
        <f>SUM('2.mell'!C989)</f>
        <v>62720</v>
      </c>
      <c r="D174" s="446">
        <f>SUM('2.mell'!D989)</f>
        <v>62720</v>
      </c>
      <c r="E174" s="446">
        <f>SUM('2.mell'!E989)</f>
        <v>32872</v>
      </c>
      <c r="F174" s="537">
        <f>SUM(E174/D174)</f>
        <v>0.5241071428571429</v>
      </c>
    </row>
    <row r="175" spans="1:6" s="372" customFormat="1" ht="12">
      <c r="A175" s="400">
        <v>1335</v>
      </c>
      <c r="B175" s="640" t="s">
        <v>297</v>
      </c>
      <c r="C175" s="446">
        <f>SUM('2.mell'!C990)</f>
        <v>36108</v>
      </c>
      <c r="D175" s="446">
        <f>SUM('2.mell'!D990)</f>
        <v>36108</v>
      </c>
      <c r="E175" s="446">
        <f>SUM('2.mell'!E990)</f>
        <v>20243</v>
      </c>
      <c r="F175" s="537">
        <f>SUM(E175/D175)</f>
        <v>0.5606236845020494</v>
      </c>
    </row>
    <row r="176" spans="1:6" s="372" customFormat="1" ht="12">
      <c r="A176" s="400">
        <v>1340</v>
      </c>
      <c r="B176" s="640" t="s">
        <v>357</v>
      </c>
      <c r="C176" s="446">
        <f>SUM('2.mell'!C991)</f>
        <v>35332</v>
      </c>
      <c r="D176" s="446">
        <f>SUM('2.mell'!D991)</f>
        <v>35332</v>
      </c>
      <c r="E176" s="446">
        <f>SUM('2.mell'!E991)</f>
        <v>44478</v>
      </c>
      <c r="F176" s="537">
        <f>SUM(E176/D176)</f>
        <v>1.2588588248613155</v>
      </c>
    </row>
    <row r="177" spans="1:6" s="372" customFormat="1" ht="12">
      <c r="A177" s="400">
        <v>1350</v>
      </c>
      <c r="B177" s="640" t="s">
        <v>456</v>
      </c>
      <c r="C177" s="446">
        <f>SUM('2.mell'!C992)</f>
        <v>262093</v>
      </c>
      <c r="D177" s="446">
        <f>SUM('2.mell'!D992)</f>
        <v>262093</v>
      </c>
      <c r="E177" s="446">
        <f>SUM('2.mell'!E992)</f>
        <v>131526</v>
      </c>
      <c r="F177" s="537">
        <f>SUM(E177/D177)</f>
        <v>0.501829503267924</v>
      </c>
    </row>
    <row r="178" spans="1:6" s="372" customFormat="1" ht="12">
      <c r="A178" s="400">
        <v>1370</v>
      </c>
      <c r="B178" s="640" t="s">
        <v>358</v>
      </c>
      <c r="C178" s="446">
        <f>SUM('2.mell'!C993)</f>
        <v>76523</v>
      </c>
      <c r="D178" s="446">
        <f>SUM('2.mell'!D993)</f>
        <v>76523</v>
      </c>
      <c r="E178" s="446">
        <f>SUM('2.mell'!E993)</f>
        <v>50266</v>
      </c>
      <c r="F178" s="537">
        <f>SUM(E178/D178)</f>
        <v>0.6568744037740287</v>
      </c>
    </row>
    <row r="179" spans="1:6" s="372" customFormat="1" ht="12.75" thickBot="1">
      <c r="A179" s="408">
        <v>1380</v>
      </c>
      <c r="B179" s="628" t="s">
        <v>359</v>
      </c>
      <c r="C179" s="446">
        <f>SUM('2.mell'!C994)</f>
        <v>0</v>
      </c>
      <c r="D179" s="446">
        <f>SUM('2.mell'!D994)</f>
        <v>0</v>
      </c>
      <c r="E179" s="446">
        <f>SUM('2.mell'!E994)</f>
        <v>0</v>
      </c>
      <c r="F179" s="539"/>
    </row>
    <row r="180" spans="1:6" s="372" customFormat="1" ht="12.75" thickBot="1">
      <c r="A180" s="422"/>
      <c r="B180" s="644" t="s">
        <v>187</v>
      </c>
      <c r="C180" s="447">
        <f>SUM(C174:C179)</f>
        <v>472776</v>
      </c>
      <c r="D180" s="447">
        <f>SUM(D174:D179)</f>
        <v>472776</v>
      </c>
      <c r="E180" s="447">
        <f>SUM(E174:E179)</f>
        <v>279385</v>
      </c>
      <c r="F180" s="542">
        <f>SUM(E180/D180)</f>
        <v>0.5909458178926172</v>
      </c>
    </row>
    <row r="181" spans="1:6" s="372" customFormat="1" ht="9" customHeight="1">
      <c r="A181" s="448"/>
      <c r="B181" s="641"/>
      <c r="C181" s="445"/>
      <c r="D181" s="445"/>
      <c r="E181" s="445"/>
      <c r="F181" s="538"/>
    </row>
    <row r="182" spans="1:6" s="372" customFormat="1" ht="12">
      <c r="A182" s="400">
        <v>1411</v>
      </c>
      <c r="B182" s="633" t="s">
        <v>430</v>
      </c>
      <c r="C182" s="446">
        <f>SUM('2.mell'!C996)</f>
        <v>4515830</v>
      </c>
      <c r="D182" s="446">
        <f>SUM('2.mell'!D996)</f>
        <v>4588642</v>
      </c>
      <c r="E182" s="446">
        <f>SUM('2.mell'!E996)</f>
        <v>2290502</v>
      </c>
      <c r="F182" s="537">
        <f>SUM(E182/D182)</f>
        <v>0.49916772761963124</v>
      </c>
    </row>
    <row r="183" spans="1:6" s="372" customFormat="1" ht="12">
      <c r="A183" s="400">
        <v>1412</v>
      </c>
      <c r="B183" s="662" t="s">
        <v>361</v>
      </c>
      <c r="C183" s="446">
        <f>SUM('2.mell'!C997)</f>
        <v>229992</v>
      </c>
      <c r="D183" s="446">
        <f>SUM('2.mell'!D997)</f>
        <v>229992</v>
      </c>
      <c r="E183" s="446">
        <f>SUM('2.mell'!E997)</f>
        <v>186501</v>
      </c>
      <c r="F183" s="535">
        <f>SUM(E183/D183)</f>
        <v>0.8109021183345507</v>
      </c>
    </row>
    <row r="184" spans="1:6" s="372" customFormat="1" ht="12.75" thickBot="1">
      <c r="A184" s="408">
        <v>1413</v>
      </c>
      <c r="B184" s="663" t="s">
        <v>362</v>
      </c>
      <c r="C184" s="446">
        <f>SUM('2.mell'!C998)</f>
        <v>47100</v>
      </c>
      <c r="D184" s="446">
        <f>SUM('2.mell'!D998)</f>
        <v>47100</v>
      </c>
      <c r="E184" s="446">
        <f>SUM('2.mell'!E998)</f>
        <v>24634</v>
      </c>
      <c r="F184" s="539">
        <f>SUM(E184/D184)</f>
        <v>0.5230148619957538</v>
      </c>
    </row>
    <row r="185" spans="1:6" s="372" customFormat="1" ht="12.75" thickBot="1">
      <c r="A185" s="422"/>
      <c r="B185" s="636" t="s">
        <v>457</v>
      </c>
      <c r="C185" s="447">
        <f>SUM(C182:C184)</f>
        <v>4792922</v>
      </c>
      <c r="D185" s="447">
        <f>SUM(D182:D184)</f>
        <v>4865734</v>
      </c>
      <c r="E185" s="447">
        <f>SUM(E182:E184)</f>
        <v>2501637</v>
      </c>
      <c r="F185" s="542">
        <f>SUM(E185/D185)</f>
        <v>0.5141335305218082</v>
      </c>
    </row>
    <row r="186" spans="1:6" s="372" customFormat="1" ht="9" customHeight="1" thickBot="1">
      <c r="A186" s="399"/>
      <c r="B186" s="636"/>
      <c r="C186" s="447"/>
      <c r="D186" s="447"/>
      <c r="E186" s="447"/>
      <c r="F186" s="542"/>
    </row>
    <row r="187" spans="1:6" s="372" customFormat="1" ht="12.75" thickBot="1">
      <c r="A187" s="399">
        <v>1420</v>
      </c>
      <c r="B187" s="398" t="s">
        <v>458</v>
      </c>
      <c r="C187" s="447"/>
      <c r="D187" s="447"/>
      <c r="E187" s="447">
        <f>SUM('2.mell'!E1000)</f>
        <v>17419</v>
      </c>
      <c r="F187" s="542"/>
    </row>
    <row r="188" spans="1:6" s="372" customFormat="1" ht="9" customHeight="1" thickBot="1">
      <c r="A188" s="399"/>
      <c r="B188" s="398"/>
      <c r="C188" s="447"/>
      <c r="D188" s="447"/>
      <c r="E188" s="447"/>
      <c r="F188" s="542"/>
    </row>
    <row r="189" spans="1:6" s="372" customFormat="1" ht="12.75" customHeight="1" thickBot="1">
      <c r="A189" s="399">
        <v>1421</v>
      </c>
      <c r="B189" s="233" t="s">
        <v>617</v>
      </c>
      <c r="C189" s="447"/>
      <c r="D189" s="447"/>
      <c r="E189" s="447">
        <f>SUM('2.mell'!E1001)</f>
        <v>4566</v>
      </c>
      <c r="F189" s="542"/>
    </row>
    <row r="190" spans="1:6" s="372" customFormat="1" ht="9" customHeight="1" thickBot="1">
      <c r="A190" s="399"/>
      <c r="B190" s="398"/>
      <c r="C190" s="447"/>
      <c r="D190" s="447"/>
      <c r="E190" s="447"/>
      <c r="F190" s="542"/>
    </row>
    <row r="191" spans="1:6" s="372" customFormat="1" ht="12.75" thickBot="1">
      <c r="A191" s="399">
        <v>1422</v>
      </c>
      <c r="B191" s="398" t="s">
        <v>466</v>
      </c>
      <c r="C191" s="447"/>
      <c r="D191" s="447"/>
      <c r="E191" s="447">
        <f>SUM('2.mell'!E1002)</f>
        <v>51373</v>
      </c>
      <c r="F191" s="542"/>
    </row>
    <row r="192" spans="1:6" s="372" customFormat="1" ht="9" customHeight="1" thickBot="1">
      <c r="A192" s="399"/>
      <c r="B192" s="398"/>
      <c r="C192" s="447"/>
      <c r="D192" s="447"/>
      <c r="E192" s="447"/>
      <c r="F192" s="542"/>
    </row>
    <row r="193" spans="1:6" s="372" customFormat="1" ht="13.5" thickBot="1">
      <c r="A193" s="399">
        <v>1423</v>
      </c>
      <c r="B193" s="429" t="s">
        <v>365</v>
      </c>
      <c r="C193" s="447">
        <f>SUM(C185+C187+C180)</f>
        <v>5265698</v>
      </c>
      <c r="D193" s="447">
        <f>SUM(D185+D187+D180)</f>
        <v>5338510</v>
      </c>
      <c r="E193" s="447">
        <f>SUM(E185+E187+E180+E191+E189)</f>
        <v>2854380</v>
      </c>
      <c r="F193" s="542">
        <f>SUM(E193/D193)</f>
        <v>0.5346772788662005</v>
      </c>
    </row>
    <row r="194" spans="1:6" s="372" customFormat="1" ht="9" customHeight="1" thickBot="1">
      <c r="A194" s="399"/>
      <c r="B194" s="398"/>
      <c r="C194" s="447"/>
      <c r="D194" s="447"/>
      <c r="E194" s="447"/>
      <c r="F194" s="542"/>
    </row>
    <row r="195" spans="1:6" s="372" customFormat="1" ht="12" customHeight="1">
      <c r="A195" s="431">
        <v>1424</v>
      </c>
      <c r="B195" s="664" t="s">
        <v>651</v>
      </c>
      <c r="C195" s="626"/>
      <c r="D195" s="626"/>
      <c r="E195" s="668">
        <f>SUM('2.mell'!E1004)</f>
        <v>2911</v>
      </c>
      <c r="F195" s="667"/>
    </row>
    <row r="196" spans="1:6" s="372" customFormat="1" ht="12" customHeight="1" thickBot="1">
      <c r="A196" s="434">
        <v>1425</v>
      </c>
      <c r="B196" s="603" t="s">
        <v>653</v>
      </c>
      <c r="C196" s="625"/>
      <c r="D196" s="682"/>
      <c r="E196" s="446">
        <f>SUM('2.mell'!E1005)</f>
        <v>5348</v>
      </c>
      <c r="F196" s="539"/>
    </row>
    <row r="197" spans="1:6" s="372" customFormat="1" ht="9" customHeight="1" thickBot="1">
      <c r="A197" s="399"/>
      <c r="B197" s="674"/>
      <c r="C197" s="447"/>
      <c r="D197" s="683"/>
      <c r="E197" s="447"/>
      <c r="F197" s="542"/>
    </row>
    <row r="198" spans="1:6" s="372" customFormat="1" ht="12.75" thickBot="1">
      <c r="A198" s="399">
        <v>1426</v>
      </c>
      <c r="B198" s="674" t="s">
        <v>378</v>
      </c>
      <c r="C198" s="447"/>
      <c r="D198" s="683"/>
      <c r="E198" s="447">
        <f>SUM(E195:E196)</f>
        <v>8259</v>
      </c>
      <c r="F198" s="542"/>
    </row>
    <row r="199" spans="1:6" s="372" customFormat="1" ht="9" customHeight="1">
      <c r="A199" s="449"/>
      <c r="B199" s="579"/>
      <c r="C199" s="626"/>
      <c r="D199" s="582"/>
      <c r="E199" s="626"/>
      <c r="F199" s="538"/>
    </row>
    <row r="200" spans="1:6" s="372" customFormat="1" ht="12">
      <c r="A200" s="400">
        <v>1441</v>
      </c>
      <c r="B200" s="384" t="s">
        <v>350</v>
      </c>
      <c r="C200" s="583"/>
      <c r="D200" s="684">
        <f>SUM('2.mell'!D1007)</f>
        <v>157925</v>
      </c>
      <c r="E200" s="446">
        <f>SUM('2.mell'!E1007)</f>
        <v>157925</v>
      </c>
      <c r="F200" s="537">
        <f>SUM(E200/D200)</f>
        <v>1</v>
      </c>
    </row>
    <row r="201" spans="1:6" s="372" customFormat="1" ht="12.75" thickBot="1">
      <c r="A201" s="434">
        <v>1442</v>
      </c>
      <c r="B201" s="450" t="s">
        <v>351</v>
      </c>
      <c r="C201" s="451"/>
      <c r="D201" s="685">
        <f>SUM('2.mell'!D1008)</f>
        <v>977</v>
      </c>
      <c r="E201" s="568">
        <f>SUM('2.mell'!E1008)</f>
        <v>977</v>
      </c>
      <c r="F201" s="541">
        <f>SUM(E201/D201)</f>
        <v>1</v>
      </c>
    </row>
    <row r="202" spans="1:6" s="372" customFormat="1" ht="13.5" thickBot="1">
      <c r="A202" s="399"/>
      <c r="B202" s="424" t="s">
        <v>517</v>
      </c>
      <c r="C202" s="451"/>
      <c r="D202" s="682">
        <f>SUM(D200:D201)</f>
        <v>158902</v>
      </c>
      <c r="E202" s="451">
        <f>SUM(E200:E201)</f>
        <v>158902</v>
      </c>
      <c r="F202" s="542">
        <f>SUM(E202/D202)</f>
        <v>1</v>
      </c>
    </row>
    <row r="203" spans="1:6" s="372" customFormat="1" ht="9.75" customHeight="1">
      <c r="A203" s="656"/>
      <c r="B203" s="691"/>
      <c r="C203" s="681"/>
      <c r="D203" s="582"/>
      <c r="E203" s="681"/>
      <c r="F203" s="690"/>
    </row>
    <row r="204" spans="1:6" s="372" customFormat="1" ht="12.75" thickBot="1">
      <c r="A204" s="421">
        <v>1445</v>
      </c>
      <c r="B204" s="692" t="s">
        <v>615</v>
      </c>
      <c r="C204" s="625"/>
      <c r="D204" s="686"/>
      <c r="E204" s="625">
        <f>SUM('2.mell'!E1010)</f>
        <v>-11105</v>
      </c>
      <c r="F204" s="539"/>
    </row>
    <row r="205" spans="1:6" s="372" customFormat="1" ht="10.5" customHeight="1" thickBot="1">
      <c r="A205" s="399"/>
      <c r="B205" s="426"/>
      <c r="C205" s="451"/>
      <c r="D205" s="682"/>
      <c r="E205" s="451"/>
      <c r="F205" s="542"/>
    </row>
    <row r="206" spans="1:6" s="372" customFormat="1" ht="9" customHeight="1" thickBot="1">
      <c r="A206" s="399"/>
      <c r="B206" s="398"/>
      <c r="C206" s="447"/>
      <c r="D206" s="683"/>
      <c r="E206" s="447"/>
      <c r="F206" s="542"/>
    </row>
    <row r="207" spans="1:6" s="443" customFormat="1" ht="13.5" thickBot="1">
      <c r="A207" s="428"/>
      <c r="B207" s="675" t="s">
        <v>459</v>
      </c>
      <c r="C207" s="430">
        <f>SUM(C193+C198+C202)</f>
        <v>5265698</v>
      </c>
      <c r="D207" s="687">
        <f>SUM(D193+D198+D202)</f>
        <v>5497412</v>
      </c>
      <c r="E207" s="430">
        <f>SUM(E193+E198+E202+E204)</f>
        <v>3010436</v>
      </c>
      <c r="F207" s="542">
        <f>SUM(E207/D207)</f>
        <v>0.547609675243551</v>
      </c>
    </row>
    <row r="208" spans="1:6" s="443" customFormat="1" ht="9" customHeight="1">
      <c r="A208" s="441"/>
      <c r="B208" s="676"/>
      <c r="C208" s="578"/>
      <c r="D208" s="688"/>
      <c r="E208" s="578"/>
      <c r="F208" s="538"/>
    </row>
    <row r="209" spans="1:6" s="443" customFormat="1" ht="12.75">
      <c r="A209" s="444"/>
      <c r="B209" s="677" t="s">
        <v>460</v>
      </c>
      <c r="C209" s="381"/>
      <c r="D209" s="689"/>
      <c r="E209" s="381"/>
      <c r="F209" s="535"/>
    </row>
    <row r="210" spans="1:6" ht="6.75" customHeight="1">
      <c r="A210" s="379"/>
      <c r="B210" s="678"/>
      <c r="C210" s="381"/>
      <c r="D210" s="689"/>
      <c r="E210" s="381"/>
      <c r="F210" s="535"/>
    </row>
    <row r="211" spans="1:6" s="372" customFormat="1" ht="12">
      <c r="A211" s="400">
        <v>1511</v>
      </c>
      <c r="B211" s="679" t="s">
        <v>356</v>
      </c>
      <c r="C211" s="400">
        <f>SUM(C174+C125+C10)</f>
        <v>832116</v>
      </c>
      <c r="D211" s="680">
        <f>SUM(D174+D125+D10)</f>
        <v>832896</v>
      </c>
      <c r="E211" s="400">
        <f>SUM(E174+E125+E10)</f>
        <v>364806</v>
      </c>
      <c r="F211" s="537">
        <f aca="true" t="shared" si="3" ref="F211:F219">SUM(E211/D211)</f>
        <v>0.43799706085753803</v>
      </c>
    </row>
    <row r="212" spans="1:6" s="372" customFormat="1" ht="12">
      <c r="A212" s="400">
        <v>1512</v>
      </c>
      <c r="B212" s="679" t="s">
        <v>297</v>
      </c>
      <c r="C212" s="400">
        <f>SUM(C175+C129+C17)</f>
        <v>261817</v>
      </c>
      <c r="D212" s="680">
        <f>SUM(D175+D129+D17)</f>
        <v>261817</v>
      </c>
      <c r="E212" s="400">
        <f>SUM(E175+E129+E17)</f>
        <v>131412</v>
      </c>
      <c r="F212" s="537">
        <f t="shared" si="3"/>
        <v>0.5019230989584328</v>
      </c>
    </row>
    <row r="213" spans="1:6" s="372" customFormat="1" ht="12">
      <c r="A213" s="400">
        <v>1513</v>
      </c>
      <c r="B213" s="396" t="s">
        <v>357</v>
      </c>
      <c r="C213" s="400">
        <f>SUM(C176+C128+C21)</f>
        <v>54332</v>
      </c>
      <c r="D213" s="400">
        <f>SUM(D176+D128+D21)</f>
        <v>57602</v>
      </c>
      <c r="E213" s="400">
        <f>SUM(E176+E128+E21)</f>
        <v>56426</v>
      </c>
      <c r="F213" s="537">
        <f t="shared" si="3"/>
        <v>0.9795840422207562</v>
      </c>
    </row>
    <row r="214" spans="1:6" s="372" customFormat="1" ht="12">
      <c r="A214" s="400">
        <v>1514</v>
      </c>
      <c r="B214" s="396" t="s">
        <v>456</v>
      </c>
      <c r="C214" s="400">
        <f>SUM(C177)</f>
        <v>262093</v>
      </c>
      <c r="D214" s="400">
        <f>SUM(D177)</f>
        <v>262093</v>
      </c>
      <c r="E214" s="400">
        <f>SUM(E177+E130)</f>
        <v>131952</v>
      </c>
      <c r="F214" s="537">
        <f t="shared" si="3"/>
        <v>0.5034548805195103</v>
      </c>
    </row>
    <row r="215" spans="1:6" s="372" customFormat="1" ht="12">
      <c r="A215" s="400">
        <v>1516</v>
      </c>
      <c r="B215" s="396" t="s">
        <v>358</v>
      </c>
      <c r="C215" s="400">
        <f>SUM(C178+C131+C24)</f>
        <v>1140609</v>
      </c>
      <c r="D215" s="400">
        <f>SUM(D178+D131+D24)</f>
        <v>1140609</v>
      </c>
      <c r="E215" s="400">
        <f>SUM(E178+E131+E24)</f>
        <v>341830</v>
      </c>
      <c r="F215" s="537">
        <f t="shared" si="3"/>
        <v>0.29969077922408116</v>
      </c>
    </row>
    <row r="216" spans="1:6" s="372" customFormat="1" ht="12.75" thickBot="1">
      <c r="A216" s="406">
        <v>1517</v>
      </c>
      <c r="B216" s="409" t="s">
        <v>359</v>
      </c>
      <c r="C216" s="434">
        <f>SUM(C179+C132+C30)</f>
        <v>30000</v>
      </c>
      <c r="D216" s="434">
        <f>SUM(D179+D132+D30)</f>
        <v>30000</v>
      </c>
      <c r="E216" s="434">
        <f>SUM(E179+E132+E30)</f>
        <v>17304</v>
      </c>
      <c r="F216" s="541">
        <f t="shared" si="3"/>
        <v>0.5768</v>
      </c>
    </row>
    <row r="217" spans="1:6" s="372" customFormat="1" ht="12.75" thickBot="1">
      <c r="A217" s="399">
        <v>1510</v>
      </c>
      <c r="B217" s="398" t="s">
        <v>187</v>
      </c>
      <c r="C217" s="399">
        <f>SUM(C211:C216)</f>
        <v>2580967</v>
      </c>
      <c r="D217" s="399">
        <f>SUM(D211:D216)</f>
        <v>2585017</v>
      </c>
      <c r="E217" s="399">
        <f>SUM(E211:E216)</f>
        <v>1043730</v>
      </c>
      <c r="F217" s="540">
        <f t="shared" si="3"/>
        <v>0.4037613679136346</v>
      </c>
    </row>
    <row r="218" spans="1:6" s="372" customFormat="1" ht="12">
      <c r="A218" s="401">
        <v>1521</v>
      </c>
      <c r="B218" s="402" t="s">
        <v>419</v>
      </c>
      <c r="C218" s="401">
        <f>SUM(C34)</f>
        <v>6231843</v>
      </c>
      <c r="D218" s="401">
        <f>SUM(D34)</f>
        <v>6231843</v>
      </c>
      <c r="E218" s="401">
        <f>SUM(E34)</f>
        <v>3230649</v>
      </c>
      <c r="F218" s="547">
        <f t="shared" si="3"/>
        <v>0.5184098829190659</v>
      </c>
    </row>
    <row r="219" spans="1:6" s="372" customFormat="1" ht="12">
      <c r="A219" s="400">
        <v>1522</v>
      </c>
      <c r="B219" s="396" t="s">
        <v>305</v>
      </c>
      <c r="C219" s="400">
        <f>SUM(C41)</f>
        <v>636680</v>
      </c>
      <c r="D219" s="400">
        <f>SUM(D41)</f>
        <v>636680</v>
      </c>
      <c r="E219" s="400">
        <f>SUM(E41)</f>
        <v>365754</v>
      </c>
      <c r="F219" s="537">
        <f t="shared" si="3"/>
        <v>0.5744706917132626</v>
      </c>
    </row>
    <row r="220" spans="1:6" s="372" customFormat="1" ht="12">
      <c r="A220" s="400">
        <v>1523</v>
      </c>
      <c r="B220" s="396" t="s">
        <v>421</v>
      </c>
      <c r="C220" s="400">
        <f>SUM(C49)</f>
        <v>381042</v>
      </c>
      <c r="D220" s="400">
        <f>SUM(D49)</f>
        <v>381042</v>
      </c>
      <c r="E220" s="400">
        <f>SUM(E49)</f>
        <v>152507</v>
      </c>
      <c r="F220" s="537">
        <f aca="true" t="shared" si="4" ref="F220:F252">SUM(E220/D220)</f>
        <v>0.4002367193117819</v>
      </c>
    </row>
    <row r="221" spans="1:6" s="372" customFormat="1" ht="12">
      <c r="A221" s="401">
        <v>1524</v>
      </c>
      <c r="B221" s="396" t="s">
        <v>492</v>
      </c>
      <c r="C221" s="400">
        <f>SUM(C44)</f>
        <v>1021000</v>
      </c>
      <c r="D221" s="400">
        <f>SUM(D44)</f>
        <v>1021000</v>
      </c>
      <c r="E221" s="400">
        <f>SUM(E44)</f>
        <v>443786</v>
      </c>
      <c r="F221" s="537">
        <f t="shared" si="4"/>
        <v>0.4346581782566112</v>
      </c>
    </row>
    <row r="222" spans="1:6" s="372" customFormat="1" ht="12.75" thickBot="1">
      <c r="A222" s="434">
        <v>1525</v>
      </c>
      <c r="B222" s="452" t="s">
        <v>427</v>
      </c>
      <c r="C222" s="434">
        <f>SUM(C57)</f>
        <v>8428</v>
      </c>
      <c r="D222" s="434">
        <f>SUM(D57)</f>
        <v>8428</v>
      </c>
      <c r="E222" s="434">
        <f>SUM(E57)</f>
        <v>2708</v>
      </c>
      <c r="F222" s="541">
        <f t="shared" si="4"/>
        <v>0.32130991931656383</v>
      </c>
    </row>
    <row r="223" spans="1:6" s="372" customFormat="1" ht="12.75" thickBot="1">
      <c r="A223" s="399">
        <v>1520</v>
      </c>
      <c r="B223" s="398" t="s">
        <v>518</v>
      </c>
      <c r="C223" s="399">
        <f>SUM(C218:C222)</f>
        <v>8278993</v>
      </c>
      <c r="D223" s="399">
        <f>SUM(D218:D222)</f>
        <v>8278993</v>
      </c>
      <c r="E223" s="399">
        <f>SUM(E218:E222)</f>
        <v>4195404</v>
      </c>
      <c r="F223" s="542">
        <f t="shared" si="4"/>
        <v>0.5067529348074096</v>
      </c>
    </row>
    <row r="224" spans="1:6" s="372" customFormat="1" ht="12.75" thickBot="1">
      <c r="A224" s="436">
        <v>1531</v>
      </c>
      <c r="B224" s="417" t="s">
        <v>429</v>
      </c>
      <c r="C224" s="436">
        <f>SUM(C61+C62)</f>
        <v>2031075</v>
      </c>
      <c r="D224" s="436">
        <f>SUM(D61+D62+D63+D64)</f>
        <v>2232113</v>
      </c>
      <c r="E224" s="436">
        <f>SUM(E61+E62+E63+E64)</f>
        <v>1378159</v>
      </c>
      <c r="F224" s="547">
        <f t="shared" si="4"/>
        <v>0.6174234906566111</v>
      </c>
    </row>
    <row r="225" spans="1:6" s="372" customFormat="1" ht="12.75" thickBot="1">
      <c r="A225" s="399">
        <v>1530</v>
      </c>
      <c r="B225" s="423" t="s">
        <v>431</v>
      </c>
      <c r="C225" s="399">
        <f>SUM(C224)</f>
        <v>2031075</v>
      </c>
      <c r="D225" s="399">
        <f>SUM(D224)</f>
        <v>2232113</v>
      </c>
      <c r="E225" s="399">
        <f>SUM(E224)</f>
        <v>1378159</v>
      </c>
      <c r="F225" s="539">
        <f t="shared" si="4"/>
        <v>0.6174234906566111</v>
      </c>
    </row>
    <row r="226" spans="1:6" s="372" customFormat="1" ht="12.75" thickBot="1">
      <c r="A226" s="399">
        <v>1540</v>
      </c>
      <c r="B226" s="416" t="s">
        <v>434</v>
      </c>
      <c r="C226" s="399">
        <f>SUM(C187+C69)</f>
        <v>1400</v>
      </c>
      <c r="D226" s="399">
        <f>SUM(D187+D69)</f>
        <v>9386</v>
      </c>
      <c r="E226" s="399">
        <f>SUM(E187+E69)</f>
        <v>41548</v>
      </c>
      <c r="F226" s="542">
        <f t="shared" si="4"/>
        <v>4.426592797783933</v>
      </c>
    </row>
    <row r="227" spans="1:6" s="372" customFormat="1" ht="12.75" thickBot="1">
      <c r="A227" s="422">
        <v>1550</v>
      </c>
      <c r="B227" s="416" t="s">
        <v>465</v>
      </c>
      <c r="C227" s="422"/>
      <c r="D227" s="422"/>
      <c r="E227" s="422">
        <f>SUM(E189)</f>
        <v>4566</v>
      </c>
      <c r="F227" s="542"/>
    </row>
    <row r="228" spans="1:6" s="372" customFormat="1" ht="12.75" thickBot="1">
      <c r="A228" s="422">
        <v>1560</v>
      </c>
      <c r="B228" s="416" t="s">
        <v>466</v>
      </c>
      <c r="C228" s="422"/>
      <c r="D228" s="422"/>
      <c r="E228" s="422">
        <f>SUM(E191+E73)</f>
        <v>184105</v>
      </c>
      <c r="F228" s="542"/>
    </row>
    <row r="229" spans="1:6" s="372" customFormat="1" ht="12.75" thickBot="1">
      <c r="A229" s="422"/>
      <c r="B229" s="416" t="s">
        <v>365</v>
      </c>
      <c r="C229" s="422">
        <f>SUM(C226+C223+C217+C225)</f>
        <v>12892435</v>
      </c>
      <c r="D229" s="422">
        <f>SUM(D226+D223+D217+D225)</f>
        <v>13105509</v>
      </c>
      <c r="E229" s="422">
        <f>SUM(E226+E223+E217+E225+E227+E228)</f>
        <v>6847512</v>
      </c>
      <c r="F229" s="542">
        <f t="shared" si="4"/>
        <v>0.5224911142329535</v>
      </c>
    </row>
    <row r="230" spans="1:6" s="372" customFormat="1" ht="12">
      <c r="A230" s="401">
        <v>1571</v>
      </c>
      <c r="B230" s="402" t="s">
        <v>436</v>
      </c>
      <c r="C230" s="401">
        <f>SUM(C77)</f>
        <v>1160000</v>
      </c>
      <c r="D230" s="401">
        <f>SUM(D77)</f>
        <v>1160000</v>
      </c>
      <c r="E230" s="401">
        <f>SUM(E77)</f>
        <v>79877</v>
      </c>
      <c r="F230" s="598">
        <f t="shared" si="4"/>
        <v>0.0688594827586207</v>
      </c>
    </row>
    <row r="231" spans="1:6" s="372" customFormat="1" ht="12.75" thickBot="1">
      <c r="A231" s="408">
        <v>1572</v>
      </c>
      <c r="B231" s="396" t="s">
        <v>513</v>
      </c>
      <c r="C231" s="408">
        <f>SUM(C83)</f>
        <v>250000</v>
      </c>
      <c r="D231" s="408">
        <f>SUM(D83)</f>
        <v>250000</v>
      </c>
      <c r="E231" s="408">
        <f>SUM(E83)</f>
        <v>124459</v>
      </c>
      <c r="F231" s="541">
        <f t="shared" si="4"/>
        <v>0.497836</v>
      </c>
    </row>
    <row r="232" spans="1:6" s="372" customFormat="1" ht="12.75" thickBot="1">
      <c r="A232" s="399">
        <v>1570</v>
      </c>
      <c r="B232" s="398" t="s">
        <v>437</v>
      </c>
      <c r="C232" s="399">
        <f>SUM(C230:C231)</f>
        <v>1410000</v>
      </c>
      <c r="D232" s="399">
        <f>SUM(D230:D231)</f>
        <v>1410000</v>
      </c>
      <c r="E232" s="399">
        <f>SUM(E230:E231)</f>
        <v>204336</v>
      </c>
      <c r="F232" s="542">
        <f t="shared" si="4"/>
        <v>0.14491914893617022</v>
      </c>
    </row>
    <row r="233" spans="1:6" s="372" customFormat="1" ht="12">
      <c r="A233" s="431">
        <v>1581</v>
      </c>
      <c r="B233" s="432" t="s">
        <v>438</v>
      </c>
      <c r="C233" s="401">
        <f>SUM(C87)</f>
        <v>363209</v>
      </c>
      <c r="D233" s="401">
        <f>SUM(D87)</f>
        <v>363209</v>
      </c>
      <c r="E233" s="401">
        <f>SUM(E87)</f>
        <v>61744</v>
      </c>
      <c r="F233" s="598">
        <f t="shared" si="4"/>
        <v>0.16999578754931732</v>
      </c>
    </row>
    <row r="234" spans="1:6" s="372" customFormat="1" ht="12">
      <c r="A234" s="400">
        <v>1582</v>
      </c>
      <c r="B234" s="396" t="s">
        <v>439</v>
      </c>
      <c r="C234" s="400">
        <f>SUM(C91)</f>
        <v>60000</v>
      </c>
      <c r="D234" s="400">
        <f>SUM(D91)</f>
        <v>68817</v>
      </c>
      <c r="E234" s="400">
        <f>SUM(E91)</f>
        <v>34323</v>
      </c>
      <c r="F234" s="537">
        <f t="shared" si="4"/>
        <v>0.4987575744365491</v>
      </c>
    </row>
    <row r="235" spans="1:6" s="372" customFormat="1" ht="12.75" thickBot="1">
      <c r="A235" s="408">
        <v>1583</v>
      </c>
      <c r="B235" s="409" t="s">
        <v>440</v>
      </c>
      <c r="C235" s="408">
        <f>SUM(C94)</f>
        <v>877793</v>
      </c>
      <c r="D235" s="408">
        <f>SUM(D94)</f>
        <v>877793</v>
      </c>
      <c r="E235" s="408">
        <f>SUM(E94+E195)</f>
        <v>193018</v>
      </c>
      <c r="F235" s="541">
        <f t="shared" si="4"/>
        <v>0.21989011076643356</v>
      </c>
    </row>
    <row r="236" spans="1:6" s="372" customFormat="1" ht="12.75" thickBot="1">
      <c r="A236" s="399">
        <v>1580</v>
      </c>
      <c r="B236" s="411" t="s">
        <v>441</v>
      </c>
      <c r="C236" s="399">
        <f>SUM(C233:C235)</f>
        <v>1301002</v>
      </c>
      <c r="D236" s="399">
        <f>SUM(D233:D235)</f>
        <v>1309819</v>
      </c>
      <c r="E236" s="399">
        <f>SUM(E233:E235)</f>
        <v>289085</v>
      </c>
      <c r="F236" s="542">
        <f t="shared" si="4"/>
        <v>0.22070606702147397</v>
      </c>
    </row>
    <row r="237" spans="1:6" s="372" customFormat="1" ht="12.75" thickBot="1">
      <c r="A237" s="399">
        <v>1590</v>
      </c>
      <c r="B237" s="423" t="s">
        <v>480</v>
      </c>
      <c r="C237" s="399">
        <f>SUM(C100)</f>
        <v>0</v>
      </c>
      <c r="D237" s="399">
        <f>SUM(D100)</f>
        <v>0</v>
      </c>
      <c r="E237" s="399">
        <f>SUM(E100+E196)</f>
        <v>6506</v>
      </c>
      <c r="F237" s="542"/>
    </row>
    <row r="238" spans="1:6" s="372" customFormat="1" ht="12.75" thickBot="1">
      <c r="A238" s="399">
        <v>1600</v>
      </c>
      <c r="B238" s="423" t="s">
        <v>516</v>
      </c>
      <c r="C238" s="422"/>
      <c r="D238" s="422"/>
      <c r="E238" s="422"/>
      <c r="F238" s="542"/>
    </row>
    <row r="239" spans="1:6" s="372" customFormat="1" ht="13.5" thickBot="1">
      <c r="A239" s="399"/>
      <c r="B239" s="424" t="s">
        <v>378</v>
      </c>
      <c r="C239" s="422">
        <f>SUM(C237+C236+C232)</f>
        <v>2711002</v>
      </c>
      <c r="D239" s="422">
        <f>SUM(D237+D236+D232)</f>
        <v>2719819</v>
      </c>
      <c r="E239" s="422">
        <f>SUM(E237+E236+E232)</f>
        <v>499927</v>
      </c>
      <c r="F239" s="542">
        <f t="shared" si="4"/>
        <v>0.18380892257903927</v>
      </c>
    </row>
    <row r="240" spans="1:6" s="372" customFormat="1" ht="12.75">
      <c r="A240" s="431">
        <v>1611</v>
      </c>
      <c r="B240" s="459" t="s">
        <v>469</v>
      </c>
      <c r="C240" s="449"/>
      <c r="D240" s="449"/>
      <c r="E240" s="449"/>
      <c r="F240" s="538"/>
    </row>
    <row r="241" spans="1:6" s="372" customFormat="1" ht="13.5" thickBot="1">
      <c r="A241" s="408">
        <v>1612</v>
      </c>
      <c r="B241" s="439" t="s">
        <v>470</v>
      </c>
      <c r="C241" s="408">
        <f>SUM(C144+C107)</f>
        <v>65000</v>
      </c>
      <c r="D241" s="408">
        <f>SUM(D144+D107)</f>
        <v>65000</v>
      </c>
      <c r="E241" s="408">
        <f>SUM(E144+E109)</f>
        <v>25033</v>
      </c>
      <c r="F241" s="541">
        <f t="shared" si="4"/>
        <v>0.3851230769230769</v>
      </c>
    </row>
    <row r="242" spans="1:6" s="372" customFormat="1" ht="12.75" thickBot="1">
      <c r="A242" s="399">
        <v>1610</v>
      </c>
      <c r="B242" s="398" t="s">
        <v>239</v>
      </c>
      <c r="C242" s="399">
        <f>SUM(C241)</f>
        <v>65000</v>
      </c>
      <c r="D242" s="399">
        <f>SUM(D241)</f>
        <v>65000</v>
      </c>
      <c r="E242" s="399">
        <f>SUM(E241)</f>
        <v>25033</v>
      </c>
      <c r="F242" s="542">
        <f t="shared" si="4"/>
        <v>0.3851230769230769</v>
      </c>
    </row>
    <row r="243" spans="1:6" s="372" customFormat="1" ht="15.75" thickBot="1">
      <c r="A243" s="399"/>
      <c r="B243" s="531" t="s">
        <v>556</v>
      </c>
      <c r="C243" s="399">
        <f>SUM(C242+C239+C229)</f>
        <v>15668437</v>
      </c>
      <c r="D243" s="399">
        <f>SUM(D242+D239+D229)</f>
        <v>15890328</v>
      </c>
      <c r="E243" s="399">
        <f>SUM(E242+E239+E229)</f>
        <v>7372472</v>
      </c>
      <c r="F243" s="542">
        <f t="shared" si="4"/>
        <v>0.46395971184484047</v>
      </c>
    </row>
    <row r="244" spans="1:6" s="372" customFormat="1" ht="12">
      <c r="A244" s="401">
        <v>1621</v>
      </c>
      <c r="B244" s="407" t="s">
        <v>350</v>
      </c>
      <c r="C244" s="392">
        <f>SUM(C200+C111)</f>
        <v>0</v>
      </c>
      <c r="D244" s="401">
        <f>SUM(D200+D111+D164+D147)</f>
        <v>387331</v>
      </c>
      <c r="E244" s="401">
        <f>SUM(E200+E111+E164+E147)</f>
        <v>385135</v>
      </c>
      <c r="F244" s="598">
        <f t="shared" si="4"/>
        <v>0.9943304305619741</v>
      </c>
    </row>
    <row r="245" spans="1:6" s="372" customFormat="1" ht="12.75" thickBot="1">
      <c r="A245" s="408">
        <v>1622</v>
      </c>
      <c r="B245" s="450" t="s">
        <v>351</v>
      </c>
      <c r="C245" s="401">
        <f>SUM(C201+C112)</f>
        <v>400000</v>
      </c>
      <c r="D245" s="401">
        <f>SUM(D201+D112+D165+D148)</f>
        <v>632303</v>
      </c>
      <c r="E245" s="401">
        <f>SUM(E201+E112+E165+E148)</f>
        <v>259404</v>
      </c>
      <c r="F245" s="541">
        <f t="shared" si="4"/>
        <v>0.4102526794906872</v>
      </c>
    </row>
    <row r="246" spans="1:6" s="372" customFormat="1" ht="13.5" thickBot="1">
      <c r="A246" s="422">
        <v>1620</v>
      </c>
      <c r="B246" s="424" t="s">
        <v>461</v>
      </c>
      <c r="C246" s="399">
        <f>SUM(C244:C245)</f>
        <v>400000</v>
      </c>
      <c r="D246" s="399">
        <f>SUM(D244:D245)</f>
        <v>1019634</v>
      </c>
      <c r="E246" s="399">
        <f>SUM(E244:E245)</f>
        <v>644539</v>
      </c>
      <c r="F246" s="542">
        <f t="shared" si="4"/>
        <v>0.6321278027213687</v>
      </c>
    </row>
    <row r="247" spans="1:6" s="372" customFormat="1" ht="12">
      <c r="A247" s="401">
        <v>1631</v>
      </c>
      <c r="B247" s="402" t="s">
        <v>445</v>
      </c>
      <c r="C247" s="401">
        <f>SUM(C115)</f>
        <v>870000</v>
      </c>
      <c r="D247" s="401">
        <f>SUM(D115)</f>
        <v>870000</v>
      </c>
      <c r="E247" s="401">
        <f>SUM(E115)</f>
        <v>0</v>
      </c>
      <c r="F247" s="538">
        <f t="shared" si="4"/>
        <v>0</v>
      </c>
    </row>
    <row r="248" spans="1:6" s="372" customFormat="1" ht="12">
      <c r="A248" s="406"/>
      <c r="B248" s="529" t="s">
        <v>554</v>
      </c>
      <c r="C248" s="406"/>
      <c r="D248" s="406"/>
      <c r="E248" s="406"/>
      <c r="F248" s="535"/>
    </row>
    <row r="249" spans="1:6" s="372" customFormat="1" ht="12.75" thickBot="1">
      <c r="A249" s="408">
        <v>1632</v>
      </c>
      <c r="B249" s="409" t="s">
        <v>347</v>
      </c>
      <c r="C249" s="421"/>
      <c r="D249" s="421"/>
      <c r="E249" s="421"/>
      <c r="F249" s="539"/>
    </row>
    <row r="250" spans="1:6" s="372" customFormat="1" ht="13.5" thickBot="1">
      <c r="A250" s="399">
        <v>1630</v>
      </c>
      <c r="B250" s="424" t="s">
        <v>446</v>
      </c>
      <c r="C250" s="422">
        <f>SUM(C247:C249)</f>
        <v>870000</v>
      </c>
      <c r="D250" s="422">
        <f>SUM(D247:D249)</f>
        <v>870000</v>
      </c>
      <c r="E250" s="422">
        <f>SUM(E247:E249)</f>
        <v>0</v>
      </c>
      <c r="F250" s="542">
        <f t="shared" si="4"/>
        <v>0</v>
      </c>
    </row>
    <row r="251" spans="1:6" s="372" customFormat="1" ht="13.5" thickBot="1">
      <c r="A251" s="422">
        <v>1640</v>
      </c>
      <c r="B251" s="426" t="s">
        <v>647</v>
      </c>
      <c r="C251" s="422"/>
      <c r="D251" s="422"/>
      <c r="E251" s="422">
        <f>SUM(E204+E168+E151+E119)</f>
        <v>38080</v>
      </c>
      <c r="F251" s="542"/>
    </row>
    <row r="252" spans="1:6" s="443" customFormat="1" ht="13.5" thickBot="1">
      <c r="A252" s="428"/>
      <c r="B252" s="429" t="s">
        <v>462</v>
      </c>
      <c r="C252" s="453">
        <f>SUM(C250+C246+C239+C229+C242)</f>
        <v>16938437</v>
      </c>
      <c r="D252" s="453">
        <f>SUM(D250+D246+D239+D229+D242)</f>
        <v>17779962</v>
      </c>
      <c r="E252" s="453">
        <f>SUM(E250+E246+E239+E229+E242+E251)</f>
        <v>8055091</v>
      </c>
      <c r="F252" s="542">
        <f t="shared" si="4"/>
        <v>0.45304320672901327</v>
      </c>
    </row>
    <row r="253" ht="12">
      <c r="C253" s="455"/>
    </row>
    <row r="254" ht="12">
      <c r="C254" s="455"/>
    </row>
    <row r="255" ht="12">
      <c r="C255" s="455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3937007874015748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5" manualBreakCount="5">
    <brk id="48" max="255" man="1"/>
    <brk id="93" max="255" man="1"/>
    <brk id="139" max="255" man="1"/>
    <brk id="186" max="255" man="1"/>
    <brk id="2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7"/>
  <sheetViews>
    <sheetView showZeros="0" workbookViewId="0" topLeftCell="A25">
      <selection activeCell="E32" sqref="E32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5" width="12.125" style="27" customWidth="1"/>
    <col min="6" max="16384" width="9.125" style="27" customWidth="1"/>
  </cols>
  <sheetData>
    <row r="1" spans="1:6" ht="12.75">
      <c r="A1" s="755" t="s">
        <v>244</v>
      </c>
      <c r="B1" s="755"/>
      <c r="C1" s="756"/>
      <c r="D1" s="751"/>
      <c r="E1" s="751"/>
      <c r="F1" s="751"/>
    </row>
    <row r="2" spans="1:6" ht="12.75">
      <c r="A2" s="755" t="s">
        <v>29</v>
      </c>
      <c r="B2" s="755"/>
      <c r="C2" s="756"/>
      <c r="D2" s="751"/>
      <c r="E2" s="751"/>
      <c r="F2" s="751"/>
    </row>
    <row r="3" spans="1:3" ht="9" customHeight="1">
      <c r="A3" s="269"/>
      <c r="B3" s="269"/>
      <c r="C3" s="142"/>
    </row>
    <row r="4" spans="1:6" ht="12" customHeight="1">
      <c r="A4" s="210"/>
      <c r="B4" s="209"/>
      <c r="C4" s="179"/>
      <c r="F4" s="179" t="s">
        <v>212</v>
      </c>
    </row>
    <row r="5" spans="1:6" s="29" customFormat="1" ht="12" customHeight="1">
      <c r="A5" s="227"/>
      <c r="B5" s="28"/>
      <c r="C5" s="206" t="s">
        <v>79</v>
      </c>
      <c r="D5" s="741" t="s">
        <v>602</v>
      </c>
      <c r="E5" s="741" t="s">
        <v>604</v>
      </c>
      <c r="F5" s="741" t="s">
        <v>611</v>
      </c>
    </row>
    <row r="6" spans="1:6" s="29" customFormat="1" ht="12" customHeight="1">
      <c r="A6" s="3" t="s">
        <v>232</v>
      </c>
      <c r="B6" s="3" t="s">
        <v>166</v>
      </c>
      <c r="C6" s="15" t="s">
        <v>564</v>
      </c>
      <c r="D6" s="757"/>
      <c r="E6" s="757"/>
      <c r="F6" s="757"/>
    </row>
    <row r="7" spans="1:6" s="29" customFormat="1" ht="12.75" customHeight="1" thickBot="1">
      <c r="A7" s="30"/>
      <c r="B7" s="30"/>
      <c r="C7" s="15" t="s">
        <v>565</v>
      </c>
      <c r="D7" s="758"/>
      <c r="E7" s="758"/>
      <c r="F7" s="758"/>
    </row>
    <row r="8" spans="1:6" ht="12" customHeight="1">
      <c r="A8" s="4" t="s">
        <v>167</v>
      </c>
      <c r="B8" s="5" t="s">
        <v>168</v>
      </c>
      <c r="C8" s="96" t="s">
        <v>169</v>
      </c>
      <c r="D8" s="96" t="s">
        <v>170</v>
      </c>
      <c r="E8" s="96" t="s">
        <v>171</v>
      </c>
      <c r="F8" s="96" t="s">
        <v>295</v>
      </c>
    </row>
    <row r="9" spans="1:6" ht="15" customHeight="1">
      <c r="A9" s="4"/>
      <c r="B9" s="305" t="s">
        <v>245</v>
      </c>
      <c r="C9" s="10"/>
      <c r="D9" s="10"/>
      <c r="E9" s="10"/>
      <c r="F9" s="7"/>
    </row>
    <row r="10" spans="1:6" ht="12">
      <c r="A10" s="4"/>
      <c r="B10" s="246"/>
      <c r="C10" s="10"/>
      <c r="D10" s="10"/>
      <c r="E10" s="10"/>
      <c r="F10" s="10"/>
    </row>
    <row r="11" spans="1:6" ht="12">
      <c r="A11" s="6">
        <v>1710</v>
      </c>
      <c r="B11" s="6" t="s">
        <v>343</v>
      </c>
      <c r="C11" s="6">
        <f>SUM(C12+C13+C14+C15+C16+C17+C19)</f>
        <v>2003094</v>
      </c>
      <c r="D11" s="6">
        <f>SUM(D12+D13+D14+D15+D16+D17+D19)</f>
        <v>2098211</v>
      </c>
      <c r="E11" s="6">
        <f>SUM(E12+E13+E14+E15+E16+E17+E19)</f>
        <v>946818</v>
      </c>
      <c r="F11" s="535">
        <f>SUM(E11/D11)</f>
        <v>0.4512501364257456</v>
      </c>
    </row>
    <row r="12" spans="1:6" ht="12">
      <c r="A12" s="10">
        <v>1711</v>
      </c>
      <c r="B12" s="10" t="s">
        <v>246</v>
      </c>
      <c r="C12" s="10">
        <f>SUM('3a.m.'!C81)</f>
        <v>1129374</v>
      </c>
      <c r="D12" s="10">
        <f>SUM('3a.m.'!D81)</f>
        <v>1189802</v>
      </c>
      <c r="E12" s="10">
        <f>SUM('3a.m.'!E81)</f>
        <v>545673</v>
      </c>
      <c r="F12" s="537">
        <f>SUM(E12/D12)</f>
        <v>0.45862504853748776</v>
      </c>
    </row>
    <row r="13" spans="1:6" ht="12">
      <c r="A13" s="10">
        <v>1712</v>
      </c>
      <c r="B13" s="10" t="s">
        <v>12</v>
      </c>
      <c r="C13" s="10">
        <f>SUM('3a.m.'!C82)</f>
        <v>281357</v>
      </c>
      <c r="D13" s="10">
        <f>SUM('3a.m.'!D82)</f>
        <v>306883</v>
      </c>
      <c r="E13" s="10">
        <f>SUM('3a.m.'!E82)</f>
        <v>163731</v>
      </c>
      <c r="F13" s="537">
        <f>SUM(E13/D13)</f>
        <v>0.5335290648227501</v>
      </c>
    </row>
    <row r="14" spans="1:6" ht="12">
      <c r="A14" s="10">
        <v>1713</v>
      </c>
      <c r="B14" s="10" t="s">
        <v>13</v>
      </c>
      <c r="C14" s="10">
        <f>SUM('3a.m.'!C83)</f>
        <v>482121</v>
      </c>
      <c r="D14" s="10">
        <f>SUM('3a.m.'!D83)</f>
        <v>471794</v>
      </c>
      <c r="E14" s="10">
        <f>SUM('3a.m.'!E83)</f>
        <v>215186</v>
      </c>
      <c r="F14" s="537">
        <f>SUM(E14/D14)</f>
        <v>0.45610160366600677</v>
      </c>
    </row>
    <row r="15" spans="1:6" ht="12">
      <c r="A15" s="10">
        <v>1714</v>
      </c>
      <c r="B15" s="10" t="s">
        <v>268</v>
      </c>
      <c r="C15" s="10">
        <f>SUM('3a.m.'!C84)</f>
        <v>0</v>
      </c>
      <c r="D15" s="10">
        <f>SUM('3a.m.'!D84)</f>
        <v>0</v>
      </c>
      <c r="E15" s="10">
        <f>SUM('3a.m.'!E84)</f>
        <v>0</v>
      </c>
      <c r="F15" s="537"/>
    </row>
    <row r="16" spans="1:6" ht="12">
      <c r="A16" s="10">
        <v>1715</v>
      </c>
      <c r="B16" s="10" t="s">
        <v>61</v>
      </c>
      <c r="C16" s="10">
        <f>SUM('3a.m.'!C85)</f>
        <v>0</v>
      </c>
      <c r="D16" s="10">
        <f>SUM('3a.m.'!D85)</f>
        <v>0</v>
      </c>
      <c r="E16" s="10">
        <f>SUM('3a.m.'!E85)</f>
        <v>57</v>
      </c>
      <c r="F16" s="537"/>
    </row>
    <row r="17" spans="1:6" ht="12">
      <c r="A17" s="10">
        <v>1716</v>
      </c>
      <c r="B17" s="10" t="s">
        <v>18</v>
      </c>
      <c r="C17" s="10">
        <f>SUM('3a.m.'!C89)</f>
        <v>85242</v>
      </c>
      <c r="D17" s="10">
        <f>SUM('3a.m.'!D89)</f>
        <v>104732</v>
      </c>
      <c r="E17" s="10">
        <f>SUM('3a.m.'!E89)</f>
        <v>22171</v>
      </c>
      <c r="F17" s="537">
        <f>SUM(E17/D17)</f>
        <v>0.21169270137111867</v>
      </c>
    </row>
    <row r="18" spans="1:6" ht="12">
      <c r="A18" s="10">
        <v>1717</v>
      </c>
      <c r="B18" s="7" t="s">
        <v>17</v>
      </c>
      <c r="C18" s="10"/>
      <c r="D18" s="10"/>
      <c r="E18" s="10">
        <f>SUM('3a.m.'!E88)</f>
        <v>452</v>
      </c>
      <c r="F18" s="537"/>
    </row>
    <row r="19" spans="1:6" ht="12">
      <c r="A19" s="10">
        <v>1718</v>
      </c>
      <c r="B19" s="7" t="s">
        <v>247</v>
      </c>
      <c r="C19" s="10">
        <f>SUM('3a.m.'!C92)</f>
        <v>25000</v>
      </c>
      <c r="D19" s="10">
        <f>SUM('3a.m.'!D92)</f>
        <v>25000</v>
      </c>
      <c r="E19" s="10">
        <f>SUM('3a.m.'!E92)</f>
        <v>0</v>
      </c>
      <c r="F19" s="535">
        <f>SUM(E19/D19)</f>
        <v>0</v>
      </c>
    </row>
    <row r="20" spans="1:6" ht="9.75" customHeight="1">
      <c r="A20" s="10"/>
      <c r="B20" s="10"/>
      <c r="C20" s="10"/>
      <c r="D20" s="10"/>
      <c r="E20" s="10"/>
      <c r="F20" s="535"/>
    </row>
    <row r="21" spans="1:6" ht="12">
      <c r="A21" s="172">
        <v>1720</v>
      </c>
      <c r="B21" s="172" t="s">
        <v>344</v>
      </c>
      <c r="C21" s="172">
        <f>SUM(C22)</f>
        <v>135000</v>
      </c>
      <c r="D21" s="172">
        <f>SUM(D22)</f>
        <v>156000</v>
      </c>
      <c r="E21" s="172">
        <f>SUM(E22)</f>
        <v>113824</v>
      </c>
      <c r="F21" s="535">
        <f>SUM(E21/D21)</f>
        <v>0.7296410256410256</v>
      </c>
    </row>
    <row r="22" spans="1:6" ht="12">
      <c r="A22" s="10">
        <v>1721</v>
      </c>
      <c r="B22" s="7" t="s">
        <v>17</v>
      </c>
      <c r="C22" s="10">
        <f>SUM('4.mell.'!C96)</f>
        <v>135000</v>
      </c>
      <c r="D22" s="10">
        <f>SUM('4.mell.'!D98)</f>
        <v>156000</v>
      </c>
      <c r="E22" s="10">
        <f>SUM('4.mell.'!E98)</f>
        <v>113824</v>
      </c>
      <c r="F22" s="537">
        <f>SUM(E22/D22)</f>
        <v>0.7296410256410256</v>
      </c>
    </row>
    <row r="23" spans="1:6" ht="9.75" customHeight="1">
      <c r="A23" s="10"/>
      <c r="B23" s="10"/>
      <c r="C23" s="10"/>
      <c r="D23" s="10"/>
      <c r="E23" s="10"/>
      <c r="F23" s="535"/>
    </row>
    <row r="24" spans="1:6" ht="12">
      <c r="A24" s="172">
        <v>1730</v>
      </c>
      <c r="B24" s="172" t="s">
        <v>345</v>
      </c>
      <c r="C24" s="172">
        <f>SUM(C25)</f>
        <v>45000</v>
      </c>
      <c r="D24" s="172">
        <f>SUM(D25)</f>
        <v>45000</v>
      </c>
      <c r="E24" s="172">
        <f>SUM(E25)</f>
        <v>7447</v>
      </c>
      <c r="F24" s="535">
        <f>SUM(E24/D24)</f>
        <v>0.16548888888888888</v>
      </c>
    </row>
    <row r="25" spans="1:6" ht="12">
      <c r="A25" s="10">
        <v>1731</v>
      </c>
      <c r="B25" s="7" t="s">
        <v>18</v>
      </c>
      <c r="C25" s="10">
        <f>SUM('5.mell. '!C38)</f>
        <v>45000</v>
      </c>
      <c r="D25" s="10">
        <f>SUM('5.mell. '!D38)</f>
        <v>45000</v>
      </c>
      <c r="E25" s="10">
        <f>SUM('5.mell. '!E38)</f>
        <v>7447</v>
      </c>
      <c r="F25" s="535">
        <f>SUM(E25/D25)</f>
        <v>0.16548888888888888</v>
      </c>
    </row>
    <row r="26" spans="1:6" ht="12">
      <c r="A26" s="10"/>
      <c r="B26" s="10"/>
      <c r="C26" s="10"/>
      <c r="D26" s="10"/>
      <c r="E26" s="10"/>
      <c r="F26" s="535"/>
    </row>
    <row r="27" spans="1:6" ht="12">
      <c r="A27" s="172">
        <v>1735</v>
      </c>
      <c r="B27" s="172" t="s">
        <v>644</v>
      </c>
      <c r="C27" s="10"/>
      <c r="D27" s="10"/>
      <c r="E27" s="172">
        <v>52583</v>
      </c>
      <c r="F27" s="535"/>
    </row>
    <row r="28" spans="1:6" ht="12">
      <c r="A28" s="10"/>
      <c r="B28" s="10"/>
      <c r="C28" s="10"/>
      <c r="D28" s="10"/>
      <c r="E28" s="10"/>
      <c r="F28" s="535"/>
    </row>
    <row r="29" spans="1:6" ht="8.25" customHeight="1">
      <c r="A29" s="10"/>
      <c r="B29" s="10"/>
      <c r="C29" s="10"/>
      <c r="D29" s="10"/>
      <c r="E29" s="10"/>
      <c r="F29" s="535"/>
    </row>
    <row r="30" spans="1:6" ht="12.75">
      <c r="A30" s="10"/>
      <c r="B30" s="306" t="s">
        <v>321</v>
      </c>
      <c r="C30" s="10"/>
      <c r="D30" s="10"/>
      <c r="E30" s="10"/>
      <c r="F30" s="535"/>
    </row>
    <row r="31" spans="1:6" ht="6.75" customHeight="1">
      <c r="A31" s="10"/>
      <c r="B31" s="10"/>
      <c r="C31" s="10"/>
      <c r="D31" s="10"/>
      <c r="E31" s="10"/>
      <c r="F31" s="535"/>
    </row>
    <row r="32" spans="1:6" ht="12">
      <c r="A32" s="172">
        <v>1740</v>
      </c>
      <c r="B32" s="172" t="s">
        <v>27</v>
      </c>
      <c r="C32" s="172">
        <f>SUM(C33:C40)</f>
        <v>226527</v>
      </c>
      <c r="D32" s="172">
        <f>SUM(D33:D40)</f>
        <v>230512</v>
      </c>
      <c r="E32" s="172">
        <f>SUM(E33:E40)</f>
        <v>101778</v>
      </c>
      <c r="F32" s="535">
        <f>SUM(E32/D32)</f>
        <v>0.4415301589505102</v>
      </c>
    </row>
    <row r="33" spans="1:6" ht="12">
      <c r="A33" s="10">
        <v>1741</v>
      </c>
      <c r="B33" s="10" t="s">
        <v>246</v>
      </c>
      <c r="C33" s="10">
        <f>SUM('3b.m.'!C22)</f>
        <v>142952</v>
      </c>
      <c r="D33" s="10">
        <f>SUM('3b.m.'!D22)</f>
        <v>138096</v>
      </c>
      <c r="E33" s="10">
        <f>SUM('3b.m.'!E22)</f>
        <v>60426</v>
      </c>
      <c r="F33" s="537">
        <f>SUM(E33/D33)</f>
        <v>0.43756517205422313</v>
      </c>
    </row>
    <row r="34" spans="1:6" ht="12">
      <c r="A34" s="10">
        <v>1742</v>
      </c>
      <c r="B34" s="10" t="s">
        <v>12</v>
      </c>
      <c r="C34" s="10">
        <f>SUM('3b.m.'!C23)</f>
        <v>39849</v>
      </c>
      <c r="D34" s="10">
        <f>SUM('3b.m.'!D23)</f>
        <v>39780</v>
      </c>
      <c r="E34" s="10">
        <f>SUM('3b.m.'!E23)</f>
        <v>17158</v>
      </c>
      <c r="F34" s="537">
        <f>SUM(E34/D34)</f>
        <v>0.4313222724987431</v>
      </c>
    </row>
    <row r="35" spans="1:6" ht="12">
      <c r="A35" s="10">
        <v>1743</v>
      </c>
      <c r="B35" s="10" t="s">
        <v>13</v>
      </c>
      <c r="C35" s="10">
        <f>SUM('3b.m.'!C24)</f>
        <v>28726</v>
      </c>
      <c r="D35" s="10">
        <f>SUM('3b.m.'!D24)</f>
        <v>33936</v>
      </c>
      <c r="E35" s="10">
        <f>SUM('3b.m.'!E24)</f>
        <v>12199</v>
      </c>
      <c r="F35" s="537">
        <f>SUM(E35/D35)</f>
        <v>0.359470768505422</v>
      </c>
    </row>
    <row r="36" spans="1:6" ht="12">
      <c r="A36" s="10">
        <v>1744</v>
      </c>
      <c r="B36" s="10" t="s">
        <v>268</v>
      </c>
      <c r="C36" s="10">
        <f>SUM('3b.m.'!C25)</f>
        <v>0</v>
      </c>
      <c r="D36" s="10">
        <f>SUM('3b.m.'!D25)</f>
        <v>0</v>
      </c>
      <c r="E36" s="10">
        <f>SUM('3b.m.'!E25)</f>
        <v>0</v>
      </c>
      <c r="F36" s="537"/>
    </row>
    <row r="37" spans="1:6" ht="12">
      <c r="A37" s="10">
        <v>1745</v>
      </c>
      <c r="B37" s="10" t="s">
        <v>61</v>
      </c>
      <c r="C37" s="10">
        <f>SUM('3b.m.'!C26)</f>
        <v>0</v>
      </c>
      <c r="D37" s="10">
        <f>SUM('3b.m.'!D26)</f>
        <v>0</v>
      </c>
      <c r="E37" s="10">
        <f>SUM('3b.m.'!E26)</f>
        <v>0</v>
      </c>
      <c r="F37" s="537"/>
    </row>
    <row r="38" spans="1:6" ht="12">
      <c r="A38" s="10">
        <v>1746</v>
      </c>
      <c r="B38" s="10" t="s">
        <v>18</v>
      </c>
      <c r="C38" s="10">
        <f>SUM('3b.m.'!C31)</f>
        <v>15000</v>
      </c>
      <c r="D38" s="10">
        <f>SUM('3b.m.'!D31)</f>
        <v>18700</v>
      </c>
      <c r="E38" s="10">
        <f>SUM('3b.m.'!E31)</f>
        <v>7328</v>
      </c>
      <c r="F38" s="537">
        <f>SUM(E38/D38)</f>
        <v>0.39187165775401067</v>
      </c>
    </row>
    <row r="39" spans="1:6" ht="12">
      <c r="A39" s="10">
        <v>1747</v>
      </c>
      <c r="B39" s="10" t="s">
        <v>17</v>
      </c>
      <c r="C39" s="10"/>
      <c r="D39" s="10"/>
      <c r="E39" s="10">
        <f>SUM('3b.m.'!E30)</f>
        <v>4667</v>
      </c>
      <c r="F39" s="535"/>
    </row>
    <row r="40" spans="1:6" ht="12">
      <c r="A40" s="10">
        <v>1748</v>
      </c>
      <c r="B40" s="7" t="s">
        <v>247</v>
      </c>
      <c r="C40" s="10"/>
      <c r="D40" s="10"/>
      <c r="E40" s="10"/>
      <c r="F40" s="535"/>
    </row>
    <row r="41" spans="1:6" ht="7.5" customHeight="1">
      <c r="A41" s="10"/>
      <c r="B41" s="10"/>
      <c r="C41" s="10"/>
      <c r="D41" s="10"/>
      <c r="E41" s="10"/>
      <c r="F41" s="535"/>
    </row>
    <row r="42" spans="1:6" ht="12.75" customHeight="1">
      <c r="A42" s="172">
        <v>1749</v>
      </c>
      <c r="B42" s="172" t="s">
        <v>645</v>
      </c>
      <c r="C42" s="10"/>
      <c r="D42" s="10"/>
      <c r="E42" s="172">
        <v>6880</v>
      </c>
      <c r="F42" s="535"/>
    </row>
    <row r="43" spans="1:6" ht="7.5" customHeight="1">
      <c r="A43" s="10"/>
      <c r="B43" s="10"/>
      <c r="C43" s="10"/>
      <c r="D43" s="10"/>
      <c r="E43" s="10"/>
      <c r="F43" s="535"/>
    </row>
    <row r="44" spans="1:6" ht="12.75">
      <c r="A44" s="10"/>
      <c r="B44" s="306" t="s">
        <v>322</v>
      </c>
      <c r="C44" s="10"/>
      <c r="D44" s="10"/>
      <c r="E44" s="10"/>
      <c r="F44" s="535"/>
    </row>
    <row r="45" spans="1:6" ht="7.5" customHeight="1">
      <c r="A45" s="4"/>
      <c r="B45" s="246"/>
      <c r="C45" s="10"/>
      <c r="D45" s="10"/>
      <c r="E45" s="10"/>
      <c r="F45" s="535"/>
    </row>
    <row r="46" spans="1:6" ht="12">
      <c r="A46" s="11">
        <v>1750</v>
      </c>
      <c r="B46" s="11" t="s">
        <v>326</v>
      </c>
      <c r="C46" s="11">
        <f>SUM(C47:C55)</f>
        <v>4122259</v>
      </c>
      <c r="D46" s="11">
        <f>SUM(D47:D55)</f>
        <v>4374433</v>
      </c>
      <c r="E46" s="11">
        <f>SUM(E47:E55)</f>
        <v>1713431</v>
      </c>
      <c r="F46" s="535">
        <f aca="true" t="shared" si="0" ref="F46:F52">SUM(E46/D46)</f>
        <v>0.3916921347292323</v>
      </c>
    </row>
    <row r="47" spans="1:6" ht="12">
      <c r="A47" s="10">
        <v>1751</v>
      </c>
      <c r="B47" s="10" t="s">
        <v>246</v>
      </c>
      <c r="C47" s="10">
        <f>SUM('3c.m.'!C699)</f>
        <v>35172</v>
      </c>
      <c r="D47" s="10">
        <f>SUM('3c.m.'!D699)</f>
        <v>37670</v>
      </c>
      <c r="E47" s="10">
        <f>SUM('3c.m.'!E699)</f>
        <v>8995</v>
      </c>
      <c r="F47" s="537">
        <f t="shared" si="0"/>
        <v>0.23878417839129282</v>
      </c>
    </row>
    <row r="48" spans="1:6" ht="12">
      <c r="A48" s="10">
        <v>1752</v>
      </c>
      <c r="B48" s="10" t="s">
        <v>12</v>
      </c>
      <c r="C48" s="10">
        <f>SUM('3c.m.'!C700)</f>
        <v>14220</v>
      </c>
      <c r="D48" s="10">
        <f>SUM('3c.m.'!D700)</f>
        <v>10205</v>
      </c>
      <c r="E48" s="10">
        <f>SUM('3c.m.'!E700)</f>
        <v>3807</v>
      </c>
      <c r="F48" s="537">
        <f t="shared" si="0"/>
        <v>0.37305242528172466</v>
      </c>
    </row>
    <row r="49" spans="1:6" ht="12">
      <c r="A49" s="10">
        <v>1753</v>
      </c>
      <c r="B49" s="10" t="s">
        <v>13</v>
      </c>
      <c r="C49" s="10">
        <f>SUM('3c.m.'!C701)</f>
        <v>3226145</v>
      </c>
      <c r="D49" s="10">
        <f>SUM('3c.m.'!D701)</f>
        <v>3391738</v>
      </c>
      <c r="E49" s="10">
        <f>SUM('3c.m.'!E701)</f>
        <v>1225194</v>
      </c>
      <c r="F49" s="537">
        <f t="shared" si="0"/>
        <v>0.3612289628503145</v>
      </c>
    </row>
    <row r="50" spans="1:6" ht="12">
      <c r="A50" s="10">
        <v>1754</v>
      </c>
      <c r="B50" s="10" t="s">
        <v>268</v>
      </c>
      <c r="C50" s="10">
        <f>SUM('3c.m.'!C702)</f>
        <v>170362</v>
      </c>
      <c r="D50" s="10">
        <f>SUM('3c.m.'!D702)</f>
        <v>145177</v>
      </c>
      <c r="E50" s="10">
        <f>SUM('3c.m.'!E702)</f>
        <v>32371</v>
      </c>
      <c r="F50" s="537">
        <f t="shared" si="0"/>
        <v>0.22297609125412426</v>
      </c>
    </row>
    <row r="51" spans="1:6" ht="12">
      <c r="A51" s="10">
        <v>1755</v>
      </c>
      <c r="B51" s="10" t="s">
        <v>61</v>
      </c>
      <c r="C51" s="10">
        <f>SUM('3c.m.'!C703)</f>
        <v>3500</v>
      </c>
      <c r="D51" s="10">
        <f>SUM('3c.m.'!D703)</f>
        <v>3500</v>
      </c>
      <c r="E51" s="10">
        <f>SUM('3c.m.'!E703)</f>
        <v>517</v>
      </c>
      <c r="F51" s="537">
        <f t="shared" si="0"/>
        <v>0.14771428571428571</v>
      </c>
    </row>
    <row r="52" spans="1:6" ht="12">
      <c r="A52" s="10">
        <v>1756</v>
      </c>
      <c r="B52" s="10" t="s">
        <v>496</v>
      </c>
      <c r="C52" s="10">
        <f>SUM('3c.m.'!C704)</f>
        <v>172860</v>
      </c>
      <c r="D52" s="10">
        <f>SUM('3c.m.'!D704)</f>
        <v>286143</v>
      </c>
      <c r="E52" s="10">
        <f>SUM('3c.m.'!E704)</f>
        <v>211237</v>
      </c>
      <c r="F52" s="537">
        <f t="shared" si="0"/>
        <v>0.7382217981918132</v>
      </c>
    </row>
    <row r="53" spans="1:6" ht="12">
      <c r="A53" s="7">
        <v>1757</v>
      </c>
      <c r="B53" s="7" t="s">
        <v>17</v>
      </c>
      <c r="C53" s="10"/>
      <c r="D53" s="10"/>
      <c r="E53" s="10">
        <f>SUM('3c.m.'!E707)</f>
        <v>488</v>
      </c>
      <c r="F53" s="537"/>
    </row>
    <row r="54" spans="1:6" ht="12">
      <c r="A54" s="10">
        <v>1758</v>
      </c>
      <c r="B54" s="10" t="s">
        <v>18</v>
      </c>
      <c r="C54" s="10">
        <f>SUM('3c.m.'!C707)</f>
        <v>0</v>
      </c>
      <c r="D54" s="10">
        <f>SUM('3c.m.'!D707)</f>
        <v>0</v>
      </c>
      <c r="E54" s="10">
        <f>SUM('3c.m.'!E708)</f>
        <v>57225</v>
      </c>
      <c r="F54" s="537"/>
    </row>
    <row r="55" spans="1:6" ht="12">
      <c r="A55" s="10">
        <v>1759</v>
      </c>
      <c r="B55" s="10" t="s">
        <v>503</v>
      </c>
      <c r="C55" s="10">
        <f>SUM('3c.m.'!C709)</f>
        <v>500000</v>
      </c>
      <c r="D55" s="10">
        <f>SUM('3c.m.'!D709)</f>
        <v>500000</v>
      </c>
      <c r="E55" s="10">
        <f>SUM('3c.m.'!E709)</f>
        <v>173597</v>
      </c>
      <c r="F55" s="537">
        <f>SUM(E55/D55)</f>
        <v>0.347194</v>
      </c>
    </row>
    <row r="56" spans="1:6" ht="12">
      <c r="A56" s="6">
        <v>1760</v>
      </c>
      <c r="B56" s="6" t="s">
        <v>352</v>
      </c>
      <c r="C56" s="6">
        <f>SUM(C57:C63)</f>
        <v>880182</v>
      </c>
      <c r="D56" s="6">
        <f>SUM(D57:D63)</f>
        <v>827682</v>
      </c>
      <c r="E56" s="6">
        <f>SUM(E57:E63)</f>
        <v>366405</v>
      </c>
      <c r="F56" s="535">
        <f>SUM(E56/D56)</f>
        <v>0.442688133848507</v>
      </c>
    </row>
    <row r="57" spans="1:6" ht="12">
      <c r="A57" s="10">
        <v>1761</v>
      </c>
      <c r="B57" s="10" t="s">
        <v>246</v>
      </c>
      <c r="C57" s="7">
        <f>SUM('3d.m. '!C55)</f>
        <v>0</v>
      </c>
      <c r="D57" s="7">
        <f>SUM('3d.m. '!D55)</f>
        <v>0</v>
      </c>
      <c r="E57" s="7">
        <f>SUM('3d.m. '!E55)</f>
        <v>0</v>
      </c>
      <c r="F57" s="535"/>
    </row>
    <row r="58" spans="1:6" ht="12">
      <c r="A58" s="7">
        <v>1762</v>
      </c>
      <c r="B58" s="7" t="s">
        <v>12</v>
      </c>
      <c r="C58" s="7">
        <f>SUM('3d.m. '!C56)</f>
        <v>0</v>
      </c>
      <c r="D58" s="7">
        <f>SUM('3d.m. '!D56)</f>
        <v>0</v>
      </c>
      <c r="E58" s="7">
        <f>SUM('3d.m. '!E56)</f>
        <v>0</v>
      </c>
      <c r="F58" s="535"/>
    </row>
    <row r="59" spans="1:6" ht="12">
      <c r="A59" s="10">
        <v>1763</v>
      </c>
      <c r="B59" s="10" t="s">
        <v>13</v>
      </c>
      <c r="C59" s="7">
        <f>SUM('3d.m. '!C57)</f>
        <v>0</v>
      </c>
      <c r="D59" s="7">
        <f>SUM('3d.m. '!D57)</f>
        <v>0</v>
      </c>
      <c r="E59" s="7">
        <f>SUM('3d.m. '!E57)</f>
        <v>0</v>
      </c>
      <c r="F59" s="535"/>
    </row>
    <row r="60" spans="1:6" ht="12">
      <c r="A60" s="10">
        <v>1764</v>
      </c>
      <c r="B60" s="10" t="s">
        <v>268</v>
      </c>
      <c r="C60" s="7">
        <f>SUM('3d.m. '!C58)</f>
        <v>880182</v>
      </c>
      <c r="D60" s="7">
        <f>SUM('3d.m. '!D58)</f>
        <v>827682</v>
      </c>
      <c r="E60" s="7">
        <f>SUM('3d.m. '!E58)</f>
        <v>362640</v>
      </c>
      <c r="F60" s="537">
        <f>SUM(E60/D60)</f>
        <v>0.4381392853777175</v>
      </c>
    </row>
    <row r="61" spans="1:6" ht="12">
      <c r="A61" s="10">
        <v>1765</v>
      </c>
      <c r="B61" s="10" t="s">
        <v>503</v>
      </c>
      <c r="C61" s="7"/>
      <c r="D61" s="7"/>
      <c r="E61" s="7">
        <f>SUM('3d.m. '!E59)</f>
        <v>3765</v>
      </c>
      <c r="F61" s="535"/>
    </row>
    <row r="62" spans="1:6" ht="12">
      <c r="A62" s="10">
        <v>1766</v>
      </c>
      <c r="B62" s="10" t="s">
        <v>61</v>
      </c>
      <c r="C62" s="7">
        <f>SUM('3d.m. '!C60)</f>
        <v>0</v>
      </c>
      <c r="D62" s="7">
        <f>SUM('3d.m. '!D60)</f>
        <v>0</v>
      </c>
      <c r="E62" s="7">
        <f>SUM('3d.m. '!E60)</f>
        <v>0</v>
      </c>
      <c r="F62" s="535"/>
    </row>
    <row r="63" spans="1:6" ht="12">
      <c r="A63" s="10">
        <v>1767</v>
      </c>
      <c r="B63" s="10" t="s">
        <v>247</v>
      </c>
      <c r="C63" s="7"/>
      <c r="D63" s="7"/>
      <c r="E63" s="7"/>
      <c r="F63" s="535"/>
    </row>
    <row r="64" spans="1:6" ht="9" customHeight="1">
      <c r="A64" s="4"/>
      <c r="B64" s="246"/>
      <c r="C64" s="10"/>
      <c r="D64" s="10"/>
      <c r="E64" s="10"/>
      <c r="F64" s="535"/>
    </row>
    <row r="65" spans="1:6" ht="12">
      <c r="A65" s="6">
        <v>1770</v>
      </c>
      <c r="B65" s="32" t="s">
        <v>327</v>
      </c>
      <c r="C65" s="171">
        <f>SUM(C68:C73)-E71</f>
        <v>2638004</v>
      </c>
      <c r="D65" s="171">
        <f>SUM(D68:D73)-D71</f>
        <v>2575226</v>
      </c>
      <c r="E65" s="171">
        <f>SUM(E66:E73)-E71</f>
        <v>474508</v>
      </c>
      <c r="F65" s="535">
        <f>SUM(E65/D65)</f>
        <v>0.1842587796177889</v>
      </c>
    </row>
    <row r="66" spans="1:6" ht="12">
      <c r="A66" s="170">
        <v>1771</v>
      </c>
      <c r="B66" s="10" t="s">
        <v>246</v>
      </c>
      <c r="C66" s="6"/>
      <c r="D66" s="6"/>
      <c r="E66" s="178">
        <f>SUM('4.mell.'!E100)</f>
        <v>789</v>
      </c>
      <c r="F66" s="535"/>
    </row>
    <row r="67" spans="1:6" ht="12">
      <c r="A67" s="170">
        <v>1772</v>
      </c>
      <c r="B67" s="10" t="s">
        <v>12</v>
      </c>
      <c r="C67" s="6"/>
      <c r="D67" s="6"/>
      <c r="E67" s="178">
        <f>SUM('4.mell.'!E101)</f>
        <v>205</v>
      </c>
      <c r="F67" s="535"/>
    </row>
    <row r="68" spans="1:6" ht="12">
      <c r="A68" s="10">
        <v>1773</v>
      </c>
      <c r="B68" s="10" t="s">
        <v>13</v>
      </c>
      <c r="C68" s="7">
        <f>SUM('4.mell.'!C102)</f>
        <v>95000</v>
      </c>
      <c r="D68" s="7">
        <f>SUM('4.mell.'!D102)</f>
        <v>105937</v>
      </c>
      <c r="E68" s="7">
        <f>SUM('4.mell.'!E102)</f>
        <v>7032</v>
      </c>
      <c r="F68" s="537">
        <f>SUM(E68/D68)</f>
        <v>0.06637907435551318</v>
      </c>
    </row>
    <row r="69" spans="1:6" ht="12">
      <c r="A69" s="10">
        <v>1774</v>
      </c>
      <c r="B69" s="10" t="s">
        <v>19</v>
      </c>
      <c r="C69" s="7">
        <f>SUM('4.mell.'!C109)</f>
        <v>155000</v>
      </c>
      <c r="D69" s="7">
        <f>SUM('4.mell.'!D109)</f>
        <v>167700</v>
      </c>
      <c r="E69" s="7">
        <f>SUM('4.mell.'!E109)</f>
        <v>71302</v>
      </c>
      <c r="F69" s="537">
        <f>SUM(E69/D69)</f>
        <v>0.4251759093619559</v>
      </c>
    </row>
    <row r="70" spans="1:6" ht="12">
      <c r="A70" s="10">
        <v>1775</v>
      </c>
      <c r="B70" s="10" t="s">
        <v>17</v>
      </c>
      <c r="C70" s="7">
        <f>SUM('4.mell.'!C106)-'4.mell.'!C98</f>
        <v>2075284</v>
      </c>
      <c r="D70" s="7">
        <f>SUM('4.mell.'!D106)-'4.mell.'!D98</f>
        <v>2270413</v>
      </c>
      <c r="E70" s="7">
        <f>SUM('4.mell.'!E106)-'4.mell.'!E98</f>
        <v>385728</v>
      </c>
      <c r="F70" s="537">
        <f>SUM(E70/D70)</f>
        <v>0.16989331896883958</v>
      </c>
    </row>
    <row r="71" spans="1:6" ht="12">
      <c r="A71" s="10"/>
      <c r="B71" s="163" t="s">
        <v>68</v>
      </c>
      <c r="C71" s="169">
        <v>333350</v>
      </c>
      <c r="D71" s="169">
        <v>333350</v>
      </c>
      <c r="E71" s="169">
        <f>SUM('4.mell.'!E107)</f>
        <v>50630</v>
      </c>
      <c r="F71" s="537">
        <f>SUM(E71/D71)</f>
        <v>0.15188240587970603</v>
      </c>
    </row>
    <row r="72" spans="1:6" ht="12">
      <c r="A72" s="10">
        <v>1176</v>
      </c>
      <c r="B72" s="10" t="s">
        <v>18</v>
      </c>
      <c r="C72" s="7"/>
      <c r="D72" s="7"/>
      <c r="E72" s="7">
        <f>SUM('4.mell.'!E108)</f>
        <v>77</v>
      </c>
      <c r="F72" s="537"/>
    </row>
    <row r="73" spans="1:6" ht="12">
      <c r="A73" s="7">
        <v>1178</v>
      </c>
      <c r="B73" s="7" t="s">
        <v>247</v>
      </c>
      <c r="C73" s="7">
        <f>SUM('4.mell.'!C111)</f>
        <v>30000</v>
      </c>
      <c r="D73" s="7">
        <f>SUM('4.mell.'!D111)</f>
        <v>31176</v>
      </c>
      <c r="E73" s="7">
        <f>SUM('4.mell.'!E111)</f>
        <v>9375</v>
      </c>
      <c r="F73" s="537">
        <f>SUM(E73/D73)</f>
        <v>0.3007120862201694</v>
      </c>
    </row>
    <row r="74" spans="1:6" ht="9" customHeight="1">
      <c r="A74" s="10"/>
      <c r="B74" s="10"/>
      <c r="C74" s="10"/>
      <c r="D74" s="10"/>
      <c r="E74" s="10"/>
      <c r="F74" s="535"/>
    </row>
    <row r="75" spans="1:6" ht="12">
      <c r="A75" s="6">
        <v>1780</v>
      </c>
      <c r="B75" s="6" t="s">
        <v>328</v>
      </c>
      <c r="C75" s="6">
        <f>SUM(C78:C80)</f>
        <v>548663</v>
      </c>
      <c r="D75" s="6">
        <f>SUM(D78:D80)</f>
        <v>611850</v>
      </c>
      <c r="E75" s="6">
        <f>SUM(E78:E81)</f>
        <v>52434</v>
      </c>
      <c r="F75" s="535">
        <f>SUM(E75/D75)</f>
        <v>0.08569747487129198</v>
      </c>
    </row>
    <row r="76" spans="1:6" ht="12">
      <c r="A76" s="170">
        <v>1781</v>
      </c>
      <c r="B76" s="10" t="s">
        <v>246</v>
      </c>
      <c r="C76" s="6"/>
      <c r="D76" s="6"/>
      <c r="E76" s="6"/>
      <c r="F76" s="535"/>
    </row>
    <row r="77" spans="1:6" ht="12">
      <c r="A77" s="170">
        <v>1782</v>
      </c>
      <c r="B77" s="10" t="s">
        <v>12</v>
      </c>
      <c r="C77" s="6"/>
      <c r="D77" s="6"/>
      <c r="E77" s="6"/>
      <c r="F77" s="535"/>
    </row>
    <row r="78" spans="1:6" ht="12">
      <c r="A78" s="10">
        <v>1783</v>
      </c>
      <c r="B78" s="10" t="s">
        <v>13</v>
      </c>
      <c r="C78" s="7">
        <f>SUM('5.mell. '!C42)</f>
        <v>0</v>
      </c>
      <c r="D78" s="7">
        <f>SUM('5.mell. '!D42)</f>
        <v>0</v>
      </c>
      <c r="E78" s="7">
        <f>SUM('5.mell. '!E42)</f>
        <v>1570</v>
      </c>
      <c r="F78" s="535"/>
    </row>
    <row r="79" spans="1:6" ht="12">
      <c r="A79" s="10">
        <v>1784</v>
      </c>
      <c r="B79" s="10" t="s">
        <v>19</v>
      </c>
      <c r="C79" s="7">
        <f>SUM('5.mell. '!C43)</f>
        <v>0</v>
      </c>
      <c r="D79" s="7">
        <f>SUM('5.mell. '!D43)</f>
        <v>0</v>
      </c>
      <c r="E79" s="7">
        <f>SUM('5.mell. '!E43)</f>
        <v>0</v>
      </c>
      <c r="F79" s="535"/>
    </row>
    <row r="80" spans="1:6" ht="12">
      <c r="A80" s="7">
        <v>1785</v>
      </c>
      <c r="B80" s="10" t="s">
        <v>18</v>
      </c>
      <c r="C80" s="7">
        <f>SUM('5.mell. '!C49)-'5.mell. '!C38</f>
        <v>548663</v>
      </c>
      <c r="D80" s="7">
        <f>SUM('5.mell. '!D49)-'5.mell. '!D38</f>
        <v>611850</v>
      </c>
      <c r="E80" s="7">
        <f>SUM('5.mell. '!E47)-'5.mell. '!E38</f>
        <v>22015</v>
      </c>
      <c r="F80" s="537">
        <f>SUM(E80/D80)</f>
        <v>0.03598104110484596</v>
      </c>
    </row>
    <row r="81" spans="1:6" ht="12">
      <c r="A81" s="7">
        <v>1786</v>
      </c>
      <c r="B81" s="7" t="s">
        <v>17</v>
      </c>
      <c r="C81" s="10"/>
      <c r="D81" s="10"/>
      <c r="E81" s="10">
        <f>SUM('5.mell. '!E46)</f>
        <v>28849</v>
      </c>
      <c r="F81" s="535"/>
    </row>
    <row r="82" spans="1:6" s="29" customFormat="1" ht="9" customHeight="1">
      <c r="A82" s="7"/>
      <c r="B82" s="163"/>
      <c r="C82" s="10"/>
      <c r="D82" s="10"/>
      <c r="E82" s="10"/>
      <c r="F82" s="535"/>
    </row>
    <row r="83" spans="1:6" s="34" customFormat="1" ht="13.5" customHeight="1">
      <c r="A83" s="6">
        <v>1801</v>
      </c>
      <c r="B83" s="11" t="s">
        <v>32</v>
      </c>
      <c r="C83" s="6">
        <v>171340</v>
      </c>
      <c r="D83" s="6">
        <v>171340</v>
      </c>
      <c r="E83" s="6">
        <v>56987</v>
      </c>
      <c r="F83" s="535">
        <f>SUM(E83/D83)</f>
        <v>0.3325960079374343</v>
      </c>
    </row>
    <row r="84" spans="1:6" ht="9" customHeight="1">
      <c r="A84" s="171"/>
      <c r="B84" s="172"/>
      <c r="C84" s="171"/>
      <c r="D84" s="171"/>
      <c r="E84" s="171"/>
      <c r="F84" s="535"/>
    </row>
    <row r="85" spans="1:6" ht="14.25" customHeight="1">
      <c r="A85" s="171">
        <v>1803</v>
      </c>
      <c r="B85" s="172" t="s">
        <v>638</v>
      </c>
      <c r="C85" s="171"/>
      <c r="D85" s="171"/>
      <c r="E85" s="171">
        <v>6109</v>
      </c>
      <c r="F85" s="535"/>
    </row>
    <row r="86" spans="1:6" ht="9" customHeight="1">
      <c r="A86" s="171"/>
      <c r="B86" s="172"/>
      <c r="C86" s="171"/>
      <c r="D86" s="171"/>
      <c r="E86" s="171"/>
      <c r="F86" s="535"/>
    </row>
    <row r="87" spans="1:6" s="34" customFormat="1" ht="12">
      <c r="A87" s="6">
        <v>1804</v>
      </c>
      <c r="B87" s="11" t="s">
        <v>33</v>
      </c>
      <c r="C87" s="6">
        <v>256808</v>
      </c>
      <c r="D87" s="6">
        <v>256808</v>
      </c>
      <c r="E87" s="6">
        <v>91117</v>
      </c>
      <c r="F87" s="535">
        <f>SUM(E87/D87)</f>
        <v>0.3548059250490639</v>
      </c>
    </row>
    <row r="88" spans="1:6" s="34" customFormat="1" ht="9" customHeight="1">
      <c r="A88" s="6"/>
      <c r="B88" s="11"/>
      <c r="C88" s="171"/>
      <c r="D88" s="171"/>
      <c r="E88" s="171"/>
      <c r="F88" s="535"/>
    </row>
    <row r="89" spans="1:6" s="34" customFormat="1" ht="12">
      <c r="A89" s="6">
        <v>1805</v>
      </c>
      <c r="B89" s="11" t="s">
        <v>34</v>
      </c>
      <c r="C89" s="28">
        <v>65000</v>
      </c>
      <c r="D89" s="28">
        <v>65000</v>
      </c>
      <c r="E89" s="28"/>
      <c r="F89" s="535">
        <f>SUM(E89/D89)</f>
        <v>0</v>
      </c>
    </row>
    <row r="90" spans="1:6" s="34" customFormat="1" ht="9" customHeight="1">
      <c r="A90" s="6"/>
      <c r="B90" s="11"/>
      <c r="C90" s="171"/>
      <c r="D90" s="171"/>
      <c r="E90" s="171"/>
      <c r="F90" s="535"/>
    </row>
    <row r="91" spans="1:6" s="34" customFormat="1" ht="12">
      <c r="A91" s="6">
        <v>1806</v>
      </c>
      <c r="B91" s="11" t="s">
        <v>35</v>
      </c>
      <c r="C91" s="28"/>
      <c r="D91" s="28">
        <v>28045</v>
      </c>
      <c r="E91" s="28">
        <v>31131</v>
      </c>
      <c r="F91" s="535">
        <f>SUM(E91/D91)</f>
        <v>1.1100374398288464</v>
      </c>
    </row>
    <row r="92" spans="1:6" s="34" customFormat="1" ht="9" customHeight="1">
      <c r="A92" s="6"/>
      <c r="B92" s="11"/>
      <c r="C92" s="28"/>
      <c r="D92" s="28"/>
      <c r="E92" s="28"/>
      <c r="F92" s="535"/>
    </row>
    <row r="93" spans="1:6" s="34" customFormat="1" ht="12">
      <c r="A93" s="6">
        <v>1808</v>
      </c>
      <c r="B93" s="6" t="s">
        <v>580</v>
      </c>
      <c r="C93" s="6"/>
      <c r="D93" s="6">
        <v>8708</v>
      </c>
      <c r="E93" s="6"/>
      <c r="F93" s="535">
        <f>SUM(E93/D93)</f>
        <v>0</v>
      </c>
    </row>
    <row r="94" spans="1:6" s="34" customFormat="1" ht="9" customHeight="1">
      <c r="A94" s="6"/>
      <c r="B94" s="11"/>
      <c r="C94" s="28"/>
      <c r="D94" s="28"/>
      <c r="E94" s="28"/>
      <c r="F94" s="535"/>
    </row>
    <row r="95" spans="1:6" s="34" customFormat="1" ht="13.5" customHeight="1">
      <c r="A95" s="6">
        <v>1810</v>
      </c>
      <c r="B95" s="6" t="s">
        <v>637</v>
      </c>
      <c r="C95" s="6">
        <f>SUM(C87+C89+C91+C83+C93)</f>
        <v>493148</v>
      </c>
      <c r="D95" s="6">
        <f>SUM(D87+D89+D91+D83+D93)</f>
        <v>529901</v>
      </c>
      <c r="E95" s="6">
        <f>SUM(E87+E89+E91+E83+E93+E85)</f>
        <v>185344</v>
      </c>
      <c r="F95" s="535">
        <f>SUM(E95/D95)</f>
        <v>0.3497709949594358</v>
      </c>
    </row>
    <row r="96" spans="1:6" s="34" customFormat="1" ht="9" customHeight="1">
      <c r="A96" s="6"/>
      <c r="B96" s="11"/>
      <c r="C96" s="171"/>
      <c r="D96" s="171"/>
      <c r="E96" s="171"/>
      <c r="F96" s="535"/>
    </row>
    <row r="97" spans="1:6" s="34" customFormat="1" ht="12">
      <c r="A97" s="178">
        <v>1820</v>
      </c>
      <c r="B97" s="170" t="s">
        <v>260</v>
      </c>
      <c r="C97" s="178">
        <f>SUM('2.mell'!C996)</f>
        <v>4515830</v>
      </c>
      <c r="D97" s="178">
        <f>SUM('2.mell'!D996)</f>
        <v>4588642</v>
      </c>
      <c r="E97" s="178">
        <f>SUM('2.mell'!E996)</f>
        <v>2290502</v>
      </c>
      <c r="F97" s="537">
        <f aca="true" t="shared" si="1" ref="F97:F102">SUM(E97/D97)</f>
        <v>0.49916772761963124</v>
      </c>
    </row>
    <row r="98" spans="1:6" ht="12">
      <c r="A98" s="178">
        <v>1821</v>
      </c>
      <c r="B98" s="170" t="s">
        <v>261</v>
      </c>
      <c r="C98" s="178">
        <f>SUM('2.mell'!C997)</f>
        <v>229992</v>
      </c>
      <c r="D98" s="178">
        <f>SUM('2.mell'!D997)</f>
        <v>229992</v>
      </c>
      <c r="E98" s="178">
        <f>SUM('2.mell'!E997)</f>
        <v>186501</v>
      </c>
      <c r="F98" s="537">
        <f t="shared" si="1"/>
        <v>0.8109021183345507</v>
      </c>
    </row>
    <row r="99" spans="1:6" ht="12">
      <c r="A99" s="178">
        <v>1822</v>
      </c>
      <c r="B99" s="170" t="s">
        <v>224</v>
      </c>
      <c r="C99" s="178">
        <f>SUM('2.mell'!C998)</f>
        <v>47100</v>
      </c>
      <c r="D99" s="178">
        <f>SUM('2.mell'!D998)</f>
        <v>47100</v>
      </c>
      <c r="E99" s="178">
        <f>SUM('2.mell'!E998)</f>
        <v>24634</v>
      </c>
      <c r="F99" s="537">
        <f t="shared" si="1"/>
        <v>0.5230148619957538</v>
      </c>
    </row>
    <row r="100" spans="1:6" ht="12">
      <c r="A100" s="178">
        <v>1823</v>
      </c>
      <c r="B100" s="170" t="s">
        <v>311</v>
      </c>
      <c r="C100" s="178">
        <f>SUM('3b.m.'!C14)</f>
        <v>226527</v>
      </c>
      <c r="D100" s="178">
        <f>SUM('3b.m.'!D14)</f>
        <v>227462</v>
      </c>
      <c r="E100" s="178">
        <v>110493</v>
      </c>
      <c r="F100" s="537">
        <f t="shared" si="1"/>
        <v>0.4857646551951535</v>
      </c>
    </row>
    <row r="101" spans="1:6" ht="12">
      <c r="A101" s="178">
        <v>1824</v>
      </c>
      <c r="B101" s="170" t="s">
        <v>506</v>
      </c>
      <c r="C101" s="178">
        <v>2003094</v>
      </c>
      <c r="D101" s="178">
        <f>SUM('1b.mell '!D136)</f>
        <v>2173667</v>
      </c>
      <c r="E101" s="178">
        <v>1120534</v>
      </c>
      <c r="F101" s="537">
        <f t="shared" si="1"/>
        <v>0.515503984740993</v>
      </c>
    </row>
    <row r="102" spans="1:6" ht="12">
      <c r="A102" s="171">
        <v>1825</v>
      </c>
      <c r="B102" s="518" t="s">
        <v>28</v>
      </c>
      <c r="C102" s="171">
        <f>SUM(C97:C101)</f>
        <v>7022543</v>
      </c>
      <c r="D102" s="171">
        <f>SUM(D97:D101)</f>
        <v>7266863</v>
      </c>
      <c r="E102" s="171">
        <f>SUM(E97:E101)</f>
        <v>3732664</v>
      </c>
      <c r="F102" s="535">
        <f t="shared" si="1"/>
        <v>0.5136554796753428</v>
      </c>
    </row>
    <row r="103" spans="1:6" ht="12">
      <c r="A103" s="171"/>
      <c r="B103" s="518"/>
      <c r="C103" s="171"/>
      <c r="D103" s="171"/>
      <c r="E103" s="171"/>
      <c r="F103" s="535"/>
    </row>
    <row r="104" spans="1:6" s="34" customFormat="1" ht="12">
      <c r="A104" s="6">
        <v>1830</v>
      </c>
      <c r="B104" s="519" t="s">
        <v>657</v>
      </c>
      <c r="C104" s="6"/>
      <c r="D104" s="6">
        <v>51373</v>
      </c>
      <c r="E104" s="6">
        <v>51373</v>
      </c>
      <c r="F104" s="535">
        <f>SUM(E104/D104)</f>
        <v>1</v>
      </c>
    </row>
    <row r="105" spans="1:6" s="34" customFormat="1" ht="12">
      <c r="A105" s="6"/>
      <c r="B105" s="519"/>
      <c r="C105" s="6"/>
      <c r="D105" s="6"/>
      <c r="E105" s="6"/>
      <c r="F105" s="535"/>
    </row>
    <row r="106" spans="1:6" s="34" customFormat="1" ht="12">
      <c r="A106" s="6">
        <v>1831</v>
      </c>
      <c r="B106" s="519" t="s">
        <v>646</v>
      </c>
      <c r="C106" s="6"/>
      <c r="D106" s="6"/>
      <c r="E106" s="6">
        <v>-59609</v>
      </c>
      <c r="F106" s="535"/>
    </row>
    <row r="107" spans="1:6" s="34" customFormat="1" ht="12">
      <c r="A107" s="6"/>
      <c r="B107" s="519"/>
      <c r="C107" s="6"/>
      <c r="D107" s="6"/>
      <c r="E107" s="6"/>
      <c r="F107" s="535"/>
    </row>
    <row r="108" spans="1:6" s="38" customFormat="1" ht="13.5" customHeight="1">
      <c r="A108" s="37"/>
      <c r="B108" s="520" t="s">
        <v>14</v>
      </c>
      <c r="C108" s="37"/>
      <c r="D108" s="37"/>
      <c r="E108" s="37"/>
      <c r="F108" s="535"/>
    </row>
    <row r="109" spans="1:6" s="29" customFormat="1" ht="12" customHeight="1">
      <c r="A109" s="7">
        <v>1841</v>
      </c>
      <c r="B109" s="518" t="s">
        <v>246</v>
      </c>
      <c r="C109" s="8">
        <f>SUM(C12+C33+C47+C57)</f>
        <v>1307498</v>
      </c>
      <c r="D109" s="8">
        <f>SUM(D12+D33+D47+D57)</f>
        <v>1365568</v>
      </c>
      <c r="E109" s="8">
        <f>SUM(E12+E33+E47+E57+E66)</f>
        <v>615883</v>
      </c>
      <c r="F109" s="537">
        <f aca="true" t="shared" si="2" ref="F109:F115">SUM(E109/D109)</f>
        <v>0.45100866452640953</v>
      </c>
    </row>
    <row r="110" spans="1:6" s="29" customFormat="1" ht="12" customHeight="1">
      <c r="A110" s="7">
        <v>1842</v>
      </c>
      <c r="B110" s="184" t="s">
        <v>12</v>
      </c>
      <c r="C110" s="7">
        <f>SUM(C13+C34+C48+C58)</f>
        <v>335426</v>
      </c>
      <c r="D110" s="7">
        <f>SUM(D13+D34+D48+D58)</f>
        <v>356868</v>
      </c>
      <c r="E110" s="7">
        <f>SUM(E13+E34+E48+E58+E67)</f>
        <v>184901</v>
      </c>
      <c r="F110" s="537">
        <f t="shared" si="2"/>
        <v>0.5181215463420649</v>
      </c>
    </row>
    <row r="111" spans="1:6" s="29" customFormat="1" ht="12">
      <c r="A111" s="7">
        <v>1843</v>
      </c>
      <c r="B111" s="184" t="s">
        <v>13</v>
      </c>
      <c r="C111" s="7">
        <f>SUM(C14+C35+C49+C59+C68+C78+C83+C87+C91+C104)</f>
        <v>4260140</v>
      </c>
      <c r="D111" s="7">
        <f>SUM(D14+D35+D49+D59+D68+D78+D83+D87+D91+D104+D93)</f>
        <v>4519679</v>
      </c>
      <c r="E111" s="7">
        <f>SUM(E14+E35+E49+E59+E68+E78+E83+E87+E91+E104+E93)</f>
        <v>1691789</v>
      </c>
      <c r="F111" s="537">
        <f t="shared" si="2"/>
        <v>0.3743161848441007</v>
      </c>
    </row>
    <row r="112" spans="1:6" s="29" customFormat="1" ht="12">
      <c r="A112" s="7">
        <v>1844</v>
      </c>
      <c r="B112" s="10" t="s">
        <v>268</v>
      </c>
      <c r="C112" s="213">
        <f>SUM(C15+C36+C50+C60+C102)</f>
        <v>8073087</v>
      </c>
      <c r="D112" s="213">
        <f>SUM(D15+D36+D50+D60+D102)</f>
        <v>8239722</v>
      </c>
      <c r="E112" s="213">
        <f>SUM(E15+E36+E50+E60+E102)</f>
        <v>4127675</v>
      </c>
      <c r="F112" s="537">
        <f t="shared" si="2"/>
        <v>0.5009483329656025</v>
      </c>
    </row>
    <row r="113" spans="1:6" s="29" customFormat="1" ht="12">
      <c r="A113" s="7">
        <v>1845</v>
      </c>
      <c r="B113" s="10" t="s">
        <v>61</v>
      </c>
      <c r="C113" s="8">
        <f>SUM(C16+C37+C51+C62)</f>
        <v>3500</v>
      </c>
      <c r="D113" s="8">
        <f>SUM(D16+D37+D51+D62)</f>
        <v>3500</v>
      </c>
      <c r="E113" s="8">
        <f>SUM(E16+E37+E51+E62)</f>
        <v>574</v>
      </c>
      <c r="F113" s="537">
        <f t="shared" si="2"/>
        <v>0.164</v>
      </c>
    </row>
    <row r="114" spans="1:6" s="29" customFormat="1" ht="12">
      <c r="A114" s="7">
        <v>1846</v>
      </c>
      <c r="B114" s="10" t="s">
        <v>599</v>
      </c>
      <c r="C114" s="8">
        <f>SUM(C52)</f>
        <v>172860</v>
      </c>
      <c r="D114" s="8">
        <f>SUM(D52)</f>
        <v>286143</v>
      </c>
      <c r="E114" s="8">
        <f>SUM(E52)</f>
        <v>211237</v>
      </c>
      <c r="F114" s="537">
        <f t="shared" si="2"/>
        <v>0.7382217981918132</v>
      </c>
    </row>
    <row r="115" spans="1:6" s="29" customFormat="1" ht="12">
      <c r="A115" s="171">
        <v>1840</v>
      </c>
      <c r="B115" s="171" t="s">
        <v>15</v>
      </c>
      <c r="C115" s="171">
        <f>SUM(C109:C113)</f>
        <v>13979651</v>
      </c>
      <c r="D115" s="171">
        <f>SUM(D109:D114)</f>
        <v>14771480</v>
      </c>
      <c r="E115" s="171">
        <f>SUM(E109:E114)</f>
        <v>6832059</v>
      </c>
      <c r="F115" s="535">
        <f t="shared" si="2"/>
        <v>0.46251689065686036</v>
      </c>
    </row>
    <row r="116" spans="1:6" s="29" customFormat="1" ht="9" customHeight="1">
      <c r="A116" s="171"/>
      <c r="B116" s="171"/>
      <c r="C116" s="171"/>
      <c r="D116" s="171"/>
      <c r="E116" s="171"/>
      <c r="F116" s="535"/>
    </row>
    <row r="117" spans="1:6" s="29" customFormat="1" ht="12">
      <c r="A117" s="7"/>
      <c r="B117" s="282" t="s">
        <v>16</v>
      </c>
      <c r="C117" s="171"/>
      <c r="D117" s="171"/>
      <c r="E117" s="171"/>
      <c r="F117" s="535"/>
    </row>
    <row r="118" spans="1:6" s="29" customFormat="1" ht="12">
      <c r="A118" s="7">
        <v>1851</v>
      </c>
      <c r="B118" s="10" t="s">
        <v>17</v>
      </c>
      <c r="C118" s="8">
        <f>SUM(C70+C21)</f>
        <v>2210284</v>
      </c>
      <c r="D118" s="8">
        <f>SUM(D70+D21)</f>
        <v>2426413</v>
      </c>
      <c r="E118" s="8">
        <f>SUM(E70+E22+E18+E53+E39+E81)</f>
        <v>534008</v>
      </c>
      <c r="F118" s="537">
        <f>SUM(E118/D118)</f>
        <v>0.22008124750403169</v>
      </c>
    </row>
    <row r="119" spans="1:6" s="29" customFormat="1" ht="12">
      <c r="A119" s="7">
        <v>1852</v>
      </c>
      <c r="B119" s="10" t="s">
        <v>18</v>
      </c>
      <c r="C119" s="8">
        <f>SUM(C80+C38+C17+C24)</f>
        <v>693905</v>
      </c>
      <c r="D119" s="8">
        <f>SUM(D80+D38+D17+D24)</f>
        <v>780282</v>
      </c>
      <c r="E119" s="8">
        <f>SUM(E80+E38+E17+E25+E72+E54)</f>
        <v>116263</v>
      </c>
      <c r="F119" s="537">
        <f>SUM(E119/D119)</f>
        <v>0.14900125851935583</v>
      </c>
    </row>
    <row r="120" spans="1:6" s="29" customFormat="1" ht="12">
      <c r="A120" s="7">
        <v>1853</v>
      </c>
      <c r="B120" s="10" t="s">
        <v>19</v>
      </c>
      <c r="C120" s="8">
        <f>SUM(C89+C55+C69)</f>
        <v>720000</v>
      </c>
      <c r="D120" s="8">
        <f>SUM(D89+D55+D69)</f>
        <v>732700</v>
      </c>
      <c r="E120" s="8">
        <f>SUM(E89+E55+E69+E61)</f>
        <v>248664</v>
      </c>
      <c r="F120" s="537">
        <f>SUM(E120/D120)</f>
        <v>0.3393803739593285</v>
      </c>
    </row>
    <row r="121" spans="1:6" s="29" customFormat="1" ht="12">
      <c r="A121" s="171">
        <v>1850</v>
      </c>
      <c r="B121" s="172" t="s">
        <v>21</v>
      </c>
      <c r="C121" s="173">
        <f>SUM(C118:C120)</f>
        <v>3624189</v>
      </c>
      <c r="D121" s="173">
        <f>SUM(D118:D120)</f>
        <v>3939395</v>
      </c>
      <c r="E121" s="173">
        <f>SUM(E118:E120)</f>
        <v>898935</v>
      </c>
      <c r="F121" s="535">
        <f>SUM(E121/D121)</f>
        <v>0.2281911308716186</v>
      </c>
    </row>
    <row r="122" spans="1:6" s="29" customFormat="1" ht="9" customHeight="1">
      <c r="A122" s="171"/>
      <c r="B122" s="170"/>
      <c r="C122" s="513"/>
      <c r="D122" s="513"/>
      <c r="E122" s="513"/>
      <c r="F122" s="535"/>
    </row>
    <row r="123" spans="1:6" s="29" customFormat="1" ht="12">
      <c r="A123" s="171">
        <v>1861</v>
      </c>
      <c r="B123" s="172" t="s">
        <v>533</v>
      </c>
      <c r="C123" s="513"/>
      <c r="D123" s="513"/>
      <c r="E123" s="513"/>
      <c r="F123" s="535"/>
    </row>
    <row r="124" spans="1:6" s="29" customFormat="1" ht="12">
      <c r="A124" s="171">
        <v>1862</v>
      </c>
      <c r="B124" s="172" t="s">
        <v>521</v>
      </c>
      <c r="C124" s="173">
        <f>SUM(C125:C128)</f>
        <v>27057</v>
      </c>
      <c r="D124" s="173">
        <f>SUM(D125:D128)</f>
        <v>27057</v>
      </c>
      <c r="E124" s="173">
        <f>SUM(E125:E128)</f>
        <v>7464</v>
      </c>
      <c r="F124" s="535">
        <f aca="true" t="shared" si="3" ref="F124:F130">SUM(E124/D124)</f>
        <v>0.27586206896551724</v>
      </c>
    </row>
    <row r="125" spans="1:6" s="29" customFormat="1" ht="12">
      <c r="A125" s="178">
        <v>1863</v>
      </c>
      <c r="B125" s="184" t="s">
        <v>25</v>
      </c>
      <c r="C125" s="178">
        <v>3520</v>
      </c>
      <c r="D125" s="178">
        <v>3520</v>
      </c>
      <c r="E125" s="178">
        <v>1760</v>
      </c>
      <c r="F125" s="537">
        <f t="shared" si="3"/>
        <v>0.5</v>
      </c>
    </row>
    <row r="126" spans="1:6" s="29" customFormat="1" ht="12">
      <c r="A126" s="178">
        <v>1864</v>
      </c>
      <c r="B126" s="184" t="s">
        <v>317</v>
      </c>
      <c r="C126" s="178">
        <v>1479</v>
      </c>
      <c r="D126" s="178">
        <v>1479</v>
      </c>
      <c r="E126" s="178">
        <v>739</v>
      </c>
      <c r="F126" s="537">
        <f t="shared" si="3"/>
        <v>0.49966193373901285</v>
      </c>
    </row>
    <row r="127" spans="1:6" s="29" customFormat="1" ht="12">
      <c r="A127" s="178">
        <v>1865</v>
      </c>
      <c r="B127" s="184" t="s">
        <v>544</v>
      </c>
      <c r="C127" s="178">
        <v>12127</v>
      </c>
      <c r="D127" s="178">
        <v>12127</v>
      </c>
      <c r="E127" s="178"/>
      <c r="F127" s="537">
        <f t="shared" si="3"/>
        <v>0</v>
      </c>
    </row>
    <row r="128" spans="1:6" s="29" customFormat="1" ht="12">
      <c r="A128" s="178">
        <v>1866</v>
      </c>
      <c r="B128" s="10" t="s">
        <v>24</v>
      </c>
      <c r="C128" s="178">
        <v>9931</v>
      </c>
      <c r="D128" s="178">
        <v>9931</v>
      </c>
      <c r="E128" s="178">
        <v>4965</v>
      </c>
      <c r="F128" s="537">
        <f t="shared" si="3"/>
        <v>0.4999496526029604</v>
      </c>
    </row>
    <row r="129" spans="1:6" s="29" customFormat="1" ht="12">
      <c r="A129" s="171">
        <v>1867</v>
      </c>
      <c r="B129" s="172" t="s">
        <v>532</v>
      </c>
      <c r="C129" s="173">
        <f>SUM(C73+C19)</f>
        <v>55000</v>
      </c>
      <c r="D129" s="173">
        <f>SUM(D73+D19)</f>
        <v>56176</v>
      </c>
      <c r="E129" s="173">
        <f>SUM(E73+E19+E85)</f>
        <v>15484</v>
      </c>
      <c r="F129" s="535">
        <f t="shared" si="3"/>
        <v>0.2756337225861578</v>
      </c>
    </row>
    <row r="130" spans="1:6" s="29" customFormat="1" ht="12">
      <c r="A130" s="171">
        <v>1860</v>
      </c>
      <c r="B130" s="172" t="s">
        <v>20</v>
      </c>
      <c r="C130" s="171">
        <f>SUM(C124+C129)</f>
        <v>82057</v>
      </c>
      <c r="D130" s="171">
        <f>SUM(D124+D129)</f>
        <v>83233</v>
      </c>
      <c r="E130" s="171">
        <f>SUM(E124+E129)</f>
        <v>22948</v>
      </c>
      <c r="F130" s="535">
        <f t="shared" si="3"/>
        <v>0.2757079523746591</v>
      </c>
    </row>
    <row r="131" spans="1:6" s="29" customFormat="1" ht="9" customHeight="1">
      <c r="A131" s="171"/>
      <c r="B131" s="172"/>
      <c r="C131" s="172"/>
      <c r="D131" s="172"/>
      <c r="E131" s="172"/>
      <c r="F131" s="535"/>
    </row>
    <row r="132" spans="1:6" s="29" customFormat="1" ht="12">
      <c r="A132" s="171">
        <v>1871</v>
      </c>
      <c r="B132" s="172" t="s">
        <v>202</v>
      </c>
      <c r="C132" s="172">
        <f>SUM('6.mell. '!C12)</f>
        <v>40591</v>
      </c>
      <c r="D132" s="172">
        <f>SUM('6.mell. '!D12)</f>
        <v>64681</v>
      </c>
      <c r="E132" s="172"/>
      <c r="F132" s="535">
        <f>SUM(E132/D132)</f>
        <v>0</v>
      </c>
    </row>
    <row r="133" spans="1:6" s="29" customFormat="1" ht="12">
      <c r="A133" s="171">
        <v>1872</v>
      </c>
      <c r="B133" s="172" t="s">
        <v>204</v>
      </c>
      <c r="C133" s="172">
        <f>SUM(C134:C135)</f>
        <v>167268</v>
      </c>
      <c r="D133" s="172">
        <f>SUM(D134:D135)</f>
        <v>61958</v>
      </c>
      <c r="E133" s="172"/>
      <c r="F133" s="535">
        <f>SUM(E133/D133)</f>
        <v>0</v>
      </c>
    </row>
    <row r="134" spans="1:6" s="29" customFormat="1" ht="12">
      <c r="A134" s="171">
        <v>1873</v>
      </c>
      <c r="B134" s="170" t="s">
        <v>519</v>
      </c>
      <c r="C134" s="170">
        <f>SUM('6.mell. '!C15+'6.mell. '!C16)</f>
        <v>10500</v>
      </c>
      <c r="D134" s="170">
        <f>SUM('6.mell. '!D15+'6.mell. '!D16)</f>
        <v>10500</v>
      </c>
      <c r="E134" s="170"/>
      <c r="F134" s="535">
        <f>SUM(E134/D134)</f>
        <v>0</v>
      </c>
    </row>
    <row r="135" spans="1:6" s="29" customFormat="1" ht="12">
      <c r="A135" s="7">
        <v>1874</v>
      </c>
      <c r="B135" s="170" t="s">
        <v>520</v>
      </c>
      <c r="C135" s="170">
        <f>SUM('6.mell. '!C19+'6.mell. '!C17+'6.mell. '!C18)</f>
        <v>156768</v>
      </c>
      <c r="D135" s="170">
        <f>SUM('6.mell. '!D19+'6.mell. '!D17+'6.mell. '!D18+'6.mell. '!D21)</f>
        <v>51458</v>
      </c>
      <c r="E135" s="170"/>
      <c r="F135" s="535">
        <f>SUM(E135/D135)</f>
        <v>0</v>
      </c>
    </row>
    <row r="136" spans="1:6" s="29" customFormat="1" ht="12">
      <c r="A136" s="171">
        <v>1870</v>
      </c>
      <c r="B136" s="171" t="s">
        <v>531</v>
      </c>
      <c r="C136" s="171">
        <f>SUM(C132+C133)</f>
        <v>207859</v>
      </c>
      <c r="D136" s="171">
        <f>SUM(D132+D133)</f>
        <v>126639</v>
      </c>
      <c r="E136" s="171"/>
      <c r="F136" s="535">
        <f>SUM(E136/D136)</f>
        <v>0</v>
      </c>
    </row>
    <row r="137" spans="1:6" s="29" customFormat="1" ht="9" customHeight="1" thickBot="1">
      <c r="A137" s="281"/>
      <c r="B137" s="515"/>
      <c r="C137" s="515"/>
      <c r="D137" s="515"/>
      <c r="E137" s="515"/>
      <c r="F137" s="539"/>
    </row>
    <row r="138" spans="1:6" s="29" customFormat="1" ht="13.5" thickBot="1">
      <c r="A138" s="516"/>
      <c r="B138" s="514" t="s">
        <v>524</v>
      </c>
      <c r="C138" s="278">
        <f>SUM(C115+C121+C130+C132+C133)</f>
        <v>17893756</v>
      </c>
      <c r="D138" s="278">
        <f>SUM(D115+D121+D130+D132+D133)</f>
        <v>18920747</v>
      </c>
      <c r="E138" s="278">
        <f>SUM(E115+E121+E130+E132+E133)</f>
        <v>7753942</v>
      </c>
      <c r="F138" s="542">
        <f>SUM(E138/D138)</f>
        <v>0.409811621073946</v>
      </c>
    </row>
    <row r="139" spans="1:6" s="29" customFormat="1" ht="9" customHeight="1">
      <c r="A139" s="7"/>
      <c r="B139" s="172"/>
      <c r="C139" s="172"/>
      <c r="D139" s="172"/>
      <c r="E139" s="172"/>
      <c r="F139" s="538"/>
    </row>
    <row r="140" spans="1:6" s="29" customFormat="1" ht="12">
      <c r="A140" s="7">
        <v>1881</v>
      </c>
      <c r="B140" s="172" t="s">
        <v>523</v>
      </c>
      <c r="C140" s="172"/>
      <c r="D140" s="172"/>
      <c r="E140" s="172"/>
      <c r="F140" s="535"/>
    </row>
    <row r="141" spans="1:6" s="29" customFormat="1" ht="12">
      <c r="A141" s="178">
        <v>1882</v>
      </c>
      <c r="B141" s="170" t="s">
        <v>540</v>
      </c>
      <c r="C141" s="170">
        <v>628666</v>
      </c>
      <c r="D141" s="170">
        <v>628666</v>
      </c>
      <c r="E141" s="170">
        <v>170380</v>
      </c>
      <c r="F141" s="537">
        <f>SUM(E141/D141)</f>
        <v>0.271018314971702</v>
      </c>
    </row>
    <row r="142" spans="1:6" s="29" customFormat="1" ht="12">
      <c r="A142" s="171">
        <v>1880</v>
      </c>
      <c r="B142" s="172" t="s">
        <v>522</v>
      </c>
      <c r="C142" s="171">
        <f>SUM(C141)</f>
        <v>628666</v>
      </c>
      <c r="D142" s="171">
        <f>SUM(D141)</f>
        <v>628666</v>
      </c>
      <c r="E142" s="171">
        <f>SUM(E141)</f>
        <v>170380</v>
      </c>
      <c r="F142" s="535">
        <f>SUM(E142/D142)</f>
        <v>0.271018314971702</v>
      </c>
    </row>
    <row r="143" spans="1:6" s="29" customFormat="1" ht="9" customHeight="1" thickBot="1">
      <c r="A143" s="166"/>
      <c r="B143" s="722"/>
      <c r="C143" s="727"/>
      <c r="D143" s="173"/>
      <c r="E143" s="173"/>
      <c r="F143" s="539"/>
    </row>
    <row r="144" spans="1:6" s="41" customFormat="1" ht="13.5" thickBot="1">
      <c r="A144" s="277">
        <v>1890</v>
      </c>
      <c r="B144" s="723" t="s">
        <v>525</v>
      </c>
      <c r="C144" s="725">
        <f>SUM(C138+C142)</f>
        <v>18522422</v>
      </c>
      <c r="D144" s="40">
        <f>SUM(D138+D142)</f>
        <v>19549413</v>
      </c>
      <c r="E144" s="40">
        <f>SUM(E138+E142)</f>
        <v>7924322</v>
      </c>
      <c r="F144" s="542">
        <f>SUM(E144/D144)</f>
        <v>0.4053483344998645</v>
      </c>
    </row>
    <row r="145" spans="1:6" ht="9" customHeight="1">
      <c r="A145" s="721"/>
      <c r="B145" s="586"/>
      <c r="C145" s="724"/>
      <c r="D145" s="35"/>
      <c r="E145" s="35"/>
      <c r="F145" s="538"/>
    </row>
    <row r="146" spans="1:6" s="43" customFormat="1" ht="12" customHeight="1">
      <c r="A146" s="19"/>
      <c r="B146" s="19" t="s">
        <v>323</v>
      </c>
      <c r="C146" s="726"/>
      <c r="D146" s="19"/>
      <c r="E146" s="19"/>
      <c r="F146" s="535"/>
    </row>
    <row r="147" spans="1:6" s="43" customFormat="1" ht="9" customHeight="1">
      <c r="A147" s="19"/>
      <c r="B147" s="42"/>
      <c r="C147" s="42"/>
      <c r="D147" s="42"/>
      <c r="E147" s="42"/>
      <c r="F147" s="535"/>
    </row>
    <row r="148" spans="1:6" s="43" customFormat="1" ht="12" customHeight="1">
      <c r="A148" s="19"/>
      <c r="B148" s="212" t="s">
        <v>14</v>
      </c>
      <c r="C148" s="42"/>
      <c r="D148" s="42"/>
      <c r="E148" s="42"/>
      <c r="F148" s="535"/>
    </row>
    <row r="149" spans="1:6" s="29" customFormat="1" ht="12">
      <c r="A149" s="7">
        <v>1911</v>
      </c>
      <c r="B149" s="10" t="s">
        <v>246</v>
      </c>
      <c r="C149" s="7">
        <f>SUM('2.mell'!C1012)</f>
        <v>2960979</v>
      </c>
      <c r="D149" s="7">
        <f>SUM('2.mell'!D1012)</f>
        <v>3042456</v>
      </c>
      <c r="E149" s="7">
        <f>SUM('2.mell'!E1012)</f>
        <v>1480151</v>
      </c>
      <c r="F149" s="537">
        <f>SUM(E149/D149)</f>
        <v>0.4864987365470528</v>
      </c>
    </row>
    <row r="150" spans="1:6" s="29" customFormat="1" ht="12">
      <c r="A150" s="7">
        <v>1912</v>
      </c>
      <c r="B150" s="10" t="s">
        <v>12</v>
      </c>
      <c r="C150" s="7">
        <f>SUM('2.mell'!C1013)</f>
        <v>776566</v>
      </c>
      <c r="D150" s="7">
        <f>SUM('2.mell'!D1013)</f>
        <v>800346</v>
      </c>
      <c r="E150" s="7">
        <f>SUM('2.mell'!E1013)</f>
        <v>393238</v>
      </c>
      <c r="F150" s="537">
        <f>SUM(E150/D150)</f>
        <v>0.49133499761353217</v>
      </c>
    </row>
    <row r="151" spans="1:6" s="29" customFormat="1" ht="12">
      <c r="A151" s="7">
        <v>1913</v>
      </c>
      <c r="B151" s="7" t="s">
        <v>13</v>
      </c>
      <c r="C151" s="7">
        <f>SUM('2.mell'!C1014)</f>
        <v>1526364</v>
      </c>
      <c r="D151" s="7">
        <f>SUM('2.mell'!D1014)</f>
        <v>1651844</v>
      </c>
      <c r="E151" s="7">
        <f>SUM('2.mell'!E1014)</f>
        <v>931351</v>
      </c>
      <c r="F151" s="537">
        <f>SUM(E151/D151)</f>
        <v>0.5638250343252753</v>
      </c>
    </row>
    <row r="152" spans="1:6" s="39" customFormat="1" ht="12">
      <c r="A152" s="274">
        <v>1914</v>
      </c>
      <c r="B152" s="33" t="s">
        <v>174</v>
      </c>
      <c r="C152" s="7">
        <f>SUM('2.mell'!C1016)</f>
        <v>0</v>
      </c>
      <c r="D152" s="7">
        <f>SUM('2.mell'!D1016)</f>
        <v>0</v>
      </c>
      <c r="E152" s="7"/>
      <c r="F152" s="535"/>
    </row>
    <row r="153" spans="1:6" s="39" customFormat="1" ht="12">
      <c r="A153" s="274">
        <v>1915</v>
      </c>
      <c r="B153" s="7" t="s">
        <v>268</v>
      </c>
      <c r="C153" s="7">
        <f>SUM('2.mell'!C1016)</f>
        <v>0</v>
      </c>
      <c r="D153" s="7">
        <f>SUM('2.mell'!D1016)</f>
        <v>0</v>
      </c>
      <c r="E153" s="7">
        <f>SUM('2.mell'!E1016)</f>
        <v>10</v>
      </c>
      <c r="F153" s="535"/>
    </row>
    <row r="154" spans="1:6" s="29" customFormat="1" ht="12">
      <c r="A154" s="7">
        <v>1916</v>
      </c>
      <c r="B154" s="10" t="s">
        <v>61</v>
      </c>
      <c r="C154" s="7">
        <f>SUM('2.mell'!C1017)</f>
        <v>0</v>
      </c>
      <c r="D154" s="7">
        <f>SUM('2.mell'!D1017)</f>
        <v>0</v>
      </c>
      <c r="E154" s="7">
        <f>SUM('2.mell'!E1017)</f>
        <v>8861</v>
      </c>
      <c r="F154" s="535"/>
    </row>
    <row r="155" spans="1:6" s="29" customFormat="1" ht="12">
      <c r="A155" s="171">
        <v>1910</v>
      </c>
      <c r="B155" s="172" t="s">
        <v>15</v>
      </c>
      <c r="C155" s="171">
        <f>SUM(C149:C154)</f>
        <v>5263909</v>
      </c>
      <c r="D155" s="171">
        <f>SUM(D149:D154)</f>
        <v>5494646</v>
      </c>
      <c r="E155" s="171">
        <f>SUM(E149:E154)</f>
        <v>2813611</v>
      </c>
      <c r="F155" s="535">
        <f>SUM(E155/D155)</f>
        <v>0.5120641074966431</v>
      </c>
    </row>
    <row r="156" spans="1:6" s="29" customFormat="1" ht="12">
      <c r="A156" s="7"/>
      <c r="B156" s="273" t="s">
        <v>16</v>
      </c>
      <c r="C156" s="171"/>
      <c r="D156" s="171"/>
      <c r="E156" s="171"/>
      <c r="F156" s="535"/>
    </row>
    <row r="157" spans="1:6" s="29" customFormat="1" ht="12">
      <c r="A157" s="7">
        <v>1921</v>
      </c>
      <c r="B157" s="10" t="s">
        <v>17</v>
      </c>
      <c r="C157" s="7">
        <f>SUM('2.mell'!C1019)</f>
        <v>508</v>
      </c>
      <c r="D157" s="7">
        <f>SUM('2.mell'!D1019)</f>
        <v>508</v>
      </c>
      <c r="E157" s="7">
        <f>SUM('2.mell'!E1019)</f>
        <v>4873</v>
      </c>
      <c r="F157" s="537">
        <f>SUM(E157/D157)</f>
        <v>9.59251968503937</v>
      </c>
    </row>
    <row r="158" spans="1:6" s="29" customFormat="1" ht="12">
      <c r="A158" s="7">
        <v>1922</v>
      </c>
      <c r="B158" s="10" t="s">
        <v>18</v>
      </c>
      <c r="C158" s="7">
        <f>SUM('2.mell'!C1020)</f>
        <v>1281</v>
      </c>
      <c r="D158" s="7">
        <f>SUM('2.mell'!D1020)</f>
        <v>2258</v>
      </c>
      <c r="E158" s="7">
        <f>SUM('2.mell'!E1020)</f>
        <v>2153</v>
      </c>
      <c r="F158" s="537">
        <f>SUM(E158/D158)</f>
        <v>0.9534986713906112</v>
      </c>
    </row>
    <row r="159" spans="1:6" s="29" customFormat="1" ht="12">
      <c r="A159" s="7">
        <v>1923</v>
      </c>
      <c r="B159" s="10" t="s">
        <v>19</v>
      </c>
      <c r="C159" s="7"/>
      <c r="D159" s="7"/>
      <c r="E159" s="7"/>
      <c r="F159" s="535"/>
    </row>
    <row r="160" spans="1:6" s="29" customFormat="1" ht="12.75" thickBot="1">
      <c r="A160" s="276">
        <v>1920</v>
      </c>
      <c r="B160" s="276" t="s">
        <v>21</v>
      </c>
      <c r="C160" s="276">
        <f>SUM(C157:C159)</f>
        <v>1789</v>
      </c>
      <c r="D160" s="276">
        <f>SUM(D157:D159)</f>
        <v>2766</v>
      </c>
      <c r="E160" s="276">
        <f>SUM(E157:E159)</f>
        <v>7026</v>
      </c>
      <c r="F160" s="539">
        <f>SUM(E160/D160)</f>
        <v>2.540130151843818</v>
      </c>
    </row>
    <row r="161" spans="1:6" s="29" customFormat="1" ht="16.5" customHeight="1" thickBot="1">
      <c r="A161" s="278"/>
      <c r="B161" s="517" t="s">
        <v>526</v>
      </c>
      <c r="C161" s="278">
        <f>SUM(C160+C155)</f>
        <v>5265698</v>
      </c>
      <c r="D161" s="278">
        <f>SUM(D160+D155)</f>
        <v>5497412</v>
      </c>
      <c r="E161" s="278">
        <f>SUM(E160+E155)</f>
        <v>2820637</v>
      </c>
      <c r="F161" s="542">
        <f>SUM(E161/D161)</f>
        <v>0.5130845204980089</v>
      </c>
    </row>
    <row r="162" spans="1:6" s="29" customFormat="1" ht="12.75" thickBot="1">
      <c r="A162" s="182">
        <v>1930</v>
      </c>
      <c r="B162" s="182" t="s">
        <v>620</v>
      </c>
      <c r="C162" s="182"/>
      <c r="D162" s="182"/>
      <c r="E162" s="182">
        <f>SUM('2.mell'!E1023)</f>
        <v>6791</v>
      </c>
      <c r="F162" s="600"/>
    </row>
    <row r="163" spans="1:6" s="45" customFormat="1" ht="13.5" thickBot="1">
      <c r="A163" s="44">
        <v>1940</v>
      </c>
      <c r="B163" s="280" t="s">
        <v>527</v>
      </c>
      <c r="C163" s="46">
        <f>SUM(C161)</f>
        <v>5265698</v>
      </c>
      <c r="D163" s="46">
        <f>SUM(D161)</f>
        <v>5497412</v>
      </c>
      <c r="E163" s="46">
        <f>SUM(E161:E162)</f>
        <v>2827428</v>
      </c>
      <c r="F163" s="542">
        <f>SUM(E163/D163)</f>
        <v>0.5143198290395553</v>
      </c>
    </row>
    <row r="164" spans="1:6" ht="14.25" customHeight="1">
      <c r="A164" s="19"/>
      <c r="B164" s="19" t="s">
        <v>528</v>
      </c>
      <c r="C164" s="19"/>
      <c r="D164" s="19"/>
      <c r="E164" s="19"/>
      <c r="F164" s="538"/>
    </row>
    <row r="165" spans="1:6" ht="14.25" customHeight="1">
      <c r="A165" s="19"/>
      <c r="B165" s="212" t="s">
        <v>14</v>
      </c>
      <c r="C165" s="42"/>
      <c r="D165" s="42"/>
      <c r="E165" s="42"/>
      <c r="F165" s="535"/>
    </row>
    <row r="166" spans="1:6" ht="12">
      <c r="A166" s="7">
        <v>1951</v>
      </c>
      <c r="B166" s="10" t="s">
        <v>159</v>
      </c>
      <c r="C166" s="10">
        <f aca="true" t="shared" si="4" ref="C166:E168">SUM(C109+C149)</f>
        <v>4268477</v>
      </c>
      <c r="D166" s="10">
        <f t="shared" si="4"/>
        <v>4408024</v>
      </c>
      <c r="E166" s="10">
        <f t="shared" si="4"/>
        <v>2096034</v>
      </c>
      <c r="F166" s="537">
        <f aca="true" t="shared" si="5" ref="F166:F172">SUM(E166/D166)</f>
        <v>0.47550421685544364</v>
      </c>
    </row>
    <row r="167" spans="1:6" ht="12">
      <c r="A167" s="7">
        <v>1952</v>
      </c>
      <c r="B167" s="10" t="s">
        <v>307</v>
      </c>
      <c r="C167" s="10">
        <f t="shared" si="4"/>
        <v>1111992</v>
      </c>
      <c r="D167" s="10">
        <f t="shared" si="4"/>
        <v>1157214</v>
      </c>
      <c r="E167" s="10">
        <f t="shared" si="4"/>
        <v>578139</v>
      </c>
      <c r="F167" s="537">
        <f t="shared" si="5"/>
        <v>0.49959558041987046</v>
      </c>
    </row>
    <row r="168" spans="1:6" ht="12">
      <c r="A168" s="7">
        <v>1953</v>
      </c>
      <c r="B168" s="10" t="s">
        <v>308</v>
      </c>
      <c r="C168" s="10">
        <f t="shared" si="4"/>
        <v>5786504</v>
      </c>
      <c r="D168" s="10">
        <f t="shared" si="4"/>
        <v>6171523</v>
      </c>
      <c r="E168" s="10">
        <f t="shared" si="4"/>
        <v>2623140</v>
      </c>
      <c r="F168" s="537">
        <f t="shared" si="5"/>
        <v>0.4250393298380319</v>
      </c>
    </row>
    <row r="169" spans="1:6" ht="12">
      <c r="A169" s="7">
        <v>1954</v>
      </c>
      <c r="B169" s="10" t="s">
        <v>44</v>
      </c>
      <c r="C169" s="10">
        <f>SUM(C112+C153)-C102</f>
        <v>1050544</v>
      </c>
      <c r="D169" s="10">
        <f>SUM(D112+D153)-D102</f>
        <v>972859</v>
      </c>
      <c r="E169" s="10">
        <f>SUM(E112+E153)-E102</f>
        <v>395021</v>
      </c>
      <c r="F169" s="537">
        <f t="shared" si="5"/>
        <v>0.4060413687903386</v>
      </c>
    </row>
    <row r="170" spans="1:6" ht="12">
      <c r="A170" s="7">
        <v>1955</v>
      </c>
      <c r="B170" s="10" t="s">
        <v>165</v>
      </c>
      <c r="C170" s="10">
        <f>SUM(C154+C113)</f>
        <v>3500</v>
      </c>
      <c r="D170" s="10">
        <f>SUM(D154+D113)</f>
        <v>3500</v>
      </c>
      <c r="E170" s="10">
        <f>SUM(E154+E113)</f>
        <v>9435</v>
      </c>
      <c r="F170" s="537">
        <f t="shared" si="5"/>
        <v>2.6957142857142857</v>
      </c>
    </row>
    <row r="171" spans="1:6" ht="12">
      <c r="A171" s="7">
        <v>1956</v>
      </c>
      <c r="B171" s="10" t="s">
        <v>497</v>
      </c>
      <c r="C171" s="10">
        <f>SUM(C52)</f>
        <v>172860</v>
      </c>
      <c r="D171" s="10">
        <f>SUM(D52)</f>
        <v>286143</v>
      </c>
      <c r="E171" s="10">
        <f>SUM(E52)</f>
        <v>211237</v>
      </c>
      <c r="F171" s="537">
        <f t="shared" si="5"/>
        <v>0.7382217981918132</v>
      </c>
    </row>
    <row r="172" spans="1:6" ht="12">
      <c r="A172" s="171">
        <v>1950</v>
      </c>
      <c r="B172" s="172" t="s">
        <v>15</v>
      </c>
      <c r="C172" s="172">
        <f>SUM(C166:C171)</f>
        <v>12393877</v>
      </c>
      <c r="D172" s="172">
        <f>SUM(D166:D171)</f>
        <v>12999263</v>
      </c>
      <c r="E172" s="172">
        <f>SUM(E166:E171)</f>
        <v>5913006</v>
      </c>
      <c r="F172" s="535">
        <f t="shared" si="5"/>
        <v>0.45487240315085553</v>
      </c>
    </row>
    <row r="173" spans="1:6" ht="12">
      <c r="A173" s="7"/>
      <c r="B173" s="273" t="s">
        <v>16</v>
      </c>
      <c r="C173" s="10"/>
      <c r="D173" s="10"/>
      <c r="E173" s="10"/>
      <c r="F173" s="535"/>
    </row>
    <row r="174" spans="1:6" ht="12">
      <c r="A174" s="7">
        <v>1961</v>
      </c>
      <c r="B174" s="10" t="s">
        <v>17</v>
      </c>
      <c r="C174" s="10">
        <f aca="true" t="shared" si="6" ref="C174:E175">SUM(C118+C157)</f>
        <v>2210792</v>
      </c>
      <c r="D174" s="10">
        <f t="shared" si="6"/>
        <v>2426921</v>
      </c>
      <c r="E174" s="10">
        <f t="shared" si="6"/>
        <v>538881</v>
      </c>
      <c r="F174" s="537">
        <f>SUM(E174/D174)</f>
        <v>0.22204307433163256</v>
      </c>
    </row>
    <row r="175" spans="1:6" ht="12">
      <c r="A175" s="7">
        <v>1962</v>
      </c>
      <c r="B175" s="10" t="s">
        <v>18</v>
      </c>
      <c r="C175" s="10">
        <f t="shared" si="6"/>
        <v>695186</v>
      </c>
      <c r="D175" s="10">
        <f t="shared" si="6"/>
        <v>782540</v>
      </c>
      <c r="E175" s="10">
        <f t="shared" si="6"/>
        <v>118416</v>
      </c>
      <c r="F175" s="537">
        <f>SUM(E175/D175)</f>
        <v>0.1513226160963018</v>
      </c>
    </row>
    <row r="176" spans="1:6" ht="12">
      <c r="A176" s="7">
        <v>1963</v>
      </c>
      <c r="B176" s="10" t="s">
        <v>19</v>
      </c>
      <c r="C176" s="10">
        <f>SUM(C159+C120)</f>
        <v>720000</v>
      </c>
      <c r="D176" s="10">
        <f>SUM(D159+D120)</f>
        <v>732700</v>
      </c>
      <c r="E176" s="10">
        <f>SUM(E159+E120)</f>
        <v>248664</v>
      </c>
      <c r="F176" s="537">
        <f>SUM(E176/D176)</f>
        <v>0.3393803739593285</v>
      </c>
    </row>
    <row r="177" spans="1:6" ht="12">
      <c r="A177" s="171">
        <v>1960</v>
      </c>
      <c r="B177" s="172" t="s">
        <v>21</v>
      </c>
      <c r="C177" s="172">
        <f>SUM(C174:C176)</f>
        <v>3625978</v>
      </c>
      <c r="D177" s="172">
        <f>SUM(D174:D176)</f>
        <v>3942161</v>
      </c>
      <c r="E177" s="172">
        <f>SUM(E174:E176)</f>
        <v>905961</v>
      </c>
      <c r="F177" s="535">
        <f>SUM(E177/D177)</f>
        <v>0.22981329275998622</v>
      </c>
    </row>
    <row r="178" spans="1:6" ht="12">
      <c r="A178" s="7">
        <v>1971</v>
      </c>
      <c r="B178" s="170" t="s">
        <v>529</v>
      </c>
      <c r="C178" s="172"/>
      <c r="D178" s="172"/>
      <c r="E178" s="172"/>
      <c r="F178" s="535"/>
    </row>
    <row r="179" spans="1:6" ht="12">
      <c r="A179" s="7">
        <v>1972</v>
      </c>
      <c r="B179" s="170" t="s">
        <v>530</v>
      </c>
      <c r="C179" s="170">
        <f>SUM(C124)</f>
        <v>27057</v>
      </c>
      <c r="D179" s="170">
        <f>SUM(D124)</f>
        <v>27057</v>
      </c>
      <c r="E179" s="170">
        <f>SUM(E124)</f>
        <v>7464</v>
      </c>
      <c r="F179" s="537">
        <f aca="true" t="shared" si="7" ref="F179:F190">SUM(E179/D179)</f>
        <v>0.27586206896551724</v>
      </c>
    </row>
    <row r="180" spans="1:6" ht="12">
      <c r="A180" s="7">
        <v>1973</v>
      </c>
      <c r="B180" s="170" t="s">
        <v>534</v>
      </c>
      <c r="C180" s="170">
        <f>SUM(C129)</f>
        <v>55000</v>
      </c>
      <c r="D180" s="170">
        <f>SUM(D129)</f>
        <v>56176</v>
      </c>
      <c r="E180" s="170">
        <f>SUM(E129)</f>
        <v>15484</v>
      </c>
      <c r="F180" s="537">
        <f t="shared" si="7"/>
        <v>0.2756337225861578</v>
      </c>
    </row>
    <row r="181" spans="1:6" ht="12">
      <c r="A181" s="171">
        <v>1970</v>
      </c>
      <c r="B181" s="171" t="s">
        <v>535</v>
      </c>
      <c r="C181" s="171">
        <f>SUM(C178:C180)</f>
        <v>82057</v>
      </c>
      <c r="D181" s="171">
        <f>SUM(D178:D180)</f>
        <v>83233</v>
      </c>
      <c r="E181" s="171">
        <f>SUM(E178:E180)</f>
        <v>22948</v>
      </c>
      <c r="F181" s="535">
        <f t="shared" si="7"/>
        <v>0.2757079523746591</v>
      </c>
    </row>
    <row r="182" spans="1:6" ht="12">
      <c r="A182" s="8">
        <v>1981</v>
      </c>
      <c r="B182" s="170" t="s">
        <v>536</v>
      </c>
      <c r="C182" s="170">
        <f>SUM(C132)</f>
        <v>40591</v>
      </c>
      <c r="D182" s="170">
        <f>SUM(D132)</f>
        <v>64681</v>
      </c>
      <c r="E182" s="170">
        <f>SUM(E132)</f>
        <v>0</v>
      </c>
      <c r="F182" s="535">
        <f t="shared" si="7"/>
        <v>0</v>
      </c>
    </row>
    <row r="183" spans="1:6" ht="12">
      <c r="A183" s="8">
        <v>1982</v>
      </c>
      <c r="B183" s="170" t="s">
        <v>542</v>
      </c>
      <c r="C183" s="170">
        <f>SUM(C184:C185)</f>
        <v>167268</v>
      </c>
      <c r="D183" s="170">
        <f>SUM(D184:D185)</f>
        <v>61958</v>
      </c>
      <c r="E183" s="170">
        <f>SUM(E184:E185)</f>
        <v>0</v>
      </c>
      <c r="F183" s="535">
        <f t="shared" si="7"/>
        <v>0</v>
      </c>
    </row>
    <row r="184" spans="1:6" ht="12">
      <c r="A184" s="8">
        <v>1983</v>
      </c>
      <c r="B184" s="163" t="s">
        <v>537</v>
      </c>
      <c r="C184" s="163">
        <f aca="true" t="shared" si="8" ref="C184:E185">SUM(C134)</f>
        <v>10500</v>
      </c>
      <c r="D184" s="163">
        <f t="shared" si="8"/>
        <v>10500</v>
      </c>
      <c r="E184" s="163">
        <f t="shared" si="8"/>
        <v>0</v>
      </c>
      <c r="F184" s="535">
        <f t="shared" si="7"/>
        <v>0</v>
      </c>
    </row>
    <row r="185" spans="1:6" ht="12">
      <c r="A185" s="8">
        <v>1984</v>
      </c>
      <c r="B185" s="163" t="s">
        <v>520</v>
      </c>
      <c r="C185" s="163">
        <f t="shared" si="8"/>
        <v>156768</v>
      </c>
      <c r="D185" s="163">
        <f t="shared" si="8"/>
        <v>51458</v>
      </c>
      <c r="E185" s="163">
        <f t="shared" si="8"/>
        <v>0</v>
      </c>
      <c r="F185" s="535">
        <f t="shared" si="7"/>
        <v>0</v>
      </c>
    </row>
    <row r="186" spans="1:6" ht="12.75" thickBot="1">
      <c r="A186" s="276">
        <v>1980</v>
      </c>
      <c r="B186" s="276" t="s">
        <v>531</v>
      </c>
      <c r="C186" s="276">
        <f>SUM(C182+C183)</f>
        <v>207859</v>
      </c>
      <c r="D186" s="276">
        <f>SUM(D182+D183)</f>
        <v>126639</v>
      </c>
      <c r="E186" s="276">
        <f>SUM(E182+E183)</f>
        <v>0</v>
      </c>
      <c r="F186" s="539">
        <f t="shared" si="7"/>
        <v>0</v>
      </c>
    </row>
    <row r="187" spans="1:6" ht="12.75" thickBot="1">
      <c r="A187" s="516"/>
      <c r="B187" s="278" t="s">
        <v>538</v>
      </c>
      <c r="C187" s="278">
        <f>SUM(C186+C181+C177+C172)</f>
        <v>16309771</v>
      </c>
      <c r="D187" s="278">
        <f>SUM(D186+D181+D177+D172)</f>
        <v>17151296</v>
      </c>
      <c r="E187" s="278">
        <f>SUM(E186+E181+E177+E172)</f>
        <v>6841915</v>
      </c>
      <c r="F187" s="538">
        <f t="shared" si="7"/>
        <v>0.39891533561079</v>
      </c>
    </row>
    <row r="188" spans="1:6" ht="12.75" thickBot="1">
      <c r="A188" s="166">
        <v>1985</v>
      </c>
      <c r="B188" s="278" t="s">
        <v>522</v>
      </c>
      <c r="C188" s="278">
        <f>SUM(C162+C142)</f>
        <v>628666</v>
      </c>
      <c r="D188" s="278">
        <f>SUM(D162+D142)</f>
        <v>628666</v>
      </c>
      <c r="E188" s="278">
        <f>SUM(E142)</f>
        <v>170380</v>
      </c>
      <c r="F188" s="539">
        <f t="shared" si="7"/>
        <v>0.271018314971702</v>
      </c>
    </row>
    <row r="189" spans="1:6" ht="12.75" thickBot="1">
      <c r="A189" s="166">
        <v>1986</v>
      </c>
      <c r="B189" s="46" t="s">
        <v>648</v>
      </c>
      <c r="C189" s="166"/>
      <c r="D189" s="166"/>
      <c r="E189" s="166">
        <f>SUM(E162+E42+E27+E106)</f>
        <v>6645</v>
      </c>
      <c r="F189" s="542"/>
    </row>
    <row r="190" spans="1:6" ht="13.5" thickBot="1">
      <c r="A190" s="46"/>
      <c r="B190" s="279" t="s">
        <v>539</v>
      </c>
      <c r="C190" s="166">
        <f>SUM(C187+C188)</f>
        <v>16938437</v>
      </c>
      <c r="D190" s="166">
        <f>SUM(D187+D188)</f>
        <v>17779962</v>
      </c>
      <c r="E190" s="166">
        <f>SUM(E187+E188+E189)</f>
        <v>7018940</v>
      </c>
      <c r="F190" s="542">
        <f t="shared" si="7"/>
        <v>0.39476687295507157</v>
      </c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</sheetData>
  <sheetProtection/>
  <mergeCells count="5">
    <mergeCell ref="A1:F1"/>
    <mergeCell ref="F5:F7"/>
    <mergeCell ref="D5:D7"/>
    <mergeCell ref="E5:E7"/>
    <mergeCell ref="A2:F2"/>
  </mergeCells>
  <printOptions horizontalCentered="1"/>
  <pageMargins left="0" right="0" top="0.3937007874015748" bottom="0.31496062992125984" header="0.11811023622047245" footer="0"/>
  <pageSetup firstPageNumber="8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1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4"/>
  <sheetViews>
    <sheetView zoomScaleSheetLayoutView="100" zoomScalePageLayoutView="0" workbookViewId="0" topLeftCell="A503">
      <selection activeCell="B736" sqref="B736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1.75390625" style="0" customWidth="1"/>
    <col min="4" max="4" width="12.625" style="0" customWidth="1"/>
    <col min="5" max="5" width="12.125" style="0" customWidth="1"/>
  </cols>
  <sheetData>
    <row r="1" spans="1:6" ht="12.75">
      <c r="A1" s="759" t="s">
        <v>249</v>
      </c>
      <c r="B1" s="751"/>
      <c r="C1" s="751"/>
      <c r="D1" s="751"/>
      <c r="E1" s="751"/>
      <c r="F1" s="751"/>
    </row>
    <row r="2" spans="1:6" ht="12.75">
      <c r="A2" s="760" t="s">
        <v>30</v>
      </c>
      <c r="B2" s="761"/>
      <c r="C2" s="751"/>
      <c r="D2" s="751"/>
      <c r="E2" s="751"/>
      <c r="F2" s="751"/>
    </row>
    <row r="3" spans="1:2" ht="12.75">
      <c r="A3" s="20"/>
      <c r="B3" s="20"/>
    </row>
    <row r="4" spans="1:6" ht="12.75">
      <c r="A4" s="533"/>
      <c r="B4" s="534"/>
      <c r="C4" s="208"/>
      <c r="F4" s="208" t="s">
        <v>31</v>
      </c>
    </row>
    <row r="5" spans="1:6" ht="12" customHeight="1">
      <c r="A5" s="52" t="s">
        <v>250</v>
      </c>
      <c r="B5" s="14" t="s">
        <v>166</v>
      </c>
      <c r="C5" s="206" t="s">
        <v>79</v>
      </c>
      <c r="D5" s="741" t="s">
        <v>602</v>
      </c>
      <c r="E5" s="741" t="s">
        <v>604</v>
      </c>
      <c r="F5" s="741" t="s">
        <v>611</v>
      </c>
    </row>
    <row r="6" spans="1:6" ht="12.75">
      <c r="A6" s="15"/>
      <c r="B6" s="87" t="s">
        <v>251</v>
      </c>
      <c r="C6" s="15" t="s">
        <v>564</v>
      </c>
      <c r="D6" s="757"/>
      <c r="E6" s="757"/>
      <c r="F6" s="757"/>
    </row>
    <row r="7" spans="1:6" ht="13.5" thickBot="1">
      <c r="A7" s="53"/>
      <c r="B7" s="81"/>
      <c r="C7" s="53" t="s">
        <v>565</v>
      </c>
      <c r="D7" s="758"/>
      <c r="E7" s="758"/>
      <c r="F7" s="758"/>
    </row>
    <row r="8" spans="1:6" ht="13.5" thickBot="1">
      <c r="A8" s="53" t="s">
        <v>252</v>
      </c>
      <c r="B8" s="81" t="s">
        <v>253</v>
      </c>
      <c r="C8" s="53" t="s">
        <v>169</v>
      </c>
      <c r="D8" s="53" t="s">
        <v>170</v>
      </c>
      <c r="E8" s="53" t="s">
        <v>171</v>
      </c>
      <c r="F8" s="53" t="s">
        <v>295</v>
      </c>
    </row>
    <row r="9" spans="1:6" ht="15">
      <c r="A9" s="323">
        <v>2305</v>
      </c>
      <c r="B9" s="324" t="s">
        <v>355</v>
      </c>
      <c r="C9" s="15"/>
      <c r="D9" s="15"/>
      <c r="E9" s="15"/>
      <c r="F9" s="70"/>
    </row>
    <row r="10" spans="1:6" ht="12.75">
      <c r="A10" s="55"/>
      <c r="B10" s="56" t="s">
        <v>367</v>
      </c>
      <c r="C10" s="296">
        <v>700</v>
      </c>
      <c r="D10" s="296">
        <v>700</v>
      </c>
      <c r="E10" s="296"/>
      <c r="F10" s="545">
        <f>SUM(E10/D10)</f>
        <v>0</v>
      </c>
    </row>
    <row r="11" spans="1:6" ht="12.75">
      <c r="A11" s="55"/>
      <c r="B11" s="56" t="s">
        <v>368</v>
      </c>
      <c r="C11" s="296"/>
      <c r="D11" s="296"/>
      <c r="E11" s="296"/>
      <c r="F11" s="545"/>
    </row>
    <row r="12" spans="1:6" ht="12.75">
      <c r="A12" s="55"/>
      <c r="B12" s="56" t="s">
        <v>369</v>
      </c>
      <c r="C12" s="296">
        <v>1600</v>
      </c>
      <c r="D12" s="296">
        <v>1600</v>
      </c>
      <c r="E12" s="296">
        <v>1456</v>
      </c>
      <c r="F12" s="545">
        <f aca="true" t="shared" si="0" ref="F12:F76">SUM(E12/D12)</f>
        <v>0.91</v>
      </c>
    </row>
    <row r="13" spans="1:6" ht="12.75">
      <c r="A13" s="55"/>
      <c r="B13" s="56" t="s">
        <v>370</v>
      </c>
      <c r="C13" s="296">
        <v>7000</v>
      </c>
      <c r="D13" s="296">
        <v>7000</v>
      </c>
      <c r="E13" s="296">
        <v>3631</v>
      </c>
      <c r="F13" s="545">
        <f t="shared" si="0"/>
        <v>0.5187142857142857</v>
      </c>
    </row>
    <row r="14" spans="1:6" ht="12.75">
      <c r="A14" s="55"/>
      <c r="B14" s="56" t="s">
        <v>371</v>
      </c>
      <c r="C14" s="296">
        <v>1900</v>
      </c>
      <c r="D14" s="296">
        <v>1900</v>
      </c>
      <c r="E14" s="296">
        <v>1015</v>
      </c>
      <c r="F14" s="545">
        <f t="shared" si="0"/>
        <v>0.5342105263157895</v>
      </c>
    </row>
    <row r="15" spans="1:6" ht="13.5" thickBot="1">
      <c r="A15" s="55"/>
      <c r="B15" s="61" t="s">
        <v>372</v>
      </c>
      <c r="C15" s="355"/>
      <c r="D15" s="355"/>
      <c r="E15" s="355"/>
      <c r="F15" s="548"/>
    </row>
    <row r="16" spans="1:6" ht="13.5" thickBot="1">
      <c r="A16" s="55"/>
      <c r="B16" s="233" t="s">
        <v>360</v>
      </c>
      <c r="C16" s="359">
        <f>SUM(C10:C15)</f>
        <v>11200</v>
      </c>
      <c r="D16" s="359">
        <f>SUM(D10:D15)</f>
        <v>11200</v>
      </c>
      <c r="E16" s="359">
        <f>SUM(E10:E15)</f>
        <v>6102</v>
      </c>
      <c r="F16" s="557">
        <f t="shared" si="0"/>
        <v>0.5448214285714286</v>
      </c>
    </row>
    <row r="17" spans="1:6" ht="12.75">
      <c r="A17" s="55"/>
      <c r="B17" s="56" t="s">
        <v>373</v>
      </c>
      <c r="C17" s="296">
        <v>96932</v>
      </c>
      <c r="D17" s="296">
        <v>97950</v>
      </c>
      <c r="E17" s="620">
        <v>52504</v>
      </c>
      <c r="F17" s="545">
        <f t="shared" si="0"/>
        <v>0.5360285860132721</v>
      </c>
    </row>
    <row r="18" spans="1:6" ht="12.75">
      <c r="A18" s="55"/>
      <c r="B18" s="56" t="s">
        <v>374</v>
      </c>
      <c r="C18" s="296">
        <v>10000</v>
      </c>
      <c r="D18" s="296">
        <v>10000</v>
      </c>
      <c r="E18" s="296">
        <v>7910</v>
      </c>
      <c r="F18" s="545">
        <f t="shared" si="0"/>
        <v>0.791</v>
      </c>
    </row>
    <row r="19" spans="1:6" ht="13.5" thickBot="1">
      <c r="A19" s="55"/>
      <c r="B19" s="56" t="s">
        <v>375</v>
      </c>
      <c r="C19" s="355"/>
      <c r="D19" s="355"/>
      <c r="E19" s="355"/>
      <c r="F19" s="548"/>
    </row>
    <row r="20" spans="1:6" ht="13.5" thickBot="1">
      <c r="A20" s="57"/>
      <c r="B20" s="58" t="s">
        <v>363</v>
      </c>
      <c r="C20" s="299">
        <f>SUM(C17:C19)</f>
        <v>106932</v>
      </c>
      <c r="D20" s="299">
        <f>SUM(D17:D19)</f>
        <v>107950</v>
      </c>
      <c r="E20" s="299">
        <f>SUM(E17:E19)</f>
        <v>60414</v>
      </c>
      <c r="F20" s="557">
        <f t="shared" si="0"/>
        <v>0.5596479851783233</v>
      </c>
    </row>
    <row r="21" spans="1:6" ht="13.5" thickBot="1">
      <c r="A21" s="3"/>
      <c r="B21" s="315" t="s">
        <v>364</v>
      </c>
      <c r="C21" s="354"/>
      <c r="D21" s="354"/>
      <c r="E21" s="354">
        <v>230</v>
      </c>
      <c r="F21" s="600"/>
    </row>
    <row r="22" spans="1:6" ht="13.5" thickBot="1">
      <c r="A22" s="3"/>
      <c r="B22" s="180" t="s">
        <v>365</v>
      </c>
      <c r="C22" s="359">
        <f>SUM(C20+C16+C21)</f>
        <v>118132</v>
      </c>
      <c r="D22" s="359">
        <f>SUM(D20+D16+D21)</f>
        <v>119150</v>
      </c>
      <c r="E22" s="359">
        <f>SUM(E20+E16+E21)</f>
        <v>66746</v>
      </c>
      <c r="F22" s="557">
        <f t="shared" si="0"/>
        <v>0.5601846412085606</v>
      </c>
    </row>
    <row r="23" spans="1:6" ht="13.5" thickBot="1">
      <c r="A23" s="55"/>
      <c r="B23" s="360" t="s">
        <v>378</v>
      </c>
      <c r="C23" s="354"/>
      <c r="D23" s="354"/>
      <c r="E23" s="354"/>
      <c r="F23" s="557"/>
    </row>
    <row r="24" spans="1:6" ht="12.75">
      <c r="A24" s="55"/>
      <c r="B24" s="56" t="s">
        <v>376</v>
      </c>
      <c r="C24" s="296"/>
      <c r="D24" s="296">
        <v>1106</v>
      </c>
      <c r="E24" s="296">
        <v>1106</v>
      </c>
      <c r="F24" s="545">
        <f t="shared" si="0"/>
        <v>1</v>
      </c>
    </row>
    <row r="25" spans="1:6" ht="13.5" thickBot="1">
      <c r="A25" s="55"/>
      <c r="B25" s="314" t="s">
        <v>377</v>
      </c>
      <c r="C25" s="355"/>
      <c r="D25" s="355"/>
      <c r="E25" s="355"/>
      <c r="F25" s="548"/>
    </row>
    <row r="26" spans="1:6" ht="13.5" thickBot="1">
      <c r="A26" s="60"/>
      <c r="B26" s="315" t="s">
        <v>366</v>
      </c>
      <c r="C26" s="355"/>
      <c r="D26" s="299">
        <f>SUM(D24:D25)</f>
        <v>1106</v>
      </c>
      <c r="E26" s="299">
        <f>SUM(E24:E25)</f>
        <v>1106</v>
      </c>
      <c r="F26" s="557">
        <f t="shared" si="0"/>
        <v>1</v>
      </c>
    </row>
    <row r="27" spans="1:6" ht="15.75" thickBot="1">
      <c r="A27" s="60"/>
      <c r="B27" s="321" t="s">
        <v>379</v>
      </c>
      <c r="C27" s="361">
        <f>SUM(C22+C23+C26)</f>
        <v>118132</v>
      </c>
      <c r="D27" s="361">
        <f>SUM(D22+D23+D26)</f>
        <v>120256</v>
      </c>
      <c r="E27" s="361">
        <f>SUM(E22+E23+E26)</f>
        <v>67852</v>
      </c>
      <c r="F27" s="557">
        <f t="shared" si="0"/>
        <v>0.5642296434273549</v>
      </c>
    </row>
    <row r="28" spans="1:6" ht="12.75">
      <c r="A28" s="15"/>
      <c r="B28" s="316" t="s">
        <v>380</v>
      </c>
      <c r="C28" s="296">
        <v>61286</v>
      </c>
      <c r="D28" s="296">
        <v>62959</v>
      </c>
      <c r="E28" s="296">
        <v>30186</v>
      </c>
      <c r="F28" s="545">
        <f t="shared" si="0"/>
        <v>0.4794548833367747</v>
      </c>
    </row>
    <row r="29" spans="1:6" ht="12.75">
      <c r="A29" s="15"/>
      <c r="B29" s="316" t="s">
        <v>381</v>
      </c>
      <c r="C29" s="296">
        <v>15922</v>
      </c>
      <c r="D29" s="296">
        <v>16373</v>
      </c>
      <c r="E29" s="296">
        <v>7980</v>
      </c>
      <c r="F29" s="545">
        <f t="shared" si="0"/>
        <v>0.4873877725523728</v>
      </c>
    </row>
    <row r="30" spans="1:6" ht="12.75">
      <c r="A30" s="15"/>
      <c r="B30" s="316" t="s">
        <v>382</v>
      </c>
      <c r="C30" s="296">
        <v>40924</v>
      </c>
      <c r="D30" s="296">
        <v>40924</v>
      </c>
      <c r="E30" s="296">
        <v>25989</v>
      </c>
      <c r="F30" s="545">
        <f t="shared" si="0"/>
        <v>0.6350552243182485</v>
      </c>
    </row>
    <row r="31" spans="1:6" ht="12.75">
      <c r="A31" s="15"/>
      <c r="B31" s="316" t="s">
        <v>383</v>
      </c>
      <c r="C31" s="296"/>
      <c r="D31" s="296"/>
      <c r="E31" s="296"/>
      <c r="F31" s="545"/>
    </row>
    <row r="32" spans="1:6" ht="13.5" thickBot="1">
      <c r="A32" s="15"/>
      <c r="B32" s="318" t="s">
        <v>384</v>
      </c>
      <c r="C32" s="355"/>
      <c r="D32" s="355"/>
      <c r="E32" s="355"/>
      <c r="F32" s="548"/>
    </row>
    <row r="33" spans="1:6" ht="13.5" thickBot="1">
      <c r="A33" s="15"/>
      <c r="B33" s="317" t="s">
        <v>15</v>
      </c>
      <c r="C33" s="359">
        <f>SUM(C28:C32)</f>
        <v>118132</v>
      </c>
      <c r="D33" s="359">
        <f>SUM(D28:D32)</f>
        <v>120256</v>
      </c>
      <c r="E33" s="359">
        <f>SUM(E28:E32)</f>
        <v>64155</v>
      </c>
      <c r="F33" s="544">
        <f t="shared" si="0"/>
        <v>0.5334868946248005</v>
      </c>
    </row>
    <row r="34" spans="1:6" ht="12.75">
      <c r="A34" s="15"/>
      <c r="B34" s="316" t="s">
        <v>385</v>
      </c>
      <c r="C34" s="296"/>
      <c r="D34" s="296"/>
      <c r="E34" s="296"/>
      <c r="F34" s="545"/>
    </row>
    <row r="35" spans="1:6" ht="12.75">
      <c r="A35" s="15"/>
      <c r="B35" s="316" t="s">
        <v>386</v>
      </c>
      <c r="C35" s="296"/>
      <c r="D35" s="296"/>
      <c r="E35" s="296"/>
      <c r="F35" s="545"/>
    </row>
    <row r="36" spans="1:6" ht="13.5" thickBot="1">
      <c r="A36" s="15"/>
      <c r="B36" s="319" t="s">
        <v>387</v>
      </c>
      <c r="C36" s="355"/>
      <c r="D36" s="355"/>
      <c r="E36" s="355"/>
      <c r="F36" s="548"/>
    </row>
    <row r="37" spans="1:6" ht="13.5" thickBot="1">
      <c r="A37" s="15"/>
      <c r="B37" s="320" t="s">
        <v>21</v>
      </c>
      <c r="C37" s="354"/>
      <c r="D37" s="354"/>
      <c r="E37" s="354"/>
      <c r="F37" s="544"/>
    </row>
    <row r="38" spans="1:6" ht="13.5" thickBot="1">
      <c r="A38" s="15"/>
      <c r="B38" s="601" t="s">
        <v>616</v>
      </c>
      <c r="C38" s="354"/>
      <c r="D38" s="354"/>
      <c r="E38" s="354">
        <v>369</v>
      </c>
      <c r="F38" s="557"/>
    </row>
    <row r="39" spans="1:6" ht="15.75" thickBot="1">
      <c r="A39" s="53"/>
      <c r="B39" s="322" t="s">
        <v>38</v>
      </c>
      <c r="C39" s="361">
        <f>SUM(C33+C37)</f>
        <v>118132</v>
      </c>
      <c r="D39" s="361">
        <f>SUM(D33+D37)</f>
        <v>120256</v>
      </c>
      <c r="E39" s="361">
        <f>SUM(E33+E37)+E38</f>
        <v>64524</v>
      </c>
      <c r="F39" s="557">
        <f t="shared" si="0"/>
        <v>0.5365553485896754</v>
      </c>
    </row>
    <row r="40" spans="1:6" ht="15">
      <c r="A40" s="323">
        <v>2309</v>
      </c>
      <c r="B40" s="325" t="s">
        <v>388</v>
      </c>
      <c r="C40" s="296"/>
      <c r="D40" s="296"/>
      <c r="E40" s="296"/>
      <c r="F40" s="545"/>
    </row>
    <row r="41" spans="1:6" ht="12.75">
      <c r="A41" s="55"/>
      <c r="B41" s="56" t="s">
        <v>367</v>
      </c>
      <c r="C41" s="296">
        <v>900</v>
      </c>
      <c r="D41" s="296">
        <v>900</v>
      </c>
      <c r="E41" s="296"/>
      <c r="F41" s="545">
        <f t="shared" si="0"/>
        <v>0</v>
      </c>
    </row>
    <row r="42" spans="1:6" ht="12.75">
      <c r="A42" s="55"/>
      <c r="B42" s="56" t="s">
        <v>368</v>
      </c>
      <c r="C42" s="296"/>
      <c r="D42" s="296"/>
      <c r="E42" s="296"/>
      <c r="F42" s="545"/>
    </row>
    <row r="43" spans="1:6" ht="12.75">
      <c r="A43" s="55"/>
      <c r="B43" s="56" t="s">
        <v>369</v>
      </c>
      <c r="C43" s="296"/>
      <c r="D43" s="296"/>
      <c r="E43" s="296"/>
      <c r="F43" s="545"/>
    </row>
    <row r="44" spans="1:6" ht="12.75">
      <c r="A44" s="55"/>
      <c r="B44" s="56" t="s">
        <v>370</v>
      </c>
      <c r="C44" s="296">
        <v>6350</v>
      </c>
      <c r="D44" s="296">
        <v>6350</v>
      </c>
      <c r="E44" s="296">
        <v>4174</v>
      </c>
      <c r="F44" s="545">
        <f t="shared" si="0"/>
        <v>0.6573228346456693</v>
      </c>
    </row>
    <row r="45" spans="1:6" ht="12.75">
      <c r="A45" s="55"/>
      <c r="B45" s="56" t="s">
        <v>371</v>
      </c>
      <c r="C45" s="296">
        <v>3400</v>
      </c>
      <c r="D45" s="296">
        <v>3400</v>
      </c>
      <c r="E45" s="296">
        <v>1540</v>
      </c>
      <c r="F45" s="545">
        <f t="shared" si="0"/>
        <v>0.45294117647058824</v>
      </c>
    </row>
    <row r="46" spans="1:6" ht="13.5" thickBot="1">
      <c r="A46" s="55"/>
      <c r="B46" s="61" t="s">
        <v>372</v>
      </c>
      <c r="C46" s="355"/>
      <c r="D46" s="355"/>
      <c r="E46" s="355"/>
      <c r="F46" s="548"/>
    </row>
    <row r="47" spans="1:6" ht="13.5" thickBot="1">
      <c r="A47" s="55"/>
      <c r="B47" s="233" t="s">
        <v>360</v>
      </c>
      <c r="C47" s="359">
        <f>SUM(C41:C46)</f>
        <v>10650</v>
      </c>
      <c r="D47" s="359">
        <f>SUM(D41:D46)</f>
        <v>10650</v>
      </c>
      <c r="E47" s="359">
        <f>SUM(E41:E46)</f>
        <v>5714</v>
      </c>
      <c r="F47" s="557">
        <f t="shared" si="0"/>
        <v>0.5365258215962442</v>
      </c>
    </row>
    <row r="48" spans="1:6" ht="12.75">
      <c r="A48" s="55"/>
      <c r="B48" s="56" t="s">
        <v>373</v>
      </c>
      <c r="C48" s="296">
        <v>109771</v>
      </c>
      <c r="D48" s="296">
        <v>111094</v>
      </c>
      <c r="E48" s="620">
        <v>54497</v>
      </c>
      <c r="F48" s="545">
        <f t="shared" si="0"/>
        <v>0.4905485444758493</v>
      </c>
    </row>
    <row r="49" spans="1:6" ht="12.75">
      <c r="A49" s="55"/>
      <c r="B49" s="56" t="s">
        <v>374</v>
      </c>
      <c r="C49" s="296">
        <v>12000</v>
      </c>
      <c r="D49" s="296">
        <v>12000</v>
      </c>
      <c r="E49" s="296">
        <v>9815</v>
      </c>
      <c r="F49" s="545">
        <f t="shared" si="0"/>
        <v>0.8179166666666666</v>
      </c>
    </row>
    <row r="50" spans="1:6" ht="13.5" thickBot="1">
      <c r="A50" s="55"/>
      <c r="B50" s="56" t="s">
        <v>375</v>
      </c>
      <c r="C50" s="355"/>
      <c r="D50" s="355"/>
      <c r="E50" s="355"/>
      <c r="F50" s="548"/>
    </row>
    <row r="51" spans="1:6" ht="13.5" thickBot="1">
      <c r="A51" s="57"/>
      <c r="B51" s="58" t="s">
        <v>363</v>
      </c>
      <c r="C51" s="299">
        <f>SUM(C48:C50)</f>
        <v>121771</v>
      </c>
      <c r="D51" s="299">
        <f>SUM(D48:D50)</f>
        <v>123094</v>
      </c>
      <c r="E51" s="299">
        <f>SUM(E48:E50)</f>
        <v>64312</v>
      </c>
      <c r="F51" s="557">
        <f t="shared" si="0"/>
        <v>0.5224625083269696</v>
      </c>
    </row>
    <row r="52" spans="1:6" ht="13.5" thickBot="1">
      <c r="A52" s="3"/>
      <c r="B52" s="315" t="s">
        <v>364</v>
      </c>
      <c r="C52" s="354"/>
      <c r="D52" s="354"/>
      <c r="E52" s="359">
        <v>400</v>
      </c>
      <c r="F52" s="600"/>
    </row>
    <row r="53" spans="1:6" ht="13.5" thickBot="1">
      <c r="A53" s="3"/>
      <c r="B53" s="335" t="s">
        <v>614</v>
      </c>
      <c r="C53" s="354"/>
      <c r="D53" s="354"/>
      <c r="E53" s="359">
        <v>4045</v>
      </c>
      <c r="F53" s="548"/>
    </row>
    <row r="54" spans="1:6" ht="13.5" thickBot="1">
      <c r="A54" s="3"/>
      <c r="B54" s="180" t="s">
        <v>365</v>
      </c>
      <c r="C54" s="359">
        <f>SUM(C51+C47+C52)</f>
        <v>132421</v>
      </c>
      <c r="D54" s="359">
        <f>SUM(D51+D47+D52)</f>
        <v>133744</v>
      </c>
      <c r="E54" s="359">
        <f>SUM(E51+E47+E52+E53)</f>
        <v>74471</v>
      </c>
      <c r="F54" s="557">
        <f t="shared" si="0"/>
        <v>0.5568175020935519</v>
      </c>
    </row>
    <row r="55" spans="1:6" ht="13.5" thickBot="1">
      <c r="A55" s="55"/>
      <c r="B55" s="360" t="s">
        <v>378</v>
      </c>
      <c r="C55" s="354"/>
      <c r="D55" s="354"/>
      <c r="E55" s="354"/>
      <c r="F55" s="557"/>
    </row>
    <row r="56" spans="1:6" ht="12.75">
      <c r="A56" s="55"/>
      <c r="B56" s="56" t="s">
        <v>376</v>
      </c>
      <c r="C56" s="296"/>
      <c r="D56" s="296">
        <v>4662</v>
      </c>
      <c r="E56" s="296">
        <v>4662</v>
      </c>
      <c r="F56" s="545">
        <f t="shared" si="0"/>
        <v>1</v>
      </c>
    </row>
    <row r="57" spans="1:6" ht="13.5" thickBot="1">
      <c r="A57" s="55"/>
      <c r="B57" s="314" t="s">
        <v>377</v>
      </c>
      <c r="C57" s="355"/>
      <c r="D57" s="355"/>
      <c r="E57" s="355"/>
      <c r="F57" s="548"/>
    </row>
    <row r="58" spans="1:6" ht="13.5" thickBot="1">
      <c r="A58" s="60"/>
      <c r="B58" s="315" t="s">
        <v>366</v>
      </c>
      <c r="C58" s="355"/>
      <c r="D58" s="299">
        <f>SUM(D56:D57)</f>
        <v>4662</v>
      </c>
      <c r="E58" s="299">
        <f>SUM(E56:E57)</f>
        <v>4662</v>
      </c>
      <c r="F58" s="557">
        <f t="shared" si="0"/>
        <v>1</v>
      </c>
    </row>
    <row r="59" spans="1:6" ht="15.75" thickBot="1">
      <c r="A59" s="60"/>
      <c r="B59" s="321" t="s">
        <v>379</v>
      </c>
      <c r="C59" s="361">
        <f>SUM(C54+C55+C58)</f>
        <v>132421</v>
      </c>
      <c r="D59" s="361">
        <f>SUM(D54+D55+D58)</f>
        <v>138406</v>
      </c>
      <c r="E59" s="361">
        <f>SUM(E54+E55+E58)</f>
        <v>79133</v>
      </c>
      <c r="F59" s="557">
        <f t="shared" si="0"/>
        <v>0.571745444561652</v>
      </c>
    </row>
    <row r="60" spans="1:6" ht="12.75">
      <c r="A60" s="15"/>
      <c r="B60" s="316" t="s">
        <v>380</v>
      </c>
      <c r="C60" s="296">
        <v>72867</v>
      </c>
      <c r="D60" s="296">
        <v>77586</v>
      </c>
      <c r="E60" s="296">
        <v>36074</v>
      </c>
      <c r="F60" s="545">
        <f t="shared" si="0"/>
        <v>0.4649550176578249</v>
      </c>
    </row>
    <row r="61" spans="1:6" ht="12.75">
      <c r="A61" s="15"/>
      <c r="B61" s="316" t="s">
        <v>381</v>
      </c>
      <c r="C61" s="296">
        <v>19118</v>
      </c>
      <c r="D61" s="296">
        <v>20384</v>
      </c>
      <c r="E61" s="296">
        <v>9893</v>
      </c>
      <c r="F61" s="545">
        <f t="shared" si="0"/>
        <v>0.48533163265306123</v>
      </c>
    </row>
    <row r="62" spans="1:6" ht="12.75" customHeight="1">
      <c r="A62" s="15"/>
      <c r="B62" s="316" t="s">
        <v>382</v>
      </c>
      <c r="C62" s="296">
        <v>40436</v>
      </c>
      <c r="D62" s="296">
        <v>40436</v>
      </c>
      <c r="E62" s="296">
        <v>22257</v>
      </c>
      <c r="F62" s="545">
        <f t="shared" si="0"/>
        <v>0.5504253635374419</v>
      </c>
    </row>
    <row r="63" spans="1:6" ht="12.75" customHeight="1">
      <c r="A63" s="15"/>
      <c r="B63" s="316" t="s">
        <v>383</v>
      </c>
      <c r="C63" s="296"/>
      <c r="D63" s="296"/>
      <c r="E63" s="296"/>
      <c r="F63" s="545"/>
    </row>
    <row r="64" spans="1:6" ht="12.75" customHeight="1" thickBot="1">
      <c r="A64" s="15"/>
      <c r="B64" s="318" t="s">
        <v>384</v>
      </c>
      <c r="C64" s="355"/>
      <c r="D64" s="355"/>
      <c r="E64" s="355"/>
      <c r="F64" s="548"/>
    </row>
    <row r="65" spans="1:6" ht="12.75" customHeight="1" thickBot="1">
      <c r="A65" s="15"/>
      <c r="B65" s="317" t="s">
        <v>15</v>
      </c>
      <c r="C65" s="359">
        <f>SUM(C60:C64)</f>
        <v>132421</v>
      </c>
      <c r="D65" s="359">
        <f>SUM(D60:D64)</f>
        <v>138406</v>
      </c>
      <c r="E65" s="359">
        <f>SUM(E60:E64)</f>
        <v>68224</v>
      </c>
      <c r="F65" s="544">
        <f t="shared" si="0"/>
        <v>0.49292660722801035</v>
      </c>
    </row>
    <row r="66" spans="1:6" ht="12.75" customHeight="1">
      <c r="A66" s="15"/>
      <c r="B66" s="316" t="s">
        <v>385</v>
      </c>
      <c r="C66" s="296"/>
      <c r="D66" s="296"/>
      <c r="E66" s="296"/>
      <c r="F66" s="545"/>
    </row>
    <row r="67" spans="1:6" ht="12.75" customHeight="1">
      <c r="A67" s="15"/>
      <c r="B67" s="316" t="s">
        <v>386</v>
      </c>
      <c r="C67" s="296"/>
      <c r="D67" s="296"/>
      <c r="E67" s="296">
        <v>300</v>
      </c>
      <c r="F67" s="545"/>
    </row>
    <row r="68" spans="1:6" ht="12.75" customHeight="1" thickBot="1">
      <c r="A68" s="15"/>
      <c r="B68" s="319" t="s">
        <v>387</v>
      </c>
      <c r="C68" s="355"/>
      <c r="D68" s="355"/>
      <c r="E68" s="355"/>
      <c r="F68" s="548"/>
    </row>
    <row r="69" spans="1:6" ht="12.75" customHeight="1" thickBot="1">
      <c r="A69" s="15"/>
      <c r="B69" s="320" t="s">
        <v>21</v>
      </c>
      <c r="C69" s="354"/>
      <c r="D69" s="354"/>
      <c r="E69" s="359">
        <f>SUM(E67:E68)</f>
        <v>300</v>
      </c>
      <c r="F69" s="544"/>
    </row>
    <row r="70" spans="1:6" ht="12.75" customHeight="1" thickBot="1">
      <c r="A70" s="15"/>
      <c r="B70" s="601" t="s">
        <v>616</v>
      </c>
      <c r="C70" s="354"/>
      <c r="D70" s="354"/>
      <c r="E70" s="354">
        <v>-83</v>
      </c>
      <c r="F70" s="557"/>
    </row>
    <row r="71" spans="1:6" ht="15.75" customHeight="1" thickBot="1">
      <c r="A71" s="53"/>
      <c r="B71" s="322" t="s">
        <v>38</v>
      </c>
      <c r="C71" s="361">
        <f>SUM(C65+C69)</f>
        <v>132421</v>
      </c>
      <c r="D71" s="361">
        <f>SUM(D65+D69)</f>
        <v>138406</v>
      </c>
      <c r="E71" s="361">
        <f>SUM(E65+E69+E70)</f>
        <v>68441</v>
      </c>
      <c r="F71" s="557">
        <f t="shared" si="0"/>
        <v>0.49449445833273126</v>
      </c>
    </row>
    <row r="72" spans="1:6" ht="15" customHeight="1">
      <c r="A72" s="323">
        <v>2310</v>
      </c>
      <c r="B72" s="325" t="s">
        <v>389</v>
      </c>
      <c r="C72" s="296"/>
      <c r="D72" s="296"/>
      <c r="E72" s="296"/>
      <c r="F72" s="545"/>
    </row>
    <row r="73" spans="1:6" ht="12.75" customHeight="1">
      <c r="A73" s="55"/>
      <c r="B73" s="56" t="s">
        <v>367</v>
      </c>
      <c r="C73" s="296">
        <v>400</v>
      </c>
      <c r="D73" s="296">
        <v>400</v>
      </c>
      <c r="E73" s="296"/>
      <c r="F73" s="545">
        <f t="shared" si="0"/>
        <v>0</v>
      </c>
    </row>
    <row r="74" spans="1:6" ht="12.75" customHeight="1">
      <c r="A74" s="55"/>
      <c r="B74" s="56" t="s">
        <v>368</v>
      </c>
      <c r="C74" s="296"/>
      <c r="D74" s="296"/>
      <c r="E74" s="296"/>
      <c r="F74" s="545"/>
    </row>
    <row r="75" spans="1:6" ht="12.75" customHeight="1">
      <c r="A75" s="55"/>
      <c r="B75" s="56" t="s">
        <v>369</v>
      </c>
      <c r="C75" s="296"/>
      <c r="D75" s="296"/>
      <c r="E75" s="296"/>
      <c r="F75" s="545"/>
    </row>
    <row r="76" spans="1:6" ht="12.75" customHeight="1">
      <c r="A76" s="55"/>
      <c r="B76" s="56" t="s">
        <v>370</v>
      </c>
      <c r="C76" s="296">
        <v>6500</v>
      </c>
      <c r="D76" s="296">
        <v>6500</v>
      </c>
      <c r="E76" s="296">
        <v>3121</v>
      </c>
      <c r="F76" s="545">
        <f t="shared" si="0"/>
        <v>0.48015384615384615</v>
      </c>
    </row>
    <row r="77" spans="1:6" ht="12.75" customHeight="1">
      <c r="A77" s="55"/>
      <c r="B77" s="56" t="s">
        <v>371</v>
      </c>
      <c r="C77" s="296"/>
      <c r="D77" s="296"/>
      <c r="E77" s="296">
        <v>798</v>
      </c>
      <c r="F77" s="545"/>
    </row>
    <row r="78" spans="1:6" ht="12.75" customHeight="1" thickBot="1">
      <c r="A78" s="55"/>
      <c r="B78" s="61" t="s">
        <v>372</v>
      </c>
      <c r="C78" s="355"/>
      <c r="D78" s="355"/>
      <c r="E78" s="355"/>
      <c r="F78" s="548"/>
    </row>
    <row r="79" spans="1:6" ht="12.75" customHeight="1" thickBot="1">
      <c r="A79" s="55"/>
      <c r="B79" s="233" t="s">
        <v>360</v>
      </c>
      <c r="C79" s="359">
        <f>SUM(C73:C78)</f>
        <v>6900</v>
      </c>
      <c r="D79" s="359">
        <f>SUM(D73:D78)</f>
        <v>6900</v>
      </c>
      <c r="E79" s="359">
        <f>SUM(E73:E78)</f>
        <v>3919</v>
      </c>
      <c r="F79" s="557">
        <f aca="true" t="shared" si="1" ref="F79:F102">SUM(E79/D79)</f>
        <v>0.5679710144927537</v>
      </c>
    </row>
    <row r="80" spans="1:6" ht="12.75" customHeight="1">
      <c r="A80" s="55"/>
      <c r="B80" s="56" t="s">
        <v>373</v>
      </c>
      <c r="C80" s="296">
        <v>61438</v>
      </c>
      <c r="D80" s="296">
        <v>61737</v>
      </c>
      <c r="E80" s="620">
        <v>29024</v>
      </c>
      <c r="F80" s="545">
        <f t="shared" si="1"/>
        <v>0.47012326481688455</v>
      </c>
    </row>
    <row r="81" spans="1:6" ht="12.75" customHeight="1">
      <c r="A81" s="55"/>
      <c r="B81" s="56" t="s">
        <v>374</v>
      </c>
      <c r="C81" s="296">
        <v>5600</v>
      </c>
      <c r="D81" s="296">
        <v>5600</v>
      </c>
      <c r="E81" s="296">
        <v>4199</v>
      </c>
      <c r="F81" s="545">
        <f t="shared" si="1"/>
        <v>0.7498214285714285</v>
      </c>
    </row>
    <row r="82" spans="1:6" ht="12.75" customHeight="1" thickBot="1">
      <c r="A82" s="55"/>
      <c r="B82" s="56" t="s">
        <v>375</v>
      </c>
      <c r="C82" s="355"/>
      <c r="D82" s="355"/>
      <c r="E82" s="355"/>
      <c r="F82" s="548"/>
    </row>
    <row r="83" spans="1:6" ht="12.75" customHeight="1" thickBot="1">
      <c r="A83" s="57"/>
      <c r="B83" s="58" t="s">
        <v>363</v>
      </c>
      <c r="C83" s="299">
        <f>SUM(C80:C82)</f>
        <v>67038</v>
      </c>
      <c r="D83" s="299">
        <f>SUM(D80:D82)</f>
        <v>67337</v>
      </c>
      <c r="E83" s="299">
        <f>SUM(E80:E82)</f>
        <v>33223</v>
      </c>
      <c r="F83" s="557">
        <f t="shared" si="1"/>
        <v>0.4933840236422769</v>
      </c>
    </row>
    <row r="84" spans="1:6" ht="12.75" customHeight="1" thickBot="1">
      <c r="A84" s="3"/>
      <c r="B84" s="315" t="s">
        <v>364</v>
      </c>
      <c r="C84" s="354"/>
      <c r="D84" s="354"/>
      <c r="E84" s="354">
        <v>200</v>
      </c>
      <c r="F84" s="600"/>
    </row>
    <row r="85" spans="1:6" ht="12.75" customHeight="1" thickBot="1">
      <c r="A85" s="3"/>
      <c r="B85" s="180" t="s">
        <v>365</v>
      </c>
      <c r="C85" s="359">
        <f>SUM(C83+C79+C84)</f>
        <v>73938</v>
      </c>
      <c r="D85" s="359">
        <f>SUM(D83+D79+D84)</f>
        <v>74237</v>
      </c>
      <c r="E85" s="359">
        <f>SUM(E83+E79+E84)</f>
        <v>37342</v>
      </c>
      <c r="F85" s="557">
        <f t="shared" si="1"/>
        <v>0.5030106281234424</v>
      </c>
    </row>
    <row r="86" spans="1:6" ht="12.75" customHeight="1" thickBot="1">
      <c r="A86" s="55"/>
      <c r="B86" s="233" t="s">
        <v>378</v>
      </c>
      <c r="C86" s="354"/>
      <c r="D86" s="354"/>
      <c r="E86" s="354"/>
      <c r="F86" s="557"/>
    </row>
    <row r="87" spans="1:6" ht="12.75" customHeight="1">
      <c r="A87" s="55"/>
      <c r="B87" s="56" t="s">
        <v>376</v>
      </c>
      <c r="C87" s="296"/>
      <c r="D87" s="296">
        <v>705</v>
      </c>
      <c r="E87" s="296">
        <v>705</v>
      </c>
      <c r="F87" s="545">
        <f t="shared" si="1"/>
        <v>1</v>
      </c>
    </row>
    <row r="88" spans="1:6" ht="12.75" customHeight="1" thickBot="1">
      <c r="A88" s="55"/>
      <c r="B88" s="314" t="s">
        <v>377</v>
      </c>
      <c r="C88" s="355"/>
      <c r="D88" s="355"/>
      <c r="E88" s="355"/>
      <c r="F88" s="548"/>
    </row>
    <row r="89" spans="1:6" ht="12.75" customHeight="1" thickBot="1">
      <c r="A89" s="60"/>
      <c r="B89" s="315" t="s">
        <v>366</v>
      </c>
      <c r="C89" s="355"/>
      <c r="D89" s="299">
        <f>SUM(D87:D88)</f>
        <v>705</v>
      </c>
      <c r="E89" s="299">
        <f>SUM(E87:E88)</f>
        <v>705</v>
      </c>
      <c r="F89" s="557">
        <f t="shared" si="1"/>
        <v>1</v>
      </c>
    </row>
    <row r="90" spans="1:6" ht="15.75" customHeight="1" thickBot="1">
      <c r="A90" s="60"/>
      <c r="B90" s="321" t="s">
        <v>379</v>
      </c>
      <c r="C90" s="361">
        <f>SUM(C85+C86+C89)</f>
        <v>73938</v>
      </c>
      <c r="D90" s="361">
        <f>SUM(D85+D86+D89)</f>
        <v>74942</v>
      </c>
      <c r="E90" s="361">
        <f>SUM(E85+E86+E89)</f>
        <v>38047</v>
      </c>
      <c r="F90" s="557">
        <f t="shared" si="1"/>
        <v>0.507685943796536</v>
      </c>
    </row>
    <row r="91" spans="1:6" ht="12.75" customHeight="1">
      <c r="A91" s="15"/>
      <c r="B91" s="316" t="s">
        <v>380</v>
      </c>
      <c r="C91" s="296">
        <v>41523</v>
      </c>
      <c r="D91" s="296">
        <v>42314</v>
      </c>
      <c r="E91" s="296">
        <v>19759</v>
      </c>
      <c r="F91" s="545">
        <f t="shared" si="1"/>
        <v>0.46696128940776105</v>
      </c>
    </row>
    <row r="92" spans="1:6" ht="12.75" customHeight="1">
      <c r="A92" s="15"/>
      <c r="B92" s="316" t="s">
        <v>381</v>
      </c>
      <c r="C92" s="296">
        <v>10915</v>
      </c>
      <c r="D92" s="296">
        <v>11128</v>
      </c>
      <c r="E92" s="296">
        <v>5222</v>
      </c>
      <c r="F92" s="545">
        <f t="shared" si="1"/>
        <v>0.4692667145938174</v>
      </c>
    </row>
    <row r="93" spans="1:6" ht="12.75" customHeight="1">
      <c r="A93" s="15"/>
      <c r="B93" s="316" t="s">
        <v>382</v>
      </c>
      <c r="C93" s="296">
        <v>21500</v>
      </c>
      <c r="D93" s="296">
        <v>21500</v>
      </c>
      <c r="E93" s="296">
        <v>11088</v>
      </c>
      <c r="F93" s="545">
        <f t="shared" si="1"/>
        <v>0.5157209302325582</v>
      </c>
    </row>
    <row r="94" spans="1:6" ht="12.75" customHeight="1">
      <c r="A94" s="15"/>
      <c r="B94" s="316" t="s">
        <v>383</v>
      </c>
      <c r="C94" s="296"/>
      <c r="D94" s="296"/>
      <c r="E94" s="296"/>
      <c r="F94" s="545"/>
    </row>
    <row r="95" spans="1:6" ht="12.75" customHeight="1" thickBot="1">
      <c r="A95" s="15"/>
      <c r="B95" s="318" t="s">
        <v>384</v>
      </c>
      <c r="C95" s="355"/>
      <c r="D95" s="355"/>
      <c r="E95" s="355"/>
      <c r="F95" s="548"/>
    </row>
    <row r="96" spans="1:6" ht="12.75" customHeight="1" thickBot="1">
      <c r="A96" s="15"/>
      <c r="B96" s="317" t="s">
        <v>15</v>
      </c>
      <c r="C96" s="359">
        <f>SUM(C91:C95)</f>
        <v>73938</v>
      </c>
      <c r="D96" s="359">
        <f>SUM(D91:D95)</f>
        <v>74942</v>
      </c>
      <c r="E96" s="359">
        <f>SUM(E91:E95)</f>
        <v>36069</v>
      </c>
      <c r="F96" s="544">
        <f t="shared" si="1"/>
        <v>0.4812921993007926</v>
      </c>
    </row>
    <row r="97" spans="1:6" ht="12.75" customHeight="1">
      <c r="A97" s="15"/>
      <c r="B97" s="316" t="s">
        <v>385</v>
      </c>
      <c r="C97" s="296"/>
      <c r="D97" s="296"/>
      <c r="E97" s="296"/>
      <c r="F97" s="545"/>
    </row>
    <row r="98" spans="1:6" ht="12.75" customHeight="1">
      <c r="A98" s="15"/>
      <c r="B98" s="316" t="s">
        <v>386</v>
      </c>
      <c r="C98" s="296"/>
      <c r="D98" s="296"/>
      <c r="E98" s="296"/>
      <c r="F98" s="545"/>
    </row>
    <row r="99" spans="1:6" ht="12.75" customHeight="1" thickBot="1">
      <c r="A99" s="15"/>
      <c r="B99" s="319" t="s">
        <v>387</v>
      </c>
      <c r="C99" s="355"/>
      <c r="D99" s="355"/>
      <c r="E99" s="355"/>
      <c r="F99" s="548"/>
    </row>
    <row r="100" spans="1:6" ht="12.75" customHeight="1" thickBot="1">
      <c r="A100" s="15"/>
      <c r="B100" s="320" t="s">
        <v>21</v>
      </c>
      <c r="C100" s="354"/>
      <c r="D100" s="354"/>
      <c r="E100" s="354"/>
      <c r="F100" s="544"/>
    </row>
    <row r="101" spans="1:6" ht="12.75" customHeight="1" thickBot="1">
      <c r="A101" s="15"/>
      <c r="B101" s="601" t="s">
        <v>616</v>
      </c>
      <c r="C101" s="354"/>
      <c r="D101" s="354"/>
      <c r="E101" s="354">
        <v>101</v>
      </c>
      <c r="F101" s="557"/>
    </row>
    <row r="102" spans="1:6" ht="15.75" thickBot="1">
      <c r="A102" s="344"/>
      <c r="B102" s="327" t="s">
        <v>38</v>
      </c>
      <c r="C102" s="361">
        <f>SUM(C96+C100)</f>
        <v>73938</v>
      </c>
      <c r="D102" s="361">
        <f>SUM(D96+D100)</f>
        <v>74942</v>
      </c>
      <c r="E102" s="361">
        <f>SUM(E96+E100+E101)</f>
        <v>36170</v>
      </c>
      <c r="F102" s="557">
        <f t="shared" si="1"/>
        <v>0.4826399081956713</v>
      </c>
    </row>
    <row r="103" spans="1:6" ht="15">
      <c r="A103" s="346">
        <v>2315</v>
      </c>
      <c r="B103" s="347" t="s">
        <v>390</v>
      </c>
      <c r="C103" s="296"/>
      <c r="D103" s="296"/>
      <c r="E103" s="296"/>
      <c r="F103" s="545"/>
    </row>
    <row r="104" spans="1:6" ht="12.75">
      <c r="A104" s="328"/>
      <c r="B104" s="329" t="s">
        <v>367</v>
      </c>
      <c r="C104" s="296">
        <v>1000</v>
      </c>
      <c r="D104" s="296">
        <v>1000</v>
      </c>
      <c r="E104" s="296"/>
      <c r="F104" s="545">
        <f>SUM(E104/D104)</f>
        <v>0</v>
      </c>
    </row>
    <row r="105" spans="1:6" ht="12.75">
      <c r="A105" s="328"/>
      <c r="B105" s="329" t="s">
        <v>368</v>
      </c>
      <c r="C105" s="296"/>
      <c r="D105" s="296"/>
      <c r="E105" s="296"/>
      <c r="F105" s="545"/>
    </row>
    <row r="106" spans="1:6" ht="12.75">
      <c r="A106" s="328"/>
      <c r="B106" s="329" t="s">
        <v>369</v>
      </c>
      <c r="C106" s="296"/>
      <c r="D106" s="296"/>
      <c r="E106" s="296"/>
      <c r="F106" s="545"/>
    </row>
    <row r="107" spans="1:6" ht="12.75">
      <c r="A107" s="328"/>
      <c r="B107" s="329" t="s">
        <v>370</v>
      </c>
      <c r="C107" s="296">
        <v>13757</v>
      </c>
      <c r="D107" s="296">
        <v>13757</v>
      </c>
      <c r="E107" s="296">
        <v>7412</v>
      </c>
      <c r="F107" s="545">
        <f>SUM(E107/D107)</f>
        <v>0.5387802573235444</v>
      </c>
    </row>
    <row r="108" spans="1:6" ht="12.75">
      <c r="A108" s="328"/>
      <c r="B108" s="329" t="s">
        <v>371</v>
      </c>
      <c r="C108" s="296">
        <v>5000</v>
      </c>
      <c r="D108" s="296">
        <v>5000</v>
      </c>
      <c r="E108" s="296">
        <v>2967</v>
      </c>
      <c r="F108" s="545">
        <f>SUM(E108/D108)</f>
        <v>0.5934</v>
      </c>
    </row>
    <row r="109" spans="1:6" ht="13.5" thickBot="1">
      <c r="A109" s="328"/>
      <c r="B109" s="331" t="s">
        <v>372</v>
      </c>
      <c r="C109" s="355"/>
      <c r="D109" s="355"/>
      <c r="E109" s="355"/>
      <c r="F109" s="548"/>
    </row>
    <row r="110" spans="1:6" ht="13.5" thickBot="1">
      <c r="A110" s="328"/>
      <c r="B110" s="332" t="s">
        <v>360</v>
      </c>
      <c r="C110" s="359">
        <f>SUM(C104:C109)</f>
        <v>19757</v>
      </c>
      <c r="D110" s="359">
        <f>SUM(D104:D109)</f>
        <v>19757</v>
      </c>
      <c r="E110" s="359">
        <f>SUM(E104:E109)</f>
        <v>10379</v>
      </c>
      <c r="F110" s="557">
        <f aca="true" t="shared" si="2" ref="F110:F134">SUM(E110/D110)</f>
        <v>0.5253327934402996</v>
      </c>
    </row>
    <row r="111" spans="1:6" ht="12.75">
      <c r="A111" s="328"/>
      <c r="B111" s="329" t="s">
        <v>373</v>
      </c>
      <c r="C111" s="296">
        <v>197978</v>
      </c>
      <c r="D111" s="296">
        <v>200043</v>
      </c>
      <c r="E111" s="296">
        <v>98528</v>
      </c>
      <c r="F111" s="545">
        <f t="shared" si="2"/>
        <v>0.492534105167389</v>
      </c>
    </row>
    <row r="112" spans="1:6" ht="12.75">
      <c r="A112" s="328"/>
      <c r="B112" s="329" t="s">
        <v>374</v>
      </c>
      <c r="C112" s="296">
        <v>19000</v>
      </c>
      <c r="D112" s="296">
        <v>19000</v>
      </c>
      <c r="E112" s="296">
        <v>16836</v>
      </c>
      <c r="F112" s="545">
        <f t="shared" si="2"/>
        <v>0.8861052631578947</v>
      </c>
    </row>
    <row r="113" spans="1:6" ht="13.5" thickBot="1">
      <c r="A113" s="328"/>
      <c r="B113" s="329" t="s">
        <v>375</v>
      </c>
      <c r="C113" s="355"/>
      <c r="D113" s="355"/>
      <c r="E113" s="355"/>
      <c r="F113" s="548"/>
    </row>
    <row r="114" spans="1:6" ht="13.5" thickBot="1">
      <c r="A114" s="333"/>
      <c r="B114" s="334" t="s">
        <v>363</v>
      </c>
      <c r="C114" s="299">
        <f>SUM(C111:C113)</f>
        <v>216978</v>
      </c>
      <c r="D114" s="299">
        <f>SUM(D111:D113)</f>
        <v>219043</v>
      </c>
      <c r="E114" s="299">
        <f>SUM(E111:E113)</f>
        <v>115364</v>
      </c>
      <c r="F114" s="557">
        <f t="shared" si="2"/>
        <v>0.5266728450578197</v>
      </c>
    </row>
    <row r="115" spans="1:6" ht="13.5" thickBot="1">
      <c r="A115" s="330"/>
      <c r="B115" s="335" t="s">
        <v>364</v>
      </c>
      <c r="C115" s="354"/>
      <c r="D115" s="354"/>
      <c r="E115" s="359">
        <v>300</v>
      </c>
      <c r="F115" s="600"/>
    </row>
    <row r="116" spans="1:6" ht="13.5" thickBot="1">
      <c r="A116" s="330"/>
      <c r="B116" s="335" t="s">
        <v>614</v>
      </c>
      <c r="C116" s="354"/>
      <c r="D116" s="354"/>
      <c r="E116" s="359">
        <v>2702</v>
      </c>
      <c r="F116" s="548"/>
    </row>
    <row r="117" spans="1:6" ht="13.5" thickBot="1">
      <c r="A117" s="330"/>
      <c r="B117" s="336" t="s">
        <v>365</v>
      </c>
      <c r="C117" s="359">
        <f>SUM(C114+C110+C115)</f>
        <v>236735</v>
      </c>
      <c r="D117" s="359">
        <f>SUM(D114+D110+D115)</f>
        <v>238800</v>
      </c>
      <c r="E117" s="359">
        <f>SUM(E114+E110+E115+E116)</f>
        <v>128745</v>
      </c>
      <c r="F117" s="557">
        <f t="shared" si="2"/>
        <v>0.5391331658291457</v>
      </c>
    </row>
    <row r="118" spans="1:6" ht="13.5" thickBot="1">
      <c r="A118" s="328"/>
      <c r="B118" s="332" t="s">
        <v>378</v>
      </c>
      <c r="C118" s="354"/>
      <c r="D118" s="354"/>
      <c r="E118" s="354"/>
      <c r="F118" s="557"/>
    </row>
    <row r="119" spans="1:6" ht="12.75">
      <c r="A119" s="328"/>
      <c r="B119" s="329" t="s">
        <v>376</v>
      </c>
      <c r="C119" s="296"/>
      <c r="D119" s="296">
        <v>6900</v>
      </c>
      <c r="E119" s="296">
        <v>6900</v>
      </c>
      <c r="F119" s="545">
        <f t="shared" si="2"/>
        <v>1</v>
      </c>
    </row>
    <row r="120" spans="1:6" ht="13.5" thickBot="1">
      <c r="A120" s="328"/>
      <c r="B120" s="337" t="s">
        <v>377</v>
      </c>
      <c r="C120" s="355"/>
      <c r="D120" s="355"/>
      <c r="E120" s="355"/>
      <c r="F120" s="548"/>
    </row>
    <row r="121" spans="1:6" ht="13.5" thickBot="1">
      <c r="A121" s="338"/>
      <c r="B121" s="335" t="s">
        <v>366</v>
      </c>
      <c r="C121" s="355"/>
      <c r="D121" s="299">
        <f>SUM(D119:D120)</f>
        <v>6900</v>
      </c>
      <c r="E121" s="299">
        <f>SUM(E119:E120)</f>
        <v>6900</v>
      </c>
      <c r="F121" s="557">
        <f t="shared" si="2"/>
        <v>1</v>
      </c>
    </row>
    <row r="122" spans="1:6" ht="15.75" thickBot="1">
      <c r="A122" s="338"/>
      <c r="B122" s="339" t="s">
        <v>379</v>
      </c>
      <c r="C122" s="361">
        <f>SUM(C117+C118+C121)</f>
        <v>236735</v>
      </c>
      <c r="D122" s="361">
        <f>SUM(D117+D118+D121)</f>
        <v>245700</v>
      </c>
      <c r="E122" s="361">
        <f>SUM(E117+E118+E121)</f>
        <v>135645</v>
      </c>
      <c r="F122" s="557">
        <f t="shared" si="2"/>
        <v>0.5520757020757021</v>
      </c>
    </row>
    <row r="123" spans="1:6" ht="12.75">
      <c r="A123" s="326"/>
      <c r="B123" s="340" t="s">
        <v>380</v>
      </c>
      <c r="C123" s="296">
        <v>118822</v>
      </c>
      <c r="D123" s="296">
        <v>125881</v>
      </c>
      <c r="E123" s="296">
        <v>56911</v>
      </c>
      <c r="F123" s="545">
        <f t="shared" si="2"/>
        <v>0.4521015880077216</v>
      </c>
    </row>
    <row r="124" spans="1:6" ht="12.75">
      <c r="A124" s="326"/>
      <c r="B124" s="340" t="s">
        <v>381</v>
      </c>
      <c r="C124" s="296">
        <v>31016</v>
      </c>
      <c r="D124" s="296">
        <v>32922</v>
      </c>
      <c r="E124" s="296">
        <v>15260</v>
      </c>
      <c r="F124" s="545">
        <f t="shared" si="2"/>
        <v>0.4635198347609501</v>
      </c>
    </row>
    <row r="125" spans="1:6" ht="12.75">
      <c r="A125" s="326"/>
      <c r="B125" s="340" t="s">
        <v>382</v>
      </c>
      <c r="C125" s="296">
        <v>86897</v>
      </c>
      <c r="D125" s="296">
        <v>86897</v>
      </c>
      <c r="E125" s="296">
        <v>45348</v>
      </c>
      <c r="F125" s="545">
        <f t="shared" si="2"/>
        <v>0.521859212631046</v>
      </c>
    </row>
    <row r="126" spans="1:6" ht="12.75">
      <c r="A126" s="326"/>
      <c r="B126" s="340" t="s">
        <v>383</v>
      </c>
      <c r="C126" s="296"/>
      <c r="D126" s="296"/>
      <c r="E126" s="296"/>
      <c r="F126" s="545"/>
    </row>
    <row r="127" spans="1:6" ht="13.5" thickBot="1">
      <c r="A127" s="326"/>
      <c r="B127" s="341" t="s">
        <v>384</v>
      </c>
      <c r="C127" s="355"/>
      <c r="D127" s="355"/>
      <c r="E127" s="355"/>
      <c r="F127" s="548"/>
    </row>
    <row r="128" spans="1:6" ht="13.5" thickBot="1">
      <c r="A128" s="326"/>
      <c r="B128" s="342" t="s">
        <v>15</v>
      </c>
      <c r="C128" s="359">
        <f>SUM(C123:C127)</f>
        <v>236735</v>
      </c>
      <c r="D128" s="359">
        <f>SUM(D123:D127)</f>
        <v>245700</v>
      </c>
      <c r="E128" s="359">
        <f>SUM(E123:E127)</f>
        <v>117519</v>
      </c>
      <c r="F128" s="544">
        <f t="shared" si="2"/>
        <v>0.4783028083028083</v>
      </c>
    </row>
    <row r="129" spans="1:6" ht="12.75">
      <c r="A129" s="326"/>
      <c r="B129" s="340" t="s">
        <v>385</v>
      </c>
      <c r="C129" s="296"/>
      <c r="D129" s="296"/>
      <c r="E129" s="296"/>
      <c r="F129" s="545"/>
    </row>
    <row r="130" spans="1:6" ht="12.75">
      <c r="A130" s="326"/>
      <c r="B130" s="340" t="s">
        <v>386</v>
      </c>
      <c r="C130" s="296"/>
      <c r="D130" s="296"/>
      <c r="E130" s="296"/>
      <c r="F130" s="545"/>
    </row>
    <row r="131" spans="1:6" ht="13.5" thickBot="1">
      <c r="A131" s="326"/>
      <c r="B131" s="343" t="s">
        <v>387</v>
      </c>
      <c r="C131" s="355"/>
      <c r="D131" s="355"/>
      <c r="E131" s="355"/>
      <c r="F131" s="548"/>
    </row>
    <row r="132" spans="1:6" ht="13.5" thickBot="1">
      <c r="A132" s="326"/>
      <c r="B132" s="345" t="s">
        <v>21</v>
      </c>
      <c r="C132" s="354"/>
      <c r="D132" s="354"/>
      <c r="E132" s="354"/>
      <c r="F132" s="544"/>
    </row>
    <row r="133" spans="1:6" ht="13.5" thickBot="1">
      <c r="A133" s="326"/>
      <c r="B133" s="601" t="s">
        <v>616</v>
      </c>
      <c r="C133" s="354"/>
      <c r="D133" s="354"/>
      <c r="E133" s="354">
        <v>2346</v>
      </c>
      <c r="F133" s="557"/>
    </row>
    <row r="134" spans="1:6" ht="15.75" thickBot="1">
      <c r="A134" s="344"/>
      <c r="B134" s="327" t="s">
        <v>38</v>
      </c>
      <c r="C134" s="361">
        <f>SUM(C128+C132)</f>
        <v>236735</v>
      </c>
      <c r="D134" s="361">
        <f>SUM(D128+D132)</f>
        <v>245700</v>
      </c>
      <c r="E134" s="361">
        <f>SUM(E128+E132+E133)</f>
        <v>119865</v>
      </c>
      <c r="F134" s="557">
        <f t="shared" si="2"/>
        <v>0.48785103785103784</v>
      </c>
    </row>
    <row r="135" spans="1:6" ht="15" customHeight="1">
      <c r="A135" s="346">
        <v>2325</v>
      </c>
      <c r="B135" s="348" t="s">
        <v>391</v>
      </c>
      <c r="C135" s="296"/>
      <c r="D135" s="296"/>
      <c r="E135" s="296"/>
      <c r="F135" s="545"/>
    </row>
    <row r="136" spans="1:6" ht="12.75">
      <c r="A136" s="328"/>
      <c r="B136" s="329" t="s">
        <v>367</v>
      </c>
      <c r="C136" s="296">
        <v>600</v>
      </c>
      <c r="D136" s="296">
        <v>600</v>
      </c>
      <c r="E136" s="296"/>
      <c r="F136" s="545">
        <f>SUM(E136/D136)</f>
        <v>0</v>
      </c>
    </row>
    <row r="137" spans="1:6" ht="12.75">
      <c r="A137" s="328"/>
      <c r="B137" s="329" t="s">
        <v>368</v>
      </c>
      <c r="C137" s="296"/>
      <c r="D137" s="296"/>
      <c r="E137" s="296"/>
      <c r="F137" s="545"/>
    </row>
    <row r="138" spans="1:6" ht="12.75">
      <c r="A138" s="328"/>
      <c r="B138" s="329" t="s">
        <v>369</v>
      </c>
      <c r="C138" s="296"/>
      <c r="D138" s="296"/>
      <c r="E138" s="296">
        <v>293</v>
      </c>
      <c r="F138" s="545"/>
    </row>
    <row r="139" spans="1:6" ht="12.75">
      <c r="A139" s="328"/>
      <c r="B139" s="329" t="s">
        <v>370</v>
      </c>
      <c r="C139" s="296">
        <v>6800</v>
      </c>
      <c r="D139" s="296">
        <v>6800</v>
      </c>
      <c r="E139" s="296">
        <v>3776</v>
      </c>
      <c r="F139" s="545">
        <f>SUM(E139/D139)</f>
        <v>0.5552941176470588</v>
      </c>
    </row>
    <row r="140" spans="1:6" ht="12.75">
      <c r="A140" s="328"/>
      <c r="B140" s="329" t="s">
        <v>371</v>
      </c>
      <c r="C140" s="296">
        <v>1800</v>
      </c>
      <c r="D140" s="296">
        <v>1800</v>
      </c>
      <c r="E140" s="296">
        <v>1025</v>
      </c>
      <c r="F140" s="545">
        <f>SUM(E140/D140)</f>
        <v>0.5694444444444444</v>
      </c>
    </row>
    <row r="141" spans="1:6" ht="13.5" thickBot="1">
      <c r="A141" s="328"/>
      <c r="B141" s="331" t="s">
        <v>372</v>
      </c>
      <c r="C141" s="355"/>
      <c r="D141" s="355"/>
      <c r="E141" s="355"/>
      <c r="F141" s="548"/>
    </row>
    <row r="142" spans="1:6" ht="13.5" thickBot="1">
      <c r="A142" s="328"/>
      <c r="B142" s="332" t="s">
        <v>360</v>
      </c>
      <c r="C142" s="359">
        <f>SUM(C136:C141)</f>
        <v>9200</v>
      </c>
      <c r="D142" s="359">
        <f>SUM(D136:D141)</f>
        <v>9200</v>
      </c>
      <c r="E142" s="359">
        <f>SUM(E136:E141)</f>
        <v>5094</v>
      </c>
      <c r="F142" s="557">
        <f aca="true" t="shared" si="3" ref="F142:F165">SUM(E142/D142)</f>
        <v>0.553695652173913</v>
      </c>
    </row>
    <row r="143" spans="1:6" ht="12.75">
      <c r="A143" s="328"/>
      <c r="B143" s="329" t="s">
        <v>373</v>
      </c>
      <c r="C143" s="296">
        <v>88381</v>
      </c>
      <c r="D143" s="296">
        <v>89497</v>
      </c>
      <c r="E143" s="296">
        <v>47277</v>
      </c>
      <c r="F143" s="545">
        <f t="shared" si="3"/>
        <v>0.5282523436539772</v>
      </c>
    </row>
    <row r="144" spans="1:6" ht="12.75">
      <c r="A144" s="328"/>
      <c r="B144" s="329" t="s">
        <v>374</v>
      </c>
      <c r="C144" s="296">
        <v>7800</v>
      </c>
      <c r="D144" s="296">
        <v>7800</v>
      </c>
      <c r="E144" s="296">
        <v>6498</v>
      </c>
      <c r="F144" s="545">
        <f t="shared" si="3"/>
        <v>0.833076923076923</v>
      </c>
    </row>
    <row r="145" spans="1:6" ht="13.5" thickBot="1">
      <c r="A145" s="328"/>
      <c r="B145" s="329" t="s">
        <v>375</v>
      </c>
      <c r="C145" s="355"/>
      <c r="D145" s="355"/>
      <c r="E145" s="355"/>
      <c r="F145" s="548"/>
    </row>
    <row r="146" spans="1:6" ht="13.5" thickBot="1">
      <c r="A146" s="333"/>
      <c r="B146" s="334" t="s">
        <v>363</v>
      </c>
      <c r="C146" s="299">
        <f>SUM(C143:C145)</f>
        <v>96181</v>
      </c>
      <c r="D146" s="299">
        <f>SUM(D143:D145)</f>
        <v>97297</v>
      </c>
      <c r="E146" s="299">
        <f>SUM(E143:E145)</f>
        <v>53775</v>
      </c>
      <c r="F146" s="557">
        <f t="shared" si="3"/>
        <v>0.5526891887725213</v>
      </c>
    </row>
    <row r="147" spans="1:6" ht="13.5" thickBot="1">
      <c r="A147" s="330"/>
      <c r="B147" s="335" t="s">
        <v>364</v>
      </c>
      <c r="C147" s="354"/>
      <c r="D147" s="354"/>
      <c r="E147" s="354">
        <v>200</v>
      </c>
      <c r="F147" s="600"/>
    </row>
    <row r="148" spans="1:6" ht="13.5" thickBot="1">
      <c r="A148" s="330"/>
      <c r="B148" s="336" t="s">
        <v>365</v>
      </c>
      <c r="C148" s="359">
        <f>SUM(C146+C142+C147)</f>
        <v>105381</v>
      </c>
      <c r="D148" s="359">
        <f>SUM(D146+D142+D147)</f>
        <v>106497</v>
      </c>
      <c r="E148" s="359">
        <f>SUM(E146+E142+E147)</f>
        <v>59069</v>
      </c>
      <c r="F148" s="557">
        <f t="shared" si="3"/>
        <v>0.5546541217123487</v>
      </c>
    </row>
    <row r="149" spans="1:6" ht="13.5" thickBot="1">
      <c r="A149" s="328"/>
      <c r="B149" s="332" t="s">
        <v>378</v>
      </c>
      <c r="C149" s="354"/>
      <c r="D149" s="354"/>
      <c r="E149" s="354"/>
      <c r="F149" s="557"/>
    </row>
    <row r="150" spans="1:6" ht="12.75">
      <c r="A150" s="328"/>
      <c r="B150" s="329" t="s">
        <v>376</v>
      </c>
      <c r="C150" s="296"/>
      <c r="D150" s="296">
        <v>1085</v>
      </c>
      <c r="E150" s="296">
        <v>1085</v>
      </c>
      <c r="F150" s="545">
        <f t="shared" si="3"/>
        <v>1</v>
      </c>
    </row>
    <row r="151" spans="1:6" ht="13.5" thickBot="1">
      <c r="A151" s="328"/>
      <c r="B151" s="337" t="s">
        <v>377</v>
      </c>
      <c r="C151" s="355"/>
      <c r="D151" s="355"/>
      <c r="E151" s="355"/>
      <c r="F151" s="548"/>
    </row>
    <row r="152" spans="1:6" ht="13.5" thickBot="1">
      <c r="A152" s="338"/>
      <c r="B152" s="335" t="s">
        <v>366</v>
      </c>
      <c r="C152" s="355"/>
      <c r="D152" s="299">
        <f>SUM(D150:D151)</f>
        <v>1085</v>
      </c>
      <c r="E152" s="299">
        <f>SUM(E150:E151)</f>
        <v>1085</v>
      </c>
      <c r="F152" s="557">
        <f t="shared" si="3"/>
        <v>1</v>
      </c>
    </row>
    <row r="153" spans="1:6" ht="15.75" thickBot="1">
      <c r="A153" s="338"/>
      <c r="B153" s="339" t="s">
        <v>379</v>
      </c>
      <c r="C153" s="361">
        <f>SUM(C148+C149+C152)</f>
        <v>105381</v>
      </c>
      <c r="D153" s="361">
        <f>SUM(D148+D149+D152)</f>
        <v>107582</v>
      </c>
      <c r="E153" s="361">
        <f>SUM(E148+E149+E152)</f>
        <v>60154</v>
      </c>
      <c r="F153" s="557">
        <f t="shared" si="3"/>
        <v>0.5591455819746798</v>
      </c>
    </row>
    <row r="154" spans="1:6" ht="12.75">
      <c r="A154" s="326"/>
      <c r="B154" s="340" t="s">
        <v>380</v>
      </c>
      <c r="C154" s="296">
        <v>58869</v>
      </c>
      <c r="D154" s="296">
        <v>60237</v>
      </c>
      <c r="E154" s="296">
        <v>30752</v>
      </c>
      <c r="F154" s="545">
        <f t="shared" si="3"/>
        <v>0.510516792004914</v>
      </c>
    </row>
    <row r="155" spans="1:6" ht="12.75">
      <c r="A155" s="326"/>
      <c r="B155" s="340" t="s">
        <v>381</v>
      </c>
      <c r="C155" s="296">
        <v>15376</v>
      </c>
      <c r="D155" s="296">
        <v>15745</v>
      </c>
      <c r="E155" s="296">
        <v>7981</v>
      </c>
      <c r="F155" s="545">
        <f t="shared" si="3"/>
        <v>0.5068910765322324</v>
      </c>
    </row>
    <row r="156" spans="1:6" ht="12.75">
      <c r="A156" s="326"/>
      <c r="B156" s="340" t="s">
        <v>382</v>
      </c>
      <c r="C156" s="296">
        <v>31136</v>
      </c>
      <c r="D156" s="296">
        <v>31600</v>
      </c>
      <c r="E156" s="296">
        <v>20500</v>
      </c>
      <c r="F156" s="545">
        <f t="shared" si="3"/>
        <v>0.6487341772151899</v>
      </c>
    </row>
    <row r="157" spans="1:6" ht="12.75">
      <c r="A157" s="326"/>
      <c r="B157" s="340" t="s">
        <v>383</v>
      </c>
      <c r="C157" s="296"/>
      <c r="D157" s="296"/>
      <c r="E157" s="296"/>
      <c r="F157" s="545"/>
    </row>
    <row r="158" spans="1:6" ht="13.5" thickBot="1">
      <c r="A158" s="326"/>
      <c r="B158" s="341" t="s">
        <v>384</v>
      </c>
      <c r="C158" s="355"/>
      <c r="D158" s="355"/>
      <c r="E158" s="355"/>
      <c r="F158" s="548"/>
    </row>
    <row r="159" spans="1:6" ht="13.5" thickBot="1">
      <c r="A159" s="326"/>
      <c r="B159" s="342" t="s">
        <v>15</v>
      </c>
      <c r="C159" s="359">
        <f>SUM(C154:C158)</f>
        <v>105381</v>
      </c>
      <c r="D159" s="359">
        <f>SUM(D154:D158)</f>
        <v>107582</v>
      </c>
      <c r="E159" s="359">
        <f>SUM(E154:E158)</f>
        <v>59233</v>
      </c>
      <c r="F159" s="544">
        <f t="shared" si="3"/>
        <v>0.5505846702980053</v>
      </c>
    </row>
    <row r="160" spans="1:6" ht="12.75">
      <c r="A160" s="326"/>
      <c r="B160" s="340" t="s">
        <v>385</v>
      </c>
      <c r="C160" s="296"/>
      <c r="D160" s="296"/>
      <c r="E160" s="296"/>
      <c r="F160" s="545"/>
    </row>
    <row r="161" spans="1:6" ht="12.75">
      <c r="A161" s="326"/>
      <c r="B161" s="340" t="s">
        <v>386</v>
      </c>
      <c r="C161" s="296"/>
      <c r="D161" s="296"/>
      <c r="E161" s="296"/>
      <c r="F161" s="545"/>
    </row>
    <row r="162" spans="1:6" ht="13.5" thickBot="1">
      <c r="A162" s="326"/>
      <c r="B162" s="343" t="s">
        <v>387</v>
      </c>
      <c r="C162" s="355"/>
      <c r="D162" s="355"/>
      <c r="E162" s="355"/>
      <c r="F162" s="548"/>
    </row>
    <row r="163" spans="1:6" ht="13.5" thickBot="1">
      <c r="A163" s="326"/>
      <c r="B163" s="345" t="s">
        <v>21</v>
      </c>
      <c r="C163" s="354"/>
      <c r="D163" s="354"/>
      <c r="E163" s="354"/>
      <c r="F163" s="544"/>
    </row>
    <row r="164" spans="1:6" ht="13.5" thickBot="1">
      <c r="A164" s="326"/>
      <c r="B164" s="601" t="s">
        <v>616</v>
      </c>
      <c r="C164" s="354"/>
      <c r="D164" s="354"/>
      <c r="E164" s="354">
        <v>-454</v>
      </c>
      <c r="F164" s="557"/>
    </row>
    <row r="165" spans="1:6" ht="15.75" thickBot="1">
      <c r="A165" s="344"/>
      <c r="B165" s="327" t="s">
        <v>38</v>
      </c>
      <c r="C165" s="361">
        <f>SUM(C159+C163)</f>
        <v>105381</v>
      </c>
      <c r="D165" s="361">
        <f>SUM(D159+D163)</f>
        <v>107582</v>
      </c>
      <c r="E165" s="361">
        <f>SUM(E159+E163+E164)</f>
        <v>58779</v>
      </c>
      <c r="F165" s="557">
        <f t="shared" si="3"/>
        <v>0.5463646334888737</v>
      </c>
    </row>
    <row r="166" spans="1:6" ht="15">
      <c r="A166" s="346">
        <v>2330</v>
      </c>
      <c r="B166" s="347" t="s">
        <v>392</v>
      </c>
      <c r="C166" s="296"/>
      <c r="D166" s="296"/>
      <c r="E166" s="296"/>
      <c r="F166" s="545"/>
    </row>
    <row r="167" spans="1:6" ht="12.75">
      <c r="A167" s="328"/>
      <c r="B167" s="329" t="s">
        <v>367</v>
      </c>
      <c r="C167" s="296">
        <v>900</v>
      </c>
      <c r="D167" s="296">
        <v>900</v>
      </c>
      <c r="E167" s="296"/>
      <c r="F167" s="545">
        <f>SUM(E167/D167)</f>
        <v>0</v>
      </c>
    </row>
    <row r="168" spans="1:6" ht="12.75">
      <c r="A168" s="328"/>
      <c r="B168" s="329" t="s">
        <v>368</v>
      </c>
      <c r="C168" s="296"/>
      <c r="D168" s="296"/>
      <c r="E168" s="296"/>
      <c r="F168" s="545"/>
    </row>
    <row r="169" spans="1:6" ht="12.75">
      <c r="A169" s="328"/>
      <c r="B169" s="329" t="s">
        <v>369</v>
      </c>
      <c r="C169" s="296"/>
      <c r="D169" s="296"/>
      <c r="E169" s="296">
        <v>51</v>
      </c>
      <c r="F169" s="545"/>
    </row>
    <row r="170" spans="1:6" ht="12.75">
      <c r="A170" s="328"/>
      <c r="B170" s="329" t="s">
        <v>370</v>
      </c>
      <c r="C170" s="296">
        <v>8200</v>
      </c>
      <c r="D170" s="296">
        <v>8200</v>
      </c>
      <c r="E170" s="296">
        <v>4524</v>
      </c>
      <c r="F170" s="545">
        <f>SUM(E170/D170)</f>
        <v>0.5517073170731708</v>
      </c>
    </row>
    <row r="171" spans="1:6" ht="12.75">
      <c r="A171" s="328"/>
      <c r="B171" s="329" t="s">
        <v>371</v>
      </c>
      <c r="C171" s="296">
        <v>2200</v>
      </c>
      <c r="D171" s="296">
        <v>2200</v>
      </c>
      <c r="E171" s="296">
        <v>1221</v>
      </c>
      <c r="F171" s="545">
        <f>SUM(E171/D171)</f>
        <v>0.555</v>
      </c>
    </row>
    <row r="172" spans="1:6" ht="13.5" thickBot="1">
      <c r="A172" s="328"/>
      <c r="B172" s="331" t="s">
        <v>372</v>
      </c>
      <c r="C172" s="355"/>
      <c r="D172" s="355"/>
      <c r="E172" s="355"/>
      <c r="F172" s="548"/>
    </row>
    <row r="173" spans="1:6" ht="13.5" thickBot="1">
      <c r="A173" s="328"/>
      <c r="B173" s="332" t="s">
        <v>360</v>
      </c>
      <c r="C173" s="359">
        <f>SUM(C167:C172)</f>
        <v>11300</v>
      </c>
      <c r="D173" s="359">
        <f>SUM(D167:D172)</f>
        <v>11300</v>
      </c>
      <c r="E173" s="359">
        <f>SUM(E167:E172)</f>
        <v>5796</v>
      </c>
      <c r="F173" s="557">
        <f aca="true" t="shared" si="4" ref="F173:F196">SUM(E173/D173)</f>
        <v>0.5129203539823008</v>
      </c>
    </row>
    <row r="174" spans="1:6" ht="12.75">
      <c r="A174" s="328"/>
      <c r="B174" s="329" t="s">
        <v>373</v>
      </c>
      <c r="C174" s="296">
        <v>84858</v>
      </c>
      <c r="D174" s="296">
        <v>85604</v>
      </c>
      <c r="E174" s="620">
        <v>42806</v>
      </c>
      <c r="F174" s="545">
        <f t="shared" si="4"/>
        <v>0.5000467267884678</v>
      </c>
    </row>
    <row r="175" spans="1:6" ht="12.75">
      <c r="A175" s="328"/>
      <c r="B175" s="329" t="s">
        <v>374</v>
      </c>
      <c r="C175" s="296">
        <v>8000</v>
      </c>
      <c r="D175" s="296">
        <v>8000</v>
      </c>
      <c r="E175" s="296">
        <v>6216</v>
      </c>
      <c r="F175" s="545">
        <f t="shared" si="4"/>
        <v>0.777</v>
      </c>
    </row>
    <row r="176" spans="1:6" ht="13.5" thickBot="1">
      <c r="A176" s="328"/>
      <c r="B176" s="329" t="s">
        <v>375</v>
      </c>
      <c r="C176" s="355"/>
      <c r="D176" s="355"/>
      <c r="E176" s="355"/>
      <c r="F176" s="548"/>
    </row>
    <row r="177" spans="1:6" ht="13.5" thickBot="1">
      <c r="A177" s="333"/>
      <c r="B177" s="334" t="s">
        <v>363</v>
      </c>
      <c r="C177" s="299">
        <f>SUM(C174:C176)</f>
        <v>92858</v>
      </c>
      <c r="D177" s="299">
        <f>SUM(D174:D176)</f>
        <v>93604</v>
      </c>
      <c r="E177" s="299">
        <f>SUM(E174:E176)</f>
        <v>49022</v>
      </c>
      <c r="F177" s="557">
        <f t="shared" si="4"/>
        <v>0.5237169351737105</v>
      </c>
    </row>
    <row r="178" spans="1:6" ht="13.5" thickBot="1">
      <c r="A178" s="330"/>
      <c r="B178" s="335" t="s">
        <v>364</v>
      </c>
      <c r="C178" s="354"/>
      <c r="D178" s="354"/>
      <c r="E178" s="359">
        <v>110</v>
      </c>
      <c r="F178" s="600"/>
    </row>
    <row r="179" spans="1:6" ht="13.5" thickBot="1">
      <c r="A179" s="330"/>
      <c r="B179" s="336" t="s">
        <v>365</v>
      </c>
      <c r="C179" s="359">
        <f>SUM(C177+C173+C178)</f>
        <v>104158</v>
      </c>
      <c r="D179" s="359">
        <f>SUM(D177+D173+D178)</f>
        <v>104904</v>
      </c>
      <c r="E179" s="359">
        <f>SUM(E177+E173+E178)</f>
        <v>54928</v>
      </c>
      <c r="F179" s="557">
        <f t="shared" si="4"/>
        <v>0.5236025318386334</v>
      </c>
    </row>
    <row r="180" spans="1:6" ht="13.5" thickBot="1">
      <c r="A180" s="328"/>
      <c r="B180" s="332" t="s">
        <v>378</v>
      </c>
      <c r="C180" s="354"/>
      <c r="D180" s="354"/>
      <c r="E180" s="354"/>
      <c r="F180" s="557"/>
    </row>
    <row r="181" spans="1:6" ht="12.75">
      <c r="A181" s="328"/>
      <c r="B181" s="329" t="s">
        <v>376</v>
      </c>
      <c r="C181" s="296"/>
      <c r="D181" s="296">
        <v>1142</v>
      </c>
      <c r="E181" s="296">
        <v>1142</v>
      </c>
      <c r="F181" s="545">
        <f t="shared" si="4"/>
        <v>1</v>
      </c>
    </row>
    <row r="182" spans="1:6" ht="13.5" thickBot="1">
      <c r="A182" s="328"/>
      <c r="B182" s="337" t="s">
        <v>377</v>
      </c>
      <c r="C182" s="355"/>
      <c r="D182" s="355"/>
      <c r="E182" s="355"/>
      <c r="F182" s="548"/>
    </row>
    <row r="183" spans="1:6" ht="13.5" thickBot="1">
      <c r="A183" s="338"/>
      <c r="B183" s="335" t="s">
        <v>366</v>
      </c>
      <c r="C183" s="355"/>
      <c r="D183" s="299">
        <f>SUM(D181:D182)</f>
        <v>1142</v>
      </c>
      <c r="E183" s="299">
        <f>SUM(E181:E182)</f>
        <v>1142</v>
      </c>
      <c r="F183" s="557">
        <f t="shared" si="4"/>
        <v>1</v>
      </c>
    </row>
    <row r="184" spans="1:6" ht="15.75" thickBot="1">
      <c r="A184" s="338"/>
      <c r="B184" s="339" t="s">
        <v>379</v>
      </c>
      <c r="C184" s="361">
        <f>SUM(C179+C180+C183)</f>
        <v>104158</v>
      </c>
      <c r="D184" s="361">
        <f>SUM(D179+D180+D183)</f>
        <v>106046</v>
      </c>
      <c r="E184" s="361">
        <f>SUM(E179+E180+E183)</f>
        <v>56070</v>
      </c>
      <c r="F184" s="557">
        <f t="shared" si="4"/>
        <v>0.5287328140618223</v>
      </c>
    </row>
    <row r="185" spans="1:6" ht="12.75">
      <c r="A185" s="326"/>
      <c r="B185" s="340" t="s">
        <v>380</v>
      </c>
      <c r="C185" s="296">
        <v>50246</v>
      </c>
      <c r="D185" s="296">
        <v>51431</v>
      </c>
      <c r="E185" s="296">
        <v>26190</v>
      </c>
      <c r="F185" s="545">
        <f t="shared" si="4"/>
        <v>0.5092259532188758</v>
      </c>
    </row>
    <row r="186" spans="1:6" ht="12.75">
      <c r="A186" s="326"/>
      <c r="B186" s="340" t="s">
        <v>381</v>
      </c>
      <c r="C186" s="296">
        <v>13128</v>
      </c>
      <c r="D186" s="296">
        <v>13449</v>
      </c>
      <c r="E186" s="296">
        <v>6841</v>
      </c>
      <c r="F186" s="545">
        <f t="shared" si="4"/>
        <v>0.5086623540783701</v>
      </c>
    </row>
    <row r="187" spans="1:6" ht="12.75">
      <c r="A187" s="326"/>
      <c r="B187" s="340" t="s">
        <v>382</v>
      </c>
      <c r="C187" s="296">
        <v>40784</v>
      </c>
      <c r="D187" s="296">
        <v>41166</v>
      </c>
      <c r="E187" s="296">
        <v>21992</v>
      </c>
      <c r="F187" s="545">
        <f t="shared" si="4"/>
        <v>0.5342272749356265</v>
      </c>
    </row>
    <row r="188" spans="1:6" ht="12.75">
      <c r="A188" s="326"/>
      <c r="B188" s="340" t="s">
        <v>383</v>
      </c>
      <c r="C188" s="296"/>
      <c r="D188" s="296"/>
      <c r="E188" s="296"/>
      <c r="F188" s="545"/>
    </row>
    <row r="189" spans="1:6" ht="13.5" thickBot="1">
      <c r="A189" s="326"/>
      <c r="B189" s="341" t="s">
        <v>384</v>
      </c>
      <c r="C189" s="355"/>
      <c r="D189" s="355"/>
      <c r="E189" s="355"/>
      <c r="F189" s="548"/>
    </row>
    <row r="190" spans="1:6" ht="13.5" thickBot="1">
      <c r="A190" s="326"/>
      <c r="B190" s="342" t="s">
        <v>15</v>
      </c>
      <c r="C190" s="359">
        <f>SUM(C185:C189)</f>
        <v>104158</v>
      </c>
      <c r="D190" s="359">
        <f>SUM(D185:D189)</f>
        <v>106046</v>
      </c>
      <c r="E190" s="359">
        <f>SUM(E185:E189)</f>
        <v>55023</v>
      </c>
      <c r="F190" s="544">
        <f t="shared" si="4"/>
        <v>0.5188597401127812</v>
      </c>
    </row>
    <row r="191" spans="1:6" ht="12.75">
      <c r="A191" s="326"/>
      <c r="B191" s="340" t="s">
        <v>385</v>
      </c>
      <c r="C191" s="296"/>
      <c r="D191" s="296"/>
      <c r="E191" s="296"/>
      <c r="F191" s="545"/>
    </row>
    <row r="192" spans="1:6" ht="12.75">
      <c r="A192" s="326"/>
      <c r="B192" s="340" t="s">
        <v>386</v>
      </c>
      <c r="C192" s="296"/>
      <c r="D192" s="296"/>
      <c r="E192" s="296"/>
      <c r="F192" s="545"/>
    </row>
    <row r="193" spans="1:6" ht="13.5" thickBot="1">
      <c r="A193" s="326"/>
      <c r="B193" s="343" t="s">
        <v>387</v>
      </c>
      <c r="C193" s="355"/>
      <c r="D193" s="355"/>
      <c r="E193" s="355"/>
      <c r="F193" s="548"/>
    </row>
    <row r="194" spans="1:6" ht="13.5" thickBot="1">
      <c r="A194" s="326"/>
      <c r="B194" s="345" t="s">
        <v>21</v>
      </c>
      <c r="C194" s="354"/>
      <c r="D194" s="354"/>
      <c r="E194" s="354"/>
      <c r="F194" s="544"/>
    </row>
    <row r="195" spans="1:6" ht="13.5" thickBot="1">
      <c r="A195" s="326"/>
      <c r="B195" s="601" t="s">
        <v>616</v>
      </c>
      <c r="C195" s="354"/>
      <c r="D195" s="354"/>
      <c r="E195" s="354">
        <v>-145</v>
      </c>
      <c r="F195" s="557"/>
    </row>
    <row r="196" spans="1:6" ht="15.75" thickBot="1">
      <c r="A196" s="344"/>
      <c r="B196" s="327" t="s">
        <v>38</v>
      </c>
      <c r="C196" s="361">
        <f>SUM(C190+C194)</f>
        <v>104158</v>
      </c>
      <c r="D196" s="361">
        <f>SUM(D190+D194)</f>
        <v>106046</v>
      </c>
      <c r="E196" s="361">
        <f>SUM(E190+E194+E195)</f>
        <v>54878</v>
      </c>
      <c r="F196" s="557">
        <f t="shared" si="4"/>
        <v>0.5174924089546046</v>
      </c>
    </row>
    <row r="197" spans="1:6" ht="15">
      <c r="A197" s="349">
        <v>2335</v>
      </c>
      <c r="B197" s="347" t="s">
        <v>393</v>
      </c>
      <c r="C197" s="296"/>
      <c r="D197" s="296"/>
      <c r="E197" s="296"/>
      <c r="F197" s="545"/>
    </row>
    <row r="198" spans="1:6" ht="12.75">
      <c r="A198" s="328"/>
      <c r="B198" s="329" t="s">
        <v>367</v>
      </c>
      <c r="C198" s="296">
        <v>400</v>
      </c>
      <c r="D198" s="296">
        <v>400</v>
      </c>
      <c r="E198" s="296"/>
      <c r="F198" s="545">
        <f>SUM(E198/D198)</f>
        <v>0</v>
      </c>
    </row>
    <row r="199" spans="1:6" ht="12.75">
      <c r="A199" s="328"/>
      <c r="B199" s="329" t="s">
        <v>368</v>
      </c>
      <c r="C199" s="296"/>
      <c r="D199" s="296"/>
      <c r="E199" s="296"/>
      <c r="F199" s="545"/>
    </row>
    <row r="200" spans="1:6" ht="12.75">
      <c r="A200" s="328"/>
      <c r="B200" s="329" t="s">
        <v>369</v>
      </c>
      <c r="C200" s="296"/>
      <c r="D200" s="296"/>
      <c r="E200" s="296"/>
      <c r="F200" s="545"/>
    </row>
    <row r="201" spans="1:6" ht="12.75">
      <c r="A201" s="328"/>
      <c r="B201" s="329" t="s">
        <v>370</v>
      </c>
      <c r="C201" s="296">
        <v>6250</v>
      </c>
      <c r="D201" s="296">
        <v>6250</v>
      </c>
      <c r="E201" s="296">
        <v>2619</v>
      </c>
      <c r="F201" s="545">
        <f>SUM(E201/D201)</f>
        <v>0.41904</v>
      </c>
    </row>
    <row r="202" spans="1:6" ht="12.75">
      <c r="A202" s="328"/>
      <c r="B202" s="329" t="s">
        <v>371</v>
      </c>
      <c r="C202" s="296"/>
      <c r="D202" s="296"/>
      <c r="E202" s="296">
        <v>673</v>
      </c>
      <c r="F202" s="545"/>
    </row>
    <row r="203" spans="1:6" ht="13.5" thickBot="1">
      <c r="A203" s="328"/>
      <c r="B203" s="331" t="s">
        <v>372</v>
      </c>
      <c r="C203" s="355"/>
      <c r="D203" s="355"/>
      <c r="E203" s="355"/>
      <c r="F203" s="548"/>
    </row>
    <row r="204" spans="1:6" ht="13.5" thickBot="1">
      <c r="A204" s="328"/>
      <c r="B204" s="332" t="s">
        <v>360</v>
      </c>
      <c r="C204" s="359">
        <f>SUM(C198:C203)</f>
        <v>6650</v>
      </c>
      <c r="D204" s="359">
        <f>SUM(D198:D203)</f>
        <v>6650</v>
      </c>
      <c r="E204" s="359">
        <f>SUM(E198:E203)</f>
        <v>3292</v>
      </c>
      <c r="F204" s="557">
        <f aca="true" t="shared" si="5" ref="F204:F227">SUM(E204/D204)</f>
        <v>0.4950375939849624</v>
      </c>
    </row>
    <row r="205" spans="1:6" ht="12.75">
      <c r="A205" s="328"/>
      <c r="B205" s="329" t="s">
        <v>373</v>
      </c>
      <c r="C205" s="296">
        <v>47894</v>
      </c>
      <c r="D205" s="296">
        <v>48407</v>
      </c>
      <c r="E205" s="620">
        <v>22455</v>
      </c>
      <c r="F205" s="545">
        <f t="shared" si="5"/>
        <v>0.46387919102609126</v>
      </c>
    </row>
    <row r="206" spans="1:6" ht="12.75">
      <c r="A206" s="328"/>
      <c r="B206" s="329" t="s">
        <v>374</v>
      </c>
      <c r="C206" s="296">
        <v>5000</v>
      </c>
      <c r="D206" s="296">
        <v>5000</v>
      </c>
      <c r="E206" s="296">
        <v>3851</v>
      </c>
      <c r="F206" s="545">
        <f t="shared" si="5"/>
        <v>0.7702</v>
      </c>
    </row>
    <row r="207" spans="1:6" ht="13.5" thickBot="1">
      <c r="A207" s="328"/>
      <c r="B207" s="329" t="s">
        <v>375</v>
      </c>
      <c r="C207" s="355"/>
      <c r="D207" s="355"/>
      <c r="E207" s="355"/>
      <c r="F207" s="548"/>
    </row>
    <row r="208" spans="1:6" ht="13.5" thickBot="1">
      <c r="A208" s="333"/>
      <c r="B208" s="334" t="s">
        <v>363</v>
      </c>
      <c r="C208" s="299">
        <f>SUM(C205:C207)</f>
        <v>52894</v>
      </c>
      <c r="D208" s="299">
        <f>SUM(D205:D207)</f>
        <v>53407</v>
      </c>
      <c r="E208" s="299">
        <f>SUM(E205:E207)</f>
        <v>26306</v>
      </c>
      <c r="F208" s="557">
        <f t="shared" si="5"/>
        <v>0.4925571554290636</v>
      </c>
    </row>
    <row r="209" spans="1:6" ht="13.5" thickBot="1">
      <c r="A209" s="330"/>
      <c r="B209" s="335" t="s">
        <v>364</v>
      </c>
      <c r="C209" s="354"/>
      <c r="D209" s="354"/>
      <c r="E209" s="354">
        <v>140</v>
      </c>
      <c r="F209" s="600"/>
    </row>
    <row r="210" spans="1:6" ht="13.5" thickBot="1">
      <c r="A210" s="330"/>
      <c r="B210" s="336" t="s">
        <v>365</v>
      </c>
      <c r="C210" s="359">
        <f>SUM(C208+C204+C209)</f>
        <v>59544</v>
      </c>
      <c r="D210" s="359">
        <f>SUM(D208+D204+D209)</f>
        <v>60057</v>
      </c>
      <c r="E210" s="359">
        <f>SUM(E208+E204+E209)</f>
        <v>29738</v>
      </c>
      <c r="F210" s="557">
        <f t="shared" si="5"/>
        <v>0.4951629285512097</v>
      </c>
    </row>
    <row r="211" spans="1:6" ht="13.5" thickBot="1">
      <c r="A211" s="328"/>
      <c r="B211" s="332" t="s">
        <v>378</v>
      </c>
      <c r="C211" s="354"/>
      <c r="D211" s="354"/>
      <c r="E211" s="354"/>
      <c r="F211" s="557"/>
    </row>
    <row r="212" spans="1:6" ht="12.75">
      <c r="A212" s="328"/>
      <c r="B212" s="329" t="s">
        <v>376</v>
      </c>
      <c r="C212" s="296"/>
      <c r="D212" s="296">
        <v>772</v>
      </c>
      <c r="E212" s="296">
        <v>772</v>
      </c>
      <c r="F212" s="545">
        <f t="shared" si="5"/>
        <v>1</v>
      </c>
    </row>
    <row r="213" spans="1:6" ht="13.5" thickBot="1">
      <c r="A213" s="328"/>
      <c r="B213" s="337" t="s">
        <v>377</v>
      </c>
      <c r="C213" s="355"/>
      <c r="D213" s="355"/>
      <c r="E213" s="355"/>
      <c r="F213" s="548"/>
    </row>
    <row r="214" spans="1:6" ht="13.5" thickBot="1">
      <c r="A214" s="338"/>
      <c r="B214" s="335" t="s">
        <v>366</v>
      </c>
      <c r="C214" s="355"/>
      <c r="D214" s="299">
        <f>SUM(D212:D213)</f>
        <v>772</v>
      </c>
      <c r="E214" s="299">
        <f>SUM(E212:E213)</f>
        <v>772</v>
      </c>
      <c r="F214" s="557">
        <f t="shared" si="5"/>
        <v>1</v>
      </c>
    </row>
    <row r="215" spans="1:6" ht="15.75" thickBot="1">
      <c r="A215" s="338"/>
      <c r="B215" s="339" t="s">
        <v>379</v>
      </c>
      <c r="C215" s="361">
        <f>SUM(C210+C211+C214)</f>
        <v>59544</v>
      </c>
      <c r="D215" s="361">
        <f>SUM(D210+D211+D214)</f>
        <v>60829</v>
      </c>
      <c r="E215" s="361">
        <f>SUM(E210+E211+E214)</f>
        <v>30510</v>
      </c>
      <c r="F215" s="557">
        <f t="shared" si="5"/>
        <v>0.5015699748475234</v>
      </c>
    </row>
    <row r="216" spans="1:6" ht="12.75">
      <c r="A216" s="326"/>
      <c r="B216" s="340" t="s">
        <v>380</v>
      </c>
      <c r="C216" s="296">
        <v>31045</v>
      </c>
      <c r="D216" s="296">
        <v>32057</v>
      </c>
      <c r="E216" s="296">
        <v>15468</v>
      </c>
      <c r="F216" s="545">
        <f t="shared" si="5"/>
        <v>0.48251551923136915</v>
      </c>
    </row>
    <row r="217" spans="1:6" ht="12.75">
      <c r="A217" s="326"/>
      <c r="B217" s="340" t="s">
        <v>381</v>
      </c>
      <c r="C217" s="296">
        <v>8136</v>
      </c>
      <c r="D217" s="296">
        <v>8409</v>
      </c>
      <c r="E217" s="296">
        <v>4125</v>
      </c>
      <c r="F217" s="545">
        <f t="shared" si="5"/>
        <v>0.49054584373885124</v>
      </c>
    </row>
    <row r="218" spans="1:6" ht="12.75">
      <c r="A218" s="326"/>
      <c r="B218" s="340" t="s">
        <v>382</v>
      </c>
      <c r="C218" s="296">
        <v>20363</v>
      </c>
      <c r="D218" s="296">
        <v>20363</v>
      </c>
      <c r="E218" s="296">
        <v>8937</v>
      </c>
      <c r="F218" s="545">
        <f t="shared" si="5"/>
        <v>0.4388842508471247</v>
      </c>
    </row>
    <row r="219" spans="1:6" ht="12.75">
      <c r="A219" s="326"/>
      <c r="B219" s="340" t="s">
        <v>383</v>
      </c>
      <c r="C219" s="296"/>
      <c r="D219" s="296"/>
      <c r="E219" s="296"/>
      <c r="F219" s="545"/>
    </row>
    <row r="220" spans="1:6" ht="13.5" thickBot="1">
      <c r="A220" s="326"/>
      <c r="B220" s="341" t="s">
        <v>384</v>
      </c>
      <c r="C220" s="355"/>
      <c r="D220" s="355"/>
      <c r="E220" s="355"/>
      <c r="F220" s="548"/>
    </row>
    <row r="221" spans="1:6" ht="13.5" thickBot="1">
      <c r="A221" s="326"/>
      <c r="B221" s="342" t="s">
        <v>15</v>
      </c>
      <c r="C221" s="359">
        <f>SUM(C216:C220)</f>
        <v>59544</v>
      </c>
      <c r="D221" s="359">
        <f>SUM(D216:D220)</f>
        <v>60829</v>
      </c>
      <c r="E221" s="359">
        <f>SUM(E216:E220)</f>
        <v>28530</v>
      </c>
      <c r="F221" s="544">
        <f t="shared" si="5"/>
        <v>0.46901971099311185</v>
      </c>
    </row>
    <row r="222" spans="1:6" ht="12.75">
      <c r="A222" s="326"/>
      <c r="B222" s="340" t="s">
        <v>385</v>
      </c>
      <c r="C222" s="296"/>
      <c r="D222" s="296"/>
      <c r="E222" s="296"/>
      <c r="F222" s="545"/>
    </row>
    <row r="223" spans="1:6" ht="12.75">
      <c r="A223" s="326"/>
      <c r="B223" s="340" t="s">
        <v>386</v>
      </c>
      <c r="C223" s="296"/>
      <c r="D223" s="296"/>
      <c r="E223" s="296"/>
      <c r="F223" s="545"/>
    </row>
    <row r="224" spans="1:6" ht="13.5" thickBot="1">
      <c r="A224" s="326"/>
      <c r="B224" s="343" t="s">
        <v>387</v>
      </c>
      <c r="C224" s="355"/>
      <c r="D224" s="355"/>
      <c r="E224" s="355"/>
      <c r="F224" s="548"/>
    </row>
    <row r="225" spans="1:6" ht="13.5" thickBot="1">
      <c r="A225" s="326"/>
      <c r="B225" s="345" t="s">
        <v>21</v>
      </c>
      <c r="C225" s="354"/>
      <c r="D225" s="354"/>
      <c r="E225" s="354"/>
      <c r="F225" s="544"/>
    </row>
    <row r="226" spans="1:6" ht="13.5" thickBot="1">
      <c r="A226" s="326"/>
      <c r="B226" s="601" t="s">
        <v>616</v>
      </c>
      <c r="C226" s="354"/>
      <c r="D226" s="354"/>
      <c r="E226" s="354">
        <v>345</v>
      </c>
      <c r="F226" s="557"/>
    </row>
    <row r="227" spans="1:6" ht="15.75" thickBot="1">
      <c r="A227" s="344"/>
      <c r="B227" s="327" t="s">
        <v>38</v>
      </c>
      <c r="C227" s="361">
        <f>SUM(C221+C225)</f>
        <v>59544</v>
      </c>
      <c r="D227" s="361">
        <f>SUM(D221+D225)</f>
        <v>60829</v>
      </c>
      <c r="E227" s="361">
        <f>SUM(E221+E225+E226)</f>
        <v>28875</v>
      </c>
      <c r="F227" s="557">
        <f t="shared" si="5"/>
        <v>0.47469134787683503</v>
      </c>
    </row>
    <row r="228" spans="1:6" ht="15">
      <c r="A228" s="346">
        <v>2345</v>
      </c>
      <c r="B228" s="350" t="s">
        <v>394</v>
      </c>
      <c r="C228" s="296"/>
      <c r="D228" s="296"/>
      <c r="E228" s="296"/>
      <c r="F228" s="545"/>
    </row>
    <row r="229" spans="1:6" ht="12.75">
      <c r="A229" s="328"/>
      <c r="B229" s="329" t="s">
        <v>367</v>
      </c>
      <c r="C229" s="296">
        <v>300</v>
      </c>
      <c r="D229" s="296">
        <v>300</v>
      </c>
      <c r="E229" s="296"/>
      <c r="F229" s="545">
        <f>SUM(E229/D229)</f>
        <v>0</v>
      </c>
    </row>
    <row r="230" spans="1:6" ht="12.75">
      <c r="A230" s="328"/>
      <c r="B230" s="329" t="s">
        <v>368</v>
      </c>
      <c r="C230" s="296"/>
      <c r="D230" s="296"/>
      <c r="E230" s="296"/>
      <c r="F230" s="545"/>
    </row>
    <row r="231" spans="1:6" ht="12.75">
      <c r="A231" s="328"/>
      <c r="B231" s="329" t="s">
        <v>369</v>
      </c>
      <c r="C231" s="296"/>
      <c r="D231" s="296"/>
      <c r="E231" s="296"/>
      <c r="F231" s="545"/>
    </row>
    <row r="232" spans="1:6" ht="12.75">
      <c r="A232" s="328"/>
      <c r="B232" s="329" t="s">
        <v>370</v>
      </c>
      <c r="C232" s="296">
        <v>6250</v>
      </c>
      <c r="D232" s="296">
        <v>6250</v>
      </c>
      <c r="E232" s="296">
        <v>2629</v>
      </c>
      <c r="F232" s="545">
        <f>SUM(E232/D232)</f>
        <v>0.42064</v>
      </c>
    </row>
    <row r="233" spans="1:6" ht="12.75">
      <c r="A233" s="328"/>
      <c r="B233" s="329" t="s">
        <v>371</v>
      </c>
      <c r="C233" s="296"/>
      <c r="D233" s="296"/>
      <c r="E233" s="296">
        <v>672</v>
      </c>
      <c r="F233" s="545"/>
    </row>
    <row r="234" spans="1:6" ht="13.5" thickBot="1">
      <c r="A234" s="328"/>
      <c r="B234" s="331" t="s">
        <v>372</v>
      </c>
      <c r="C234" s="355"/>
      <c r="D234" s="355"/>
      <c r="E234" s="355"/>
      <c r="F234" s="548"/>
    </row>
    <row r="235" spans="1:6" ht="13.5" thickBot="1">
      <c r="A235" s="328"/>
      <c r="B235" s="332" t="s">
        <v>360</v>
      </c>
      <c r="C235" s="359">
        <f>SUM(C229:C234)</f>
        <v>6550</v>
      </c>
      <c r="D235" s="359">
        <f>SUM(D229:D234)</f>
        <v>6550</v>
      </c>
      <c r="E235" s="359">
        <f>SUM(E229:E234)</f>
        <v>3301</v>
      </c>
      <c r="F235" s="557">
        <f aca="true" t="shared" si="6" ref="F235:F246">SUM(E235/D235)</f>
        <v>0.5039694656488549</v>
      </c>
    </row>
    <row r="236" spans="1:6" ht="12.75">
      <c r="A236" s="328"/>
      <c r="B236" s="329" t="s">
        <v>373</v>
      </c>
      <c r="C236" s="296">
        <v>48966</v>
      </c>
      <c r="D236" s="296">
        <v>49440</v>
      </c>
      <c r="E236" s="620">
        <v>23423</v>
      </c>
      <c r="F236" s="545">
        <f t="shared" si="6"/>
        <v>0.4737661812297735</v>
      </c>
    </row>
    <row r="237" spans="1:6" ht="12.75">
      <c r="A237" s="328"/>
      <c r="B237" s="329" t="s">
        <v>374</v>
      </c>
      <c r="C237" s="296">
        <v>4000</v>
      </c>
      <c r="D237" s="296">
        <v>4000</v>
      </c>
      <c r="E237" s="296">
        <v>3143</v>
      </c>
      <c r="F237" s="545">
        <f t="shared" si="6"/>
        <v>0.78575</v>
      </c>
    </row>
    <row r="238" spans="1:6" ht="13.5" thickBot="1">
      <c r="A238" s="328"/>
      <c r="B238" s="329" t="s">
        <v>375</v>
      </c>
      <c r="C238" s="355"/>
      <c r="D238" s="355"/>
      <c r="E238" s="355"/>
      <c r="F238" s="548"/>
    </row>
    <row r="239" spans="1:6" ht="13.5" thickBot="1">
      <c r="A239" s="333"/>
      <c r="B239" s="334" t="s">
        <v>363</v>
      </c>
      <c r="C239" s="299">
        <f>SUM(C236:C238)</f>
        <v>52966</v>
      </c>
      <c r="D239" s="299">
        <f>SUM(D236:D238)</f>
        <v>53440</v>
      </c>
      <c r="E239" s="299">
        <f>SUM(E236:E238)</f>
        <v>26566</v>
      </c>
      <c r="F239" s="557">
        <f t="shared" si="6"/>
        <v>0.4971182634730539</v>
      </c>
    </row>
    <row r="240" spans="1:6" ht="13.5" thickBot="1">
      <c r="A240" s="330"/>
      <c r="B240" s="335" t="s">
        <v>364</v>
      </c>
      <c r="C240" s="354"/>
      <c r="D240" s="354"/>
      <c r="E240" s="354">
        <v>200</v>
      </c>
      <c r="F240" s="600"/>
    </row>
    <row r="241" spans="1:6" ht="13.5" thickBot="1">
      <c r="A241" s="330"/>
      <c r="B241" s="336" t="s">
        <v>365</v>
      </c>
      <c r="C241" s="359">
        <f>SUM(C239+C235+C240)</f>
        <v>59516</v>
      </c>
      <c r="D241" s="359">
        <f>SUM(D239+D235+D240)</f>
        <v>59990</v>
      </c>
      <c r="E241" s="359">
        <f>SUM(E239+E235+E240)</f>
        <v>30067</v>
      </c>
      <c r="F241" s="557">
        <f t="shared" si="6"/>
        <v>0.5012002000333389</v>
      </c>
    </row>
    <row r="242" spans="1:6" ht="13.5" thickBot="1">
      <c r="A242" s="328"/>
      <c r="B242" s="332" t="s">
        <v>378</v>
      </c>
      <c r="C242" s="354"/>
      <c r="D242" s="354"/>
      <c r="E242" s="354"/>
      <c r="F242" s="557"/>
    </row>
    <row r="243" spans="1:6" ht="12.75">
      <c r="A243" s="328"/>
      <c r="B243" s="329" t="s">
        <v>376</v>
      </c>
      <c r="C243" s="296"/>
      <c r="D243" s="296">
        <v>838</v>
      </c>
      <c r="E243" s="296">
        <v>838</v>
      </c>
      <c r="F243" s="545">
        <f t="shared" si="6"/>
        <v>1</v>
      </c>
    </row>
    <row r="244" spans="1:6" ht="13.5" thickBot="1">
      <c r="A244" s="328"/>
      <c r="B244" s="337" t="s">
        <v>377</v>
      </c>
      <c r="C244" s="355"/>
      <c r="D244" s="355"/>
      <c r="E244" s="355"/>
      <c r="F244" s="548"/>
    </row>
    <row r="245" spans="1:6" ht="13.5" thickBot="1">
      <c r="A245" s="338"/>
      <c r="B245" s="335" t="s">
        <v>366</v>
      </c>
      <c r="C245" s="355"/>
      <c r="D245" s="299">
        <f>SUM(D243:D244)</f>
        <v>838</v>
      </c>
      <c r="E245" s="299">
        <f>SUM(E243:E244)</f>
        <v>838</v>
      </c>
      <c r="F245" s="557">
        <f t="shared" si="6"/>
        <v>1</v>
      </c>
    </row>
    <row r="246" spans="1:6" ht="15.75" thickBot="1">
      <c r="A246" s="338"/>
      <c r="B246" s="339" t="s">
        <v>379</v>
      </c>
      <c r="C246" s="361">
        <f>SUM(C241+C242+C245)</f>
        <v>59516</v>
      </c>
      <c r="D246" s="361">
        <f>SUM(D241+D242+D245)</f>
        <v>60828</v>
      </c>
      <c r="E246" s="361">
        <f>SUM(E241+E242+E245)</f>
        <v>30905</v>
      </c>
      <c r="F246" s="557">
        <f t="shared" si="6"/>
        <v>0.5080719405536924</v>
      </c>
    </row>
    <row r="247" spans="1:6" ht="12.75">
      <c r="A247" s="326"/>
      <c r="B247" s="340" t="s">
        <v>380</v>
      </c>
      <c r="C247" s="296">
        <v>32745</v>
      </c>
      <c r="D247" s="296">
        <v>33118</v>
      </c>
      <c r="E247" s="296">
        <v>15311</v>
      </c>
      <c r="F247" s="545">
        <f>SUM(E247/D247)</f>
        <v>0.4623165650099644</v>
      </c>
    </row>
    <row r="248" spans="1:6" ht="12.75">
      <c r="A248" s="326"/>
      <c r="B248" s="340" t="s">
        <v>381</v>
      </c>
      <c r="C248" s="296">
        <v>8623</v>
      </c>
      <c r="D248" s="296">
        <v>8724</v>
      </c>
      <c r="E248" s="296">
        <v>4075</v>
      </c>
      <c r="F248" s="545">
        <f>SUM(E248/D248)</f>
        <v>0.4671022466758368</v>
      </c>
    </row>
    <row r="249" spans="1:6" ht="12.75">
      <c r="A249" s="326"/>
      <c r="B249" s="340" t="s">
        <v>382</v>
      </c>
      <c r="C249" s="296">
        <v>18148</v>
      </c>
      <c r="D249" s="296">
        <v>18986</v>
      </c>
      <c r="E249" s="296">
        <v>9866</v>
      </c>
      <c r="F249" s="545">
        <f>SUM(E249/D249)</f>
        <v>0.5196460549878859</v>
      </c>
    </row>
    <row r="250" spans="1:6" ht="12.75">
      <c r="A250" s="326"/>
      <c r="B250" s="565" t="s">
        <v>589</v>
      </c>
      <c r="C250" s="296"/>
      <c r="D250" s="566">
        <v>1204</v>
      </c>
      <c r="E250" s="566">
        <v>1204</v>
      </c>
      <c r="F250" s="545">
        <f>SUM(E250/D250)</f>
        <v>1</v>
      </c>
    </row>
    <row r="251" spans="1:6" ht="12.75">
      <c r="A251" s="326"/>
      <c r="B251" s="340" t="s">
        <v>383</v>
      </c>
      <c r="C251" s="296"/>
      <c r="D251" s="296"/>
      <c r="E251" s="296"/>
      <c r="F251" s="545"/>
    </row>
    <row r="252" spans="1:6" ht="13.5" thickBot="1">
      <c r="A252" s="326"/>
      <c r="B252" s="341" t="s">
        <v>384</v>
      </c>
      <c r="C252" s="355"/>
      <c r="D252" s="355"/>
      <c r="E252" s="355"/>
      <c r="F252" s="548"/>
    </row>
    <row r="253" spans="1:6" ht="13.5" thickBot="1">
      <c r="A253" s="326"/>
      <c r="B253" s="342" t="s">
        <v>15</v>
      </c>
      <c r="C253" s="359">
        <f>SUM(C247:C252)</f>
        <v>59516</v>
      </c>
      <c r="D253" s="359">
        <f>SUM(D247:D252)-D250</f>
        <v>60828</v>
      </c>
      <c r="E253" s="359">
        <f>SUM(E247:E252)-E250</f>
        <v>29252</v>
      </c>
      <c r="F253" s="544">
        <f>SUM(E253/D253)</f>
        <v>0.4808969553495101</v>
      </c>
    </row>
    <row r="254" spans="1:6" ht="12.75">
      <c r="A254" s="326"/>
      <c r="B254" s="340" t="s">
        <v>385</v>
      </c>
      <c r="C254" s="296"/>
      <c r="D254" s="296"/>
      <c r="E254" s="296"/>
      <c r="F254" s="545"/>
    </row>
    <row r="255" spans="1:6" ht="12.75">
      <c r="A255" s="326"/>
      <c r="B255" s="340" t="s">
        <v>386</v>
      </c>
      <c r="C255" s="296"/>
      <c r="D255" s="296"/>
      <c r="E255" s="296"/>
      <c r="F255" s="545"/>
    </row>
    <row r="256" spans="1:6" ht="13.5" thickBot="1">
      <c r="A256" s="326"/>
      <c r="B256" s="343" t="s">
        <v>387</v>
      </c>
      <c r="C256" s="355"/>
      <c r="D256" s="355"/>
      <c r="E256" s="355"/>
      <c r="F256" s="548"/>
    </row>
    <row r="257" spans="1:6" ht="13.5" thickBot="1">
      <c r="A257" s="326"/>
      <c r="B257" s="345" t="s">
        <v>21</v>
      </c>
      <c r="C257" s="354"/>
      <c r="D257" s="354"/>
      <c r="E257" s="354"/>
      <c r="F257" s="600"/>
    </row>
    <row r="258" spans="1:6" ht="13.5" thickBot="1">
      <c r="A258" s="326"/>
      <c r="B258" s="601" t="s">
        <v>616</v>
      </c>
      <c r="C258" s="354"/>
      <c r="D258" s="354"/>
      <c r="E258" s="354">
        <v>202</v>
      </c>
      <c r="F258" s="600"/>
    </row>
    <row r="259" spans="1:6" ht="15.75" thickBot="1">
      <c r="A259" s="344"/>
      <c r="B259" s="327" t="s">
        <v>38</v>
      </c>
      <c r="C259" s="361">
        <f>SUM(C253+C257)</f>
        <v>59516</v>
      </c>
      <c r="D259" s="361">
        <f>SUM(D253+D257)</f>
        <v>60828</v>
      </c>
      <c r="E259" s="361">
        <f>SUM(E253+E257+E258)</f>
        <v>29454</v>
      </c>
      <c r="F259" s="544">
        <f>SUM(E259/D259)</f>
        <v>0.48421779443677254</v>
      </c>
    </row>
    <row r="260" spans="1:6" ht="15">
      <c r="A260" s="346">
        <v>2360</v>
      </c>
      <c r="B260" s="348" t="s">
        <v>395</v>
      </c>
      <c r="C260" s="296"/>
      <c r="D260" s="296"/>
      <c r="E260" s="296"/>
      <c r="F260" s="545"/>
    </row>
    <row r="261" spans="1:6" ht="12.75">
      <c r="A261" s="328"/>
      <c r="B261" s="329" t="s">
        <v>367</v>
      </c>
      <c r="C261" s="296">
        <v>350</v>
      </c>
      <c r="D261" s="296">
        <v>350</v>
      </c>
      <c r="E261" s="296"/>
      <c r="F261" s="545">
        <f>SUM(E261/D261)</f>
        <v>0</v>
      </c>
    </row>
    <row r="262" spans="1:6" ht="12.75">
      <c r="A262" s="328"/>
      <c r="B262" s="329" t="s">
        <v>368</v>
      </c>
      <c r="C262" s="296"/>
      <c r="D262" s="296"/>
      <c r="E262" s="296"/>
      <c r="F262" s="545"/>
    </row>
    <row r="263" spans="1:6" ht="12.75">
      <c r="A263" s="328"/>
      <c r="B263" s="329" t="s">
        <v>369</v>
      </c>
      <c r="C263" s="296"/>
      <c r="D263" s="296"/>
      <c r="E263" s="296"/>
      <c r="F263" s="545"/>
    </row>
    <row r="264" spans="1:6" ht="12.75">
      <c r="A264" s="328"/>
      <c r="B264" s="329" t="s">
        <v>370</v>
      </c>
      <c r="C264" s="296">
        <v>5900</v>
      </c>
      <c r="D264" s="296">
        <v>5900</v>
      </c>
      <c r="E264" s="296">
        <v>2460</v>
      </c>
      <c r="F264" s="545">
        <f>SUM(E264/D264)</f>
        <v>0.41694915254237286</v>
      </c>
    </row>
    <row r="265" spans="1:6" ht="12.75">
      <c r="A265" s="328"/>
      <c r="B265" s="329" t="s">
        <v>371</v>
      </c>
      <c r="C265" s="296"/>
      <c r="D265" s="296"/>
      <c r="E265" s="296">
        <v>628</v>
      </c>
      <c r="F265" s="545"/>
    </row>
    <row r="266" spans="1:6" ht="13.5" thickBot="1">
      <c r="A266" s="328"/>
      <c r="B266" s="331" t="s">
        <v>372</v>
      </c>
      <c r="C266" s="355"/>
      <c r="D266" s="355"/>
      <c r="E266" s="355"/>
      <c r="F266" s="548"/>
    </row>
    <row r="267" spans="1:6" ht="13.5" thickBot="1">
      <c r="A267" s="328"/>
      <c r="B267" s="332" t="s">
        <v>360</v>
      </c>
      <c r="C267" s="359">
        <f>SUM(C261:C266)</f>
        <v>6250</v>
      </c>
      <c r="D267" s="359">
        <f>SUM(D261:D266)</f>
        <v>6250</v>
      </c>
      <c r="E267" s="359">
        <f>SUM(E261:E266)</f>
        <v>3088</v>
      </c>
      <c r="F267" s="557">
        <f aca="true" t="shared" si="7" ref="F267:F291">SUM(E267/D267)</f>
        <v>0.49408</v>
      </c>
    </row>
    <row r="268" spans="1:6" ht="12.75">
      <c r="A268" s="328"/>
      <c r="B268" s="329" t="s">
        <v>373</v>
      </c>
      <c r="C268" s="296">
        <v>49443</v>
      </c>
      <c r="D268" s="296">
        <v>49984</v>
      </c>
      <c r="E268" s="620">
        <v>23137</v>
      </c>
      <c r="F268" s="545">
        <f t="shared" si="7"/>
        <v>0.4628881241997439</v>
      </c>
    </row>
    <row r="269" spans="1:6" ht="12.75">
      <c r="A269" s="328"/>
      <c r="B269" s="329" t="s">
        <v>374</v>
      </c>
      <c r="C269" s="296">
        <v>4600</v>
      </c>
      <c r="D269" s="296">
        <v>4600</v>
      </c>
      <c r="E269" s="296">
        <v>3931</v>
      </c>
      <c r="F269" s="545">
        <f t="shared" si="7"/>
        <v>0.8545652173913043</v>
      </c>
    </row>
    <row r="270" spans="1:6" ht="13.5" thickBot="1">
      <c r="A270" s="328"/>
      <c r="B270" s="329" t="s">
        <v>375</v>
      </c>
      <c r="C270" s="355"/>
      <c r="D270" s="355"/>
      <c r="E270" s="355"/>
      <c r="F270" s="548"/>
    </row>
    <row r="271" spans="1:6" ht="13.5" thickBot="1">
      <c r="A271" s="333"/>
      <c r="B271" s="334" t="s">
        <v>363</v>
      </c>
      <c r="C271" s="299">
        <f>SUM(C268:C270)</f>
        <v>54043</v>
      </c>
      <c r="D271" s="299">
        <f>SUM(D268:D270)</f>
        <v>54584</v>
      </c>
      <c r="E271" s="299">
        <f>SUM(E268:E270)</f>
        <v>27068</v>
      </c>
      <c r="F271" s="557">
        <f t="shared" si="7"/>
        <v>0.4958962333284479</v>
      </c>
    </row>
    <row r="272" spans="1:6" ht="13.5" thickBot="1">
      <c r="A272" s="330"/>
      <c r="B272" s="335" t="s">
        <v>364</v>
      </c>
      <c r="C272" s="354"/>
      <c r="D272" s="354"/>
      <c r="E272" s="354">
        <v>150</v>
      </c>
      <c r="F272" s="600"/>
    </row>
    <row r="273" spans="1:6" ht="13.5" thickBot="1">
      <c r="A273" s="330"/>
      <c r="B273" s="336" t="s">
        <v>365</v>
      </c>
      <c r="C273" s="359">
        <f>SUM(C271+C267+C272)</f>
        <v>60293</v>
      </c>
      <c r="D273" s="359">
        <f>SUM(D271+D267+D272)</f>
        <v>60834</v>
      </c>
      <c r="E273" s="359">
        <f>SUM(E271+E267+E272)</f>
        <v>30306</v>
      </c>
      <c r="F273" s="557">
        <f t="shared" si="7"/>
        <v>0.49817536246178123</v>
      </c>
    </row>
    <row r="274" spans="1:6" ht="13.5" thickBot="1">
      <c r="A274" s="328"/>
      <c r="B274" s="332" t="s">
        <v>378</v>
      </c>
      <c r="C274" s="354"/>
      <c r="D274" s="354"/>
      <c r="E274" s="354"/>
      <c r="F274" s="557"/>
    </row>
    <row r="275" spans="1:6" ht="12.75">
      <c r="A275" s="328"/>
      <c r="B275" s="329" t="s">
        <v>376</v>
      </c>
      <c r="C275" s="296"/>
      <c r="D275" s="296">
        <v>802</v>
      </c>
      <c r="E275" s="296">
        <v>802</v>
      </c>
      <c r="F275" s="545">
        <f t="shared" si="7"/>
        <v>1</v>
      </c>
    </row>
    <row r="276" spans="1:6" ht="13.5" thickBot="1">
      <c r="A276" s="328"/>
      <c r="B276" s="337" t="s">
        <v>377</v>
      </c>
      <c r="C276" s="355"/>
      <c r="D276" s="355"/>
      <c r="E276" s="355"/>
      <c r="F276" s="548"/>
    </row>
    <row r="277" spans="1:6" ht="13.5" thickBot="1">
      <c r="A277" s="338"/>
      <c r="B277" s="335" t="s">
        <v>366</v>
      </c>
      <c r="C277" s="355"/>
      <c r="D277" s="299">
        <f>SUM(D275:D276)</f>
        <v>802</v>
      </c>
      <c r="E277" s="299">
        <f>SUM(E275:E276)</f>
        <v>802</v>
      </c>
      <c r="F277" s="557">
        <f t="shared" si="7"/>
        <v>1</v>
      </c>
    </row>
    <row r="278" spans="1:6" ht="15.75" thickBot="1">
      <c r="A278" s="338"/>
      <c r="B278" s="339" t="s">
        <v>379</v>
      </c>
      <c r="C278" s="361">
        <f>SUM(C273+C274+C277)</f>
        <v>60293</v>
      </c>
      <c r="D278" s="361">
        <f>SUM(D273+D274+D277)</f>
        <v>61636</v>
      </c>
      <c r="E278" s="361">
        <f>SUM(E273+E274+E277)</f>
        <v>31108</v>
      </c>
      <c r="F278" s="557">
        <f t="shared" si="7"/>
        <v>0.5047050425076254</v>
      </c>
    </row>
    <row r="279" spans="1:6" ht="12.75">
      <c r="A279" s="326"/>
      <c r="B279" s="340" t="s">
        <v>380</v>
      </c>
      <c r="C279" s="296">
        <v>32088</v>
      </c>
      <c r="D279" s="296">
        <v>32703</v>
      </c>
      <c r="E279" s="296">
        <v>15390</v>
      </c>
      <c r="F279" s="545">
        <f t="shared" si="7"/>
        <v>0.47059902761214567</v>
      </c>
    </row>
    <row r="280" spans="1:6" ht="12.75">
      <c r="A280" s="326"/>
      <c r="B280" s="340" t="s">
        <v>381</v>
      </c>
      <c r="C280" s="296">
        <v>8446</v>
      </c>
      <c r="D280" s="296">
        <v>8612</v>
      </c>
      <c r="E280" s="296">
        <v>4094</v>
      </c>
      <c r="F280" s="545">
        <f t="shared" si="7"/>
        <v>0.47538318625174175</v>
      </c>
    </row>
    <row r="281" spans="1:6" ht="12.75">
      <c r="A281" s="326"/>
      <c r="B281" s="340" t="s">
        <v>382</v>
      </c>
      <c r="C281" s="296">
        <v>19759</v>
      </c>
      <c r="D281" s="296">
        <v>20321</v>
      </c>
      <c r="E281" s="296">
        <v>9708</v>
      </c>
      <c r="F281" s="545">
        <f t="shared" si="7"/>
        <v>0.47773239505929826</v>
      </c>
    </row>
    <row r="282" spans="1:6" ht="12.75">
      <c r="A282" s="326"/>
      <c r="B282" s="565" t="s">
        <v>590</v>
      </c>
      <c r="C282" s="296"/>
      <c r="D282" s="566">
        <v>562</v>
      </c>
      <c r="E282" s="566">
        <v>562</v>
      </c>
      <c r="F282" s="545">
        <f t="shared" si="7"/>
        <v>1</v>
      </c>
    </row>
    <row r="283" spans="1:6" ht="12.75">
      <c r="A283" s="326"/>
      <c r="B283" s="340" t="s">
        <v>383</v>
      </c>
      <c r="C283" s="296"/>
      <c r="D283" s="296"/>
      <c r="E283" s="296"/>
      <c r="F283" s="545"/>
    </row>
    <row r="284" spans="1:6" ht="13.5" thickBot="1">
      <c r="A284" s="326"/>
      <c r="B284" s="341" t="s">
        <v>384</v>
      </c>
      <c r="C284" s="355"/>
      <c r="D284" s="355"/>
      <c r="E284" s="355"/>
      <c r="F284" s="548"/>
    </row>
    <row r="285" spans="1:6" ht="13.5" thickBot="1">
      <c r="A285" s="326"/>
      <c r="B285" s="342" t="s">
        <v>15</v>
      </c>
      <c r="C285" s="359">
        <f>SUM(C279:C284)</f>
        <v>60293</v>
      </c>
      <c r="D285" s="359">
        <f>SUM(D279:D284)-D282</f>
        <v>61636</v>
      </c>
      <c r="E285" s="359">
        <f>SUM(E279:E284)-E282</f>
        <v>29192</v>
      </c>
      <c r="F285" s="544">
        <f t="shared" si="7"/>
        <v>0.47361931338827956</v>
      </c>
    </row>
    <row r="286" spans="1:6" ht="12.75">
      <c r="A286" s="326"/>
      <c r="B286" s="340" t="s">
        <v>385</v>
      </c>
      <c r="C286" s="296"/>
      <c r="D286" s="296"/>
      <c r="E286" s="296"/>
      <c r="F286" s="545"/>
    </row>
    <row r="287" spans="1:6" ht="12.75">
      <c r="A287" s="326"/>
      <c r="B287" s="340" t="s">
        <v>386</v>
      </c>
      <c r="C287" s="296"/>
      <c r="D287" s="296"/>
      <c r="E287" s="296"/>
      <c r="F287" s="545"/>
    </row>
    <row r="288" spans="1:6" ht="13.5" thickBot="1">
      <c r="A288" s="326"/>
      <c r="B288" s="343" t="s">
        <v>387</v>
      </c>
      <c r="C288" s="355"/>
      <c r="D288" s="355"/>
      <c r="E288" s="355"/>
      <c r="F288" s="548"/>
    </row>
    <row r="289" spans="1:6" ht="13.5" thickBot="1">
      <c r="A289" s="326"/>
      <c r="B289" s="345" t="s">
        <v>21</v>
      </c>
      <c r="C289" s="354"/>
      <c r="D289" s="354"/>
      <c r="E289" s="354"/>
      <c r="F289" s="600"/>
    </row>
    <row r="290" spans="1:6" ht="13.5" thickBot="1">
      <c r="A290" s="326"/>
      <c r="B290" s="601" t="s">
        <v>616</v>
      </c>
      <c r="C290" s="354"/>
      <c r="D290" s="354"/>
      <c r="E290" s="354">
        <v>589</v>
      </c>
      <c r="F290" s="600"/>
    </row>
    <row r="291" spans="1:6" ht="15.75" thickBot="1">
      <c r="A291" s="344"/>
      <c r="B291" s="327" t="s">
        <v>38</v>
      </c>
      <c r="C291" s="361">
        <f>SUM(C285+C289)</f>
        <v>60293</v>
      </c>
      <c r="D291" s="361">
        <f>SUM(D285+D289)</f>
        <v>61636</v>
      </c>
      <c r="E291" s="361">
        <f>SUM(E285+E289+E290)</f>
        <v>29781</v>
      </c>
      <c r="F291" s="544">
        <f t="shared" si="7"/>
        <v>0.48317541696411187</v>
      </c>
    </row>
    <row r="292" spans="1:6" ht="15">
      <c r="A292" s="348">
        <v>2499</v>
      </c>
      <c r="B292" s="347" t="s">
        <v>396</v>
      </c>
      <c r="C292" s="357"/>
      <c r="D292" s="357"/>
      <c r="E292" s="357"/>
      <c r="F292" s="545"/>
    </row>
    <row r="293" spans="1:6" ht="12.75">
      <c r="A293" s="328"/>
      <c r="B293" s="329" t="s">
        <v>367</v>
      </c>
      <c r="C293" s="357">
        <f aca="true" t="shared" si="8" ref="C293:E298">SUM(C10+C41+C73+C104+C136+C167+C198+C229+C261)</f>
        <v>5550</v>
      </c>
      <c r="D293" s="357">
        <f t="shared" si="8"/>
        <v>5550</v>
      </c>
      <c r="E293" s="357">
        <f t="shared" si="8"/>
        <v>0</v>
      </c>
      <c r="F293" s="545">
        <f>SUM(E293/D293)</f>
        <v>0</v>
      </c>
    </row>
    <row r="294" spans="1:6" ht="12.75">
      <c r="A294" s="328"/>
      <c r="B294" s="329" t="s">
        <v>368</v>
      </c>
      <c r="C294" s="357">
        <f t="shared" si="8"/>
        <v>0</v>
      </c>
      <c r="D294" s="357">
        <f t="shared" si="8"/>
        <v>0</v>
      </c>
      <c r="E294" s="357">
        <f t="shared" si="8"/>
        <v>0</v>
      </c>
      <c r="F294" s="545"/>
    </row>
    <row r="295" spans="1:6" ht="12.75">
      <c r="A295" s="328"/>
      <c r="B295" s="329" t="s">
        <v>369</v>
      </c>
      <c r="C295" s="357">
        <f t="shared" si="8"/>
        <v>1600</v>
      </c>
      <c r="D295" s="357">
        <f t="shared" si="8"/>
        <v>1600</v>
      </c>
      <c r="E295" s="357">
        <f t="shared" si="8"/>
        <v>1800</v>
      </c>
      <c r="F295" s="545">
        <f>SUM(E295/D295)</f>
        <v>1.125</v>
      </c>
    </row>
    <row r="296" spans="1:6" ht="12.75">
      <c r="A296" s="328"/>
      <c r="B296" s="329" t="s">
        <v>370</v>
      </c>
      <c r="C296" s="357">
        <f t="shared" si="8"/>
        <v>67007</v>
      </c>
      <c r="D296" s="357">
        <f t="shared" si="8"/>
        <v>67007</v>
      </c>
      <c r="E296" s="357">
        <f t="shared" si="8"/>
        <v>34346</v>
      </c>
      <c r="F296" s="545">
        <f>SUM(E296/D296)</f>
        <v>0.5125733132359306</v>
      </c>
    </row>
    <row r="297" spans="1:6" ht="12.75">
      <c r="A297" s="328"/>
      <c r="B297" s="329" t="s">
        <v>371</v>
      </c>
      <c r="C297" s="357">
        <f t="shared" si="8"/>
        <v>14300</v>
      </c>
      <c r="D297" s="357">
        <f t="shared" si="8"/>
        <v>14300</v>
      </c>
      <c r="E297" s="357">
        <f t="shared" si="8"/>
        <v>10539</v>
      </c>
      <c r="F297" s="545">
        <f>SUM(E297/D297)</f>
        <v>0.736993006993007</v>
      </c>
    </row>
    <row r="298" spans="1:6" ht="13.5" thickBot="1">
      <c r="A298" s="328"/>
      <c r="B298" s="331" t="s">
        <v>372</v>
      </c>
      <c r="C298" s="358">
        <f t="shared" si="8"/>
        <v>0</v>
      </c>
      <c r="D298" s="358">
        <f t="shared" si="8"/>
        <v>0</v>
      </c>
      <c r="E298" s="358">
        <f t="shared" si="8"/>
        <v>0</v>
      </c>
      <c r="F298" s="548"/>
    </row>
    <row r="299" spans="1:6" ht="13.5" thickBot="1">
      <c r="A299" s="328"/>
      <c r="B299" s="332" t="s">
        <v>360</v>
      </c>
      <c r="C299" s="364">
        <f>SUM(C293:C298)</f>
        <v>88457</v>
      </c>
      <c r="D299" s="364">
        <f>SUM(D293:D298)</f>
        <v>88457</v>
      </c>
      <c r="E299" s="364">
        <f>SUM(E293:E298)</f>
        <v>46685</v>
      </c>
      <c r="F299" s="557">
        <f aca="true" t="shared" si="9" ref="F299:F325">SUM(E299/D299)</f>
        <v>0.5277705551850052</v>
      </c>
    </row>
    <row r="300" spans="1:6" ht="12.75">
      <c r="A300" s="328"/>
      <c r="B300" s="329" t="s">
        <v>373</v>
      </c>
      <c r="C300" s="357">
        <f aca="true" t="shared" si="10" ref="C300:E302">SUM(C17+C48+C80+C111+C143+C174+C205+C236+C268)</f>
        <v>785661</v>
      </c>
      <c r="D300" s="357">
        <f t="shared" si="10"/>
        <v>793756</v>
      </c>
      <c r="E300" s="357">
        <f t="shared" si="10"/>
        <v>393651</v>
      </c>
      <c r="F300" s="545">
        <f t="shared" si="9"/>
        <v>0.49593451892017193</v>
      </c>
    </row>
    <row r="301" spans="1:6" ht="12.75">
      <c r="A301" s="328"/>
      <c r="B301" s="329" t="s">
        <v>374</v>
      </c>
      <c r="C301" s="357">
        <f t="shared" si="10"/>
        <v>76000</v>
      </c>
      <c r="D301" s="357">
        <f t="shared" si="10"/>
        <v>76000</v>
      </c>
      <c r="E301" s="357">
        <f t="shared" si="10"/>
        <v>62399</v>
      </c>
      <c r="F301" s="545">
        <f t="shared" si="9"/>
        <v>0.8210394736842105</v>
      </c>
    </row>
    <row r="302" spans="1:6" ht="13.5" thickBot="1">
      <c r="A302" s="328"/>
      <c r="B302" s="329" t="s">
        <v>375</v>
      </c>
      <c r="C302" s="358">
        <f t="shared" si="10"/>
        <v>0</v>
      </c>
      <c r="D302" s="358">
        <f t="shared" si="10"/>
        <v>0</v>
      </c>
      <c r="E302" s="358">
        <f t="shared" si="10"/>
        <v>0</v>
      </c>
      <c r="F302" s="548"/>
    </row>
    <row r="303" spans="1:6" ht="13.5" thickBot="1">
      <c r="A303" s="333"/>
      <c r="B303" s="334" t="s">
        <v>363</v>
      </c>
      <c r="C303" s="364">
        <f>SUM(C300:C302)</f>
        <v>861661</v>
      </c>
      <c r="D303" s="364">
        <f>SUM(D300:D302)</f>
        <v>869756</v>
      </c>
      <c r="E303" s="364">
        <f>SUM(E300:E302)</f>
        <v>456050</v>
      </c>
      <c r="F303" s="557">
        <f t="shared" si="9"/>
        <v>0.5243424592644373</v>
      </c>
    </row>
    <row r="304" spans="1:6" ht="13.5" thickBot="1">
      <c r="A304" s="330"/>
      <c r="B304" s="335" t="s">
        <v>364</v>
      </c>
      <c r="C304" s="356">
        <f>SUM(C21+C52+C84+C115+C147+C178+C209+C240+C272)</f>
        <v>0</v>
      </c>
      <c r="D304" s="356">
        <f>SUM(D21+D52+D84+D115+D147+D178+D209+D240+D272)</f>
        <v>0</v>
      </c>
      <c r="E304" s="363">
        <f>SUM(E21+E52+E84+E115+E147+E178+E209+E240+E272)</f>
        <v>1930</v>
      </c>
      <c r="F304" s="600"/>
    </row>
    <row r="305" spans="1:6" ht="13.5" thickBot="1">
      <c r="A305" s="330"/>
      <c r="B305" s="335" t="s">
        <v>614</v>
      </c>
      <c r="C305" s="356"/>
      <c r="D305" s="356"/>
      <c r="E305" s="363">
        <f>SUM(E53+E116)</f>
        <v>6747</v>
      </c>
      <c r="F305" s="548"/>
    </row>
    <row r="306" spans="1:6" ht="13.5" thickBot="1">
      <c r="A306" s="330"/>
      <c r="B306" s="336" t="s">
        <v>365</v>
      </c>
      <c r="C306" s="363">
        <f>SUM(C303+C304+C299)</f>
        <v>950118</v>
      </c>
      <c r="D306" s="363">
        <f>SUM(D303+D304+D299)</f>
        <v>958213</v>
      </c>
      <c r="E306" s="363">
        <f>SUM(E303+E304+E299+E305)</f>
        <v>511412</v>
      </c>
      <c r="F306" s="557">
        <f t="shared" si="9"/>
        <v>0.5337143203024797</v>
      </c>
    </row>
    <row r="307" spans="1:6" ht="13.5" thickBot="1">
      <c r="A307" s="328"/>
      <c r="B307" s="332" t="s">
        <v>378</v>
      </c>
      <c r="C307" s="356">
        <f aca="true" t="shared" si="11" ref="C307:E310">SUM(C23+C55+C86+C118+C149+C180+C211+C242+C274)</f>
        <v>0</v>
      </c>
      <c r="D307" s="356">
        <f t="shared" si="11"/>
        <v>0</v>
      </c>
      <c r="E307" s="356">
        <f t="shared" si="11"/>
        <v>0</v>
      </c>
      <c r="F307" s="557"/>
    </row>
    <row r="308" spans="1:6" ht="12.75">
      <c r="A308" s="328"/>
      <c r="B308" s="329" t="s">
        <v>376</v>
      </c>
      <c r="C308" s="357">
        <f t="shared" si="11"/>
        <v>0</v>
      </c>
      <c r="D308" s="357">
        <f t="shared" si="11"/>
        <v>18012</v>
      </c>
      <c r="E308" s="357">
        <f t="shared" si="11"/>
        <v>18012</v>
      </c>
      <c r="F308" s="545">
        <f t="shared" si="9"/>
        <v>1</v>
      </c>
    </row>
    <row r="309" spans="1:6" ht="13.5" thickBot="1">
      <c r="A309" s="328"/>
      <c r="B309" s="337" t="s">
        <v>377</v>
      </c>
      <c r="C309" s="358">
        <f t="shared" si="11"/>
        <v>0</v>
      </c>
      <c r="D309" s="358">
        <f t="shared" si="11"/>
        <v>0</v>
      </c>
      <c r="E309" s="358">
        <f t="shared" si="11"/>
        <v>0</v>
      </c>
      <c r="F309" s="548"/>
    </row>
    <row r="310" spans="1:6" ht="13.5" thickBot="1">
      <c r="A310" s="338"/>
      <c r="B310" s="335" t="s">
        <v>366</v>
      </c>
      <c r="C310" s="356">
        <f t="shared" si="11"/>
        <v>0</v>
      </c>
      <c r="D310" s="363">
        <f t="shared" si="11"/>
        <v>18012</v>
      </c>
      <c r="E310" s="363">
        <f t="shared" si="11"/>
        <v>18012</v>
      </c>
      <c r="F310" s="557">
        <f t="shared" si="9"/>
        <v>1</v>
      </c>
    </row>
    <row r="311" spans="1:6" ht="13.5" thickBot="1">
      <c r="A311" s="338"/>
      <c r="B311" s="602" t="s">
        <v>615</v>
      </c>
      <c r="C311" s="356"/>
      <c r="D311" s="363"/>
      <c r="E311" s="363"/>
      <c r="F311" s="557"/>
    </row>
    <row r="312" spans="1:6" ht="15.75" thickBot="1">
      <c r="A312" s="338"/>
      <c r="B312" s="339" t="s">
        <v>379</v>
      </c>
      <c r="C312" s="365">
        <f>SUM(C310+C306+C307)</f>
        <v>950118</v>
      </c>
      <c r="D312" s="365">
        <f>SUM(D310+D306+D307)</f>
        <v>976225</v>
      </c>
      <c r="E312" s="365">
        <f>SUM(E310+E306+E307)</f>
        <v>529424</v>
      </c>
      <c r="F312" s="557">
        <f t="shared" si="9"/>
        <v>0.5423176009628927</v>
      </c>
    </row>
    <row r="313" spans="1:6" ht="12.75">
      <c r="A313" s="326"/>
      <c r="B313" s="340" t="s">
        <v>380</v>
      </c>
      <c r="C313" s="357">
        <f aca="true" t="shared" si="12" ref="C313:E315">SUM(C28+C60+C91+C123+C154+C185+C216+C247+C279)</f>
        <v>499491</v>
      </c>
      <c r="D313" s="357">
        <f t="shared" si="12"/>
        <v>518286</v>
      </c>
      <c r="E313" s="357">
        <f t="shared" si="12"/>
        <v>246041</v>
      </c>
      <c r="F313" s="545">
        <f t="shared" si="9"/>
        <v>0.47472052110224855</v>
      </c>
    </row>
    <row r="314" spans="1:6" ht="12.75">
      <c r="A314" s="326"/>
      <c r="B314" s="340" t="s">
        <v>381</v>
      </c>
      <c r="C314" s="357">
        <f t="shared" si="12"/>
        <v>130680</v>
      </c>
      <c r="D314" s="357">
        <f t="shared" si="12"/>
        <v>135746</v>
      </c>
      <c r="E314" s="357">
        <f t="shared" si="12"/>
        <v>65471</v>
      </c>
      <c r="F314" s="545">
        <f t="shared" si="9"/>
        <v>0.4823051876298381</v>
      </c>
    </row>
    <row r="315" spans="1:6" ht="12.75">
      <c r="A315" s="326"/>
      <c r="B315" s="340" t="s">
        <v>382</v>
      </c>
      <c r="C315" s="357">
        <f t="shared" si="12"/>
        <v>319947</v>
      </c>
      <c r="D315" s="357">
        <f t="shared" si="12"/>
        <v>322193</v>
      </c>
      <c r="E315" s="357">
        <f t="shared" si="12"/>
        <v>175685</v>
      </c>
      <c r="F315" s="545">
        <f t="shared" si="9"/>
        <v>0.5452787614876797</v>
      </c>
    </row>
    <row r="316" spans="1:6" ht="12.75">
      <c r="A316" s="326"/>
      <c r="B316" s="565" t="s">
        <v>590</v>
      </c>
      <c r="C316" s="357"/>
      <c r="D316" s="567">
        <f>SUM(D282+D250)</f>
        <v>1766</v>
      </c>
      <c r="E316" s="567">
        <f>SUM(E282+E250)</f>
        <v>1766</v>
      </c>
      <c r="F316" s="545">
        <f t="shared" si="9"/>
        <v>1</v>
      </c>
    </row>
    <row r="317" spans="1:6" ht="12.75">
      <c r="A317" s="326"/>
      <c r="B317" s="340" t="s">
        <v>383</v>
      </c>
      <c r="C317" s="357">
        <f aca="true" t="shared" si="13" ref="C317:E318">SUM(C31+C63+C94+C126+C157+C188+C219+C251+C283)</f>
        <v>0</v>
      </c>
      <c r="D317" s="357">
        <f t="shared" si="13"/>
        <v>0</v>
      </c>
      <c r="E317" s="357">
        <f t="shared" si="13"/>
        <v>0</v>
      </c>
      <c r="F317" s="545"/>
    </row>
    <row r="318" spans="1:6" ht="13.5" thickBot="1">
      <c r="A318" s="326"/>
      <c r="B318" s="341" t="s">
        <v>384</v>
      </c>
      <c r="C318" s="358">
        <f t="shared" si="13"/>
        <v>0</v>
      </c>
      <c r="D318" s="358">
        <f t="shared" si="13"/>
        <v>0</v>
      </c>
      <c r="E318" s="358">
        <f t="shared" si="13"/>
        <v>0</v>
      </c>
      <c r="F318" s="548"/>
    </row>
    <row r="319" spans="1:6" ht="13.5" thickBot="1">
      <c r="A319" s="326"/>
      <c r="B319" s="342" t="s">
        <v>15</v>
      </c>
      <c r="C319" s="363">
        <f>SUM(C313:C318)</f>
        <v>950118</v>
      </c>
      <c r="D319" s="363">
        <f>SUM(D313:D318)-D316</f>
        <v>976225</v>
      </c>
      <c r="E319" s="363">
        <f>SUM(E313:E318)-E316</f>
        <v>487197</v>
      </c>
      <c r="F319" s="544">
        <f t="shared" si="9"/>
        <v>0.49906220389766703</v>
      </c>
    </row>
    <row r="320" spans="1:6" ht="12.75">
      <c r="A320" s="326"/>
      <c r="B320" s="340" t="s">
        <v>385</v>
      </c>
      <c r="C320" s="357">
        <f aca="true" t="shared" si="14" ref="C320:E323">SUM(C34+C66+C97+C129+C160+C191+C222+C254+C286)</f>
        <v>0</v>
      </c>
      <c r="D320" s="357">
        <f t="shared" si="14"/>
        <v>0</v>
      </c>
      <c r="E320" s="357">
        <f t="shared" si="14"/>
        <v>0</v>
      </c>
      <c r="F320" s="545"/>
    </row>
    <row r="321" spans="1:6" ht="12.75">
      <c r="A321" s="326"/>
      <c r="B321" s="340" t="s">
        <v>386</v>
      </c>
      <c r="C321" s="357">
        <f t="shared" si="14"/>
        <v>0</v>
      </c>
      <c r="D321" s="357">
        <f t="shared" si="14"/>
        <v>0</v>
      </c>
      <c r="E321" s="357">
        <f t="shared" si="14"/>
        <v>300</v>
      </c>
      <c r="F321" s="545"/>
    </row>
    <row r="322" spans="1:6" ht="13.5" thickBot="1">
      <c r="A322" s="326"/>
      <c r="B322" s="343" t="s">
        <v>387</v>
      </c>
      <c r="C322" s="358">
        <f t="shared" si="14"/>
        <v>0</v>
      </c>
      <c r="D322" s="358">
        <f t="shared" si="14"/>
        <v>0</v>
      </c>
      <c r="E322" s="358">
        <f t="shared" si="14"/>
        <v>0</v>
      </c>
      <c r="F322" s="548"/>
    </row>
    <row r="323" spans="1:6" ht="13.5" thickBot="1">
      <c r="A323" s="326"/>
      <c r="B323" s="345" t="s">
        <v>21</v>
      </c>
      <c r="C323" s="356">
        <f t="shared" si="14"/>
        <v>0</v>
      </c>
      <c r="D323" s="356">
        <f t="shared" si="14"/>
        <v>0</v>
      </c>
      <c r="E323" s="363">
        <f t="shared" si="14"/>
        <v>300</v>
      </c>
      <c r="F323" s="600"/>
    </row>
    <row r="324" spans="1:6" ht="13.5" thickBot="1">
      <c r="A324" s="326"/>
      <c r="B324" s="601" t="s">
        <v>616</v>
      </c>
      <c r="C324" s="356"/>
      <c r="D324" s="356"/>
      <c r="E324" s="356">
        <f>SUM(E38+E70+E101+E133+E164+E195+E226+E258+E290)</f>
        <v>3270</v>
      </c>
      <c r="F324" s="600"/>
    </row>
    <row r="325" spans="1:6" ht="15.75" thickBot="1">
      <c r="A325" s="326"/>
      <c r="B325" s="327" t="s">
        <v>38</v>
      </c>
      <c r="C325" s="365">
        <f>SUM(C319+C323)</f>
        <v>950118</v>
      </c>
      <c r="D325" s="365">
        <f>SUM(D319+D323)</f>
        <v>976225</v>
      </c>
      <c r="E325" s="365">
        <f>SUM(E319+E323+E324)</f>
        <v>490767</v>
      </c>
      <c r="F325" s="544">
        <f t="shared" si="9"/>
        <v>0.5027191477374581</v>
      </c>
    </row>
    <row r="326" spans="1:6" ht="15">
      <c r="A326" s="349">
        <v>2510</v>
      </c>
      <c r="B326" s="347" t="s">
        <v>397</v>
      </c>
      <c r="C326" s="296"/>
      <c r="D326" s="296"/>
      <c r="E326" s="296"/>
      <c r="F326" s="545"/>
    </row>
    <row r="327" spans="1:6" ht="12.75">
      <c r="A327" s="328"/>
      <c r="B327" s="329" t="s">
        <v>367</v>
      </c>
      <c r="C327" s="296"/>
      <c r="D327" s="296"/>
      <c r="E327" s="296"/>
      <c r="F327" s="545"/>
    </row>
    <row r="328" spans="1:6" ht="12.75">
      <c r="A328" s="328"/>
      <c r="B328" s="329" t="s">
        <v>368</v>
      </c>
      <c r="C328" s="296">
        <v>2500</v>
      </c>
      <c r="D328" s="296">
        <v>2500</v>
      </c>
      <c r="E328" s="296">
        <v>2224</v>
      </c>
      <c r="F328" s="545">
        <f>SUM(E328/D328)</f>
        <v>0.8896</v>
      </c>
    </row>
    <row r="329" spans="1:6" ht="12.75">
      <c r="A329" s="328"/>
      <c r="B329" s="329" t="s">
        <v>369</v>
      </c>
      <c r="C329" s="296"/>
      <c r="D329" s="296"/>
      <c r="E329" s="296">
        <v>1445</v>
      </c>
      <c r="F329" s="545"/>
    </row>
    <row r="330" spans="1:6" ht="12.75">
      <c r="A330" s="328"/>
      <c r="B330" s="329" t="s">
        <v>370</v>
      </c>
      <c r="C330" s="296">
        <v>15000</v>
      </c>
      <c r="D330" s="296">
        <v>15000</v>
      </c>
      <c r="E330" s="296">
        <v>6582</v>
      </c>
      <c r="F330" s="545">
        <f>SUM(E330/D330)</f>
        <v>0.4388</v>
      </c>
    </row>
    <row r="331" spans="1:6" ht="12.75">
      <c r="A331" s="328"/>
      <c r="B331" s="329" t="s">
        <v>371</v>
      </c>
      <c r="C331" s="296">
        <v>3700</v>
      </c>
      <c r="D331" s="296">
        <v>3700</v>
      </c>
      <c r="E331" s="296">
        <v>2789</v>
      </c>
      <c r="F331" s="545">
        <f>SUM(E331/D331)</f>
        <v>0.7537837837837837</v>
      </c>
    </row>
    <row r="332" spans="1:6" ht="13.5" thickBot="1">
      <c r="A332" s="328"/>
      <c r="B332" s="331" t="s">
        <v>372</v>
      </c>
      <c r="C332" s="355"/>
      <c r="D332" s="355"/>
      <c r="E332" s="355"/>
      <c r="F332" s="548"/>
    </row>
    <row r="333" spans="1:6" ht="13.5" thickBot="1">
      <c r="A333" s="328"/>
      <c r="B333" s="332" t="s">
        <v>360</v>
      </c>
      <c r="C333" s="359">
        <f>SUM(C327:C332)</f>
        <v>21200</v>
      </c>
      <c r="D333" s="359">
        <f>SUM(D327:D332)</f>
        <v>21200</v>
      </c>
      <c r="E333" s="359">
        <f>SUM(E327:E332)</f>
        <v>13040</v>
      </c>
      <c r="F333" s="557">
        <f aca="true" t="shared" si="15" ref="F333:F359">SUM(E333/D333)</f>
        <v>0.6150943396226415</v>
      </c>
    </row>
    <row r="334" spans="1:6" ht="12.75">
      <c r="A334" s="328"/>
      <c r="B334" s="329" t="s">
        <v>373</v>
      </c>
      <c r="C334" s="296">
        <v>179183</v>
      </c>
      <c r="D334" s="296">
        <v>183842</v>
      </c>
      <c r="E334" s="620">
        <v>96120</v>
      </c>
      <c r="F334" s="545">
        <f t="shared" si="15"/>
        <v>0.5228402650101718</v>
      </c>
    </row>
    <row r="335" spans="1:6" ht="12.75">
      <c r="A335" s="328"/>
      <c r="B335" s="329" t="s">
        <v>374</v>
      </c>
      <c r="C335" s="296">
        <v>15000</v>
      </c>
      <c r="D335" s="296">
        <v>15000</v>
      </c>
      <c r="E335" s="296">
        <v>13194</v>
      </c>
      <c r="F335" s="545">
        <f t="shared" si="15"/>
        <v>0.8796</v>
      </c>
    </row>
    <row r="336" spans="1:6" ht="13.5" thickBot="1">
      <c r="A336" s="328"/>
      <c r="B336" s="329" t="s">
        <v>375</v>
      </c>
      <c r="C336" s="355"/>
      <c r="D336" s="355"/>
      <c r="E336" s="355"/>
      <c r="F336" s="548"/>
    </row>
    <row r="337" spans="1:6" ht="13.5" thickBot="1">
      <c r="A337" s="333"/>
      <c r="B337" s="334" t="s">
        <v>363</v>
      </c>
      <c r="C337" s="299">
        <f>SUM(C334:C336)</f>
        <v>194183</v>
      </c>
      <c r="D337" s="299">
        <f>SUM(D334:D336)</f>
        <v>198842</v>
      </c>
      <c r="E337" s="299">
        <f>SUM(E334:E336)</f>
        <v>109314</v>
      </c>
      <c r="F337" s="557">
        <f t="shared" si="15"/>
        <v>0.5497530702769032</v>
      </c>
    </row>
    <row r="338" spans="1:6" ht="13.5" thickBot="1">
      <c r="A338" s="330"/>
      <c r="B338" s="335" t="s">
        <v>364</v>
      </c>
      <c r="C338" s="354"/>
      <c r="D338" s="354"/>
      <c r="E338" s="359">
        <v>300</v>
      </c>
      <c r="F338" s="600"/>
    </row>
    <row r="339" spans="1:6" ht="13.5" thickBot="1">
      <c r="A339" s="330"/>
      <c r="B339" s="233" t="s">
        <v>617</v>
      </c>
      <c r="C339" s="354"/>
      <c r="D339" s="354"/>
      <c r="E339" s="359">
        <v>415</v>
      </c>
      <c r="F339" s="548"/>
    </row>
    <row r="340" spans="1:6" ht="13.5" thickBot="1">
      <c r="A340" s="330"/>
      <c r="B340" s="336" t="s">
        <v>365</v>
      </c>
      <c r="C340" s="359">
        <f>SUM(C337+C333+C338)</f>
        <v>215383</v>
      </c>
      <c r="D340" s="359">
        <f>SUM(D337+D333+D338)</f>
        <v>220042</v>
      </c>
      <c r="E340" s="359">
        <f>SUM(E337+E333+E338+E339)</f>
        <v>123069</v>
      </c>
      <c r="F340" s="557">
        <f t="shared" si="15"/>
        <v>0.559297770425646</v>
      </c>
    </row>
    <row r="341" spans="1:6" ht="13.5" thickBot="1">
      <c r="A341" s="328"/>
      <c r="B341" s="332" t="s">
        <v>378</v>
      </c>
      <c r="C341" s="354"/>
      <c r="D341" s="354"/>
      <c r="E341" s="354"/>
      <c r="F341" s="557"/>
    </row>
    <row r="342" spans="1:6" ht="12.75">
      <c r="A342" s="328"/>
      <c r="B342" s="329" t="s">
        <v>376</v>
      </c>
      <c r="C342" s="296"/>
      <c r="D342" s="296">
        <v>1661</v>
      </c>
      <c r="E342" s="296">
        <v>1661</v>
      </c>
      <c r="F342" s="545">
        <f t="shared" si="15"/>
        <v>1</v>
      </c>
    </row>
    <row r="343" spans="1:6" ht="13.5" thickBot="1">
      <c r="A343" s="328"/>
      <c r="B343" s="337" t="s">
        <v>377</v>
      </c>
      <c r="C343" s="355"/>
      <c r="D343" s="355"/>
      <c r="E343" s="355"/>
      <c r="F343" s="548"/>
    </row>
    <row r="344" spans="1:6" ht="13.5" thickBot="1">
      <c r="A344" s="338"/>
      <c r="B344" s="335" t="s">
        <v>366</v>
      </c>
      <c r="C344" s="355"/>
      <c r="D344" s="299">
        <f>SUM(D342:D343)</f>
        <v>1661</v>
      </c>
      <c r="E344" s="299">
        <f>SUM(E342:E343)</f>
        <v>1661</v>
      </c>
      <c r="F344" s="557">
        <f t="shared" si="15"/>
        <v>1</v>
      </c>
    </row>
    <row r="345" spans="1:6" ht="13.5" thickBot="1">
      <c r="A345" s="338"/>
      <c r="B345" s="602" t="s">
        <v>615</v>
      </c>
      <c r="C345" s="355"/>
      <c r="D345" s="299"/>
      <c r="E345" s="355">
        <v>-10</v>
      </c>
      <c r="F345" s="557"/>
    </row>
    <row r="346" spans="1:6" ht="15.75" thickBot="1">
      <c r="A346" s="338"/>
      <c r="B346" s="339" t="s">
        <v>379</v>
      </c>
      <c r="C346" s="361">
        <f>SUM(C340+C341+C344)</f>
        <v>215383</v>
      </c>
      <c r="D346" s="361">
        <f>SUM(D340+D341+D344)</f>
        <v>221703</v>
      </c>
      <c r="E346" s="361">
        <f>SUM(E340+E341+E344+E345)</f>
        <v>124720</v>
      </c>
      <c r="F346" s="557">
        <f t="shared" si="15"/>
        <v>0.5625544083751686</v>
      </c>
    </row>
    <row r="347" spans="1:6" ht="12.75">
      <c r="A347" s="326"/>
      <c r="B347" s="340" t="s">
        <v>380</v>
      </c>
      <c r="C347" s="296">
        <v>111602</v>
      </c>
      <c r="D347" s="296">
        <v>112841</v>
      </c>
      <c r="E347" s="296">
        <v>56847</v>
      </c>
      <c r="F347" s="545">
        <f t="shared" si="15"/>
        <v>0.5037796545581836</v>
      </c>
    </row>
    <row r="348" spans="1:6" ht="12.75">
      <c r="A348" s="326"/>
      <c r="B348" s="340" t="s">
        <v>381</v>
      </c>
      <c r="C348" s="296">
        <v>29321</v>
      </c>
      <c r="D348" s="296">
        <v>29779</v>
      </c>
      <c r="E348" s="296">
        <v>15509</v>
      </c>
      <c r="F348" s="545">
        <f t="shared" si="15"/>
        <v>0.5208032506128479</v>
      </c>
    </row>
    <row r="349" spans="1:6" ht="12.75">
      <c r="A349" s="326"/>
      <c r="B349" s="340" t="s">
        <v>382</v>
      </c>
      <c r="C349" s="296">
        <v>74460</v>
      </c>
      <c r="D349" s="296">
        <v>79083</v>
      </c>
      <c r="E349" s="296">
        <v>48127</v>
      </c>
      <c r="F349" s="545">
        <f t="shared" si="15"/>
        <v>0.6085631551660913</v>
      </c>
    </row>
    <row r="350" spans="1:6" ht="12.75">
      <c r="A350" s="326"/>
      <c r="B350" s="565" t="s">
        <v>590</v>
      </c>
      <c r="C350" s="296"/>
      <c r="D350" s="566">
        <v>1188</v>
      </c>
      <c r="E350" s="566">
        <v>1188</v>
      </c>
      <c r="F350" s="545">
        <f t="shared" si="15"/>
        <v>1</v>
      </c>
    </row>
    <row r="351" spans="1:6" ht="12.75">
      <c r="A351" s="326"/>
      <c r="B351" s="340" t="s">
        <v>383</v>
      </c>
      <c r="C351" s="296"/>
      <c r="D351" s="296"/>
      <c r="E351" s="296"/>
      <c r="F351" s="545"/>
    </row>
    <row r="352" spans="1:6" ht="13.5" thickBot="1">
      <c r="A352" s="326"/>
      <c r="B352" s="341" t="s">
        <v>384</v>
      </c>
      <c r="C352" s="355"/>
      <c r="D352" s="355"/>
      <c r="E352" s="355"/>
      <c r="F352" s="548"/>
    </row>
    <row r="353" spans="1:6" ht="13.5" thickBot="1">
      <c r="A353" s="326"/>
      <c r="B353" s="342" t="s">
        <v>15</v>
      </c>
      <c r="C353" s="359">
        <f>SUM(C347:C352)</f>
        <v>215383</v>
      </c>
      <c r="D353" s="359">
        <f>SUM(D347:D352)-D350</f>
        <v>221703</v>
      </c>
      <c r="E353" s="359">
        <f>SUM(E347:E352)-E350</f>
        <v>120483</v>
      </c>
      <c r="F353" s="544">
        <f t="shared" si="15"/>
        <v>0.5434432551656947</v>
      </c>
    </row>
    <row r="354" spans="1:6" ht="12.75">
      <c r="A354" s="326"/>
      <c r="B354" s="340" t="s">
        <v>385</v>
      </c>
      <c r="C354" s="296"/>
      <c r="D354" s="296"/>
      <c r="E354" s="296"/>
      <c r="F354" s="545"/>
    </row>
    <row r="355" spans="1:6" ht="12.75">
      <c r="A355" s="326"/>
      <c r="B355" s="340" t="s">
        <v>386</v>
      </c>
      <c r="C355" s="296"/>
      <c r="D355" s="296"/>
      <c r="E355" s="296"/>
      <c r="F355" s="545"/>
    </row>
    <row r="356" spans="1:6" ht="13.5" thickBot="1">
      <c r="A356" s="326"/>
      <c r="B356" s="343" t="s">
        <v>387</v>
      </c>
      <c r="C356" s="355"/>
      <c r="D356" s="355"/>
      <c r="E356" s="355"/>
      <c r="F356" s="548"/>
    </row>
    <row r="357" spans="1:6" ht="13.5" thickBot="1">
      <c r="A357" s="326"/>
      <c r="B357" s="345" t="s">
        <v>21</v>
      </c>
      <c r="C357" s="354"/>
      <c r="D357" s="354"/>
      <c r="E357" s="354"/>
      <c r="F357" s="600"/>
    </row>
    <row r="358" spans="1:6" ht="13.5" thickBot="1">
      <c r="A358" s="326"/>
      <c r="B358" s="601" t="s">
        <v>616</v>
      </c>
      <c r="C358" s="354"/>
      <c r="D358" s="354"/>
      <c r="E358" s="354">
        <v>641</v>
      </c>
      <c r="F358" s="600"/>
    </row>
    <row r="359" spans="1:6" ht="15.75" thickBot="1">
      <c r="A359" s="344"/>
      <c r="B359" s="327" t="s">
        <v>38</v>
      </c>
      <c r="C359" s="361">
        <f>SUM(C353+C357)</f>
        <v>215383</v>
      </c>
      <c r="D359" s="361">
        <f>SUM(D353+D357)</f>
        <v>221703</v>
      </c>
      <c r="E359" s="361">
        <f>SUM(E353+E357+E358)</f>
        <v>121124</v>
      </c>
      <c r="F359" s="544">
        <f t="shared" si="15"/>
        <v>0.5463345105839794</v>
      </c>
    </row>
    <row r="360" spans="1:6" ht="15">
      <c r="A360" s="346">
        <v>2512</v>
      </c>
      <c r="B360" s="347" t="s">
        <v>398</v>
      </c>
      <c r="C360" s="296"/>
      <c r="D360" s="296"/>
      <c r="E360" s="296"/>
      <c r="F360" s="545"/>
    </row>
    <row r="361" spans="1:6" ht="12.75">
      <c r="A361" s="328"/>
      <c r="B361" s="329" t="s">
        <v>367</v>
      </c>
      <c r="C361" s="296">
        <v>200</v>
      </c>
      <c r="D361" s="296">
        <v>200</v>
      </c>
      <c r="E361" s="296">
        <v>169</v>
      </c>
      <c r="F361" s="545">
        <f>SUM(E361/D361)</f>
        <v>0.845</v>
      </c>
    </row>
    <row r="362" spans="1:6" ht="12.75">
      <c r="A362" s="328"/>
      <c r="B362" s="329" t="s">
        <v>368</v>
      </c>
      <c r="C362" s="296">
        <v>958</v>
      </c>
      <c r="D362" s="296">
        <v>958</v>
      </c>
      <c r="E362" s="296">
        <v>1664</v>
      </c>
      <c r="F362" s="545">
        <f>SUM(E362/D362)</f>
        <v>1.7369519832985387</v>
      </c>
    </row>
    <row r="363" spans="1:6" ht="12.75">
      <c r="A363" s="328"/>
      <c r="B363" s="329" t="s">
        <v>369</v>
      </c>
      <c r="C363" s="296"/>
      <c r="D363" s="296"/>
      <c r="E363" s="296"/>
      <c r="F363" s="545"/>
    </row>
    <row r="364" spans="1:6" ht="12.75">
      <c r="A364" s="328"/>
      <c r="B364" s="329" t="s">
        <v>370</v>
      </c>
      <c r="C364" s="296">
        <v>500</v>
      </c>
      <c r="D364" s="296">
        <v>500</v>
      </c>
      <c r="E364" s="296">
        <v>795</v>
      </c>
      <c r="F364" s="545">
        <f>SUM(E364/D364)</f>
        <v>1.59</v>
      </c>
    </row>
    <row r="365" spans="1:6" ht="12.75">
      <c r="A365" s="328"/>
      <c r="B365" s="329" t="s">
        <v>371</v>
      </c>
      <c r="C365" s="296">
        <v>394</v>
      </c>
      <c r="D365" s="296">
        <v>394</v>
      </c>
      <c r="E365" s="296">
        <v>591</v>
      </c>
      <c r="F365" s="545">
        <f>SUM(E365/D365)</f>
        <v>1.5</v>
      </c>
    </row>
    <row r="366" spans="1:6" ht="13.5" thickBot="1">
      <c r="A366" s="328"/>
      <c r="B366" s="331" t="s">
        <v>372</v>
      </c>
      <c r="C366" s="355"/>
      <c r="D366" s="355"/>
      <c r="E366" s="355"/>
      <c r="F366" s="548"/>
    </row>
    <row r="367" spans="1:6" ht="13.5" thickBot="1">
      <c r="A367" s="328"/>
      <c r="B367" s="332" t="s">
        <v>360</v>
      </c>
      <c r="C367" s="359">
        <f>SUM(C361:C366)</f>
        <v>2052</v>
      </c>
      <c r="D367" s="359">
        <f>SUM(D361:D366)</f>
        <v>2052</v>
      </c>
      <c r="E367" s="359">
        <f>SUM(E361:E366)</f>
        <v>3219</v>
      </c>
      <c r="F367" s="557">
        <f aca="true" t="shared" si="16" ref="F367:F392">SUM(E367/D367)</f>
        <v>1.5687134502923976</v>
      </c>
    </row>
    <row r="368" spans="1:6" ht="12.75">
      <c r="A368" s="328"/>
      <c r="B368" s="329" t="s">
        <v>373</v>
      </c>
      <c r="C368" s="296">
        <v>110547</v>
      </c>
      <c r="D368" s="296">
        <v>111505</v>
      </c>
      <c r="E368" s="296">
        <v>63670</v>
      </c>
      <c r="F368" s="545">
        <f t="shared" si="16"/>
        <v>0.5710057844939689</v>
      </c>
    </row>
    <row r="369" spans="1:6" ht="12.75">
      <c r="A369" s="328"/>
      <c r="B369" s="329" t="s">
        <v>374</v>
      </c>
      <c r="C369" s="296">
        <v>6377</v>
      </c>
      <c r="D369" s="296">
        <v>6377</v>
      </c>
      <c r="E369" s="296">
        <v>4372</v>
      </c>
      <c r="F369" s="545">
        <f t="shared" si="16"/>
        <v>0.6855888348753332</v>
      </c>
    </row>
    <row r="370" spans="1:6" ht="13.5" thickBot="1">
      <c r="A370" s="328"/>
      <c r="B370" s="329" t="s">
        <v>375</v>
      </c>
      <c r="C370" s="355"/>
      <c r="D370" s="355"/>
      <c r="E370" s="355"/>
      <c r="F370" s="548"/>
    </row>
    <row r="371" spans="1:6" ht="13.5" thickBot="1">
      <c r="A371" s="333"/>
      <c r="B371" s="334" t="s">
        <v>363</v>
      </c>
      <c r="C371" s="299">
        <f>SUM(C368:C370)</f>
        <v>116924</v>
      </c>
      <c r="D371" s="299">
        <f>SUM(D368:D370)</f>
        <v>117882</v>
      </c>
      <c r="E371" s="299">
        <f>SUM(E368:E370)</f>
        <v>68042</v>
      </c>
      <c r="F371" s="557">
        <f t="shared" si="16"/>
        <v>0.5772043229670348</v>
      </c>
    </row>
    <row r="372" spans="1:6" ht="13.5" thickBot="1">
      <c r="A372" s="330"/>
      <c r="B372" s="335" t="s">
        <v>364</v>
      </c>
      <c r="C372" s="354"/>
      <c r="D372" s="354"/>
      <c r="E372" s="359">
        <v>100</v>
      </c>
      <c r="F372" s="600"/>
    </row>
    <row r="373" spans="1:6" ht="13.5" thickBot="1">
      <c r="A373" s="330"/>
      <c r="B373" s="233" t="s">
        <v>617</v>
      </c>
      <c r="C373" s="354"/>
      <c r="D373" s="354"/>
      <c r="E373" s="359">
        <v>160</v>
      </c>
      <c r="F373" s="548"/>
    </row>
    <row r="374" spans="1:6" ht="13.5" thickBot="1">
      <c r="A374" s="330"/>
      <c r="B374" s="335" t="s">
        <v>614</v>
      </c>
      <c r="C374" s="354"/>
      <c r="D374" s="354"/>
      <c r="E374" s="359">
        <v>4919</v>
      </c>
      <c r="F374" s="548"/>
    </row>
    <row r="375" spans="1:6" ht="13.5" thickBot="1">
      <c r="A375" s="330"/>
      <c r="B375" s="336" t="s">
        <v>365</v>
      </c>
      <c r="C375" s="359">
        <f>SUM(C371+C367+C372)</f>
        <v>118976</v>
      </c>
      <c r="D375" s="359">
        <f>SUM(D371+D367+D372)</f>
        <v>119934</v>
      </c>
      <c r="E375" s="359">
        <f>SUM(E371+E367+E372+E373+E374)</f>
        <v>76440</v>
      </c>
      <c r="F375" s="557">
        <f t="shared" si="16"/>
        <v>0.6373505427985392</v>
      </c>
    </row>
    <row r="376" spans="1:6" ht="13.5" thickBot="1">
      <c r="A376" s="328"/>
      <c r="B376" s="332" t="s">
        <v>378</v>
      </c>
      <c r="C376" s="354"/>
      <c r="D376" s="354"/>
      <c r="E376" s="354"/>
      <c r="F376" s="557"/>
    </row>
    <row r="377" spans="1:6" ht="12.75">
      <c r="A377" s="328"/>
      <c r="B377" s="329" t="s">
        <v>376</v>
      </c>
      <c r="C377" s="296"/>
      <c r="D377" s="296">
        <v>6191</v>
      </c>
      <c r="E377" s="296">
        <v>6191</v>
      </c>
      <c r="F377" s="545">
        <f t="shared" si="16"/>
        <v>1</v>
      </c>
    </row>
    <row r="378" spans="1:6" ht="13.5" thickBot="1">
      <c r="A378" s="328"/>
      <c r="B378" s="337" t="s">
        <v>377</v>
      </c>
      <c r="C378" s="355"/>
      <c r="D378" s="355"/>
      <c r="E378" s="355"/>
      <c r="F378" s="548"/>
    </row>
    <row r="379" spans="1:6" ht="13.5" thickBot="1">
      <c r="A379" s="338"/>
      <c r="B379" s="335" t="s">
        <v>366</v>
      </c>
      <c r="C379" s="355"/>
      <c r="D379" s="299">
        <f>SUM(D377:D378)</f>
        <v>6191</v>
      </c>
      <c r="E379" s="299">
        <f>SUM(E377:E378)</f>
        <v>6191</v>
      </c>
      <c r="F379" s="557">
        <f t="shared" si="16"/>
        <v>1</v>
      </c>
    </row>
    <row r="380" spans="1:6" ht="15.75" thickBot="1">
      <c r="A380" s="338"/>
      <c r="B380" s="339" t="s">
        <v>379</v>
      </c>
      <c r="C380" s="361">
        <f>SUM(C375+C376+C379)</f>
        <v>118976</v>
      </c>
      <c r="D380" s="361">
        <f>SUM(D375+D376+D379)</f>
        <v>126125</v>
      </c>
      <c r="E380" s="361">
        <f>SUM(E375+E376+E379)</f>
        <v>82631</v>
      </c>
      <c r="F380" s="557">
        <f t="shared" si="16"/>
        <v>0.6551516352824579</v>
      </c>
    </row>
    <row r="381" spans="1:6" ht="12.75">
      <c r="A381" s="326"/>
      <c r="B381" s="340" t="s">
        <v>380</v>
      </c>
      <c r="C381" s="296">
        <v>64961</v>
      </c>
      <c r="D381" s="296">
        <v>69881</v>
      </c>
      <c r="E381" s="296">
        <v>33631</v>
      </c>
      <c r="F381" s="545">
        <f t="shared" si="16"/>
        <v>0.48126100084429246</v>
      </c>
    </row>
    <row r="382" spans="1:6" ht="12.75">
      <c r="A382" s="326"/>
      <c r="B382" s="340" t="s">
        <v>381</v>
      </c>
      <c r="C382" s="296">
        <v>16915</v>
      </c>
      <c r="D382" s="296">
        <v>18280</v>
      </c>
      <c r="E382" s="296">
        <v>8858</v>
      </c>
      <c r="F382" s="545">
        <f t="shared" si="16"/>
        <v>0.48457330415754923</v>
      </c>
    </row>
    <row r="383" spans="1:6" ht="12.75">
      <c r="A383" s="326"/>
      <c r="B383" s="340" t="s">
        <v>382</v>
      </c>
      <c r="C383" s="296">
        <v>37100</v>
      </c>
      <c r="D383" s="296">
        <v>37964</v>
      </c>
      <c r="E383" s="296">
        <v>33075</v>
      </c>
      <c r="F383" s="545">
        <f t="shared" si="16"/>
        <v>0.871220103255716</v>
      </c>
    </row>
    <row r="384" spans="1:6" ht="12.75">
      <c r="A384" s="326"/>
      <c r="B384" s="340" t="s">
        <v>383</v>
      </c>
      <c r="C384" s="296"/>
      <c r="D384" s="296"/>
      <c r="E384" s="296">
        <v>10</v>
      </c>
      <c r="F384" s="545"/>
    </row>
    <row r="385" spans="1:6" ht="13.5" thickBot="1">
      <c r="A385" s="326"/>
      <c r="B385" s="341" t="s">
        <v>384</v>
      </c>
      <c r="C385" s="355"/>
      <c r="D385" s="355"/>
      <c r="E385" s="355"/>
      <c r="F385" s="548"/>
    </row>
    <row r="386" spans="1:6" ht="13.5" thickBot="1">
      <c r="A386" s="326"/>
      <c r="B386" s="342" t="s">
        <v>15</v>
      </c>
      <c r="C386" s="359">
        <f>SUM(C381:C385)</f>
        <v>118976</v>
      </c>
      <c r="D386" s="359">
        <f>SUM(D381:D385)</f>
        <v>126125</v>
      </c>
      <c r="E386" s="359">
        <f>SUM(E381:E385)</f>
        <v>75574</v>
      </c>
      <c r="F386" s="544">
        <f t="shared" si="16"/>
        <v>0.599199207135778</v>
      </c>
    </row>
    <row r="387" spans="1:6" ht="12.75">
      <c r="A387" s="326"/>
      <c r="B387" s="340" t="s">
        <v>385</v>
      </c>
      <c r="C387" s="296"/>
      <c r="D387" s="296"/>
      <c r="E387" s="296"/>
      <c r="F387" s="545"/>
    </row>
    <row r="388" spans="1:6" ht="12.75">
      <c r="A388" s="326"/>
      <c r="B388" s="340" t="s">
        <v>386</v>
      </c>
      <c r="C388" s="296"/>
      <c r="D388" s="296"/>
      <c r="E388" s="296"/>
      <c r="F388" s="545"/>
    </row>
    <row r="389" spans="1:6" ht="13.5" thickBot="1">
      <c r="A389" s="326"/>
      <c r="B389" s="343" t="s">
        <v>387</v>
      </c>
      <c r="C389" s="355"/>
      <c r="D389" s="355"/>
      <c r="E389" s="355"/>
      <c r="F389" s="548"/>
    </row>
    <row r="390" spans="1:6" ht="13.5" thickBot="1">
      <c r="A390" s="326"/>
      <c r="B390" s="345" t="s">
        <v>21</v>
      </c>
      <c r="C390" s="354"/>
      <c r="D390" s="354"/>
      <c r="E390" s="354"/>
      <c r="F390" s="544"/>
    </row>
    <row r="391" spans="1:6" ht="13.5" thickBot="1">
      <c r="A391" s="326"/>
      <c r="B391" s="603" t="s">
        <v>618</v>
      </c>
      <c r="C391" s="354"/>
      <c r="D391" s="354"/>
      <c r="E391" s="354">
        <v>1822</v>
      </c>
      <c r="F391" s="557"/>
    </row>
    <row r="392" spans="1:6" ht="15.75" thickBot="1">
      <c r="A392" s="344"/>
      <c r="B392" s="327" t="s">
        <v>38</v>
      </c>
      <c r="C392" s="361">
        <f>SUM(C386+C390)</f>
        <v>118976</v>
      </c>
      <c r="D392" s="361">
        <f>SUM(D386+D390)</f>
        <v>126125</v>
      </c>
      <c r="E392" s="361">
        <f>SUM(E386+E390+E391)</f>
        <v>77396</v>
      </c>
      <c r="F392" s="557">
        <f t="shared" si="16"/>
        <v>0.6136451932606541</v>
      </c>
    </row>
    <row r="393" spans="1:6" ht="15">
      <c r="A393" s="346">
        <v>2515</v>
      </c>
      <c r="B393" s="347" t="s">
        <v>399</v>
      </c>
      <c r="C393" s="296"/>
      <c r="D393" s="296"/>
      <c r="E393" s="296"/>
      <c r="F393" s="545"/>
    </row>
    <row r="394" spans="1:6" ht="12.75">
      <c r="A394" s="328"/>
      <c r="B394" s="329" t="s">
        <v>367</v>
      </c>
      <c r="C394" s="296"/>
      <c r="D394" s="296"/>
      <c r="E394" s="296"/>
      <c r="F394" s="545"/>
    </row>
    <row r="395" spans="1:6" ht="12.75">
      <c r="A395" s="328"/>
      <c r="B395" s="329" t="s">
        <v>368</v>
      </c>
      <c r="C395" s="296"/>
      <c r="D395" s="296"/>
      <c r="E395" s="296"/>
      <c r="F395" s="545"/>
    </row>
    <row r="396" spans="1:6" ht="12.75">
      <c r="A396" s="328"/>
      <c r="B396" s="329" t="s">
        <v>369</v>
      </c>
      <c r="C396" s="296">
        <v>244</v>
      </c>
      <c r="D396" s="296">
        <v>244</v>
      </c>
      <c r="E396" s="296">
        <v>633</v>
      </c>
      <c r="F396" s="545">
        <f>SUM(E396/D396)</f>
        <v>2.5942622950819674</v>
      </c>
    </row>
    <row r="397" spans="1:6" ht="12.75">
      <c r="A397" s="328"/>
      <c r="B397" s="329" t="s">
        <v>370</v>
      </c>
      <c r="C397" s="296">
        <v>820</v>
      </c>
      <c r="D397" s="296">
        <v>820</v>
      </c>
      <c r="E397" s="296">
        <v>322</v>
      </c>
      <c r="F397" s="545">
        <f>SUM(E397/D397)</f>
        <v>0.3926829268292683</v>
      </c>
    </row>
    <row r="398" spans="1:6" ht="12.75">
      <c r="A398" s="328"/>
      <c r="B398" s="329" t="s">
        <v>371</v>
      </c>
      <c r="C398" s="296"/>
      <c r="D398" s="296"/>
      <c r="E398" s="296"/>
      <c r="F398" s="545"/>
    </row>
    <row r="399" spans="1:6" ht="13.5" thickBot="1">
      <c r="A399" s="328"/>
      <c r="B399" s="331" t="s">
        <v>372</v>
      </c>
      <c r="C399" s="355"/>
      <c r="D399" s="355"/>
      <c r="E399" s="355"/>
      <c r="F399" s="548"/>
    </row>
    <row r="400" spans="1:6" ht="13.5" thickBot="1">
      <c r="A400" s="328"/>
      <c r="B400" s="332" t="s">
        <v>360</v>
      </c>
      <c r="C400" s="359">
        <f>SUM(C394:C399)</f>
        <v>1064</v>
      </c>
      <c r="D400" s="359">
        <f>SUM(D394:D399)</f>
        <v>1064</v>
      </c>
      <c r="E400" s="359">
        <f>SUM(E394:E399)</f>
        <v>955</v>
      </c>
      <c r="F400" s="557">
        <f aca="true" t="shared" si="17" ref="F400:F423">SUM(E400/D400)</f>
        <v>0.8975563909774437</v>
      </c>
    </row>
    <row r="401" spans="1:6" ht="12.75">
      <c r="A401" s="328"/>
      <c r="B401" s="329" t="s">
        <v>373</v>
      </c>
      <c r="C401" s="296">
        <v>174337</v>
      </c>
      <c r="D401" s="296">
        <v>178157</v>
      </c>
      <c r="E401" s="296">
        <v>86690</v>
      </c>
      <c r="F401" s="545">
        <f t="shared" si="17"/>
        <v>0.48659328569744664</v>
      </c>
    </row>
    <row r="402" spans="1:6" ht="12.75">
      <c r="A402" s="328"/>
      <c r="B402" s="329" t="s">
        <v>374</v>
      </c>
      <c r="C402" s="296">
        <v>14627</v>
      </c>
      <c r="D402" s="296">
        <v>14627</v>
      </c>
      <c r="E402" s="296">
        <v>9150</v>
      </c>
      <c r="F402" s="545">
        <f t="shared" si="17"/>
        <v>0.6255554795925343</v>
      </c>
    </row>
    <row r="403" spans="1:6" ht="13.5" thickBot="1">
      <c r="A403" s="328"/>
      <c r="B403" s="329" t="s">
        <v>375</v>
      </c>
      <c r="C403" s="355"/>
      <c r="D403" s="355"/>
      <c r="E403" s="355"/>
      <c r="F403" s="548"/>
    </row>
    <row r="404" spans="1:6" ht="13.5" thickBot="1">
      <c r="A404" s="333"/>
      <c r="B404" s="334" t="s">
        <v>363</v>
      </c>
      <c r="C404" s="299">
        <f>SUM(C401:C403)</f>
        <v>188964</v>
      </c>
      <c r="D404" s="299">
        <f>SUM(D401:D403)</f>
        <v>192784</v>
      </c>
      <c r="E404" s="299">
        <f>SUM(E401:E403)</f>
        <v>95840</v>
      </c>
      <c r="F404" s="557">
        <f t="shared" si="17"/>
        <v>0.4971366918416466</v>
      </c>
    </row>
    <row r="405" spans="1:6" ht="13.5" thickBot="1">
      <c r="A405" s="330"/>
      <c r="B405" s="335" t="s">
        <v>364</v>
      </c>
      <c r="C405" s="354"/>
      <c r="D405" s="354"/>
      <c r="E405" s="359">
        <v>543</v>
      </c>
      <c r="F405" s="600"/>
    </row>
    <row r="406" spans="1:6" ht="13.5" thickBot="1">
      <c r="A406" s="330"/>
      <c r="B406" s="335" t="s">
        <v>614</v>
      </c>
      <c r="C406" s="354"/>
      <c r="D406" s="354"/>
      <c r="E406" s="359">
        <v>9020</v>
      </c>
      <c r="F406" s="548"/>
    </row>
    <row r="407" spans="1:6" ht="13.5" thickBot="1">
      <c r="A407" s="330"/>
      <c r="B407" s="336" t="s">
        <v>365</v>
      </c>
      <c r="C407" s="359">
        <f>SUM(C404+C400+C405)</f>
        <v>190028</v>
      </c>
      <c r="D407" s="359">
        <f>SUM(D404+D400+D405)</f>
        <v>193848</v>
      </c>
      <c r="E407" s="359">
        <f>SUM(E404+E400+E405+E406)</f>
        <v>106358</v>
      </c>
      <c r="F407" s="557">
        <f t="shared" si="17"/>
        <v>0.5486669968222525</v>
      </c>
    </row>
    <row r="408" spans="1:6" ht="13.5" thickBot="1">
      <c r="A408" s="328"/>
      <c r="B408" s="332" t="s">
        <v>378</v>
      </c>
      <c r="C408" s="354"/>
      <c r="D408" s="354"/>
      <c r="E408" s="354"/>
      <c r="F408" s="557"/>
    </row>
    <row r="409" spans="1:6" ht="12.75">
      <c r="A409" s="328"/>
      <c r="B409" s="329" t="s">
        <v>376</v>
      </c>
      <c r="C409" s="296"/>
      <c r="D409" s="296">
        <v>9532</v>
      </c>
      <c r="E409" s="296">
        <v>9532</v>
      </c>
      <c r="F409" s="545">
        <f t="shared" si="17"/>
        <v>1</v>
      </c>
    </row>
    <row r="410" spans="1:6" ht="13.5" thickBot="1">
      <c r="A410" s="328"/>
      <c r="B410" s="337" t="s">
        <v>377</v>
      </c>
      <c r="C410" s="355"/>
      <c r="D410" s="355"/>
      <c r="E410" s="355"/>
      <c r="F410" s="548"/>
    </row>
    <row r="411" spans="1:6" ht="13.5" thickBot="1">
      <c r="A411" s="338"/>
      <c r="B411" s="335" t="s">
        <v>366</v>
      </c>
      <c r="C411" s="355"/>
      <c r="D411" s="299">
        <f>SUM(D409:D410)</f>
        <v>9532</v>
      </c>
      <c r="E411" s="299">
        <f>SUM(E409:E410)</f>
        <v>9532</v>
      </c>
      <c r="F411" s="557">
        <f t="shared" si="17"/>
        <v>1</v>
      </c>
    </row>
    <row r="412" spans="1:6" ht="15.75" thickBot="1">
      <c r="A412" s="338"/>
      <c r="B412" s="339" t="s">
        <v>379</v>
      </c>
      <c r="C412" s="361">
        <f>SUM(C407+C408+C411)</f>
        <v>190028</v>
      </c>
      <c r="D412" s="361">
        <f>SUM(D407+D408+D411)</f>
        <v>203380</v>
      </c>
      <c r="E412" s="361">
        <f>SUM(E407+E408+E411)</f>
        <v>115890</v>
      </c>
      <c r="F412" s="557">
        <f t="shared" si="17"/>
        <v>0.5698200413019963</v>
      </c>
    </row>
    <row r="413" spans="1:6" ht="12.75">
      <c r="A413" s="326"/>
      <c r="B413" s="340" t="s">
        <v>380</v>
      </c>
      <c r="C413" s="296">
        <v>111908</v>
      </c>
      <c r="D413" s="296">
        <v>113529</v>
      </c>
      <c r="E413" s="296">
        <v>54397</v>
      </c>
      <c r="F413" s="545">
        <f t="shared" si="17"/>
        <v>0.47914629742180415</v>
      </c>
    </row>
    <row r="414" spans="1:6" ht="12.75">
      <c r="A414" s="326"/>
      <c r="B414" s="340" t="s">
        <v>381</v>
      </c>
      <c r="C414" s="296">
        <v>29607</v>
      </c>
      <c r="D414" s="296">
        <v>30157</v>
      </c>
      <c r="E414" s="296">
        <v>14397</v>
      </c>
      <c r="F414" s="545">
        <f t="shared" si="17"/>
        <v>0.4774015983022184</v>
      </c>
    </row>
    <row r="415" spans="1:6" ht="12.75">
      <c r="A415" s="326"/>
      <c r="B415" s="340" t="s">
        <v>382</v>
      </c>
      <c r="C415" s="296">
        <v>48513</v>
      </c>
      <c r="D415" s="296">
        <v>59694</v>
      </c>
      <c r="E415" s="296">
        <v>34016</v>
      </c>
      <c r="F415" s="545">
        <f t="shared" si="17"/>
        <v>0.5698395148591148</v>
      </c>
    </row>
    <row r="416" spans="1:6" ht="12.75">
      <c r="A416" s="326"/>
      <c r="B416" s="340" t="s">
        <v>383</v>
      </c>
      <c r="C416" s="296"/>
      <c r="D416" s="296"/>
      <c r="E416" s="296"/>
      <c r="F416" s="545"/>
    </row>
    <row r="417" spans="1:6" ht="13.5" thickBot="1">
      <c r="A417" s="326"/>
      <c r="B417" s="341" t="s">
        <v>384</v>
      </c>
      <c r="C417" s="355"/>
      <c r="D417" s="355"/>
      <c r="E417" s="355">
        <v>200</v>
      </c>
      <c r="F417" s="548"/>
    </row>
    <row r="418" spans="1:6" ht="13.5" thickBot="1">
      <c r="A418" s="326"/>
      <c r="B418" s="342" t="s">
        <v>15</v>
      </c>
      <c r="C418" s="359">
        <f>SUM(C413:C417)</f>
        <v>190028</v>
      </c>
      <c r="D418" s="359">
        <f>SUM(D413:D417)</f>
        <v>203380</v>
      </c>
      <c r="E418" s="359">
        <f>SUM(E413:E417)</f>
        <v>103010</v>
      </c>
      <c r="F418" s="544">
        <f t="shared" si="17"/>
        <v>0.5064903136984954</v>
      </c>
    </row>
    <row r="419" spans="1:6" ht="12.75">
      <c r="A419" s="326"/>
      <c r="B419" s="340" t="s">
        <v>385</v>
      </c>
      <c r="C419" s="296"/>
      <c r="D419" s="296"/>
      <c r="E419" s="296"/>
      <c r="F419" s="545"/>
    </row>
    <row r="420" spans="1:6" ht="12.75">
      <c r="A420" s="326"/>
      <c r="B420" s="340" t="s">
        <v>386</v>
      </c>
      <c r="C420" s="296"/>
      <c r="D420" s="296"/>
      <c r="E420" s="296"/>
      <c r="F420" s="545"/>
    </row>
    <row r="421" spans="1:6" ht="13.5" thickBot="1">
      <c r="A421" s="326"/>
      <c r="B421" s="343" t="s">
        <v>387</v>
      </c>
      <c r="C421" s="355"/>
      <c r="D421" s="355"/>
      <c r="E421" s="355"/>
      <c r="F421" s="548"/>
    </row>
    <row r="422" spans="1:6" ht="13.5" thickBot="1">
      <c r="A422" s="326"/>
      <c r="B422" s="345" t="s">
        <v>21</v>
      </c>
      <c r="C422" s="354"/>
      <c r="D422" s="354"/>
      <c r="E422" s="354"/>
      <c r="F422" s="544"/>
    </row>
    <row r="423" spans="1:6" ht="15.75" thickBot="1">
      <c r="A423" s="344"/>
      <c r="B423" s="327" t="s">
        <v>38</v>
      </c>
      <c r="C423" s="361">
        <f>SUM(C418+C422)</f>
        <v>190028</v>
      </c>
      <c r="D423" s="361">
        <f>SUM(D418+D422)</f>
        <v>203380</v>
      </c>
      <c r="E423" s="361">
        <f>SUM(E418+E422)</f>
        <v>103010</v>
      </c>
      <c r="F423" s="557">
        <f t="shared" si="17"/>
        <v>0.5064903136984954</v>
      </c>
    </row>
    <row r="424" spans="1:6" ht="15">
      <c r="A424" s="346">
        <v>2520</v>
      </c>
      <c r="B424" s="347" t="s">
        <v>400</v>
      </c>
      <c r="C424" s="296"/>
      <c r="D424" s="296"/>
      <c r="E424" s="296"/>
      <c r="F424" s="545"/>
    </row>
    <row r="425" spans="1:6" ht="12.75">
      <c r="A425" s="328"/>
      <c r="B425" s="329" t="s">
        <v>367</v>
      </c>
      <c r="C425" s="296">
        <v>500</v>
      </c>
      <c r="D425" s="296">
        <v>500</v>
      </c>
      <c r="E425" s="296"/>
      <c r="F425" s="545">
        <f>SUM(E425/D425)</f>
        <v>0</v>
      </c>
    </row>
    <row r="426" spans="1:6" ht="12.75">
      <c r="A426" s="328"/>
      <c r="B426" s="329" t="s">
        <v>368</v>
      </c>
      <c r="C426" s="296">
        <v>2329</v>
      </c>
      <c r="D426" s="296">
        <v>2329</v>
      </c>
      <c r="E426" s="296">
        <v>615</v>
      </c>
      <c r="F426" s="545">
        <f>SUM(E426/D426)</f>
        <v>0.2640618291112065</v>
      </c>
    </row>
    <row r="427" spans="1:6" ht="12.75">
      <c r="A427" s="328"/>
      <c r="B427" s="329" t="s">
        <v>369</v>
      </c>
      <c r="C427" s="296"/>
      <c r="D427" s="296"/>
      <c r="E427" s="296"/>
      <c r="F427" s="545"/>
    </row>
    <row r="428" spans="1:6" ht="12.75">
      <c r="A428" s="328"/>
      <c r="B428" s="329" t="s">
        <v>370</v>
      </c>
      <c r="C428" s="296">
        <v>3430</v>
      </c>
      <c r="D428" s="296">
        <v>3430</v>
      </c>
      <c r="E428" s="296">
        <v>4542</v>
      </c>
      <c r="F428" s="545">
        <f>SUM(E428/D428)</f>
        <v>1.324198250728863</v>
      </c>
    </row>
    <row r="429" spans="1:6" ht="12.75">
      <c r="A429" s="328"/>
      <c r="B429" s="329" t="s">
        <v>371</v>
      </c>
      <c r="C429" s="296">
        <v>1555</v>
      </c>
      <c r="D429" s="296">
        <v>1555</v>
      </c>
      <c r="E429" s="296">
        <v>365</v>
      </c>
      <c r="F429" s="545">
        <f>SUM(E429/D429)</f>
        <v>0.2347266881028939</v>
      </c>
    </row>
    <row r="430" spans="1:6" ht="13.5" thickBot="1">
      <c r="A430" s="328"/>
      <c r="B430" s="331" t="s">
        <v>372</v>
      </c>
      <c r="C430" s="355"/>
      <c r="D430" s="355"/>
      <c r="E430" s="355"/>
      <c r="F430" s="548"/>
    </row>
    <row r="431" spans="1:6" ht="13.5" thickBot="1">
      <c r="A431" s="328"/>
      <c r="B431" s="332" t="s">
        <v>360</v>
      </c>
      <c r="C431" s="359">
        <f>SUM(C425:C430)</f>
        <v>7814</v>
      </c>
      <c r="D431" s="359">
        <f>SUM(D425:D430)</f>
        <v>7814</v>
      </c>
      <c r="E431" s="359">
        <f>SUM(E425:E430)</f>
        <v>5522</v>
      </c>
      <c r="F431" s="557">
        <f aca="true" t="shared" si="18" ref="F431:F454">SUM(E431/D431)</f>
        <v>0.7066803173790632</v>
      </c>
    </row>
    <row r="432" spans="1:6" ht="12.75">
      <c r="A432" s="328"/>
      <c r="B432" s="329" t="s">
        <v>373</v>
      </c>
      <c r="C432" s="296">
        <v>234695</v>
      </c>
      <c r="D432" s="296">
        <v>238810</v>
      </c>
      <c r="E432" s="296">
        <v>120366</v>
      </c>
      <c r="F432" s="545">
        <f t="shared" si="18"/>
        <v>0.5040241195929819</v>
      </c>
    </row>
    <row r="433" spans="1:6" ht="12.75">
      <c r="A433" s="328"/>
      <c r="B433" s="329" t="s">
        <v>374</v>
      </c>
      <c r="C433" s="296">
        <v>8788</v>
      </c>
      <c r="D433" s="296">
        <v>8788</v>
      </c>
      <c r="E433" s="296">
        <v>7914</v>
      </c>
      <c r="F433" s="545">
        <f t="shared" si="18"/>
        <v>0.9005461993627674</v>
      </c>
    </row>
    <row r="434" spans="1:6" ht="13.5" thickBot="1">
      <c r="A434" s="328"/>
      <c r="B434" s="329" t="s">
        <v>375</v>
      </c>
      <c r="C434" s="355"/>
      <c r="D434" s="355"/>
      <c r="E434" s="355"/>
      <c r="F434" s="548"/>
    </row>
    <row r="435" spans="1:6" ht="13.5" thickBot="1">
      <c r="A435" s="333"/>
      <c r="B435" s="334" t="s">
        <v>363</v>
      </c>
      <c r="C435" s="299">
        <f>SUM(C432:C434)</f>
        <v>243483</v>
      </c>
      <c r="D435" s="299">
        <f>SUM(D432:D434)</f>
        <v>247598</v>
      </c>
      <c r="E435" s="299">
        <f>SUM(E432:E434)</f>
        <v>128280</v>
      </c>
      <c r="F435" s="557">
        <f t="shared" si="18"/>
        <v>0.5180978844740265</v>
      </c>
    </row>
    <row r="436" spans="1:6" ht="13.5" thickBot="1">
      <c r="A436" s="330"/>
      <c r="B436" s="335" t="s">
        <v>364</v>
      </c>
      <c r="C436" s="354"/>
      <c r="D436" s="354"/>
      <c r="E436" s="359">
        <v>230</v>
      </c>
      <c r="F436" s="600"/>
    </row>
    <row r="437" spans="1:6" ht="13.5" thickBot="1">
      <c r="A437" s="330"/>
      <c r="B437" s="366" t="s">
        <v>365</v>
      </c>
      <c r="C437" s="359">
        <f>SUM(C435+C431+C436)</f>
        <v>251297</v>
      </c>
      <c r="D437" s="359">
        <f>SUM(D435+D431+D436)</f>
        <v>255412</v>
      </c>
      <c r="E437" s="359">
        <f>SUM(E435+E431+E436)</f>
        <v>134032</v>
      </c>
      <c r="F437" s="557">
        <f t="shared" si="18"/>
        <v>0.5247678261005747</v>
      </c>
    </row>
    <row r="438" spans="1:6" ht="13.5" thickBot="1">
      <c r="A438" s="328"/>
      <c r="B438" s="367" t="s">
        <v>378</v>
      </c>
      <c r="C438" s="354"/>
      <c r="D438" s="354"/>
      <c r="E438" s="354"/>
      <c r="F438" s="557"/>
    </row>
    <row r="439" spans="1:6" ht="12.75">
      <c r="A439" s="328"/>
      <c r="B439" s="329" t="s">
        <v>376</v>
      </c>
      <c r="C439" s="296"/>
      <c r="D439" s="296">
        <v>4070</v>
      </c>
      <c r="E439" s="296">
        <v>4070</v>
      </c>
      <c r="F439" s="545">
        <f t="shared" si="18"/>
        <v>1</v>
      </c>
    </row>
    <row r="440" spans="1:6" ht="13.5" thickBot="1">
      <c r="A440" s="328"/>
      <c r="B440" s="337" t="s">
        <v>377</v>
      </c>
      <c r="C440" s="355"/>
      <c r="D440" s="355"/>
      <c r="E440" s="355"/>
      <c r="F440" s="548"/>
    </row>
    <row r="441" spans="1:6" ht="13.5" thickBot="1">
      <c r="A441" s="338"/>
      <c r="B441" s="335" t="s">
        <v>366</v>
      </c>
      <c r="C441" s="355"/>
      <c r="D441" s="299">
        <f>SUM(D439:D440)</f>
        <v>4070</v>
      </c>
      <c r="E441" s="299">
        <f>SUM(E439:E440)</f>
        <v>4070</v>
      </c>
      <c r="F441" s="557">
        <f t="shared" si="18"/>
        <v>1</v>
      </c>
    </row>
    <row r="442" spans="1:6" ht="15.75" thickBot="1">
      <c r="A442" s="338"/>
      <c r="B442" s="339" t="s">
        <v>379</v>
      </c>
      <c r="C442" s="361">
        <f>SUM(C437+C438+C441)</f>
        <v>251297</v>
      </c>
      <c r="D442" s="361">
        <f>SUM(D437+D438+D441)</f>
        <v>259482</v>
      </c>
      <c r="E442" s="361">
        <f>SUM(E437+E438+E441)</f>
        <v>138102</v>
      </c>
      <c r="F442" s="557">
        <f t="shared" si="18"/>
        <v>0.5322218882234606</v>
      </c>
    </row>
    <row r="443" spans="1:6" ht="12.75">
      <c r="A443" s="326"/>
      <c r="B443" s="340" t="s">
        <v>380</v>
      </c>
      <c r="C443" s="296">
        <v>164457</v>
      </c>
      <c r="D443" s="296">
        <v>169015</v>
      </c>
      <c r="E443" s="296">
        <v>85131</v>
      </c>
      <c r="F443" s="545">
        <f t="shared" si="18"/>
        <v>0.5036890216844658</v>
      </c>
    </row>
    <row r="444" spans="1:6" ht="12.75">
      <c r="A444" s="326"/>
      <c r="B444" s="340" t="s">
        <v>381</v>
      </c>
      <c r="C444" s="296">
        <v>42857</v>
      </c>
      <c r="D444" s="296">
        <v>44331</v>
      </c>
      <c r="E444" s="296">
        <v>22779</v>
      </c>
      <c r="F444" s="545">
        <f t="shared" si="18"/>
        <v>0.5138390742369899</v>
      </c>
    </row>
    <row r="445" spans="1:6" ht="12.75">
      <c r="A445" s="326"/>
      <c r="B445" s="340" t="s">
        <v>382</v>
      </c>
      <c r="C445" s="296">
        <v>43983</v>
      </c>
      <c r="D445" s="296">
        <v>46136</v>
      </c>
      <c r="E445" s="296">
        <v>24645</v>
      </c>
      <c r="F445" s="545">
        <f t="shared" si="18"/>
        <v>0.5341815501994105</v>
      </c>
    </row>
    <row r="446" spans="1:6" ht="12.75">
      <c r="A446" s="326"/>
      <c r="B446" s="340" t="s">
        <v>383</v>
      </c>
      <c r="C446" s="296"/>
      <c r="D446" s="296"/>
      <c r="E446" s="296"/>
      <c r="F446" s="545"/>
    </row>
    <row r="447" spans="1:6" ht="13.5" thickBot="1">
      <c r="A447" s="326"/>
      <c r="B447" s="341" t="s">
        <v>384</v>
      </c>
      <c r="C447" s="355"/>
      <c r="D447" s="355"/>
      <c r="E447" s="355"/>
      <c r="F447" s="548"/>
    </row>
    <row r="448" spans="1:6" ht="13.5" thickBot="1">
      <c r="A448" s="326"/>
      <c r="B448" s="342" t="s">
        <v>15</v>
      </c>
      <c r="C448" s="359">
        <f>SUM(C443:C447)</f>
        <v>251297</v>
      </c>
      <c r="D448" s="359">
        <f>SUM(D443:D447)</f>
        <v>259482</v>
      </c>
      <c r="E448" s="359">
        <f>SUM(E443:E447)</f>
        <v>132555</v>
      </c>
      <c r="F448" s="544">
        <f t="shared" si="18"/>
        <v>0.5108446828681759</v>
      </c>
    </row>
    <row r="449" spans="1:6" ht="12.75">
      <c r="A449" s="326"/>
      <c r="B449" s="340" t="s">
        <v>385</v>
      </c>
      <c r="C449" s="296"/>
      <c r="D449" s="296"/>
      <c r="E449" s="296"/>
      <c r="F449" s="545"/>
    </row>
    <row r="450" spans="1:6" ht="12.75">
      <c r="A450" s="326"/>
      <c r="B450" s="340" t="s">
        <v>386</v>
      </c>
      <c r="C450" s="296"/>
      <c r="D450" s="296"/>
      <c r="E450" s="296"/>
      <c r="F450" s="545"/>
    </row>
    <row r="451" spans="1:6" ht="13.5" thickBot="1">
      <c r="A451" s="326"/>
      <c r="B451" s="343" t="s">
        <v>387</v>
      </c>
      <c r="C451" s="355"/>
      <c r="D451" s="355"/>
      <c r="E451" s="355"/>
      <c r="F451" s="548"/>
    </row>
    <row r="452" spans="1:6" ht="13.5" thickBot="1">
      <c r="A452" s="326"/>
      <c r="B452" s="345" t="s">
        <v>21</v>
      </c>
      <c r="C452" s="354"/>
      <c r="D452" s="354"/>
      <c r="E452" s="354"/>
      <c r="F452" s="544"/>
    </row>
    <row r="453" spans="1:6" ht="13.5" thickBot="1">
      <c r="A453" s="326"/>
      <c r="B453" s="603" t="s">
        <v>618</v>
      </c>
      <c r="C453" s="354"/>
      <c r="D453" s="354"/>
      <c r="E453" s="354">
        <v>697</v>
      </c>
      <c r="F453" s="557"/>
    </row>
    <row r="454" spans="1:6" ht="15.75" thickBot="1">
      <c r="A454" s="344"/>
      <c r="B454" s="327" t="s">
        <v>38</v>
      </c>
      <c r="C454" s="361">
        <f>SUM(C448+C452)</f>
        <v>251297</v>
      </c>
      <c r="D454" s="361">
        <f>SUM(D448+D452)</f>
        <v>259482</v>
      </c>
      <c r="E454" s="361">
        <f>SUM(E448+E452+E453)</f>
        <v>133252</v>
      </c>
      <c r="F454" s="557">
        <f t="shared" si="18"/>
        <v>0.5135308036780971</v>
      </c>
    </row>
    <row r="455" spans="1:6" ht="15">
      <c r="A455" s="346">
        <v>2530</v>
      </c>
      <c r="B455" s="347" t="s">
        <v>401</v>
      </c>
      <c r="C455" s="296"/>
      <c r="D455" s="296"/>
      <c r="E455" s="296"/>
      <c r="F455" s="545"/>
    </row>
    <row r="456" spans="1:6" ht="12.75">
      <c r="A456" s="328"/>
      <c r="B456" s="329" t="s">
        <v>367</v>
      </c>
      <c r="C456" s="296"/>
      <c r="D456" s="296"/>
      <c r="E456" s="296"/>
      <c r="F456" s="545"/>
    </row>
    <row r="457" spans="1:6" ht="12.75">
      <c r="A457" s="328"/>
      <c r="B457" s="329" t="s">
        <v>368</v>
      </c>
      <c r="C457" s="296">
        <v>2244</v>
      </c>
      <c r="D457" s="296">
        <v>2244</v>
      </c>
      <c r="E457" s="296">
        <v>1251</v>
      </c>
      <c r="F457" s="545">
        <f>SUM(E457/D457)</f>
        <v>0.5574866310160428</v>
      </c>
    </row>
    <row r="458" spans="1:6" ht="12.75">
      <c r="A458" s="328"/>
      <c r="B458" s="329" t="s">
        <v>369</v>
      </c>
      <c r="C458" s="296">
        <v>1260</v>
      </c>
      <c r="D458" s="296">
        <v>1260</v>
      </c>
      <c r="E458" s="296">
        <v>1483</v>
      </c>
      <c r="F458" s="545">
        <f>SUM(E458/D458)</f>
        <v>1.176984126984127</v>
      </c>
    </row>
    <row r="459" spans="1:6" ht="12.75">
      <c r="A459" s="328"/>
      <c r="B459" s="329" t="s">
        <v>370</v>
      </c>
      <c r="C459" s="296">
        <v>9022</v>
      </c>
      <c r="D459" s="296">
        <v>9022</v>
      </c>
      <c r="E459" s="296">
        <v>5479</v>
      </c>
      <c r="F459" s="545">
        <f>SUM(E459/D459)</f>
        <v>0.6072932830857903</v>
      </c>
    </row>
    <row r="460" spans="1:6" ht="12.75">
      <c r="A460" s="328"/>
      <c r="B460" s="329" t="s">
        <v>371</v>
      </c>
      <c r="C460" s="296">
        <v>5106</v>
      </c>
      <c r="D460" s="296">
        <v>5106</v>
      </c>
      <c r="E460" s="296">
        <v>1753</v>
      </c>
      <c r="F460" s="545">
        <f>SUM(E460/D460)</f>
        <v>0.3433215824520172</v>
      </c>
    </row>
    <row r="461" spans="1:6" ht="13.5" thickBot="1">
      <c r="A461" s="328"/>
      <c r="B461" s="331" t="s">
        <v>372</v>
      </c>
      <c r="C461" s="355"/>
      <c r="D461" s="355"/>
      <c r="E461" s="355"/>
      <c r="F461" s="548"/>
    </row>
    <row r="462" spans="1:6" ht="13.5" thickBot="1">
      <c r="A462" s="328"/>
      <c r="B462" s="332" t="s">
        <v>360</v>
      </c>
      <c r="C462" s="359">
        <f>SUM(C456:C461)</f>
        <v>17632</v>
      </c>
      <c r="D462" s="359">
        <f>SUM(D456:D461)</f>
        <v>17632</v>
      </c>
      <c r="E462" s="359">
        <f>SUM(E456:E461)</f>
        <v>9966</v>
      </c>
      <c r="F462" s="557">
        <f aca="true" t="shared" si="19" ref="F462:F487">SUM(E462/D462)</f>
        <v>0.5652223230490018</v>
      </c>
    </row>
    <row r="463" spans="1:6" ht="12.75">
      <c r="A463" s="328"/>
      <c r="B463" s="329" t="s">
        <v>373</v>
      </c>
      <c r="C463" s="296">
        <v>171685</v>
      </c>
      <c r="D463" s="296">
        <v>176133</v>
      </c>
      <c r="E463" s="620">
        <v>87904</v>
      </c>
      <c r="F463" s="545">
        <f t="shared" si="19"/>
        <v>0.499077401736188</v>
      </c>
    </row>
    <row r="464" spans="1:6" ht="12.75">
      <c r="A464" s="328"/>
      <c r="B464" s="329" t="s">
        <v>374</v>
      </c>
      <c r="C464" s="296">
        <v>14970</v>
      </c>
      <c r="D464" s="296">
        <v>14970</v>
      </c>
      <c r="E464" s="296">
        <v>14057</v>
      </c>
      <c r="F464" s="545">
        <f t="shared" si="19"/>
        <v>0.9390113560454242</v>
      </c>
    </row>
    <row r="465" spans="1:6" ht="13.5" thickBot="1">
      <c r="A465" s="328"/>
      <c r="B465" s="329" t="s">
        <v>375</v>
      </c>
      <c r="C465" s="355"/>
      <c r="D465" s="355"/>
      <c r="E465" s="355"/>
      <c r="F465" s="548"/>
    </row>
    <row r="466" spans="1:6" ht="13.5" thickBot="1">
      <c r="A466" s="333"/>
      <c r="B466" s="334" t="s">
        <v>363</v>
      </c>
      <c r="C466" s="299">
        <f>SUM(C463:C465)</f>
        <v>186655</v>
      </c>
      <c r="D466" s="299">
        <f>SUM(D463:D465)</f>
        <v>191103</v>
      </c>
      <c r="E466" s="299">
        <f>SUM(E463:E465)</f>
        <v>101961</v>
      </c>
      <c r="F466" s="557">
        <f t="shared" si="19"/>
        <v>0.5335395048743348</v>
      </c>
    </row>
    <row r="467" spans="1:6" ht="13.5" thickBot="1">
      <c r="A467" s="330"/>
      <c r="B467" s="335" t="s">
        <v>364</v>
      </c>
      <c r="C467" s="354"/>
      <c r="D467" s="354"/>
      <c r="E467" s="359">
        <v>200</v>
      </c>
      <c r="F467" s="600"/>
    </row>
    <row r="468" spans="1:6" ht="13.5" thickBot="1">
      <c r="A468" s="330"/>
      <c r="B468" s="335" t="s">
        <v>614</v>
      </c>
      <c r="C468" s="354"/>
      <c r="D468" s="354"/>
      <c r="E468" s="599">
        <v>1323</v>
      </c>
      <c r="F468" s="548"/>
    </row>
    <row r="469" spans="1:6" ht="13.5" thickBot="1">
      <c r="A469" s="330"/>
      <c r="B469" s="336" t="s">
        <v>365</v>
      </c>
      <c r="C469" s="359">
        <f>SUM(C466+C462+C467)</f>
        <v>204287</v>
      </c>
      <c r="D469" s="359">
        <f>SUM(D466+D462+D467)</f>
        <v>208735</v>
      </c>
      <c r="E469" s="359">
        <f>SUM(E466+E462+E467+E468)</f>
        <v>113450</v>
      </c>
      <c r="F469" s="557">
        <f t="shared" si="19"/>
        <v>0.543512108654514</v>
      </c>
    </row>
    <row r="470" spans="1:6" ht="13.5" thickBot="1">
      <c r="A470" s="328"/>
      <c r="B470" s="368" t="s">
        <v>378</v>
      </c>
      <c r="C470" s="354"/>
      <c r="D470" s="354"/>
      <c r="E470" s="354"/>
      <c r="F470" s="557"/>
    </row>
    <row r="471" spans="1:6" ht="12.75">
      <c r="A471" s="328"/>
      <c r="B471" s="329" t="s">
        <v>376</v>
      </c>
      <c r="C471" s="296"/>
      <c r="D471" s="296">
        <v>2973</v>
      </c>
      <c r="E471" s="296">
        <v>2973</v>
      </c>
      <c r="F471" s="545">
        <f t="shared" si="19"/>
        <v>1</v>
      </c>
    </row>
    <row r="472" spans="1:6" ht="13.5" thickBot="1">
      <c r="A472" s="328"/>
      <c r="B472" s="337" t="s">
        <v>377</v>
      </c>
      <c r="C472" s="355"/>
      <c r="D472" s="355"/>
      <c r="E472" s="355"/>
      <c r="F472" s="548"/>
    </row>
    <row r="473" spans="1:6" ht="13.5" thickBot="1">
      <c r="A473" s="338"/>
      <c r="B473" s="335" t="s">
        <v>366</v>
      </c>
      <c r="C473" s="355"/>
      <c r="D473" s="299">
        <f>SUM(D471:D472)</f>
        <v>2973</v>
      </c>
      <c r="E473" s="299">
        <f>SUM(E471:E472)</f>
        <v>2973</v>
      </c>
      <c r="F473" s="557">
        <f t="shared" si="19"/>
        <v>1</v>
      </c>
    </row>
    <row r="474" spans="1:6" ht="13.5" thickBot="1">
      <c r="A474" s="338"/>
      <c r="B474" s="602" t="s">
        <v>615</v>
      </c>
      <c r="C474" s="355"/>
      <c r="D474" s="299"/>
      <c r="E474" s="355">
        <v>27</v>
      </c>
      <c r="F474" s="557"/>
    </row>
    <row r="475" spans="1:6" ht="15.75" thickBot="1">
      <c r="A475" s="338"/>
      <c r="B475" s="339" t="s">
        <v>379</v>
      </c>
      <c r="C475" s="361">
        <f>SUM(C469+C470+C473)</f>
        <v>204287</v>
      </c>
      <c r="D475" s="361">
        <f>SUM(D469+D470+D473)</f>
        <v>211708</v>
      </c>
      <c r="E475" s="361">
        <f>SUM(E469+E470+E473+E474)</f>
        <v>116450</v>
      </c>
      <c r="F475" s="557">
        <f t="shared" si="19"/>
        <v>0.5500500689629112</v>
      </c>
    </row>
    <row r="476" spans="1:6" ht="12.75">
      <c r="A476" s="326"/>
      <c r="B476" s="340" t="s">
        <v>380</v>
      </c>
      <c r="C476" s="296">
        <v>118564</v>
      </c>
      <c r="D476" s="296">
        <v>122142</v>
      </c>
      <c r="E476" s="296">
        <v>55736</v>
      </c>
      <c r="F476" s="545">
        <f t="shared" si="19"/>
        <v>0.4563213309099245</v>
      </c>
    </row>
    <row r="477" spans="1:6" ht="12.75">
      <c r="A477" s="326"/>
      <c r="B477" s="340" t="s">
        <v>381</v>
      </c>
      <c r="C477" s="296">
        <v>31223</v>
      </c>
      <c r="D477" s="296">
        <v>32312</v>
      </c>
      <c r="E477" s="296">
        <v>15028</v>
      </c>
      <c r="F477" s="545">
        <f t="shared" si="19"/>
        <v>0.4650903689031939</v>
      </c>
    </row>
    <row r="478" spans="1:6" ht="12.75">
      <c r="A478" s="326"/>
      <c r="B478" s="340" t="s">
        <v>382</v>
      </c>
      <c r="C478" s="296">
        <v>54500</v>
      </c>
      <c r="D478" s="296">
        <v>57254</v>
      </c>
      <c r="E478" s="296">
        <v>31744</v>
      </c>
      <c r="F478" s="545">
        <f t="shared" si="19"/>
        <v>0.5544416110664757</v>
      </c>
    </row>
    <row r="479" spans="1:6" ht="12.75">
      <c r="A479" s="326"/>
      <c r="B479" s="340" t="s">
        <v>383</v>
      </c>
      <c r="C479" s="296"/>
      <c r="D479" s="296"/>
      <c r="E479" s="296"/>
      <c r="F479" s="545"/>
    </row>
    <row r="480" spans="1:6" ht="13.5" thickBot="1">
      <c r="A480" s="326"/>
      <c r="B480" s="341" t="s">
        <v>384</v>
      </c>
      <c r="C480" s="355"/>
      <c r="D480" s="355"/>
      <c r="E480" s="355"/>
      <c r="F480" s="548"/>
    </row>
    <row r="481" spans="1:6" ht="13.5" thickBot="1">
      <c r="A481" s="326"/>
      <c r="B481" s="342" t="s">
        <v>15</v>
      </c>
      <c r="C481" s="359">
        <f>SUM(C476:C480)</f>
        <v>204287</v>
      </c>
      <c r="D481" s="359">
        <f>SUM(D476:D480)</f>
        <v>211708</v>
      </c>
      <c r="E481" s="359">
        <f>SUM(E476:E480)</f>
        <v>102508</v>
      </c>
      <c r="F481" s="544">
        <f t="shared" si="19"/>
        <v>0.4841952122735088</v>
      </c>
    </row>
    <row r="482" spans="1:6" ht="12.75">
      <c r="A482" s="326"/>
      <c r="B482" s="340" t="s">
        <v>385</v>
      </c>
      <c r="C482" s="296"/>
      <c r="D482" s="296"/>
      <c r="E482" s="296"/>
      <c r="F482" s="545"/>
    </row>
    <row r="483" spans="1:6" ht="12.75">
      <c r="A483" s="326"/>
      <c r="B483" s="340" t="s">
        <v>386</v>
      </c>
      <c r="C483" s="296"/>
      <c r="D483" s="296"/>
      <c r="E483" s="296">
        <v>151</v>
      </c>
      <c r="F483" s="545"/>
    </row>
    <row r="484" spans="1:6" ht="13.5" thickBot="1">
      <c r="A484" s="326"/>
      <c r="B484" s="343" t="s">
        <v>387</v>
      </c>
      <c r="C484" s="355"/>
      <c r="D484" s="355"/>
      <c r="E484" s="355"/>
      <c r="F484" s="548"/>
    </row>
    <row r="485" spans="1:6" ht="13.5" thickBot="1">
      <c r="A485" s="326"/>
      <c r="B485" s="345" t="s">
        <v>21</v>
      </c>
      <c r="C485" s="354"/>
      <c r="D485" s="354"/>
      <c r="E485" s="359">
        <f>SUM(E483:E484)</f>
        <v>151</v>
      </c>
      <c r="F485" s="544"/>
    </row>
    <row r="486" spans="1:6" ht="13.5" thickBot="1">
      <c r="A486" s="326"/>
      <c r="B486" s="603" t="s">
        <v>618</v>
      </c>
      <c r="C486" s="354"/>
      <c r="D486" s="354"/>
      <c r="E486" s="354">
        <v>1838</v>
      </c>
      <c r="F486" s="557"/>
    </row>
    <row r="487" spans="1:6" ht="15.75" thickBot="1">
      <c r="A487" s="344"/>
      <c r="B487" s="327" t="s">
        <v>38</v>
      </c>
      <c r="C487" s="361">
        <f>SUM(C481+C485)</f>
        <v>204287</v>
      </c>
      <c r="D487" s="361">
        <f>SUM(D481+D485)</f>
        <v>211708</v>
      </c>
      <c r="E487" s="361">
        <f>SUM(E481+E485+E486)</f>
        <v>104497</v>
      </c>
      <c r="F487" s="557">
        <f t="shared" si="19"/>
        <v>0.4935902280499556</v>
      </c>
    </row>
    <row r="488" spans="1:6" ht="15">
      <c r="A488" s="346">
        <v>2540</v>
      </c>
      <c r="B488" s="347" t="s">
        <v>402</v>
      </c>
      <c r="C488" s="296"/>
      <c r="D488" s="296"/>
      <c r="E488" s="296"/>
      <c r="F488" s="545"/>
    </row>
    <row r="489" spans="1:6" ht="12.75">
      <c r="A489" s="328"/>
      <c r="B489" s="329" t="s">
        <v>367</v>
      </c>
      <c r="C489" s="296"/>
      <c r="D489" s="296"/>
      <c r="E489" s="296"/>
      <c r="F489" s="545"/>
    </row>
    <row r="490" spans="1:6" ht="12.75">
      <c r="A490" s="328"/>
      <c r="B490" s="329" t="s">
        <v>368</v>
      </c>
      <c r="C490" s="296">
        <v>700</v>
      </c>
      <c r="D490" s="296">
        <v>700</v>
      </c>
      <c r="E490" s="296">
        <v>1095</v>
      </c>
      <c r="F490" s="545">
        <f>SUM(E490/D490)</f>
        <v>1.5642857142857143</v>
      </c>
    </row>
    <row r="491" spans="1:6" ht="12.75">
      <c r="A491" s="328"/>
      <c r="B491" s="329" t="s">
        <v>369</v>
      </c>
      <c r="C491" s="296">
        <v>1662</v>
      </c>
      <c r="D491" s="296">
        <v>1662</v>
      </c>
      <c r="E491" s="296">
        <v>1215</v>
      </c>
      <c r="F491" s="545">
        <f>SUM(E491/D491)</f>
        <v>0.7310469314079422</v>
      </c>
    </row>
    <row r="492" spans="1:6" ht="12.75">
      <c r="A492" s="328"/>
      <c r="B492" s="329" t="s">
        <v>370</v>
      </c>
      <c r="C492" s="296">
        <v>13057</v>
      </c>
      <c r="D492" s="296">
        <v>13057</v>
      </c>
      <c r="E492" s="296">
        <v>10635</v>
      </c>
      <c r="F492" s="545">
        <f>SUM(E492/D492)</f>
        <v>0.8145056291644329</v>
      </c>
    </row>
    <row r="493" spans="1:6" ht="12.75">
      <c r="A493" s="328"/>
      <c r="B493" s="329" t="s">
        <v>371</v>
      </c>
      <c r="C493" s="296">
        <v>3714</v>
      </c>
      <c r="D493" s="296">
        <v>3714</v>
      </c>
      <c r="E493" s="296">
        <v>2510</v>
      </c>
      <c r="F493" s="545">
        <f>SUM(E493/D493)</f>
        <v>0.6758212170166936</v>
      </c>
    </row>
    <row r="494" spans="1:6" ht="13.5" thickBot="1">
      <c r="A494" s="328"/>
      <c r="B494" s="331" t="s">
        <v>372</v>
      </c>
      <c r="C494" s="355"/>
      <c r="D494" s="355"/>
      <c r="E494" s="355"/>
      <c r="F494" s="548"/>
    </row>
    <row r="495" spans="1:6" ht="13.5" thickBot="1">
      <c r="A495" s="328"/>
      <c r="B495" s="332" t="s">
        <v>360</v>
      </c>
      <c r="C495" s="359">
        <f>SUM(C489:C494)</f>
        <v>19133</v>
      </c>
      <c r="D495" s="359">
        <f>SUM(D489:D494)</f>
        <v>19133</v>
      </c>
      <c r="E495" s="359">
        <f>SUM(E489:E494)</f>
        <v>15455</v>
      </c>
      <c r="F495" s="557">
        <f aca="true" t="shared" si="20" ref="F495:F519">SUM(E495/D495)</f>
        <v>0.8077666858307636</v>
      </c>
    </row>
    <row r="496" spans="1:6" ht="12.75">
      <c r="A496" s="328"/>
      <c r="B496" s="329" t="s">
        <v>373</v>
      </c>
      <c r="C496" s="296">
        <v>186139</v>
      </c>
      <c r="D496" s="296">
        <v>190592</v>
      </c>
      <c r="E496" s="296">
        <v>91524</v>
      </c>
      <c r="F496" s="545">
        <f t="shared" si="20"/>
        <v>0.48020903290799194</v>
      </c>
    </row>
    <row r="497" spans="1:6" ht="12.75">
      <c r="A497" s="328"/>
      <c r="B497" s="329" t="s">
        <v>374</v>
      </c>
      <c r="C497" s="296">
        <v>19514</v>
      </c>
      <c r="D497" s="296">
        <v>19514</v>
      </c>
      <c r="E497" s="296">
        <v>15682</v>
      </c>
      <c r="F497" s="545">
        <f t="shared" si="20"/>
        <v>0.8036281643947935</v>
      </c>
    </row>
    <row r="498" spans="1:6" ht="13.5" thickBot="1">
      <c r="A498" s="328"/>
      <c r="B498" s="329" t="s">
        <v>375</v>
      </c>
      <c r="C498" s="355"/>
      <c r="D498" s="355"/>
      <c r="E498" s="355"/>
      <c r="F498" s="548"/>
    </row>
    <row r="499" spans="1:6" ht="13.5" thickBot="1">
      <c r="A499" s="333"/>
      <c r="B499" s="334" t="s">
        <v>363</v>
      </c>
      <c r="C499" s="299">
        <f>SUM(C496:C498)</f>
        <v>205653</v>
      </c>
      <c r="D499" s="299">
        <f>SUM(D496:D498)</f>
        <v>210106</v>
      </c>
      <c r="E499" s="299">
        <f>SUM(E496:E498)</f>
        <v>107206</v>
      </c>
      <c r="F499" s="557">
        <f t="shared" si="20"/>
        <v>0.5102472085518738</v>
      </c>
    </row>
    <row r="500" spans="1:6" ht="13.5" thickBot="1">
      <c r="A500" s="330"/>
      <c r="B500" s="335" t="s">
        <v>364</v>
      </c>
      <c r="C500" s="354"/>
      <c r="D500" s="354"/>
      <c r="E500" s="359">
        <v>200</v>
      </c>
      <c r="F500" s="600"/>
    </row>
    <row r="501" spans="1:6" ht="13.5" thickBot="1">
      <c r="A501" s="330"/>
      <c r="B501" s="233" t="s">
        <v>617</v>
      </c>
      <c r="C501" s="354"/>
      <c r="D501" s="354"/>
      <c r="E501" s="359">
        <v>802</v>
      </c>
      <c r="F501" s="548"/>
    </row>
    <row r="502" spans="1:6" ht="13.5" thickBot="1">
      <c r="A502" s="330"/>
      <c r="B502" s="336" t="s">
        <v>365</v>
      </c>
      <c r="C502" s="359">
        <f>SUM(C499+C495+C500)</f>
        <v>224786</v>
      </c>
      <c r="D502" s="359">
        <f>SUM(D499+D495+D500)</f>
        <v>229239</v>
      </c>
      <c r="E502" s="359">
        <f>SUM(E499+E495+E500+E501)</f>
        <v>123663</v>
      </c>
      <c r="F502" s="557">
        <f t="shared" si="20"/>
        <v>0.5394500935704658</v>
      </c>
    </row>
    <row r="503" spans="1:6" ht="13.5" thickBot="1">
      <c r="A503" s="328"/>
      <c r="B503" s="332" t="s">
        <v>378</v>
      </c>
      <c r="C503" s="354"/>
      <c r="D503" s="354"/>
      <c r="E503" s="354"/>
      <c r="F503" s="557"/>
    </row>
    <row r="504" spans="1:6" ht="12.75">
      <c r="A504" s="328"/>
      <c r="B504" s="329" t="s">
        <v>376</v>
      </c>
      <c r="C504" s="296"/>
      <c r="D504" s="296">
        <v>1625</v>
      </c>
      <c r="E504" s="296">
        <v>1625</v>
      </c>
      <c r="F504" s="545">
        <f t="shared" si="20"/>
        <v>1</v>
      </c>
    </row>
    <row r="505" spans="1:6" ht="13.5" thickBot="1">
      <c r="A505" s="328"/>
      <c r="B505" s="337" t="s">
        <v>377</v>
      </c>
      <c r="C505" s="355"/>
      <c r="D505" s="355"/>
      <c r="E505" s="355"/>
      <c r="F505" s="548"/>
    </row>
    <row r="506" spans="1:6" ht="13.5" thickBot="1">
      <c r="A506" s="338"/>
      <c r="B506" s="335" t="s">
        <v>366</v>
      </c>
      <c r="C506" s="355"/>
      <c r="D506" s="299">
        <f>SUM(D504:D505)</f>
        <v>1625</v>
      </c>
      <c r="E506" s="299">
        <f>SUM(E504:E505)</f>
        <v>1625</v>
      </c>
      <c r="F506" s="557">
        <f t="shared" si="20"/>
        <v>1</v>
      </c>
    </row>
    <row r="507" spans="1:6" ht="15.75" thickBot="1">
      <c r="A507" s="338"/>
      <c r="B507" s="339" t="s">
        <v>379</v>
      </c>
      <c r="C507" s="361">
        <f>SUM(C502+C503+C506)</f>
        <v>224786</v>
      </c>
      <c r="D507" s="361">
        <f>SUM(D502+D503+D506)</f>
        <v>230864</v>
      </c>
      <c r="E507" s="361">
        <f>SUM(E502+E503+E506)</f>
        <v>125288</v>
      </c>
      <c r="F507" s="557">
        <f t="shared" si="20"/>
        <v>0.5426918012336267</v>
      </c>
    </row>
    <row r="508" spans="1:6" ht="12.75">
      <c r="A508" s="326"/>
      <c r="B508" s="340" t="s">
        <v>380</v>
      </c>
      <c r="C508" s="296">
        <v>113439</v>
      </c>
      <c r="D508" s="296">
        <v>115151</v>
      </c>
      <c r="E508" s="296">
        <v>55626</v>
      </c>
      <c r="F508" s="545">
        <f t="shared" si="20"/>
        <v>0.4830700558397235</v>
      </c>
    </row>
    <row r="509" spans="1:6" ht="12.75">
      <c r="A509" s="326"/>
      <c r="B509" s="340" t="s">
        <v>381</v>
      </c>
      <c r="C509" s="296">
        <v>29072</v>
      </c>
      <c r="D509" s="296">
        <v>29562</v>
      </c>
      <c r="E509" s="296">
        <v>14705</v>
      </c>
      <c r="F509" s="545">
        <f t="shared" si="20"/>
        <v>0.4974291319937758</v>
      </c>
    </row>
    <row r="510" spans="1:6" ht="12.75">
      <c r="A510" s="326"/>
      <c r="B510" s="340" t="s">
        <v>382</v>
      </c>
      <c r="C510" s="296">
        <v>81386</v>
      </c>
      <c r="D510" s="296">
        <v>85262</v>
      </c>
      <c r="E510" s="296">
        <v>48201</v>
      </c>
      <c r="F510" s="545">
        <f t="shared" si="20"/>
        <v>0.5653280476648448</v>
      </c>
    </row>
    <row r="511" spans="1:6" ht="12.75">
      <c r="A511" s="326"/>
      <c r="B511" s="340" t="s">
        <v>383</v>
      </c>
      <c r="C511" s="296"/>
      <c r="D511" s="296"/>
      <c r="E511" s="296"/>
      <c r="F511" s="545"/>
    </row>
    <row r="512" spans="1:6" ht="13.5" thickBot="1">
      <c r="A512" s="326"/>
      <c r="B512" s="341" t="s">
        <v>384</v>
      </c>
      <c r="C512" s="355"/>
      <c r="D512" s="355"/>
      <c r="E512" s="355"/>
      <c r="F512" s="548"/>
    </row>
    <row r="513" spans="1:6" ht="13.5" thickBot="1">
      <c r="A513" s="326"/>
      <c r="B513" s="342" t="s">
        <v>15</v>
      </c>
      <c r="C513" s="359">
        <f>SUM(C508:C512)</f>
        <v>223897</v>
      </c>
      <c r="D513" s="359">
        <f>SUM(D508:D512)</f>
        <v>229975</v>
      </c>
      <c r="E513" s="359">
        <f>SUM(E508:E512)</f>
        <v>118532</v>
      </c>
      <c r="F513" s="557">
        <f t="shared" si="20"/>
        <v>0.5154125448418306</v>
      </c>
    </row>
    <row r="514" spans="1:6" ht="12.75">
      <c r="A514" s="326"/>
      <c r="B514" s="340" t="s">
        <v>385</v>
      </c>
      <c r="C514" s="296">
        <v>508</v>
      </c>
      <c r="D514" s="296">
        <v>508</v>
      </c>
      <c r="E514" s="296"/>
      <c r="F514" s="545"/>
    </row>
    <row r="515" spans="1:6" ht="12.75">
      <c r="A515" s="326"/>
      <c r="B515" s="340" t="s">
        <v>386</v>
      </c>
      <c r="C515" s="296">
        <v>381</v>
      </c>
      <c r="D515" s="296">
        <v>381</v>
      </c>
      <c r="E515" s="296"/>
      <c r="F515" s="545"/>
    </row>
    <row r="516" spans="1:6" ht="13.5" thickBot="1">
      <c r="A516" s="326"/>
      <c r="B516" s="343" t="s">
        <v>387</v>
      </c>
      <c r="C516" s="355"/>
      <c r="D516" s="355"/>
      <c r="E516" s="355"/>
      <c r="F516" s="548"/>
    </row>
    <row r="517" spans="1:6" ht="13.5" thickBot="1">
      <c r="A517" s="326"/>
      <c r="B517" s="345" t="s">
        <v>21</v>
      </c>
      <c r="C517" s="359">
        <f>SUM(C514:C516)</f>
        <v>889</v>
      </c>
      <c r="D517" s="359">
        <f>SUM(D514:D516)</f>
        <v>889</v>
      </c>
      <c r="E517" s="359">
        <f>SUM(E514:E516)</f>
        <v>0</v>
      </c>
      <c r="F517" s="557">
        <f t="shared" si="20"/>
        <v>0</v>
      </c>
    </row>
    <row r="518" spans="1:6" ht="13.5" thickBot="1">
      <c r="A518" s="326"/>
      <c r="B518" s="601" t="s">
        <v>613</v>
      </c>
      <c r="C518" s="359"/>
      <c r="D518" s="359"/>
      <c r="E518" s="354">
        <v>127</v>
      </c>
      <c r="F518" s="557"/>
    </row>
    <row r="519" spans="1:6" ht="15.75" thickBot="1">
      <c r="A519" s="344"/>
      <c r="B519" s="327" t="s">
        <v>38</v>
      </c>
      <c r="C519" s="361">
        <f>SUM(C513+C517)</f>
        <v>224786</v>
      </c>
      <c r="D519" s="361">
        <f>SUM(D513+D517)</f>
        <v>230864</v>
      </c>
      <c r="E519" s="361">
        <f>SUM(E518+E513+E517)</f>
        <v>118659</v>
      </c>
      <c r="F519" s="557">
        <f t="shared" si="20"/>
        <v>0.5139779263982258</v>
      </c>
    </row>
    <row r="520" spans="1:6" ht="15">
      <c r="A520" s="346">
        <v>2560</v>
      </c>
      <c r="B520" s="351" t="s">
        <v>403</v>
      </c>
      <c r="C520" s="296"/>
      <c r="D520" s="296"/>
      <c r="E520" s="296"/>
      <c r="F520" s="545"/>
    </row>
    <row r="521" spans="1:6" ht="12.75">
      <c r="A521" s="328"/>
      <c r="B521" s="329" t="s">
        <v>367</v>
      </c>
      <c r="C521" s="296"/>
      <c r="D521" s="296"/>
      <c r="E521" s="296"/>
      <c r="F521" s="545"/>
    </row>
    <row r="522" spans="1:8" ht="12.75">
      <c r="A522" s="328"/>
      <c r="B522" s="329" t="s">
        <v>368</v>
      </c>
      <c r="C522" s="296">
        <v>4200</v>
      </c>
      <c r="D522" s="296">
        <v>4200</v>
      </c>
      <c r="E522" s="296">
        <v>1063</v>
      </c>
      <c r="F522" s="545">
        <f>SUM(E522/D522)</f>
        <v>0.2530952380952381</v>
      </c>
      <c r="G522" s="605"/>
      <c r="H522" s="606"/>
    </row>
    <row r="523" spans="1:8" ht="12.75">
      <c r="A523" s="328"/>
      <c r="B523" s="329" t="s">
        <v>369</v>
      </c>
      <c r="C523" s="296">
        <v>3874</v>
      </c>
      <c r="D523" s="296">
        <v>3874</v>
      </c>
      <c r="E523" s="296">
        <v>4196</v>
      </c>
      <c r="F523" s="545">
        <f>SUM(E523/D523)</f>
        <v>1.0831182240578214</v>
      </c>
      <c r="G523" s="604"/>
      <c r="H523" s="606"/>
    </row>
    <row r="524" spans="1:8" ht="12.75">
      <c r="A524" s="328"/>
      <c r="B524" s="329" t="s">
        <v>370</v>
      </c>
      <c r="C524" s="296">
        <v>7926</v>
      </c>
      <c r="D524" s="296">
        <v>7926</v>
      </c>
      <c r="E524" s="296">
        <v>4435</v>
      </c>
      <c r="F524" s="545">
        <f>SUM(E524/D524)</f>
        <v>0.5595508453192026</v>
      </c>
      <c r="G524" s="605"/>
      <c r="H524" s="606"/>
    </row>
    <row r="525" spans="1:8" ht="12.75">
      <c r="A525" s="328"/>
      <c r="B525" s="329" t="s">
        <v>371</v>
      </c>
      <c r="C525" s="296">
        <v>2900</v>
      </c>
      <c r="D525" s="296">
        <v>2900</v>
      </c>
      <c r="E525" s="296">
        <v>1539</v>
      </c>
      <c r="F525" s="545">
        <f>SUM(E525/D525)</f>
        <v>0.5306896551724138</v>
      </c>
      <c r="H525" s="606"/>
    </row>
    <row r="526" spans="1:6" ht="13.5" thickBot="1">
      <c r="A526" s="328"/>
      <c r="B526" s="331" t="s">
        <v>372</v>
      </c>
      <c r="C526" s="355"/>
      <c r="D526" s="355"/>
      <c r="E526" s="355"/>
      <c r="F526" s="548"/>
    </row>
    <row r="527" spans="1:6" ht="13.5" thickBot="1">
      <c r="A527" s="328"/>
      <c r="B527" s="332" t="s">
        <v>360</v>
      </c>
      <c r="C527" s="359">
        <f>SUM(C521:C526)</f>
        <v>18900</v>
      </c>
      <c r="D527" s="359">
        <f>SUM(D521:D526)</f>
        <v>18900</v>
      </c>
      <c r="E527" s="359">
        <f>SUM(E521:E526)</f>
        <v>11233</v>
      </c>
      <c r="F527" s="557">
        <f aca="true" t="shared" si="21" ref="F527:F550">SUM(E527/D527)</f>
        <v>0.5943386243386244</v>
      </c>
    </row>
    <row r="528" spans="1:6" ht="12.75">
      <c r="A528" s="328"/>
      <c r="B528" s="329" t="s">
        <v>373</v>
      </c>
      <c r="C528" s="296">
        <v>177835</v>
      </c>
      <c r="D528" s="296">
        <v>181848</v>
      </c>
      <c r="E528" s="296">
        <v>95050</v>
      </c>
      <c r="F528" s="545">
        <f t="shared" si="21"/>
        <v>0.5226892789582508</v>
      </c>
    </row>
    <row r="529" spans="1:6" ht="12.75">
      <c r="A529" s="328"/>
      <c r="B529" s="329" t="s">
        <v>374</v>
      </c>
      <c r="C529" s="296">
        <v>22081</v>
      </c>
      <c r="D529" s="296">
        <v>22081</v>
      </c>
      <c r="E529" s="296">
        <v>18516</v>
      </c>
      <c r="F529" s="545">
        <f t="shared" si="21"/>
        <v>0.8385489787600199</v>
      </c>
    </row>
    <row r="530" spans="1:6" ht="13.5" thickBot="1">
      <c r="A530" s="328"/>
      <c r="B530" s="329" t="s">
        <v>375</v>
      </c>
      <c r="C530" s="355"/>
      <c r="D530" s="355"/>
      <c r="E530" s="355"/>
      <c r="F530" s="548"/>
    </row>
    <row r="531" spans="1:6" ht="13.5" thickBot="1">
      <c r="A531" s="333"/>
      <c r="B531" s="334" t="s">
        <v>363</v>
      </c>
      <c r="C531" s="299">
        <f>SUM(C528:C530)</f>
        <v>199916</v>
      </c>
      <c r="D531" s="299">
        <f>SUM(D528:D530)</f>
        <v>203929</v>
      </c>
      <c r="E531" s="299">
        <f>SUM(E528:E530)</f>
        <v>113566</v>
      </c>
      <c r="F531" s="557">
        <f t="shared" si="21"/>
        <v>0.5568898979546804</v>
      </c>
    </row>
    <row r="532" spans="1:6" ht="13.5" thickBot="1">
      <c r="A532" s="330"/>
      <c r="B532" s="335" t="s">
        <v>364</v>
      </c>
      <c r="C532" s="354"/>
      <c r="D532" s="354"/>
      <c r="E532" s="359">
        <v>516</v>
      </c>
      <c r="F532" s="600"/>
    </row>
    <row r="533" spans="1:6" ht="13.5" thickBot="1">
      <c r="A533" s="330"/>
      <c r="B533" s="336" t="s">
        <v>365</v>
      </c>
      <c r="C533" s="359">
        <f>SUM(C531+C527+C532)</f>
        <v>218816</v>
      </c>
      <c r="D533" s="359">
        <f>SUM(D531+D527+D532)</f>
        <v>222829</v>
      </c>
      <c r="E533" s="359">
        <f>SUM(E531+E527+E532)</f>
        <v>125315</v>
      </c>
      <c r="F533" s="557">
        <f t="shared" si="21"/>
        <v>0.5623819161778764</v>
      </c>
    </row>
    <row r="534" spans="1:6" ht="13.5" thickBot="1">
      <c r="A534" s="328"/>
      <c r="B534" s="332" t="s">
        <v>378</v>
      </c>
      <c r="C534" s="354"/>
      <c r="D534" s="354"/>
      <c r="E534" s="354"/>
      <c r="F534" s="557"/>
    </row>
    <row r="535" spans="1:6" ht="12.75">
      <c r="A535" s="328"/>
      <c r="B535" s="329" t="s">
        <v>376</v>
      </c>
      <c r="C535" s="296"/>
      <c r="D535" s="296">
        <v>4420</v>
      </c>
      <c r="E535" s="296">
        <v>4420</v>
      </c>
      <c r="F535" s="545">
        <f t="shared" si="21"/>
        <v>1</v>
      </c>
    </row>
    <row r="536" spans="1:6" ht="13.5" thickBot="1">
      <c r="A536" s="328"/>
      <c r="B536" s="337" t="s">
        <v>377</v>
      </c>
      <c r="C536" s="355"/>
      <c r="D536" s="355"/>
      <c r="E536" s="355"/>
      <c r="F536" s="548"/>
    </row>
    <row r="537" spans="1:6" ht="13.5" thickBot="1">
      <c r="A537" s="338"/>
      <c r="B537" s="335" t="s">
        <v>366</v>
      </c>
      <c r="C537" s="355"/>
      <c r="D537" s="299">
        <f>SUM(D535:D536)</f>
        <v>4420</v>
      </c>
      <c r="E537" s="299">
        <f>SUM(E535:E536)</f>
        <v>4420</v>
      </c>
      <c r="F537" s="557">
        <f t="shared" si="21"/>
        <v>1</v>
      </c>
    </row>
    <row r="538" spans="1:6" ht="15.75" thickBot="1">
      <c r="A538" s="338"/>
      <c r="B538" s="339" t="s">
        <v>379</v>
      </c>
      <c r="C538" s="361">
        <f>SUM(C533+C534+C537)</f>
        <v>218816</v>
      </c>
      <c r="D538" s="361">
        <f>SUM(D533+D534+D537)</f>
        <v>227249</v>
      </c>
      <c r="E538" s="361">
        <f>SUM(E533+E534+E537)</f>
        <v>129735</v>
      </c>
      <c r="F538" s="557">
        <f t="shared" si="21"/>
        <v>0.5708936012919749</v>
      </c>
    </row>
    <row r="539" spans="1:6" ht="12.75">
      <c r="A539" s="326"/>
      <c r="B539" s="340" t="s">
        <v>380</v>
      </c>
      <c r="C539" s="296">
        <v>103131</v>
      </c>
      <c r="D539" s="296">
        <v>104808</v>
      </c>
      <c r="E539" s="296">
        <v>53341</v>
      </c>
      <c r="F539" s="545">
        <f t="shared" si="21"/>
        <v>0.5089401572399054</v>
      </c>
    </row>
    <row r="540" spans="1:6" ht="12.75">
      <c r="A540" s="326"/>
      <c r="B540" s="340" t="s">
        <v>381</v>
      </c>
      <c r="C540" s="296">
        <v>27061</v>
      </c>
      <c r="D540" s="296">
        <v>27614</v>
      </c>
      <c r="E540" s="296">
        <v>13977</v>
      </c>
      <c r="F540" s="545">
        <f t="shared" si="21"/>
        <v>0.5061562975302383</v>
      </c>
    </row>
    <row r="541" spans="1:6" ht="12.75">
      <c r="A541" s="326"/>
      <c r="B541" s="340" t="s">
        <v>382</v>
      </c>
      <c r="C541" s="296">
        <v>88624</v>
      </c>
      <c r="D541" s="296">
        <v>94827</v>
      </c>
      <c r="E541" s="296">
        <v>56107</v>
      </c>
      <c r="F541" s="545">
        <f t="shared" si="21"/>
        <v>0.591677475824396</v>
      </c>
    </row>
    <row r="542" spans="1:6" ht="12.75">
      <c r="A542" s="326"/>
      <c r="B542" s="340" t="s">
        <v>383</v>
      </c>
      <c r="C542" s="296"/>
      <c r="D542" s="296"/>
      <c r="E542" s="296"/>
      <c r="F542" s="545"/>
    </row>
    <row r="543" spans="1:6" ht="13.5" thickBot="1">
      <c r="A543" s="326"/>
      <c r="B543" s="341" t="s">
        <v>384</v>
      </c>
      <c r="C543" s="355"/>
      <c r="D543" s="355"/>
      <c r="E543" s="355">
        <v>170</v>
      </c>
      <c r="F543" s="548"/>
    </row>
    <row r="544" spans="1:6" ht="13.5" thickBot="1">
      <c r="A544" s="326"/>
      <c r="B544" s="342" t="s">
        <v>15</v>
      </c>
      <c r="C544" s="359">
        <f>SUM(C539:C543)</f>
        <v>218816</v>
      </c>
      <c r="D544" s="359">
        <f>SUM(D539:D543)</f>
        <v>227249</v>
      </c>
      <c r="E544" s="359">
        <f>SUM(E539:E543)</f>
        <v>123595</v>
      </c>
      <c r="F544" s="544">
        <f t="shared" si="21"/>
        <v>0.543874780527087</v>
      </c>
    </row>
    <row r="545" spans="1:6" ht="12.75">
      <c r="A545" s="326"/>
      <c r="B545" s="340" t="s">
        <v>385</v>
      </c>
      <c r="C545" s="296"/>
      <c r="D545" s="296"/>
      <c r="E545" s="296"/>
      <c r="F545" s="545"/>
    </row>
    <row r="546" spans="1:6" ht="12.75">
      <c r="A546" s="326"/>
      <c r="B546" s="340" t="s">
        <v>386</v>
      </c>
      <c r="C546" s="296"/>
      <c r="D546" s="296"/>
      <c r="E546" s="296">
        <v>171</v>
      </c>
      <c r="F546" s="545"/>
    </row>
    <row r="547" spans="1:6" ht="13.5" thickBot="1">
      <c r="A547" s="326"/>
      <c r="B547" s="343" t="s">
        <v>387</v>
      </c>
      <c r="C547" s="355"/>
      <c r="D547" s="355"/>
      <c r="E547" s="355"/>
      <c r="F547" s="548"/>
    </row>
    <row r="548" spans="1:6" ht="13.5" thickBot="1">
      <c r="A548" s="326"/>
      <c r="B548" s="345" t="s">
        <v>21</v>
      </c>
      <c r="C548" s="354"/>
      <c r="D548" s="354"/>
      <c r="E548" s="359">
        <f>SUM(E546:E547)</f>
        <v>171</v>
      </c>
      <c r="F548" s="544"/>
    </row>
    <row r="549" spans="1:6" ht="13.5" thickBot="1">
      <c r="A549" s="326"/>
      <c r="B549" s="601" t="s">
        <v>613</v>
      </c>
      <c r="C549" s="359"/>
      <c r="D549" s="359"/>
      <c r="E549" s="354">
        <v>-2420</v>
      </c>
      <c r="F549" s="557"/>
    </row>
    <row r="550" spans="1:6" ht="15.75" thickBot="1">
      <c r="A550" s="344"/>
      <c r="B550" s="327" t="s">
        <v>38</v>
      </c>
      <c r="C550" s="361">
        <f>SUM(C544+C548)</f>
        <v>218816</v>
      </c>
      <c r="D550" s="361">
        <f>SUM(D544+D548)</f>
        <v>227249</v>
      </c>
      <c r="E550" s="361">
        <f>SUM(E544+E548+E549)</f>
        <v>121346</v>
      </c>
      <c r="F550" s="557">
        <f t="shared" si="21"/>
        <v>0.5339781473185801</v>
      </c>
    </row>
    <row r="551" spans="1:6" ht="15">
      <c r="A551" s="352">
        <v>2599</v>
      </c>
      <c r="B551" s="347" t="s">
        <v>404</v>
      </c>
      <c r="C551" s="357"/>
      <c r="D551" s="357"/>
      <c r="E551" s="357"/>
      <c r="F551" s="545"/>
    </row>
    <row r="552" spans="1:6" ht="12.75">
      <c r="A552" s="328"/>
      <c r="B552" s="329" t="s">
        <v>367</v>
      </c>
      <c r="C552" s="357">
        <f aca="true" t="shared" si="22" ref="C552:E557">SUM(C327+C361+C394+C425+C456+C489+C521)</f>
        <v>700</v>
      </c>
      <c r="D552" s="357">
        <f t="shared" si="22"/>
        <v>700</v>
      </c>
      <c r="E552" s="357">
        <f t="shared" si="22"/>
        <v>169</v>
      </c>
      <c r="F552" s="545">
        <f>SUM(E552/D552)</f>
        <v>0.24142857142857144</v>
      </c>
    </row>
    <row r="553" spans="1:6" ht="12.75">
      <c r="A553" s="328"/>
      <c r="B553" s="329" t="s">
        <v>368</v>
      </c>
      <c r="C553" s="357">
        <f t="shared" si="22"/>
        <v>12931</v>
      </c>
      <c r="D553" s="357">
        <f t="shared" si="22"/>
        <v>12931</v>
      </c>
      <c r="E553" s="357">
        <f t="shared" si="22"/>
        <v>7912</v>
      </c>
      <c r="F553" s="545">
        <f>SUM(E553/D553)</f>
        <v>0.6118629649679066</v>
      </c>
    </row>
    <row r="554" spans="1:6" ht="12.75">
      <c r="A554" s="328"/>
      <c r="B554" s="329" t="s">
        <v>369</v>
      </c>
      <c r="C554" s="357">
        <f t="shared" si="22"/>
        <v>7040</v>
      </c>
      <c r="D554" s="357">
        <f t="shared" si="22"/>
        <v>7040</v>
      </c>
      <c r="E554" s="357">
        <f t="shared" si="22"/>
        <v>8972</v>
      </c>
      <c r="F554" s="545">
        <f>SUM(E554/D554)</f>
        <v>1.2744318181818182</v>
      </c>
    </row>
    <row r="555" spans="1:6" ht="12.75">
      <c r="A555" s="328"/>
      <c r="B555" s="329" t="s">
        <v>370</v>
      </c>
      <c r="C555" s="357">
        <f t="shared" si="22"/>
        <v>49755</v>
      </c>
      <c r="D555" s="357">
        <f t="shared" si="22"/>
        <v>49755</v>
      </c>
      <c r="E555" s="357">
        <f t="shared" si="22"/>
        <v>32790</v>
      </c>
      <c r="F555" s="545">
        <f>SUM(E555/D555)</f>
        <v>0.6590292432921314</v>
      </c>
    </row>
    <row r="556" spans="1:6" ht="12.75">
      <c r="A556" s="328"/>
      <c r="B556" s="329" t="s">
        <v>371</v>
      </c>
      <c r="C556" s="357">
        <f t="shared" si="22"/>
        <v>17369</v>
      </c>
      <c r="D556" s="357">
        <f t="shared" si="22"/>
        <v>17369</v>
      </c>
      <c r="E556" s="357">
        <f t="shared" si="22"/>
        <v>9547</v>
      </c>
      <c r="F556" s="545">
        <f>SUM(E556/D556)</f>
        <v>0.5496574356612355</v>
      </c>
    </row>
    <row r="557" spans="1:6" ht="13.5" thickBot="1">
      <c r="A557" s="328"/>
      <c r="B557" s="331" t="s">
        <v>372</v>
      </c>
      <c r="C557" s="358">
        <f t="shared" si="22"/>
        <v>0</v>
      </c>
      <c r="D557" s="358">
        <f t="shared" si="22"/>
        <v>0</v>
      </c>
      <c r="E557" s="358">
        <f t="shared" si="22"/>
        <v>0</v>
      </c>
      <c r="F557" s="548"/>
    </row>
    <row r="558" spans="1:6" ht="13.5" thickBot="1">
      <c r="A558" s="328"/>
      <c r="B558" s="332" t="s">
        <v>360</v>
      </c>
      <c r="C558" s="363">
        <f>SUM(C552:C557)</f>
        <v>87795</v>
      </c>
      <c r="D558" s="363">
        <f>SUM(D552:D557)</f>
        <v>87795</v>
      </c>
      <c r="E558" s="363">
        <f>SUM(E552:E557)</f>
        <v>59390</v>
      </c>
      <c r="F558" s="557">
        <f aca="true" t="shared" si="23" ref="F558:F585">SUM(E558/D558)</f>
        <v>0.676462213110086</v>
      </c>
    </row>
    <row r="559" spans="1:6" ht="12.75">
      <c r="A559" s="328"/>
      <c r="B559" s="329" t="s">
        <v>373</v>
      </c>
      <c r="C559" s="357">
        <f aca="true" t="shared" si="24" ref="C559:E563">SUM(C334+C368+C401+C432+C463+C496+C528)</f>
        <v>1234421</v>
      </c>
      <c r="D559" s="357">
        <f t="shared" si="24"/>
        <v>1260887</v>
      </c>
      <c r="E559" s="357">
        <f t="shared" si="24"/>
        <v>641324</v>
      </c>
      <c r="F559" s="545">
        <f t="shared" si="23"/>
        <v>0.5086292427473675</v>
      </c>
    </row>
    <row r="560" spans="1:6" ht="12.75">
      <c r="A560" s="328"/>
      <c r="B560" s="329" t="s">
        <v>374</v>
      </c>
      <c r="C560" s="357">
        <f t="shared" si="24"/>
        <v>101357</v>
      </c>
      <c r="D560" s="357">
        <f t="shared" si="24"/>
        <v>101357</v>
      </c>
      <c r="E560" s="357">
        <f t="shared" si="24"/>
        <v>82885</v>
      </c>
      <c r="F560" s="545">
        <f t="shared" si="23"/>
        <v>0.817753090561086</v>
      </c>
    </row>
    <row r="561" spans="1:6" ht="13.5" thickBot="1">
      <c r="A561" s="328"/>
      <c r="B561" s="329" t="s">
        <v>375</v>
      </c>
      <c r="C561" s="358">
        <f t="shared" si="24"/>
        <v>0</v>
      </c>
      <c r="D561" s="358">
        <f t="shared" si="24"/>
        <v>0</v>
      </c>
      <c r="E561" s="358">
        <f t="shared" si="24"/>
        <v>0</v>
      </c>
      <c r="F561" s="548"/>
    </row>
    <row r="562" spans="1:6" ht="13.5" thickBot="1">
      <c r="A562" s="333"/>
      <c r="B562" s="334" t="s">
        <v>363</v>
      </c>
      <c r="C562" s="363">
        <f t="shared" si="24"/>
        <v>1335778</v>
      </c>
      <c r="D562" s="363">
        <f t="shared" si="24"/>
        <v>1362244</v>
      </c>
      <c r="E562" s="363">
        <f t="shared" si="24"/>
        <v>724209</v>
      </c>
      <c r="F562" s="557">
        <f t="shared" si="23"/>
        <v>0.5316294290890619</v>
      </c>
    </row>
    <row r="563" spans="1:6" ht="13.5" thickBot="1">
      <c r="A563" s="330"/>
      <c r="B563" s="335" t="s">
        <v>364</v>
      </c>
      <c r="C563" s="356">
        <f t="shared" si="24"/>
        <v>0</v>
      </c>
      <c r="D563" s="356">
        <f t="shared" si="24"/>
        <v>0</v>
      </c>
      <c r="E563" s="363">
        <f t="shared" si="24"/>
        <v>2089</v>
      </c>
      <c r="F563" s="600"/>
    </row>
    <row r="564" spans="1:6" ht="13.5" thickBot="1">
      <c r="A564" s="330"/>
      <c r="B564" s="233" t="s">
        <v>617</v>
      </c>
      <c r="C564" s="356"/>
      <c r="D564" s="356"/>
      <c r="E564" s="363">
        <f>SUM(E501+E373+E339)</f>
        <v>1377</v>
      </c>
      <c r="F564" s="548"/>
    </row>
    <row r="565" spans="1:6" ht="13.5" thickBot="1">
      <c r="A565" s="330"/>
      <c r="B565" s="335" t="s">
        <v>614</v>
      </c>
      <c r="C565" s="356"/>
      <c r="D565" s="356"/>
      <c r="E565" s="363">
        <f>SUM(E468+E406+E374)</f>
        <v>15262</v>
      </c>
      <c r="F565" s="548"/>
    </row>
    <row r="566" spans="1:6" ht="13.5" thickBot="1">
      <c r="A566" s="330"/>
      <c r="B566" s="336" t="s">
        <v>365</v>
      </c>
      <c r="C566" s="363">
        <f aca="true" t="shared" si="25" ref="C566:E570">SUM(C340+C375+C407+C437+C469+C502+C533)</f>
        <v>1423573</v>
      </c>
      <c r="D566" s="363">
        <f t="shared" si="25"/>
        <v>1450039</v>
      </c>
      <c r="E566" s="363">
        <f t="shared" si="25"/>
        <v>802327</v>
      </c>
      <c r="F566" s="557">
        <f t="shared" si="23"/>
        <v>0.5533140832763809</v>
      </c>
    </row>
    <row r="567" spans="1:6" ht="13.5" thickBot="1">
      <c r="A567" s="328"/>
      <c r="B567" s="332" t="s">
        <v>378</v>
      </c>
      <c r="C567" s="356">
        <f t="shared" si="25"/>
        <v>0</v>
      </c>
      <c r="D567" s="356">
        <f t="shared" si="25"/>
        <v>0</v>
      </c>
      <c r="E567" s="356">
        <f t="shared" si="25"/>
        <v>0</v>
      </c>
      <c r="F567" s="557"/>
    </row>
    <row r="568" spans="1:6" ht="12.75">
      <c r="A568" s="328"/>
      <c r="B568" s="329" t="s">
        <v>376</v>
      </c>
      <c r="C568" s="357">
        <f t="shared" si="25"/>
        <v>0</v>
      </c>
      <c r="D568" s="357">
        <f t="shared" si="25"/>
        <v>30472</v>
      </c>
      <c r="E568" s="357">
        <f t="shared" si="25"/>
        <v>30472</v>
      </c>
      <c r="F568" s="545">
        <f t="shared" si="23"/>
        <v>1</v>
      </c>
    </row>
    <row r="569" spans="1:6" ht="13.5" thickBot="1">
      <c r="A569" s="328"/>
      <c r="B569" s="337" t="s">
        <v>377</v>
      </c>
      <c r="C569" s="358">
        <f t="shared" si="25"/>
        <v>0</v>
      </c>
      <c r="D569" s="358">
        <f t="shared" si="25"/>
        <v>0</v>
      </c>
      <c r="E569" s="358">
        <f t="shared" si="25"/>
        <v>0</v>
      </c>
      <c r="F569" s="548"/>
    </row>
    <row r="570" spans="1:6" ht="13.5" thickBot="1">
      <c r="A570" s="338"/>
      <c r="B570" s="335" t="s">
        <v>366</v>
      </c>
      <c r="C570" s="363">
        <f t="shared" si="25"/>
        <v>0</v>
      </c>
      <c r="D570" s="363">
        <f t="shared" si="25"/>
        <v>30472</v>
      </c>
      <c r="E570" s="363">
        <f t="shared" si="25"/>
        <v>30472</v>
      </c>
      <c r="F570" s="557">
        <f t="shared" si="23"/>
        <v>1</v>
      </c>
    </row>
    <row r="571" spans="1:6" ht="13.5" thickBot="1">
      <c r="A571" s="338"/>
      <c r="B571" s="602" t="s">
        <v>615</v>
      </c>
      <c r="C571" s="363"/>
      <c r="D571" s="363"/>
      <c r="E571" s="356">
        <f>SUM(E474+E345)</f>
        <v>17</v>
      </c>
      <c r="F571" s="557"/>
    </row>
    <row r="572" spans="1:6" ht="15.75" thickBot="1">
      <c r="A572" s="338"/>
      <c r="B572" s="339" t="s">
        <v>379</v>
      </c>
      <c r="C572" s="365">
        <f>SUM(C566+C567+C570)</f>
        <v>1423573</v>
      </c>
      <c r="D572" s="365">
        <f>SUM(D566+D567+D570)</f>
        <v>1480511</v>
      </c>
      <c r="E572" s="365">
        <f>SUM(E566+E567+E570+E571)</f>
        <v>832816</v>
      </c>
      <c r="F572" s="557">
        <f t="shared" si="23"/>
        <v>0.5625192923254201</v>
      </c>
    </row>
    <row r="573" spans="1:6" ht="12.75">
      <c r="A573" s="326"/>
      <c r="B573" s="340" t="s">
        <v>380</v>
      </c>
      <c r="C573" s="357">
        <f aca="true" t="shared" si="26" ref="C573:E575">SUM(C347+C381+C413+C443+C476+C508+C539)</f>
        <v>788062</v>
      </c>
      <c r="D573" s="357">
        <f t="shared" si="26"/>
        <v>807367</v>
      </c>
      <c r="E573" s="357">
        <f t="shared" si="26"/>
        <v>394709</v>
      </c>
      <c r="F573" s="545">
        <f t="shared" si="23"/>
        <v>0.4888842372799483</v>
      </c>
    </row>
    <row r="574" spans="1:6" ht="12.75">
      <c r="A574" s="326"/>
      <c r="B574" s="340" t="s">
        <v>381</v>
      </c>
      <c r="C574" s="357">
        <f t="shared" si="26"/>
        <v>206056</v>
      </c>
      <c r="D574" s="357">
        <f t="shared" si="26"/>
        <v>212035</v>
      </c>
      <c r="E574" s="357">
        <f t="shared" si="26"/>
        <v>105253</v>
      </c>
      <c r="F574" s="545">
        <f t="shared" si="23"/>
        <v>0.49639446317824887</v>
      </c>
    </row>
    <row r="575" spans="1:6" ht="12.75">
      <c r="A575" s="326"/>
      <c r="B575" s="340" t="s">
        <v>382</v>
      </c>
      <c r="C575" s="357">
        <f t="shared" si="26"/>
        <v>428566</v>
      </c>
      <c r="D575" s="357">
        <f t="shared" si="26"/>
        <v>460220</v>
      </c>
      <c r="E575" s="357">
        <f t="shared" si="26"/>
        <v>275915</v>
      </c>
      <c r="F575" s="545">
        <f t="shared" si="23"/>
        <v>0.599528486376081</v>
      </c>
    </row>
    <row r="576" spans="1:6" ht="12.75">
      <c r="A576" s="326"/>
      <c r="B576" s="565" t="s">
        <v>590</v>
      </c>
      <c r="C576" s="296"/>
      <c r="D576" s="566">
        <v>1188</v>
      </c>
      <c r="E576" s="566">
        <v>1188</v>
      </c>
      <c r="F576" s="545">
        <f t="shared" si="23"/>
        <v>1</v>
      </c>
    </row>
    <row r="577" spans="1:6" ht="12.75">
      <c r="A577" s="326"/>
      <c r="B577" s="340" t="s">
        <v>383</v>
      </c>
      <c r="C577" s="357">
        <f aca="true" t="shared" si="27" ref="C577:E578">SUM(C351+C384+C416+C446+C479+C511+C542)</f>
        <v>0</v>
      </c>
      <c r="D577" s="357">
        <f t="shared" si="27"/>
        <v>0</v>
      </c>
      <c r="E577" s="357">
        <f t="shared" si="27"/>
        <v>10</v>
      </c>
      <c r="F577" s="545"/>
    </row>
    <row r="578" spans="1:6" ht="13.5" thickBot="1">
      <c r="A578" s="326"/>
      <c r="B578" s="341" t="s">
        <v>384</v>
      </c>
      <c r="C578" s="358">
        <f t="shared" si="27"/>
        <v>0</v>
      </c>
      <c r="D578" s="358">
        <f t="shared" si="27"/>
        <v>0</v>
      </c>
      <c r="E578" s="358">
        <f t="shared" si="27"/>
        <v>370</v>
      </c>
      <c r="F578" s="548"/>
    </row>
    <row r="579" spans="1:6" ht="13.5" thickBot="1">
      <c r="A579" s="326"/>
      <c r="B579" s="342" t="s">
        <v>15</v>
      </c>
      <c r="C579" s="363">
        <f>SUM(C573:C578)</f>
        <v>1422684</v>
      </c>
      <c r="D579" s="363">
        <f>SUM(D573:D578)</f>
        <v>1480810</v>
      </c>
      <c r="E579" s="363">
        <f>SUM(E573:E578)-E576</f>
        <v>776257</v>
      </c>
      <c r="F579" s="544">
        <f t="shared" si="23"/>
        <v>0.5242110736691405</v>
      </c>
    </row>
    <row r="580" spans="1:6" ht="12.75">
      <c r="A580" s="326"/>
      <c r="B580" s="340" t="s">
        <v>385</v>
      </c>
      <c r="C580" s="357">
        <f aca="true" t="shared" si="28" ref="C580:E582">SUM(C354+C387+C419+C449+C482+C514+C545)</f>
        <v>508</v>
      </c>
      <c r="D580" s="357">
        <f t="shared" si="28"/>
        <v>508</v>
      </c>
      <c r="E580" s="357">
        <f t="shared" si="28"/>
        <v>0</v>
      </c>
      <c r="F580" s="545"/>
    </row>
    <row r="581" spans="1:6" ht="12.75">
      <c r="A581" s="326"/>
      <c r="B581" s="340" t="s">
        <v>386</v>
      </c>
      <c r="C581" s="357">
        <f t="shared" si="28"/>
        <v>381</v>
      </c>
      <c r="D581" s="357">
        <f t="shared" si="28"/>
        <v>381</v>
      </c>
      <c r="E581" s="357">
        <f t="shared" si="28"/>
        <v>322</v>
      </c>
      <c r="F581" s="545"/>
    </row>
    <row r="582" spans="1:6" ht="13.5" thickBot="1">
      <c r="A582" s="326"/>
      <c r="B582" s="343" t="s">
        <v>387</v>
      </c>
      <c r="C582" s="358">
        <f t="shared" si="28"/>
        <v>0</v>
      </c>
      <c r="D582" s="358">
        <f t="shared" si="28"/>
        <v>0</v>
      </c>
      <c r="E582" s="358">
        <f t="shared" si="28"/>
        <v>0</v>
      </c>
      <c r="F582" s="548"/>
    </row>
    <row r="583" spans="1:6" ht="13.5" thickBot="1">
      <c r="A583" s="326"/>
      <c r="B583" s="345" t="s">
        <v>21</v>
      </c>
      <c r="C583" s="363">
        <f>SUM(C580:C582)</f>
        <v>889</v>
      </c>
      <c r="D583" s="363">
        <f>SUM(D580:D582)</f>
        <v>889</v>
      </c>
      <c r="E583" s="363">
        <f>SUM(E580:E582)</f>
        <v>322</v>
      </c>
      <c r="F583" s="600"/>
    </row>
    <row r="584" spans="1:6" ht="13.5" thickBot="1">
      <c r="A584" s="326"/>
      <c r="B584" s="601" t="s">
        <v>613</v>
      </c>
      <c r="C584" s="363"/>
      <c r="D584" s="363"/>
      <c r="E584" s="356">
        <f>SUM(E549+E518+E486+E453+E391+E358)</f>
        <v>2705</v>
      </c>
      <c r="F584" s="600"/>
    </row>
    <row r="585" spans="1:6" ht="15.75" thickBot="1">
      <c r="A585" s="344"/>
      <c r="B585" s="327" t="s">
        <v>38</v>
      </c>
      <c r="C585" s="365">
        <f>SUM(C359+C392+C423+C454+C487+C519+C550)</f>
        <v>1423573</v>
      </c>
      <c r="D585" s="365">
        <f>SUM(D359+D392+D423+D454+D487+D519+D550)</f>
        <v>1480511</v>
      </c>
      <c r="E585" s="365">
        <f>SUM(E359+E392+E423+E454+E487+E519+E550)</f>
        <v>779284</v>
      </c>
      <c r="F585" s="544">
        <f t="shared" si="23"/>
        <v>0.5263615062637157</v>
      </c>
    </row>
    <row r="586" spans="1:6" ht="15">
      <c r="A586" s="346">
        <v>2630</v>
      </c>
      <c r="B586" s="362" t="s">
        <v>619</v>
      </c>
      <c r="C586" s="296"/>
      <c r="D586" s="296"/>
      <c r="E586" s="296"/>
      <c r="F586" s="545"/>
    </row>
    <row r="587" spans="1:6" ht="12.75">
      <c r="A587" s="328"/>
      <c r="B587" s="329" t="s">
        <v>367</v>
      </c>
      <c r="C587" s="296"/>
      <c r="D587" s="296"/>
      <c r="E587" s="296"/>
      <c r="F587" s="545"/>
    </row>
    <row r="588" spans="1:6" ht="12.75">
      <c r="A588" s="328"/>
      <c r="B588" s="329" t="s">
        <v>368</v>
      </c>
      <c r="C588" s="296"/>
      <c r="D588" s="296"/>
      <c r="E588" s="296">
        <v>122</v>
      </c>
      <c r="F588" s="545"/>
    </row>
    <row r="589" spans="1:6" ht="12.75">
      <c r="A589" s="328"/>
      <c r="B589" s="329" t="s">
        <v>369</v>
      </c>
      <c r="C589" s="296">
        <v>5000</v>
      </c>
      <c r="D589" s="296">
        <v>5000</v>
      </c>
      <c r="E589" s="296">
        <v>3755</v>
      </c>
      <c r="F589" s="545">
        <f>SUM(E589/D589)</f>
        <v>0.751</v>
      </c>
    </row>
    <row r="590" spans="1:6" ht="12.75">
      <c r="A590" s="328"/>
      <c r="B590" s="329" t="s">
        <v>370</v>
      </c>
      <c r="C590" s="296">
        <v>20000</v>
      </c>
      <c r="D590" s="296">
        <v>20000</v>
      </c>
      <c r="E590" s="296">
        <v>8086</v>
      </c>
      <c r="F590" s="545">
        <f>SUM(E590/D590)</f>
        <v>0.4043</v>
      </c>
    </row>
    <row r="591" spans="1:6" ht="12.75">
      <c r="A591" s="328"/>
      <c r="B591" s="329" t="s">
        <v>371</v>
      </c>
      <c r="C591" s="296">
        <v>5000</v>
      </c>
      <c r="D591" s="296">
        <v>5000</v>
      </c>
      <c r="E591" s="296">
        <v>4643</v>
      </c>
      <c r="F591" s="545">
        <f>SUM(E591/D591)</f>
        <v>0.9286</v>
      </c>
    </row>
    <row r="592" spans="1:6" ht="13.5" thickBot="1">
      <c r="A592" s="328"/>
      <c r="B592" s="331" t="s">
        <v>372</v>
      </c>
      <c r="C592" s="355"/>
      <c r="D592" s="355"/>
      <c r="E592" s="355"/>
      <c r="F592" s="548"/>
    </row>
    <row r="593" spans="1:6" ht="13.5" thickBot="1">
      <c r="A593" s="328"/>
      <c r="B593" s="332" t="s">
        <v>360</v>
      </c>
      <c r="C593" s="359">
        <f>SUM(C587:C592)</f>
        <v>30000</v>
      </c>
      <c r="D593" s="359">
        <f>SUM(D587:D592)</f>
        <v>30000</v>
      </c>
      <c r="E593" s="359">
        <f>SUM(E587:E592)</f>
        <v>16606</v>
      </c>
      <c r="F593" s="557">
        <f aca="true" t="shared" si="29" ref="F593:F619">SUM(E593/D593)</f>
        <v>0.5535333333333333</v>
      </c>
    </row>
    <row r="594" spans="1:6" ht="12.75">
      <c r="A594" s="328"/>
      <c r="B594" s="329" t="s">
        <v>373</v>
      </c>
      <c r="C594" s="296">
        <v>306547</v>
      </c>
      <c r="D594" s="296">
        <v>313439</v>
      </c>
      <c r="E594" s="296">
        <v>157152</v>
      </c>
      <c r="F594" s="545">
        <f t="shared" si="29"/>
        <v>0.501379853815256</v>
      </c>
    </row>
    <row r="595" spans="1:6" ht="12.75">
      <c r="A595" s="328"/>
      <c r="B595" s="329" t="s">
        <v>374</v>
      </c>
      <c r="C595" s="296">
        <v>16000</v>
      </c>
      <c r="D595" s="296">
        <v>16000</v>
      </c>
      <c r="E595" s="296">
        <v>15479</v>
      </c>
      <c r="F595" s="545">
        <f t="shared" si="29"/>
        <v>0.9674375</v>
      </c>
    </row>
    <row r="596" spans="1:6" ht="13.5" thickBot="1">
      <c r="A596" s="328"/>
      <c r="B596" s="329" t="s">
        <v>375</v>
      </c>
      <c r="C596" s="355"/>
      <c r="D596" s="355"/>
      <c r="E596" s="355"/>
      <c r="F596" s="548"/>
    </row>
    <row r="597" spans="1:6" ht="13.5" thickBot="1">
      <c r="A597" s="333"/>
      <c r="B597" s="334" t="s">
        <v>363</v>
      </c>
      <c r="C597" s="299">
        <f>SUM(C594:C596)</f>
        <v>322547</v>
      </c>
      <c r="D597" s="299">
        <f>SUM(D594:D596)</f>
        <v>329439</v>
      </c>
      <c r="E597" s="299">
        <f>SUM(E594:E596)</f>
        <v>172631</v>
      </c>
      <c r="F597" s="557">
        <f t="shared" si="29"/>
        <v>0.5240150680399103</v>
      </c>
    </row>
    <row r="598" spans="1:6" ht="13.5" thickBot="1">
      <c r="A598" s="330"/>
      <c r="B598" s="335" t="s">
        <v>364</v>
      </c>
      <c r="C598" s="354"/>
      <c r="D598" s="354"/>
      <c r="E598" s="359">
        <v>1561</v>
      </c>
      <c r="F598" s="600"/>
    </row>
    <row r="599" spans="1:6" ht="13.5" thickBot="1">
      <c r="A599" s="330"/>
      <c r="B599" s="335" t="s">
        <v>614</v>
      </c>
      <c r="C599" s="354"/>
      <c r="D599" s="607"/>
      <c r="E599" s="359">
        <v>3168</v>
      </c>
      <c r="F599" s="608"/>
    </row>
    <row r="600" spans="1:6" ht="13.5" thickBot="1">
      <c r="A600" s="330"/>
      <c r="B600" s="336" t="s">
        <v>365</v>
      </c>
      <c r="C600" s="359">
        <f>SUM(C597+C593+C598)</f>
        <v>352547</v>
      </c>
      <c r="D600" s="359">
        <f>SUM(D597+D593+D598)</f>
        <v>359439</v>
      </c>
      <c r="E600" s="359">
        <f>SUM(E597+E593+E598+E599)</f>
        <v>193966</v>
      </c>
      <c r="F600" s="557">
        <f t="shared" si="29"/>
        <v>0.5396353762390836</v>
      </c>
    </row>
    <row r="601" spans="1:6" ht="13.5" thickBot="1">
      <c r="A601" s="330"/>
      <c r="B601" s="602" t="s">
        <v>649</v>
      </c>
      <c r="C601" s="359"/>
      <c r="D601" s="359"/>
      <c r="E601" s="354">
        <v>2911</v>
      </c>
      <c r="F601" s="557"/>
    </row>
    <row r="602" spans="1:6" ht="13.5" thickBot="1">
      <c r="A602" s="328"/>
      <c r="B602" s="332" t="s">
        <v>378</v>
      </c>
      <c r="C602" s="354"/>
      <c r="D602" s="354"/>
      <c r="E602" s="359">
        <f>SUM(E601)</f>
        <v>2911</v>
      </c>
      <c r="F602" s="557"/>
    </row>
    <row r="603" spans="1:6" ht="12.75">
      <c r="A603" s="328"/>
      <c r="B603" s="329" t="s">
        <v>376</v>
      </c>
      <c r="C603" s="296"/>
      <c r="D603" s="296">
        <v>5870</v>
      </c>
      <c r="E603" s="296">
        <v>5870</v>
      </c>
      <c r="F603" s="545">
        <f t="shared" si="29"/>
        <v>1</v>
      </c>
    </row>
    <row r="604" spans="1:6" ht="13.5" thickBot="1">
      <c r="A604" s="328"/>
      <c r="B604" s="337" t="s">
        <v>377</v>
      </c>
      <c r="C604" s="355"/>
      <c r="D604" s="355"/>
      <c r="E604" s="355"/>
      <c r="F604" s="548"/>
    </row>
    <row r="605" spans="1:6" ht="13.5" thickBot="1">
      <c r="A605" s="338"/>
      <c r="B605" s="335" t="s">
        <v>366</v>
      </c>
      <c r="C605" s="355"/>
      <c r="D605" s="299">
        <f>SUM(D603:D604)</f>
        <v>5870</v>
      </c>
      <c r="E605" s="299">
        <f>SUM(E603:E604)</f>
        <v>5870</v>
      </c>
      <c r="F605" s="557">
        <f t="shared" si="29"/>
        <v>1</v>
      </c>
    </row>
    <row r="606" spans="1:6" ht="13.5" thickBot="1">
      <c r="A606" s="338"/>
      <c r="B606" s="602" t="s">
        <v>615</v>
      </c>
      <c r="C606" s="355"/>
      <c r="D606" s="299"/>
      <c r="E606" s="355">
        <v>254</v>
      </c>
      <c r="F606" s="557"/>
    </row>
    <row r="607" spans="1:6" ht="15.75" thickBot="1">
      <c r="A607" s="338"/>
      <c r="B607" s="339" t="s">
        <v>379</v>
      </c>
      <c r="C607" s="361">
        <f>SUM(C600+C602+C605)</f>
        <v>352547</v>
      </c>
      <c r="D607" s="361">
        <f>SUM(D600+D602+D605)</f>
        <v>365309</v>
      </c>
      <c r="E607" s="361">
        <f>SUM(E600+E602+E605+E606)</f>
        <v>203001</v>
      </c>
      <c r="F607" s="557">
        <f t="shared" si="29"/>
        <v>0.5556966841769571</v>
      </c>
    </row>
    <row r="608" spans="1:6" ht="12.75">
      <c r="A608" s="326"/>
      <c r="B608" s="340" t="s">
        <v>380</v>
      </c>
      <c r="C608" s="296">
        <v>211346</v>
      </c>
      <c r="D608" s="296">
        <v>213621</v>
      </c>
      <c r="E608" s="296">
        <v>100917</v>
      </c>
      <c r="F608" s="545">
        <f t="shared" si="29"/>
        <v>0.4724114202255396</v>
      </c>
    </row>
    <row r="609" spans="1:6" ht="12.75">
      <c r="A609" s="326"/>
      <c r="B609" s="340" t="s">
        <v>381</v>
      </c>
      <c r="C609" s="296">
        <v>55864</v>
      </c>
      <c r="D609" s="296">
        <v>56625</v>
      </c>
      <c r="E609" s="296">
        <v>27107</v>
      </c>
      <c r="F609" s="545">
        <f t="shared" si="29"/>
        <v>0.47871081677704197</v>
      </c>
    </row>
    <row r="610" spans="1:6" ht="12.75">
      <c r="A610" s="326"/>
      <c r="B610" s="340" t="s">
        <v>382</v>
      </c>
      <c r="C610" s="296">
        <v>84437</v>
      </c>
      <c r="D610" s="296">
        <v>94163</v>
      </c>
      <c r="E610" s="296">
        <v>56215</v>
      </c>
      <c r="F610" s="545">
        <f t="shared" si="29"/>
        <v>0.5969966972165288</v>
      </c>
    </row>
    <row r="611" spans="1:6" ht="12.75">
      <c r="A611" s="326"/>
      <c r="B611" s="340" t="s">
        <v>383</v>
      </c>
      <c r="C611" s="296"/>
      <c r="D611" s="296"/>
      <c r="E611" s="296"/>
      <c r="F611" s="545"/>
    </row>
    <row r="612" spans="1:6" ht="13.5" thickBot="1">
      <c r="A612" s="326"/>
      <c r="B612" s="341" t="s">
        <v>384</v>
      </c>
      <c r="C612" s="355"/>
      <c r="D612" s="355"/>
      <c r="E612" s="355"/>
      <c r="F612" s="548"/>
    </row>
    <row r="613" spans="1:6" ht="13.5" thickBot="1">
      <c r="A613" s="326"/>
      <c r="B613" s="342" t="s">
        <v>15</v>
      </c>
      <c r="C613" s="359">
        <f>SUM(C608:C612)</f>
        <v>351647</v>
      </c>
      <c r="D613" s="359">
        <f>SUM(D608:D612)</f>
        <v>364409</v>
      </c>
      <c r="E613" s="359">
        <f>SUM(E608:E612)</f>
        <v>184239</v>
      </c>
      <c r="F613" s="544">
        <f t="shared" si="29"/>
        <v>0.5055830124942029</v>
      </c>
    </row>
    <row r="614" spans="1:6" ht="12.75">
      <c r="A614" s="326"/>
      <c r="B614" s="340" t="s">
        <v>385</v>
      </c>
      <c r="C614" s="296"/>
      <c r="D614" s="296"/>
      <c r="E614" s="296">
        <v>3881</v>
      </c>
      <c r="F614" s="545"/>
    </row>
    <row r="615" spans="1:6" ht="12.75">
      <c r="A615" s="326"/>
      <c r="B615" s="340" t="s">
        <v>386</v>
      </c>
      <c r="C615" s="296">
        <v>900</v>
      </c>
      <c r="D615" s="296">
        <v>900</v>
      </c>
      <c r="E615" s="296">
        <v>301</v>
      </c>
      <c r="F615" s="545"/>
    </row>
    <row r="616" spans="1:6" ht="13.5" thickBot="1">
      <c r="A616" s="326"/>
      <c r="B616" s="343" t="s">
        <v>387</v>
      </c>
      <c r="C616" s="355"/>
      <c r="D616" s="355"/>
      <c r="E616" s="355"/>
      <c r="F616" s="548"/>
    </row>
    <row r="617" spans="1:6" ht="13.5" thickBot="1">
      <c r="A617" s="326"/>
      <c r="B617" s="345" t="s">
        <v>21</v>
      </c>
      <c r="C617" s="359">
        <f>SUM(C615:C616)</f>
        <v>900</v>
      </c>
      <c r="D617" s="359">
        <f>SUM(D615:D616)</f>
        <v>900</v>
      </c>
      <c r="E617" s="359">
        <f>SUM(E614:E616)</f>
        <v>4182</v>
      </c>
      <c r="F617" s="544"/>
    </row>
    <row r="618" spans="1:6" ht="13.5" thickBot="1">
      <c r="A618" s="326"/>
      <c r="B618" s="601" t="s">
        <v>613</v>
      </c>
      <c r="C618" s="359"/>
      <c r="D618" s="359"/>
      <c r="E618" s="354">
        <v>5091</v>
      </c>
      <c r="F618" s="557"/>
    </row>
    <row r="619" spans="1:6" ht="15.75" thickBot="1">
      <c r="A619" s="344"/>
      <c r="B619" s="327" t="s">
        <v>38</v>
      </c>
      <c r="C619" s="361">
        <f>SUM(C613+C617)</f>
        <v>352547</v>
      </c>
      <c r="D619" s="361">
        <f>SUM(D613+D617)</f>
        <v>365309</v>
      </c>
      <c r="E619" s="361">
        <f>SUM(E613+E617+E618)</f>
        <v>193512</v>
      </c>
      <c r="F619" s="557">
        <f t="shared" si="29"/>
        <v>0.5297214139262926</v>
      </c>
    </row>
    <row r="620" spans="1:6" ht="15">
      <c r="A620" s="346">
        <v>2640</v>
      </c>
      <c r="B620" s="347" t="s">
        <v>406</v>
      </c>
      <c r="C620" s="296"/>
      <c r="D620" s="296"/>
      <c r="E620" s="296"/>
      <c r="F620" s="545"/>
    </row>
    <row r="621" spans="1:6" ht="12.75">
      <c r="A621" s="328"/>
      <c r="B621" s="329" t="s">
        <v>367</v>
      </c>
      <c r="C621" s="296"/>
      <c r="D621" s="296"/>
      <c r="E621" s="296"/>
      <c r="F621" s="545"/>
    </row>
    <row r="622" spans="1:6" ht="12.75">
      <c r="A622" s="328"/>
      <c r="B622" s="329" t="s">
        <v>368</v>
      </c>
      <c r="C622" s="296"/>
      <c r="D622" s="296"/>
      <c r="E622" s="296"/>
      <c r="F622" s="545"/>
    </row>
    <row r="623" spans="1:6" ht="12.75">
      <c r="A623" s="328"/>
      <c r="B623" s="329" t="s">
        <v>369</v>
      </c>
      <c r="C623" s="296">
        <v>2692</v>
      </c>
      <c r="D623" s="296">
        <v>2692</v>
      </c>
      <c r="E623" s="296">
        <v>1544</v>
      </c>
      <c r="F623" s="545">
        <f>SUM(E623/D623)</f>
        <v>0.5735512630014858</v>
      </c>
    </row>
    <row r="624" spans="1:6" ht="12.75">
      <c r="A624" s="328"/>
      <c r="B624" s="329" t="s">
        <v>370</v>
      </c>
      <c r="C624" s="296">
        <v>8874</v>
      </c>
      <c r="D624" s="296">
        <v>8874</v>
      </c>
      <c r="E624" s="296">
        <v>4221</v>
      </c>
      <c r="F624" s="545">
        <f>SUM(E624/D624)</f>
        <v>0.47565922920892495</v>
      </c>
    </row>
    <row r="625" spans="1:6" ht="12.75">
      <c r="A625" s="328"/>
      <c r="B625" s="329" t="s">
        <v>371</v>
      </c>
      <c r="C625" s="296">
        <v>1438</v>
      </c>
      <c r="D625" s="296">
        <v>1438</v>
      </c>
      <c r="E625" s="296">
        <v>616</v>
      </c>
      <c r="F625" s="545">
        <f>SUM(E625/D625)</f>
        <v>0.4283727399165508</v>
      </c>
    </row>
    <row r="626" spans="1:6" ht="13.5" thickBot="1">
      <c r="A626" s="328"/>
      <c r="B626" s="331" t="s">
        <v>372</v>
      </c>
      <c r="C626" s="355"/>
      <c r="D626" s="355"/>
      <c r="E626" s="355"/>
      <c r="F626" s="548"/>
    </row>
    <row r="627" spans="1:6" ht="13.5" thickBot="1">
      <c r="A627" s="328"/>
      <c r="B627" s="332" t="s">
        <v>360</v>
      </c>
      <c r="C627" s="359">
        <f>SUM(C621:C626)</f>
        <v>13004</v>
      </c>
      <c r="D627" s="359">
        <f>SUM(D621:D626)</f>
        <v>13004</v>
      </c>
      <c r="E627" s="359">
        <f>SUM(E621:E626)</f>
        <v>6381</v>
      </c>
      <c r="F627" s="557">
        <f aca="true" t="shared" si="30" ref="F627:F652">SUM(E627/D627)</f>
        <v>0.49069517071670254</v>
      </c>
    </row>
    <row r="628" spans="1:6" ht="12.75">
      <c r="A628" s="328"/>
      <c r="B628" s="329" t="s">
        <v>373</v>
      </c>
      <c r="C628" s="296">
        <v>292231</v>
      </c>
      <c r="D628" s="296">
        <v>298197</v>
      </c>
      <c r="E628" s="296">
        <v>139000</v>
      </c>
      <c r="F628" s="545">
        <f t="shared" si="30"/>
        <v>0.4661348035023827</v>
      </c>
    </row>
    <row r="629" spans="1:6" ht="12.75">
      <c r="A629" s="328"/>
      <c r="B629" s="329" t="s">
        <v>374</v>
      </c>
      <c r="C629" s="296">
        <v>13735</v>
      </c>
      <c r="D629" s="296">
        <v>13735</v>
      </c>
      <c r="E629" s="296">
        <v>13130</v>
      </c>
      <c r="F629" s="545">
        <f t="shared" si="30"/>
        <v>0.9559519475791772</v>
      </c>
    </row>
    <row r="630" spans="1:6" ht="13.5" thickBot="1">
      <c r="A630" s="328"/>
      <c r="B630" s="329" t="s">
        <v>375</v>
      </c>
      <c r="C630" s="355"/>
      <c r="D630" s="355"/>
      <c r="E630" s="355"/>
      <c r="F630" s="548"/>
    </row>
    <row r="631" spans="1:6" ht="13.5" thickBot="1">
      <c r="A631" s="333"/>
      <c r="B631" s="334" t="s">
        <v>363</v>
      </c>
      <c r="C631" s="299">
        <f>SUM(C628:C630)</f>
        <v>305966</v>
      </c>
      <c r="D631" s="299">
        <f>SUM(D628:D630)</f>
        <v>311932</v>
      </c>
      <c r="E631" s="299">
        <f>SUM(E628:E630)</f>
        <v>152130</v>
      </c>
      <c r="F631" s="557">
        <f t="shared" si="30"/>
        <v>0.48770244796942924</v>
      </c>
    </row>
    <row r="632" spans="1:6" ht="13.5" thickBot="1">
      <c r="A632" s="330"/>
      <c r="B632" s="335" t="s">
        <v>364</v>
      </c>
      <c r="C632" s="354"/>
      <c r="D632" s="354"/>
      <c r="E632" s="359">
        <v>1933</v>
      </c>
      <c r="F632" s="600"/>
    </row>
    <row r="633" spans="1:6" ht="13.5" thickBot="1">
      <c r="A633" s="330"/>
      <c r="B633" s="335" t="s">
        <v>614</v>
      </c>
      <c r="C633" s="354"/>
      <c r="D633" s="354"/>
      <c r="E633" s="359">
        <v>161</v>
      </c>
      <c r="F633" s="548"/>
    </row>
    <row r="634" spans="1:6" ht="13.5" thickBot="1">
      <c r="A634" s="330"/>
      <c r="B634" s="336" t="s">
        <v>365</v>
      </c>
      <c r="C634" s="359">
        <f>SUM(C631+C627+C632)</f>
        <v>318970</v>
      </c>
      <c r="D634" s="359">
        <f>SUM(D631+D627+D632)</f>
        <v>324936</v>
      </c>
      <c r="E634" s="359">
        <f>SUM(E631+E627+E632+E633)</f>
        <v>160605</v>
      </c>
      <c r="F634" s="557">
        <f t="shared" si="30"/>
        <v>0.49426656326168844</v>
      </c>
    </row>
    <row r="635" spans="1:6" ht="13.5" thickBot="1">
      <c r="A635" s="328"/>
      <c r="B635" s="332" t="s">
        <v>378</v>
      </c>
      <c r="C635" s="354"/>
      <c r="D635" s="354"/>
      <c r="E635" s="354"/>
      <c r="F635" s="557"/>
    </row>
    <row r="636" spans="1:6" ht="12.75">
      <c r="A636" s="328"/>
      <c r="B636" s="329" t="s">
        <v>376</v>
      </c>
      <c r="C636" s="296"/>
      <c r="D636" s="296">
        <v>3768</v>
      </c>
      <c r="E636" s="296">
        <v>3768</v>
      </c>
      <c r="F636" s="545">
        <f t="shared" si="30"/>
        <v>1</v>
      </c>
    </row>
    <row r="637" spans="1:6" ht="13.5" thickBot="1">
      <c r="A637" s="328"/>
      <c r="B637" s="337" t="s">
        <v>377</v>
      </c>
      <c r="C637" s="355"/>
      <c r="D637" s="355"/>
      <c r="E637" s="355"/>
      <c r="F637" s="548"/>
    </row>
    <row r="638" spans="1:6" ht="13.5" thickBot="1">
      <c r="A638" s="338"/>
      <c r="B638" s="335" t="s">
        <v>366</v>
      </c>
      <c r="C638" s="355"/>
      <c r="D638" s="299">
        <f>SUM(D636:D637)</f>
        <v>3768</v>
      </c>
      <c r="E638" s="299">
        <f>SUM(E636:E637)</f>
        <v>3768</v>
      </c>
      <c r="F638" s="557">
        <f t="shared" si="30"/>
        <v>1</v>
      </c>
    </row>
    <row r="639" spans="1:6" ht="13.5" thickBot="1">
      <c r="A639" s="338"/>
      <c r="B639" s="602" t="s">
        <v>615</v>
      </c>
      <c r="C639" s="355"/>
      <c r="D639" s="299"/>
      <c r="E639" s="299"/>
      <c r="F639" s="557"/>
    </row>
    <row r="640" spans="1:6" ht="15.75" thickBot="1">
      <c r="A640" s="338"/>
      <c r="B640" s="339" t="s">
        <v>379</v>
      </c>
      <c r="C640" s="361">
        <f>SUM(C634+C635+C638)</f>
        <v>318970</v>
      </c>
      <c r="D640" s="361">
        <f>SUM(D634+D635+D638)</f>
        <v>328704</v>
      </c>
      <c r="E640" s="361">
        <f>SUM(E634+E635+E638)</f>
        <v>164373</v>
      </c>
      <c r="F640" s="557">
        <f t="shared" si="30"/>
        <v>0.5000638872663551</v>
      </c>
    </row>
    <row r="641" spans="1:6" ht="12.75">
      <c r="A641" s="326"/>
      <c r="B641" s="340" t="s">
        <v>380</v>
      </c>
      <c r="C641" s="296">
        <v>192714</v>
      </c>
      <c r="D641" s="296">
        <v>195682</v>
      </c>
      <c r="E641" s="296">
        <v>83987</v>
      </c>
      <c r="F641" s="545">
        <f t="shared" si="30"/>
        <v>0.429201459510839</v>
      </c>
    </row>
    <row r="642" spans="1:6" ht="12.75">
      <c r="A642" s="326"/>
      <c r="B642" s="340" t="s">
        <v>381</v>
      </c>
      <c r="C642" s="296">
        <v>51373</v>
      </c>
      <c r="D642" s="296">
        <v>52367</v>
      </c>
      <c r="E642" s="296">
        <v>21897</v>
      </c>
      <c r="F642" s="545">
        <f t="shared" si="30"/>
        <v>0.4181450149903565</v>
      </c>
    </row>
    <row r="643" spans="1:6" ht="12.75">
      <c r="A643" s="326"/>
      <c r="B643" s="340" t="s">
        <v>382</v>
      </c>
      <c r="C643" s="296">
        <v>74883</v>
      </c>
      <c r="D643" s="296">
        <v>80655</v>
      </c>
      <c r="E643" s="296">
        <v>49906</v>
      </c>
      <c r="F643" s="545">
        <f t="shared" si="30"/>
        <v>0.6187589114128076</v>
      </c>
    </row>
    <row r="644" spans="1:6" ht="12.75">
      <c r="A644" s="326"/>
      <c r="B644" s="340" t="s">
        <v>383</v>
      </c>
      <c r="C644" s="296"/>
      <c r="D644" s="296"/>
      <c r="E644" s="296"/>
      <c r="F644" s="545"/>
    </row>
    <row r="645" spans="1:6" ht="13.5" thickBot="1">
      <c r="A645" s="326"/>
      <c r="B645" s="341" t="s">
        <v>384</v>
      </c>
      <c r="C645" s="355"/>
      <c r="D645" s="355"/>
      <c r="E645" s="355">
        <v>4733</v>
      </c>
      <c r="F645" s="548"/>
    </row>
    <row r="646" spans="1:6" ht="13.5" thickBot="1">
      <c r="A646" s="326"/>
      <c r="B646" s="342" t="s">
        <v>15</v>
      </c>
      <c r="C646" s="359">
        <f>SUM(C641:C645)</f>
        <v>318970</v>
      </c>
      <c r="D646" s="359">
        <f>SUM(D641:D645)</f>
        <v>328704</v>
      </c>
      <c r="E646" s="359">
        <f>SUM(E641:E645)</f>
        <v>160523</v>
      </c>
      <c r="F646" s="544">
        <f t="shared" si="30"/>
        <v>0.4883512217679128</v>
      </c>
    </row>
    <row r="647" spans="1:6" ht="12.75">
      <c r="A647" s="326"/>
      <c r="B647" s="340" t="s">
        <v>385</v>
      </c>
      <c r="C647" s="296"/>
      <c r="D647" s="296"/>
      <c r="E647" s="296"/>
      <c r="F647" s="545"/>
    </row>
    <row r="648" spans="1:6" ht="12.75">
      <c r="A648" s="326"/>
      <c r="B648" s="340" t="s">
        <v>386</v>
      </c>
      <c r="C648" s="296"/>
      <c r="D648" s="296"/>
      <c r="E648" s="296"/>
      <c r="F648" s="545"/>
    </row>
    <row r="649" spans="1:6" ht="13.5" thickBot="1">
      <c r="A649" s="326"/>
      <c r="B649" s="343" t="s">
        <v>387</v>
      </c>
      <c r="C649" s="355"/>
      <c r="D649" s="355"/>
      <c r="E649" s="355"/>
      <c r="F649" s="548"/>
    </row>
    <row r="650" spans="1:6" ht="13.5" thickBot="1">
      <c r="A650" s="326"/>
      <c r="B650" s="345" t="s">
        <v>21</v>
      </c>
      <c r="C650" s="354"/>
      <c r="D650" s="354"/>
      <c r="E650" s="354"/>
      <c r="F650" s="544"/>
    </row>
    <row r="651" spans="1:6" ht="13.5" thickBot="1">
      <c r="A651" s="326"/>
      <c r="B651" s="601" t="s">
        <v>613</v>
      </c>
      <c r="C651" s="354"/>
      <c r="D651" s="354"/>
      <c r="E651" s="354">
        <v>1119</v>
      </c>
      <c r="F651" s="557"/>
    </row>
    <row r="652" spans="1:6" ht="15.75" thickBot="1">
      <c r="A652" s="344"/>
      <c r="B652" s="327" t="s">
        <v>38</v>
      </c>
      <c r="C652" s="361">
        <f>SUM(C646+C650)</f>
        <v>318970</v>
      </c>
      <c r="D652" s="361">
        <f>SUM(D646+D650)</f>
        <v>328704</v>
      </c>
      <c r="E652" s="361">
        <f>SUM(E646+E650+E651)</f>
        <v>161642</v>
      </c>
      <c r="F652" s="557">
        <f t="shared" si="30"/>
        <v>0.4917555003894081</v>
      </c>
    </row>
    <row r="653" spans="1:6" ht="15">
      <c r="A653" s="346">
        <v>2650</v>
      </c>
      <c r="B653" s="347" t="s">
        <v>407</v>
      </c>
      <c r="C653" s="296"/>
      <c r="D653" s="296"/>
      <c r="E653" s="296"/>
      <c r="F653" s="545"/>
    </row>
    <row r="654" spans="1:6" ht="12.75">
      <c r="A654" s="328"/>
      <c r="B654" s="329" t="s">
        <v>367</v>
      </c>
      <c r="C654" s="296">
        <v>11700</v>
      </c>
      <c r="D654" s="296">
        <v>11700</v>
      </c>
      <c r="E654" s="296">
        <v>985</v>
      </c>
      <c r="F654" s="545">
        <f>SUM(E654/D654)</f>
        <v>0.0841880341880342</v>
      </c>
    </row>
    <row r="655" spans="1:6" ht="12.75">
      <c r="A655" s="328"/>
      <c r="B655" s="329" t="s">
        <v>368</v>
      </c>
      <c r="C655" s="296">
        <v>2700</v>
      </c>
      <c r="D655" s="296">
        <v>2700</v>
      </c>
      <c r="E655" s="296"/>
      <c r="F655" s="545">
        <f>SUM(E655/D655)</f>
        <v>0</v>
      </c>
    </row>
    <row r="656" spans="1:6" ht="12.75">
      <c r="A656" s="328"/>
      <c r="B656" s="329" t="s">
        <v>369</v>
      </c>
      <c r="C656" s="296"/>
      <c r="D656" s="296"/>
      <c r="E656" s="296">
        <v>11953</v>
      </c>
      <c r="F656" s="545"/>
    </row>
    <row r="657" spans="1:6" ht="12.75">
      <c r="A657" s="328"/>
      <c r="B657" s="329" t="s">
        <v>370</v>
      </c>
      <c r="C657" s="296">
        <v>26950</v>
      </c>
      <c r="D657" s="296">
        <v>26950</v>
      </c>
      <c r="E657" s="296">
        <v>6725</v>
      </c>
      <c r="F657" s="545">
        <f>SUM(E657/D657)</f>
        <v>0.24953617810760667</v>
      </c>
    </row>
    <row r="658" spans="1:6" ht="12.75">
      <c r="A658" s="328"/>
      <c r="B658" s="329" t="s">
        <v>371</v>
      </c>
      <c r="C658" s="296">
        <v>4500</v>
      </c>
      <c r="D658" s="296">
        <v>4500</v>
      </c>
      <c r="E658" s="296">
        <v>1768</v>
      </c>
      <c r="F658" s="545">
        <f>SUM(E658/D658)</f>
        <v>0.3928888888888889</v>
      </c>
    </row>
    <row r="659" spans="1:6" ht="13.5" thickBot="1">
      <c r="A659" s="328"/>
      <c r="B659" s="331" t="s">
        <v>372</v>
      </c>
      <c r="C659" s="355"/>
      <c r="D659" s="355"/>
      <c r="E659" s="355"/>
      <c r="F659" s="548"/>
    </row>
    <row r="660" spans="1:6" ht="13.5" thickBot="1">
      <c r="A660" s="328"/>
      <c r="B660" s="332" t="s">
        <v>360</v>
      </c>
      <c r="C660" s="359">
        <f>SUM(C654:C659)</f>
        <v>45850</v>
      </c>
      <c r="D660" s="359">
        <f>SUM(D654:D659)</f>
        <v>45850</v>
      </c>
      <c r="E660" s="359">
        <f>SUM(E654:E659)</f>
        <v>21431</v>
      </c>
      <c r="F660" s="557">
        <f aca="true" t="shared" si="31" ref="F660:F684">SUM(E660/D660)</f>
        <v>0.4674154852780807</v>
      </c>
    </row>
    <row r="661" spans="1:6" ht="12.75">
      <c r="A661" s="328"/>
      <c r="B661" s="329" t="s">
        <v>373</v>
      </c>
      <c r="C661" s="296">
        <v>365737</v>
      </c>
      <c r="D661" s="296">
        <v>374328</v>
      </c>
      <c r="E661" s="296">
        <v>191788</v>
      </c>
      <c r="F661" s="545">
        <f t="shared" si="31"/>
        <v>0.5123528028894445</v>
      </c>
    </row>
    <row r="662" spans="1:6" ht="12.75">
      <c r="A662" s="328"/>
      <c r="B662" s="329" t="s">
        <v>374</v>
      </c>
      <c r="C662" s="296">
        <v>15900</v>
      </c>
      <c r="D662" s="296">
        <v>15900</v>
      </c>
      <c r="E662" s="296">
        <v>5992</v>
      </c>
      <c r="F662" s="545">
        <f t="shared" si="31"/>
        <v>0.3768553459119497</v>
      </c>
    </row>
    <row r="663" spans="1:6" ht="13.5" thickBot="1">
      <c r="A663" s="328"/>
      <c r="B663" s="329" t="s">
        <v>375</v>
      </c>
      <c r="C663" s="355"/>
      <c r="D663" s="355"/>
      <c r="E663" s="355"/>
      <c r="F663" s="548"/>
    </row>
    <row r="664" spans="1:6" ht="13.5" thickBot="1">
      <c r="A664" s="333"/>
      <c r="B664" s="334" t="s">
        <v>363</v>
      </c>
      <c r="C664" s="299">
        <f>SUM(C661:C663)</f>
        <v>381637</v>
      </c>
      <c r="D664" s="299">
        <f>SUM(D661:D663)</f>
        <v>390228</v>
      </c>
      <c r="E664" s="299">
        <f>SUM(E661:E663)</f>
        <v>197780</v>
      </c>
      <c r="F664" s="557">
        <f t="shared" si="31"/>
        <v>0.5068319034000636</v>
      </c>
    </row>
    <row r="665" spans="1:6" ht="13.5" thickBot="1">
      <c r="A665" s="330"/>
      <c r="B665" s="335" t="s">
        <v>364</v>
      </c>
      <c r="C665" s="354"/>
      <c r="D665" s="354"/>
      <c r="E665" s="359">
        <v>870</v>
      </c>
      <c r="F665" s="600"/>
    </row>
    <row r="666" spans="1:6" ht="13.5" thickBot="1">
      <c r="A666" s="330"/>
      <c r="B666" s="336" t="s">
        <v>365</v>
      </c>
      <c r="C666" s="359">
        <f>SUM(C664+C660+C665)</f>
        <v>427487</v>
      </c>
      <c r="D666" s="359">
        <f>SUM(D664+D660+D665)</f>
        <v>436078</v>
      </c>
      <c r="E666" s="359">
        <f>SUM(E664+E660+E665)</f>
        <v>220081</v>
      </c>
      <c r="F666" s="557">
        <f t="shared" si="31"/>
        <v>0.5046826485170084</v>
      </c>
    </row>
    <row r="667" spans="1:6" ht="13.5" thickBot="1">
      <c r="A667" s="328"/>
      <c r="B667" s="332" t="s">
        <v>378</v>
      </c>
      <c r="C667" s="354"/>
      <c r="D667" s="354"/>
      <c r="E667" s="354"/>
      <c r="F667" s="557"/>
    </row>
    <row r="668" spans="1:6" ht="12.75">
      <c r="A668" s="328"/>
      <c r="B668" s="329" t="s">
        <v>376</v>
      </c>
      <c r="C668" s="296"/>
      <c r="D668" s="296">
        <v>20302</v>
      </c>
      <c r="E668" s="296">
        <v>20302</v>
      </c>
      <c r="F668" s="545">
        <f t="shared" si="31"/>
        <v>1</v>
      </c>
    </row>
    <row r="669" spans="1:6" ht="13.5" thickBot="1">
      <c r="A669" s="328"/>
      <c r="B669" s="337" t="s">
        <v>377</v>
      </c>
      <c r="C669" s="355"/>
      <c r="D669" s="355"/>
      <c r="E669" s="355"/>
      <c r="F669" s="548"/>
    </row>
    <row r="670" spans="1:6" ht="13.5" thickBot="1">
      <c r="A670" s="338"/>
      <c r="B670" s="335" t="s">
        <v>366</v>
      </c>
      <c r="C670" s="355"/>
      <c r="D670" s="299">
        <f>SUM(D668:D669)</f>
        <v>20302</v>
      </c>
      <c r="E670" s="299">
        <f>SUM(E668:E669)</f>
        <v>20302</v>
      </c>
      <c r="F670" s="557">
        <f>SUM(E670/D670)</f>
        <v>1</v>
      </c>
    </row>
    <row r="671" spans="1:6" ht="15.75" thickBot="1">
      <c r="A671" s="338"/>
      <c r="B671" s="339" t="s">
        <v>379</v>
      </c>
      <c r="C671" s="361">
        <f>SUM(C666+C667+C670)</f>
        <v>427487</v>
      </c>
      <c r="D671" s="361">
        <f>SUM(D666+D667+D670)</f>
        <v>456380</v>
      </c>
      <c r="E671" s="361">
        <f>SUM(E666+E667+E670)</f>
        <v>240383</v>
      </c>
      <c r="F671" s="557">
        <f t="shared" si="31"/>
        <v>0.5267167711117928</v>
      </c>
    </row>
    <row r="672" spans="1:6" ht="12.75">
      <c r="A672" s="326"/>
      <c r="B672" s="340" t="s">
        <v>380</v>
      </c>
      <c r="C672" s="296">
        <v>240333</v>
      </c>
      <c r="D672" s="296">
        <v>243649</v>
      </c>
      <c r="E672" s="296">
        <v>113772</v>
      </c>
      <c r="F672" s="545">
        <f t="shared" si="31"/>
        <v>0.46695040816912853</v>
      </c>
    </row>
    <row r="673" spans="1:6" ht="12.75">
      <c r="A673" s="326"/>
      <c r="B673" s="340" t="s">
        <v>381</v>
      </c>
      <c r="C673" s="296">
        <v>62897</v>
      </c>
      <c r="D673" s="296">
        <v>64070</v>
      </c>
      <c r="E673" s="296">
        <v>30649</v>
      </c>
      <c r="F673" s="545">
        <f t="shared" si="31"/>
        <v>0.47836741064460747</v>
      </c>
    </row>
    <row r="674" spans="1:6" ht="12.75">
      <c r="A674" s="326"/>
      <c r="B674" s="340" t="s">
        <v>382</v>
      </c>
      <c r="C674" s="296">
        <v>124257</v>
      </c>
      <c r="D674" s="296">
        <v>148661</v>
      </c>
      <c r="E674" s="296">
        <v>85383</v>
      </c>
      <c r="F674" s="545">
        <f t="shared" si="31"/>
        <v>0.5743470042580099</v>
      </c>
    </row>
    <row r="675" spans="1:6" ht="12.75">
      <c r="A675" s="326"/>
      <c r="B675" s="565" t="s">
        <v>590</v>
      </c>
      <c r="C675" s="296"/>
      <c r="D675" s="566">
        <v>17499</v>
      </c>
      <c r="E675" s="566">
        <v>17499</v>
      </c>
      <c r="F675" s="545">
        <f t="shared" si="31"/>
        <v>1</v>
      </c>
    </row>
    <row r="676" spans="1:6" ht="12.75">
      <c r="A676" s="326"/>
      <c r="B676" s="340" t="s">
        <v>383</v>
      </c>
      <c r="C676" s="296"/>
      <c r="D676" s="296"/>
      <c r="E676" s="296"/>
      <c r="F676" s="545"/>
    </row>
    <row r="677" spans="1:6" ht="13.5" thickBot="1">
      <c r="A677" s="326"/>
      <c r="B677" s="341" t="s">
        <v>384</v>
      </c>
      <c r="C677" s="355"/>
      <c r="D677" s="355"/>
      <c r="E677" s="355">
        <v>449</v>
      </c>
      <c r="F677" s="548"/>
    </row>
    <row r="678" spans="1:6" ht="13.5" thickBot="1">
      <c r="A678" s="326"/>
      <c r="B678" s="342" t="s">
        <v>15</v>
      </c>
      <c r="C678" s="359">
        <f>SUM(C672:C677)</f>
        <v>427487</v>
      </c>
      <c r="D678" s="359">
        <f>SUM(D672:D677)-D675</f>
        <v>456380</v>
      </c>
      <c r="E678" s="359">
        <f>SUM(E672:E677)-E675</f>
        <v>230253</v>
      </c>
      <c r="F678" s="544">
        <f t="shared" si="31"/>
        <v>0.5045203558438144</v>
      </c>
    </row>
    <row r="679" spans="1:6" ht="12.75">
      <c r="A679" s="326"/>
      <c r="B679" s="340" t="s">
        <v>385</v>
      </c>
      <c r="C679" s="296"/>
      <c r="D679" s="296"/>
      <c r="E679" s="296"/>
      <c r="F679" s="545"/>
    </row>
    <row r="680" spans="1:6" ht="12.75">
      <c r="A680" s="326"/>
      <c r="B680" s="340" t="s">
        <v>386</v>
      </c>
      <c r="C680" s="296"/>
      <c r="D680" s="296"/>
      <c r="E680" s="296">
        <v>463</v>
      </c>
      <c r="F680" s="545"/>
    </row>
    <row r="681" spans="1:6" ht="13.5" thickBot="1">
      <c r="A681" s="326"/>
      <c r="B681" s="343" t="s">
        <v>387</v>
      </c>
      <c r="C681" s="355"/>
      <c r="D681" s="355"/>
      <c r="E681" s="355"/>
      <c r="F681" s="548"/>
    </row>
    <row r="682" spans="1:6" ht="13.5" thickBot="1">
      <c r="A682" s="326"/>
      <c r="B682" s="345" t="s">
        <v>21</v>
      </c>
      <c r="C682" s="354"/>
      <c r="D682" s="354"/>
      <c r="E682" s="359">
        <f>SUM(E680:E681)</f>
        <v>463</v>
      </c>
      <c r="F682" s="600"/>
    </row>
    <row r="683" spans="1:6" ht="13.5" thickBot="1">
      <c r="A683" s="326"/>
      <c r="B683" s="601" t="s">
        <v>613</v>
      </c>
      <c r="C683" s="359"/>
      <c r="D683" s="359"/>
      <c r="E683" s="354">
        <v>2618</v>
      </c>
      <c r="F683" s="557"/>
    </row>
    <row r="684" spans="1:6" ht="15.75" thickBot="1">
      <c r="A684" s="344"/>
      <c r="B684" s="327" t="s">
        <v>38</v>
      </c>
      <c r="C684" s="361">
        <f>SUM(C678+C682)</f>
        <v>427487</v>
      </c>
      <c r="D684" s="361">
        <f>SUM(D678+D682)</f>
        <v>456380</v>
      </c>
      <c r="E684" s="361">
        <f>SUM(E678+E682+E683)</f>
        <v>233334</v>
      </c>
      <c r="F684" s="544">
        <f t="shared" si="31"/>
        <v>0.5112713089968886</v>
      </c>
    </row>
    <row r="685" spans="1:6" ht="15">
      <c r="A685" s="352">
        <v>2699</v>
      </c>
      <c r="B685" s="347" t="s">
        <v>408</v>
      </c>
      <c r="C685" s="357"/>
      <c r="D685" s="357"/>
      <c r="E685" s="357"/>
      <c r="F685" s="545"/>
    </row>
    <row r="686" spans="1:6" ht="12.75">
      <c r="A686" s="328"/>
      <c r="B686" s="329" t="s">
        <v>367</v>
      </c>
      <c r="C686" s="357">
        <f aca="true" t="shared" si="32" ref="C686:E691">SUM(C654+C621+C587)</f>
        <v>11700</v>
      </c>
      <c r="D686" s="357">
        <f t="shared" si="32"/>
        <v>11700</v>
      </c>
      <c r="E686" s="357">
        <f t="shared" si="32"/>
        <v>985</v>
      </c>
      <c r="F686" s="545">
        <f>SUM(E686/D686)</f>
        <v>0.0841880341880342</v>
      </c>
    </row>
    <row r="687" spans="1:6" ht="12.75">
      <c r="A687" s="328"/>
      <c r="B687" s="329" t="s">
        <v>368</v>
      </c>
      <c r="C687" s="357">
        <f t="shared" si="32"/>
        <v>2700</v>
      </c>
      <c r="D687" s="357">
        <f t="shared" si="32"/>
        <v>2700</v>
      </c>
      <c r="E687" s="357">
        <f t="shared" si="32"/>
        <v>122</v>
      </c>
      <c r="F687" s="545">
        <f>SUM(E687/D687)</f>
        <v>0.04518518518518518</v>
      </c>
    </row>
    <row r="688" spans="1:6" ht="12.75">
      <c r="A688" s="328"/>
      <c r="B688" s="329" t="s">
        <v>369</v>
      </c>
      <c r="C688" s="357">
        <f t="shared" si="32"/>
        <v>7692</v>
      </c>
      <c r="D688" s="357">
        <f t="shared" si="32"/>
        <v>7692</v>
      </c>
      <c r="E688" s="357">
        <f t="shared" si="32"/>
        <v>17252</v>
      </c>
      <c r="F688" s="545">
        <f>SUM(E688/D688)</f>
        <v>2.2428497139885595</v>
      </c>
    </row>
    <row r="689" spans="1:6" ht="12.75">
      <c r="A689" s="328"/>
      <c r="B689" s="329" t="s">
        <v>370</v>
      </c>
      <c r="C689" s="357">
        <f t="shared" si="32"/>
        <v>55824</v>
      </c>
      <c r="D689" s="357">
        <f t="shared" si="32"/>
        <v>55824</v>
      </c>
      <c r="E689" s="357">
        <f t="shared" si="32"/>
        <v>19032</v>
      </c>
      <c r="F689" s="545">
        <f>SUM(E689/D689)</f>
        <v>0.3409286328460877</v>
      </c>
    </row>
    <row r="690" spans="1:6" ht="12.75">
      <c r="A690" s="328"/>
      <c r="B690" s="329" t="s">
        <v>371</v>
      </c>
      <c r="C690" s="357">
        <f t="shared" si="32"/>
        <v>10938</v>
      </c>
      <c r="D690" s="357">
        <f t="shared" si="32"/>
        <v>10938</v>
      </c>
      <c r="E690" s="357">
        <f t="shared" si="32"/>
        <v>7027</v>
      </c>
      <c r="F690" s="545">
        <f>SUM(E690/D690)</f>
        <v>0.6424392027793016</v>
      </c>
    </row>
    <row r="691" spans="1:6" ht="13.5" thickBot="1">
      <c r="A691" s="328"/>
      <c r="B691" s="331" t="s">
        <v>372</v>
      </c>
      <c r="C691" s="358">
        <f t="shared" si="32"/>
        <v>0</v>
      </c>
      <c r="D691" s="358">
        <f t="shared" si="32"/>
        <v>0</v>
      </c>
      <c r="E691" s="358">
        <f t="shared" si="32"/>
        <v>0</v>
      </c>
      <c r="F691" s="548"/>
    </row>
    <row r="692" spans="1:6" ht="13.5" thickBot="1">
      <c r="A692" s="328"/>
      <c r="B692" s="332" t="s">
        <v>360</v>
      </c>
      <c r="C692" s="364">
        <f>SUM(C686:C691)</f>
        <v>88854</v>
      </c>
      <c r="D692" s="364">
        <f>SUM(D686:D691)</f>
        <v>88854</v>
      </c>
      <c r="E692" s="364">
        <f>SUM(E686:E691)</f>
        <v>44418</v>
      </c>
      <c r="F692" s="557">
        <f aca="true" t="shared" si="33" ref="F692:F719">SUM(E692/D692)</f>
        <v>0.4998987102437707</v>
      </c>
    </row>
    <row r="693" spans="1:6" ht="12.75">
      <c r="A693" s="328"/>
      <c r="B693" s="329" t="s">
        <v>373</v>
      </c>
      <c r="C693" s="357">
        <f aca="true" t="shared" si="34" ref="C693:E695">SUM(C661+C628+C594)</f>
        <v>964515</v>
      </c>
      <c r="D693" s="357">
        <f t="shared" si="34"/>
        <v>985964</v>
      </c>
      <c r="E693" s="357">
        <f t="shared" si="34"/>
        <v>487940</v>
      </c>
      <c r="F693" s="545">
        <f t="shared" si="33"/>
        <v>0.4948862230263985</v>
      </c>
    </row>
    <row r="694" spans="1:6" ht="12.75">
      <c r="A694" s="328"/>
      <c r="B694" s="329" t="s">
        <v>374</v>
      </c>
      <c r="C694" s="357">
        <f t="shared" si="34"/>
        <v>45635</v>
      </c>
      <c r="D694" s="357">
        <f t="shared" si="34"/>
        <v>45635</v>
      </c>
      <c r="E694" s="357">
        <f t="shared" si="34"/>
        <v>34601</v>
      </c>
      <c r="F694" s="545">
        <f t="shared" si="33"/>
        <v>0.7582118987619152</v>
      </c>
    </row>
    <row r="695" spans="1:6" ht="13.5" thickBot="1">
      <c r="A695" s="328"/>
      <c r="B695" s="329" t="s">
        <v>375</v>
      </c>
      <c r="C695" s="358">
        <f t="shared" si="34"/>
        <v>0</v>
      </c>
      <c r="D695" s="358">
        <f t="shared" si="34"/>
        <v>0</v>
      </c>
      <c r="E695" s="358">
        <f t="shared" si="34"/>
        <v>0</v>
      </c>
      <c r="F695" s="548"/>
    </row>
    <row r="696" spans="1:6" ht="13.5" thickBot="1">
      <c r="A696" s="333"/>
      <c r="B696" s="334" t="s">
        <v>363</v>
      </c>
      <c r="C696" s="364">
        <f>SUM(C693:C695)</f>
        <v>1010150</v>
      </c>
      <c r="D696" s="364">
        <f>SUM(D693:D695)</f>
        <v>1031599</v>
      </c>
      <c r="E696" s="364">
        <f>SUM(E693:E695)</f>
        <v>522541</v>
      </c>
      <c r="F696" s="557">
        <f t="shared" si="33"/>
        <v>0.5065350005186123</v>
      </c>
    </row>
    <row r="697" spans="1:6" ht="13.5" thickBot="1">
      <c r="A697" s="330"/>
      <c r="B697" s="335" t="s">
        <v>364</v>
      </c>
      <c r="C697" s="356">
        <f>SUM(C665+C632+C598)</f>
        <v>0</v>
      </c>
      <c r="D697" s="356">
        <f>SUM(D665+D632+D598)</f>
        <v>0</v>
      </c>
      <c r="E697" s="363">
        <f>SUM(E665+E632+E598)</f>
        <v>4364</v>
      </c>
      <c r="F697" s="600"/>
    </row>
    <row r="698" spans="1:6" ht="13.5" thickBot="1">
      <c r="A698" s="330"/>
      <c r="B698" s="335" t="s">
        <v>614</v>
      </c>
      <c r="C698" s="356"/>
      <c r="D698" s="356"/>
      <c r="E698" s="363">
        <f>SUM(E633+E599)</f>
        <v>3329</v>
      </c>
      <c r="F698" s="548"/>
    </row>
    <row r="699" spans="1:6" ht="13.5" thickBot="1">
      <c r="A699" s="330"/>
      <c r="B699" s="336" t="s">
        <v>365</v>
      </c>
      <c r="C699" s="363">
        <f>SUM(C666+C634+C600)</f>
        <v>1099004</v>
      </c>
      <c r="D699" s="363">
        <f>SUM(D666+D634+D600)</f>
        <v>1120453</v>
      </c>
      <c r="E699" s="363">
        <f>SUM(E666+E634+E600)</f>
        <v>574652</v>
      </c>
      <c r="F699" s="557">
        <f t="shared" si="33"/>
        <v>0.5128747033565888</v>
      </c>
    </row>
    <row r="700" spans="1:6" ht="13.5" thickBot="1">
      <c r="A700" s="330"/>
      <c r="B700" s="602" t="s">
        <v>649</v>
      </c>
      <c r="C700" s="363"/>
      <c r="D700" s="363"/>
      <c r="E700" s="356">
        <f>SUM(E601)</f>
        <v>2911</v>
      </c>
      <c r="F700" s="557"/>
    </row>
    <row r="701" spans="1:6" ht="13.5" thickBot="1">
      <c r="A701" s="328"/>
      <c r="B701" s="368" t="s">
        <v>378</v>
      </c>
      <c r="C701" s="356">
        <f aca="true" t="shared" si="35" ref="C701:E704">SUM(C667+C635+C602)</f>
        <v>0</v>
      </c>
      <c r="D701" s="356">
        <f t="shared" si="35"/>
        <v>0</v>
      </c>
      <c r="E701" s="363">
        <f>SUM(E700)</f>
        <v>2911</v>
      </c>
      <c r="F701" s="557"/>
    </row>
    <row r="702" spans="1:6" ht="12.75">
      <c r="A702" s="328"/>
      <c r="B702" s="329" t="s">
        <v>376</v>
      </c>
      <c r="C702" s="357">
        <f t="shared" si="35"/>
        <v>0</v>
      </c>
      <c r="D702" s="357">
        <f t="shared" si="35"/>
        <v>29940</v>
      </c>
      <c r="E702" s="357">
        <f t="shared" si="35"/>
        <v>29940</v>
      </c>
      <c r="F702" s="545">
        <f t="shared" si="33"/>
        <v>1</v>
      </c>
    </row>
    <row r="703" spans="1:6" ht="13.5" thickBot="1">
      <c r="A703" s="328"/>
      <c r="B703" s="337" t="s">
        <v>377</v>
      </c>
      <c r="C703" s="358">
        <f t="shared" si="35"/>
        <v>0</v>
      </c>
      <c r="D703" s="358">
        <f t="shared" si="35"/>
        <v>0</v>
      </c>
      <c r="E703" s="358">
        <f t="shared" si="35"/>
        <v>0</v>
      </c>
      <c r="F703" s="548"/>
    </row>
    <row r="704" spans="1:6" ht="13.5" thickBot="1">
      <c r="A704" s="338"/>
      <c r="B704" s="335" t="s">
        <v>366</v>
      </c>
      <c r="C704" s="356">
        <f t="shared" si="35"/>
        <v>0</v>
      </c>
      <c r="D704" s="363">
        <f t="shared" si="35"/>
        <v>29940</v>
      </c>
      <c r="E704" s="363">
        <f t="shared" si="35"/>
        <v>29940</v>
      </c>
      <c r="F704" s="557">
        <f t="shared" si="33"/>
        <v>1</v>
      </c>
    </row>
    <row r="705" spans="1:6" ht="13.5" thickBot="1">
      <c r="A705" s="338"/>
      <c r="B705" s="602" t="s">
        <v>615</v>
      </c>
      <c r="C705" s="356"/>
      <c r="D705" s="356"/>
      <c r="E705" s="356">
        <f>SUM(E639+E606)</f>
        <v>254</v>
      </c>
      <c r="F705" s="557"/>
    </row>
    <row r="706" spans="1:6" ht="15.75" thickBot="1">
      <c r="A706" s="338"/>
      <c r="B706" s="339" t="s">
        <v>379</v>
      </c>
      <c r="C706" s="365">
        <f>SUM(C699+C701+C704)</f>
        <v>1099004</v>
      </c>
      <c r="D706" s="365">
        <f>SUM(D699+D701+D704)</f>
        <v>1150393</v>
      </c>
      <c r="E706" s="365">
        <f>SUM(E699+E701+E704+E705)</f>
        <v>607757</v>
      </c>
      <c r="F706" s="557">
        <f t="shared" si="33"/>
        <v>0.528303805742907</v>
      </c>
    </row>
    <row r="707" spans="1:6" ht="12.75">
      <c r="A707" s="326"/>
      <c r="B707" s="340" t="s">
        <v>380</v>
      </c>
      <c r="C707" s="357">
        <f aca="true" t="shared" si="36" ref="C707:E709">SUM(C672+C641+C608)</f>
        <v>644393</v>
      </c>
      <c r="D707" s="357">
        <f t="shared" si="36"/>
        <v>652952</v>
      </c>
      <c r="E707" s="357">
        <f t="shared" si="36"/>
        <v>298676</v>
      </c>
      <c r="F707" s="545">
        <f t="shared" si="33"/>
        <v>0.45742412918560627</v>
      </c>
    </row>
    <row r="708" spans="1:6" ht="12.75">
      <c r="A708" s="326"/>
      <c r="B708" s="340" t="s">
        <v>381</v>
      </c>
      <c r="C708" s="357">
        <f t="shared" si="36"/>
        <v>170134</v>
      </c>
      <c r="D708" s="357">
        <f t="shared" si="36"/>
        <v>173062</v>
      </c>
      <c r="E708" s="357">
        <f t="shared" si="36"/>
        <v>79653</v>
      </c>
      <c r="F708" s="545">
        <f t="shared" si="33"/>
        <v>0.4602570177161942</v>
      </c>
    </row>
    <row r="709" spans="1:6" ht="12.75">
      <c r="A709" s="326"/>
      <c r="B709" s="340" t="s">
        <v>382</v>
      </c>
      <c r="C709" s="357">
        <f t="shared" si="36"/>
        <v>283577</v>
      </c>
      <c r="D709" s="357">
        <f t="shared" si="36"/>
        <v>323479</v>
      </c>
      <c r="E709" s="357">
        <f t="shared" si="36"/>
        <v>191504</v>
      </c>
      <c r="F709" s="545">
        <f t="shared" si="33"/>
        <v>0.5920137010439627</v>
      </c>
    </row>
    <row r="710" spans="1:6" ht="12.75">
      <c r="A710" s="326"/>
      <c r="B710" s="565" t="s">
        <v>590</v>
      </c>
      <c r="C710" s="357"/>
      <c r="D710" s="567">
        <f>SUM(D675)</f>
        <v>17499</v>
      </c>
      <c r="E710" s="567">
        <f>SUM(E675)</f>
        <v>17499</v>
      </c>
      <c r="F710" s="545">
        <f t="shared" si="33"/>
        <v>1</v>
      </c>
    </row>
    <row r="711" spans="1:6" ht="12.75">
      <c r="A711" s="326"/>
      <c r="B711" s="340" t="s">
        <v>383</v>
      </c>
      <c r="C711" s="357">
        <f aca="true" t="shared" si="37" ref="C711:E712">SUM(C676+C644+C611)</f>
        <v>0</v>
      </c>
      <c r="D711" s="357">
        <f t="shared" si="37"/>
        <v>0</v>
      </c>
      <c r="E711" s="357">
        <f t="shared" si="37"/>
        <v>0</v>
      </c>
      <c r="F711" s="545"/>
    </row>
    <row r="712" spans="1:6" ht="13.5" thickBot="1">
      <c r="A712" s="326"/>
      <c r="B712" s="341" t="s">
        <v>384</v>
      </c>
      <c r="C712" s="358">
        <f t="shared" si="37"/>
        <v>0</v>
      </c>
      <c r="D712" s="358">
        <f t="shared" si="37"/>
        <v>0</v>
      </c>
      <c r="E712" s="358">
        <f t="shared" si="37"/>
        <v>5182</v>
      </c>
      <c r="F712" s="548"/>
    </row>
    <row r="713" spans="1:6" ht="13.5" thickBot="1">
      <c r="A713" s="326"/>
      <c r="B713" s="342" t="s">
        <v>15</v>
      </c>
      <c r="C713" s="363">
        <f>SUM(C707:C712)</f>
        <v>1098104</v>
      </c>
      <c r="D713" s="363">
        <f>SUM(D707:D712)-D710</f>
        <v>1149493</v>
      </c>
      <c r="E713" s="363">
        <f>SUM(E707:E712)-E710</f>
        <v>575015</v>
      </c>
      <c r="F713" s="544">
        <f t="shared" si="33"/>
        <v>0.5002335812397292</v>
      </c>
    </row>
    <row r="714" spans="1:6" ht="12.75">
      <c r="A714" s="326"/>
      <c r="B714" s="340" t="s">
        <v>385</v>
      </c>
      <c r="C714" s="357">
        <f aca="true" t="shared" si="38" ref="C714:E716">SUM(C679+C647+C614)</f>
        <v>0</v>
      </c>
      <c r="D714" s="357">
        <f t="shared" si="38"/>
        <v>0</v>
      </c>
      <c r="E714" s="357">
        <f t="shared" si="38"/>
        <v>3881</v>
      </c>
      <c r="F714" s="545"/>
    </row>
    <row r="715" spans="1:6" ht="12.75">
      <c r="A715" s="326"/>
      <c r="B715" s="340" t="s">
        <v>386</v>
      </c>
      <c r="C715" s="357">
        <f t="shared" si="38"/>
        <v>900</v>
      </c>
      <c r="D715" s="357">
        <f t="shared" si="38"/>
        <v>900</v>
      </c>
      <c r="E715" s="357">
        <f t="shared" si="38"/>
        <v>764</v>
      </c>
      <c r="F715" s="545"/>
    </row>
    <row r="716" spans="1:6" ht="13.5" thickBot="1">
      <c r="A716" s="326"/>
      <c r="B716" s="343" t="s">
        <v>387</v>
      </c>
      <c r="C716" s="358">
        <f t="shared" si="38"/>
        <v>0</v>
      </c>
      <c r="D716" s="358">
        <f t="shared" si="38"/>
        <v>0</v>
      </c>
      <c r="E716" s="358">
        <f t="shared" si="38"/>
        <v>0</v>
      </c>
      <c r="F716" s="548"/>
    </row>
    <row r="717" spans="1:6" ht="13.5" thickBot="1">
      <c r="A717" s="326"/>
      <c r="B717" s="345" t="s">
        <v>21</v>
      </c>
      <c r="C717" s="363">
        <f>SUM(C714:C716)</f>
        <v>900</v>
      </c>
      <c r="D717" s="363">
        <f>SUM(D714:D716)</f>
        <v>900</v>
      </c>
      <c r="E717" s="363">
        <f>SUM(E714:E716)</f>
        <v>4645</v>
      </c>
      <c r="F717" s="600"/>
    </row>
    <row r="718" spans="1:6" ht="13.5" thickBot="1">
      <c r="A718" s="326"/>
      <c r="B718" s="601" t="s">
        <v>613</v>
      </c>
      <c r="C718" s="363"/>
      <c r="D718" s="363"/>
      <c r="E718" s="356">
        <f>SUM(E683+E651+E618)</f>
        <v>8828</v>
      </c>
      <c r="F718" s="600"/>
    </row>
    <row r="719" spans="1:6" ht="15.75" thickBot="1">
      <c r="A719" s="344"/>
      <c r="B719" s="327" t="s">
        <v>38</v>
      </c>
      <c r="C719" s="365">
        <f>SUM(C684+C652+C619)</f>
        <v>1099004</v>
      </c>
      <c r="D719" s="365">
        <f>SUM(D684+D652+D619)</f>
        <v>1150393</v>
      </c>
      <c r="E719" s="365">
        <f>SUM(E684+E652+E619)</f>
        <v>588488</v>
      </c>
      <c r="F719" s="544">
        <f t="shared" si="33"/>
        <v>0.5115538776748467</v>
      </c>
    </row>
    <row r="720" spans="1:6" s="353" customFormat="1" ht="15">
      <c r="A720" s="346">
        <v>2705</v>
      </c>
      <c r="B720" s="347" t="s">
        <v>409</v>
      </c>
      <c r="C720" s="296"/>
      <c r="D720" s="296"/>
      <c r="E720" s="296"/>
      <c r="F720" s="545"/>
    </row>
    <row r="721" spans="1:6" ht="12.75">
      <c r="A721" s="328"/>
      <c r="B721" s="329" t="s">
        <v>367</v>
      </c>
      <c r="C721" s="296">
        <v>3400</v>
      </c>
      <c r="D721" s="296">
        <v>3400</v>
      </c>
      <c r="E721" s="296">
        <v>2759</v>
      </c>
      <c r="F721" s="545">
        <f>SUM(E721/D721)</f>
        <v>0.8114705882352942</v>
      </c>
    </row>
    <row r="722" spans="1:6" ht="12.75">
      <c r="A722" s="328"/>
      <c r="B722" s="329" t="s">
        <v>368</v>
      </c>
      <c r="C722" s="296"/>
      <c r="D722" s="296"/>
      <c r="E722" s="296"/>
      <c r="F722" s="545"/>
    </row>
    <row r="723" spans="1:6" ht="12.75">
      <c r="A723" s="328"/>
      <c r="B723" s="329" t="s">
        <v>369</v>
      </c>
      <c r="C723" s="296"/>
      <c r="D723" s="296"/>
      <c r="E723" s="296">
        <v>2564</v>
      </c>
      <c r="F723" s="545"/>
    </row>
    <row r="724" spans="1:6" ht="12.75">
      <c r="A724" s="328"/>
      <c r="B724" s="329" t="s">
        <v>370</v>
      </c>
      <c r="C724" s="296">
        <v>14400</v>
      </c>
      <c r="D724" s="296">
        <v>14400</v>
      </c>
      <c r="E724" s="296">
        <v>5239</v>
      </c>
      <c r="F724" s="545">
        <f>SUM(E724/D724)</f>
        <v>0.3638194444444444</v>
      </c>
    </row>
    <row r="725" spans="1:6" ht="12.75">
      <c r="A725" s="328"/>
      <c r="B725" s="329" t="s">
        <v>371</v>
      </c>
      <c r="C725" s="296">
        <v>3000</v>
      </c>
      <c r="D725" s="296">
        <v>3000</v>
      </c>
      <c r="E725" s="296">
        <v>1611</v>
      </c>
      <c r="F725" s="545">
        <f>SUM(E725/D725)</f>
        <v>0.537</v>
      </c>
    </row>
    <row r="726" spans="1:6" ht="13.5" thickBot="1">
      <c r="A726" s="328"/>
      <c r="B726" s="331" t="s">
        <v>372</v>
      </c>
      <c r="C726" s="355"/>
      <c r="D726" s="355"/>
      <c r="E726" s="355"/>
      <c r="F726" s="548"/>
    </row>
    <row r="727" spans="1:6" ht="13.5" thickBot="1">
      <c r="A727" s="328"/>
      <c r="B727" s="332" t="s">
        <v>360</v>
      </c>
      <c r="C727" s="359">
        <f>SUM(C721:C726)</f>
        <v>20800</v>
      </c>
      <c r="D727" s="359">
        <f>SUM(D721:D726)</f>
        <v>20800</v>
      </c>
      <c r="E727" s="359">
        <f>SUM(E721:E726)</f>
        <v>12173</v>
      </c>
      <c r="F727" s="557">
        <f aca="true" t="shared" si="39" ref="F727:F754">SUM(E727/D727)</f>
        <v>0.5852403846153846</v>
      </c>
    </row>
    <row r="728" spans="1:6" ht="12.75">
      <c r="A728" s="328"/>
      <c r="B728" s="329" t="s">
        <v>373</v>
      </c>
      <c r="C728" s="296">
        <v>401551</v>
      </c>
      <c r="D728" s="296">
        <v>406388</v>
      </c>
      <c r="E728" s="296">
        <v>200831</v>
      </c>
      <c r="F728" s="545">
        <f t="shared" si="39"/>
        <v>0.49418535980393125</v>
      </c>
    </row>
    <row r="729" spans="1:6" ht="12.75">
      <c r="A729" s="328"/>
      <c r="B729" s="329" t="s">
        <v>374</v>
      </c>
      <c r="C729" s="296">
        <v>4900</v>
      </c>
      <c r="D729" s="296">
        <v>4900</v>
      </c>
      <c r="E729" s="296">
        <v>4304</v>
      </c>
      <c r="F729" s="545">
        <f t="shared" si="39"/>
        <v>0.8783673469387755</v>
      </c>
    </row>
    <row r="730" spans="1:6" ht="13.5" thickBot="1">
      <c r="A730" s="328"/>
      <c r="B730" s="329" t="s">
        <v>375</v>
      </c>
      <c r="C730" s="355"/>
      <c r="D730" s="355"/>
      <c r="E730" s="355"/>
      <c r="F730" s="548"/>
    </row>
    <row r="731" spans="1:6" ht="13.5" thickBot="1">
      <c r="A731" s="333"/>
      <c r="B731" s="334" t="s">
        <v>363</v>
      </c>
      <c r="C731" s="299">
        <f>SUM(C728:C730)</f>
        <v>406451</v>
      </c>
      <c r="D731" s="299">
        <f>SUM(D728:D730)</f>
        <v>411288</v>
      </c>
      <c r="E731" s="299">
        <f>SUM(E728:E730)</f>
        <v>205135</v>
      </c>
      <c r="F731" s="557">
        <f t="shared" si="39"/>
        <v>0.49876242438388674</v>
      </c>
    </row>
    <row r="732" spans="1:6" ht="13.5" thickBot="1">
      <c r="A732" s="330"/>
      <c r="B732" s="335" t="s">
        <v>364</v>
      </c>
      <c r="C732" s="354"/>
      <c r="D732" s="354"/>
      <c r="E732" s="359">
        <v>4136</v>
      </c>
      <c r="F732" s="600"/>
    </row>
    <row r="733" spans="1:6" ht="13.5" thickBot="1">
      <c r="A733" s="330"/>
      <c r="B733" s="233" t="s">
        <v>617</v>
      </c>
      <c r="C733" s="354"/>
      <c r="D733" s="354"/>
      <c r="E733" s="359">
        <v>1085</v>
      </c>
      <c r="F733" s="548"/>
    </row>
    <row r="734" spans="1:6" ht="13.5" thickBot="1">
      <c r="A734" s="330"/>
      <c r="B734" s="336" t="s">
        <v>365</v>
      </c>
      <c r="C734" s="359">
        <f>SUM(C731+C727+C732)</f>
        <v>427251</v>
      </c>
      <c r="D734" s="359">
        <f>SUM(D731+D727+D732)</f>
        <v>432088</v>
      </c>
      <c r="E734" s="359">
        <f>SUM(E731+E727+E732+E733)</f>
        <v>222529</v>
      </c>
      <c r="F734" s="557">
        <f t="shared" si="39"/>
        <v>0.5150085167836181</v>
      </c>
    </row>
    <row r="735" spans="1:6" ht="13.5" thickBot="1">
      <c r="A735" s="330"/>
      <c r="B735" t="s">
        <v>480</v>
      </c>
      <c r="C735" s="359"/>
      <c r="D735" s="359"/>
      <c r="E735" s="296">
        <v>5348</v>
      </c>
      <c r="F735" s="557"/>
    </row>
    <row r="736" spans="1:6" ht="13.5" thickBot="1">
      <c r="A736" s="328"/>
      <c r="B736" s="332" t="s">
        <v>378</v>
      </c>
      <c r="C736" s="354"/>
      <c r="D736" s="354"/>
      <c r="E736" s="359">
        <f>SUM(E735)</f>
        <v>5348</v>
      </c>
      <c r="F736" s="557"/>
    </row>
    <row r="737" spans="1:6" ht="12.75">
      <c r="A737" s="328"/>
      <c r="B737" s="329" t="s">
        <v>376</v>
      </c>
      <c r="C737" s="296"/>
      <c r="D737" s="296">
        <v>33463</v>
      </c>
      <c r="E737" s="296">
        <v>33463</v>
      </c>
      <c r="F737" s="545">
        <f t="shared" si="39"/>
        <v>1</v>
      </c>
    </row>
    <row r="738" spans="1:6" ht="13.5" thickBot="1">
      <c r="A738" s="328"/>
      <c r="B738" s="337" t="s">
        <v>377</v>
      </c>
      <c r="C738" s="355"/>
      <c r="D738" s="355"/>
      <c r="E738" s="355"/>
      <c r="F738" s="548"/>
    </row>
    <row r="739" spans="1:6" ht="13.5" thickBot="1">
      <c r="A739" s="338"/>
      <c r="B739" s="335" t="s">
        <v>366</v>
      </c>
      <c r="C739" s="355"/>
      <c r="D739" s="299">
        <f>SUM(D737:D738)</f>
        <v>33463</v>
      </c>
      <c r="E739" s="299">
        <f>SUM(E737:E738)</f>
        <v>33463</v>
      </c>
      <c r="F739" s="557">
        <f t="shared" si="39"/>
        <v>1</v>
      </c>
    </row>
    <row r="740" spans="1:6" ht="13.5" thickBot="1">
      <c r="A740" s="338"/>
      <c r="B740" s="602" t="s">
        <v>615</v>
      </c>
      <c r="C740" s="355"/>
      <c r="D740" s="299"/>
      <c r="E740" s="355">
        <v>-11400</v>
      </c>
      <c r="F740" s="557"/>
    </row>
    <row r="741" spans="1:6" ht="15.75" thickBot="1">
      <c r="A741" s="338"/>
      <c r="B741" s="339" t="s">
        <v>379</v>
      </c>
      <c r="C741" s="361">
        <f>SUM(C734+C736+C739)</f>
        <v>427251</v>
      </c>
      <c r="D741" s="361">
        <f>SUM(D734+D736+D739)</f>
        <v>465551</v>
      </c>
      <c r="E741" s="361">
        <f>SUM(E734+E736+E739+E740)</f>
        <v>249940</v>
      </c>
      <c r="F741" s="557">
        <f t="shared" si="39"/>
        <v>0.5368692151880246</v>
      </c>
    </row>
    <row r="742" spans="1:6" ht="12.75">
      <c r="A742" s="326"/>
      <c r="B742" s="340" t="s">
        <v>380</v>
      </c>
      <c r="C742" s="296">
        <v>275107</v>
      </c>
      <c r="D742" s="296">
        <v>276994</v>
      </c>
      <c r="E742" s="296">
        <v>147037</v>
      </c>
      <c r="F742" s="545">
        <f t="shared" si="39"/>
        <v>0.5308309927290844</v>
      </c>
    </row>
    <row r="743" spans="1:6" ht="12.75">
      <c r="A743" s="326"/>
      <c r="B743" s="340" t="s">
        <v>381</v>
      </c>
      <c r="C743" s="296">
        <v>71359</v>
      </c>
      <c r="D743" s="296">
        <v>72057</v>
      </c>
      <c r="E743" s="296">
        <v>39235</v>
      </c>
      <c r="F743" s="545">
        <f t="shared" si="39"/>
        <v>0.5444994934565691</v>
      </c>
    </row>
    <row r="744" spans="1:6" ht="12.75">
      <c r="A744" s="326"/>
      <c r="B744" s="340" t="s">
        <v>382</v>
      </c>
      <c r="C744" s="296">
        <v>80785</v>
      </c>
      <c r="D744" s="296">
        <v>116500</v>
      </c>
      <c r="E744" s="296">
        <v>37508</v>
      </c>
      <c r="F744" s="545">
        <f t="shared" si="39"/>
        <v>0.32195708154506436</v>
      </c>
    </row>
    <row r="745" spans="1:6" ht="12.75">
      <c r="A745" s="326"/>
      <c r="B745" s="565" t="s">
        <v>590</v>
      </c>
      <c r="C745" s="296"/>
      <c r="D745" s="566">
        <v>43958</v>
      </c>
      <c r="E745" s="566">
        <v>5580</v>
      </c>
      <c r="F745" s="545">
        <f t="shared" si="39"/>
        <v>0.12693935119887165</v>
      </c>
    </row>
    <row r="746" spans="1:6" ht="12.75">
      <c r="A746" s="326"/>
      <c r="B746" s="340" t="s">
        <v>383</v>
      </c>
      <c r="C746" s="296"/>
      <c r="D746" s="296"/>
      <c r="E746" s="296"/>
      <c r="F746" s="545"/>
    </row>
    <row r="747" spans="1:6" ht="13.5" thickBot="1">
      <c r="A747" s="326"/>
      <c r="B747" s="341" t="s">
        <v>384</v>
      </c>
      <c r="C747" s="355"/>
      <c r="D747" s="355"/>
      <c r="E747" s="355">
        <v>2640</v>
      </c>
      <c r="F747" s="548"/>
    </row>
    <row r="748" spans="1:6" ht="13.5" thickBot="1">
      <c r="A748" s="326"/>
      <c r="B748" s="342" t="s">
        <v>15</v>
      </c>
      <c r="C748" s="359">
        <f>SUM(C742:C747)</f>
        <v>427251</v>
      </c>
      <c r="D748" s="359">
        <f>SUM(D742:D747)-D745</f>
        <v>465551</v>
      </c>
      <c r="E748" s="359">
        <f>SUM(E742:E747)-E745</f>
        <v>226420</v>
      </c>
      <c r="F748" s="544">
        <f t="shared" si="39"/>
        <v>0.4863484344357546</v>
      </c>
    </row>
    <row r="749" spans="1:6" ht="12.75">
      <c r="A749" s="326"/>
      <c r="B749" s="340" t="s">
        <v>385</v>
      </c>
      <c r="C749" s="296"/>
      <c r="D749" s="296"/>
      <c r="E749" s="296"/>
      <c r="F749" s="545"/>
    </row>
    <row r="750" spans="1:6" ht="12.75">
      <c r="A750" s="326"/>
      <c r="B750" s="340" t="s">
        <v>386</v>
      </c>
      <c r="C750" s="296"/>
      <c r="D750" s="296"/>
      <c r="E750" s="296"/>
      <c r="F750" s="545"/>
    </row>
    <row r="751" spans="1:6" ht="13.5" thickBot="1">
      <c r="A751" s="326"/>
      <c r="B751" s="343" t="s">
        <v>387</v>
      </c>
      <c r="C751" s="355"/>
      <c r="D751" s="355"/>
      <c r="E751" s="355"/>
      <c r="F751" s="548"/>
    </row>
    <row r="752" spans="1:6" ht="13.5" thickBot="1">
      <c r="A752" s="326"/>
      <c r="B752" s="345" t="s">
        <v>21</v>
      </c>
      <c r="C752" s="354"/>
      <c r="D752" s="354"/>
      <c r="E752" s="354"/>
      <c r="F752" s="600"/>
    </row>
    <row r="753" spans="1:6" ht="13.5" thickBot="1">
      <c r="A753" s="326"/>
      <c r="B753" s="601" t="s">
        <v>613</v>
      </c>
      <c r="C753" s="354"/>
      <c r="D753" s="354"/>
      <c r="E753" s="354">
        <v>-43</v>
      </c>
      <c r="F753" s="600"/>
    </row>
    <row r="754" spans="1:6" ht="15.75" thickBot="1">
      <c r="A754" s="344"/>
      <c r="B754" s="327" t="s">
        <v>38</v>
      </c>
      <c r="C754" s="361">
        <f>SUM(C748+C752)</f>
        <v>427251</v>
      </c>
      <c r="D754" s="361">
        <f>SUM(D748+D752)</f>
        <v>465551</v>
      </c>
      <c r="E754" s="361">
        <f>SUM(E748+E752+E753)</f>
        <v>226377</v>
      </c>
      <c r="F754" s="544">
        <f t="shared" si="39"/>
        <v>0.48625607076346095</v>
      </c>
    </row>
    <row r="755" spans="1:6" ht="15">
      <c r="A755" s="346">
        <v>2620</v>
      </c>
      <c r="B755" s="347" t="s">
        <v>405</v>
      </c>
      <c r="C755" s="296"/>
      <c r="D755" s="296"/>
      <c r="E755" s="296"/>
      <c r="F755" s="545"/>
    </row>
    <row r="756" spans="1:6" ht="12.75">
      <c r="A756" s="328"/>
      <c r="B756" s="329" t="s">
        <v>367</v>
      </c>
      <c r="C756" s="296">
        <v>370</v>
      </c>
      <c r="D756" s="296">
        <v>370</v>
      </c>
      <c r="E756" s="296">
        <v>449</v>
      </c>
      <c r="F756" s="545">
        <f>SUM(E756/D756)</f>
        <v>1.2135135135135136</v>
      </c>
    </row>
    <row r="757" spans="1:6" ht="12.75">
      <c r="A757" s="328"/>
      <c r="B757" s="329" t="s">
        <v>368</v>
      </c>
      <c r="C757" s="296">
        <v>15000</v>
      </c>
      <c r="D757" s="296">
        <v>15000</v>
      </c>
      <c r="E757" s="296">
        <v>8586</v>
      </c>
      <c r="F757" s="545">
        <f>SUM(E757/D757)</f>
        <v>0.5724</v>
      </c>
    </row>
    <row r="758" spans="1:6" ht="12.75">
      <c r="A758" s="328"/>
      <c r="B758" s="329" t="s">
        <v>369</v>
      </c>
      <c r="C758" s="296"/>
      <c r="D758" s="296"/>
      <c r="E758" s="296">
        <v>486</v>
      </c>
      <c r="F758" s="545"/>
    </row>
    <row r="759" spans="1:6" ht="12.75">
      <c r="A759" s="328"/>
      <c r="B759" s="329" t="s">
        <v>370</v>
      </c>
      <c r="C759" s="296">
        <v>10600</v>
      </c>
      <c r="D759" s="296">
        <v>10600</v>
      </c>
      <c r="E759" s="296">
        <v>6235</v>
      </c>
      <c r="F759" s="545">
        <f>SUM(E759/D759)</f>
        <v>0.5882075471698113</v>
      </c>
    </row>
    <row r="760" spans="1:6" ht="12.75">
      <c r="A760" s="328"/>
      <c r="B760" s="329" t="s">
        <v>371</v>
      </c>
      <c r="C760" s="296">
        <v>4000</v>
      </c>
      <c r="D760" s="296">
        <v>4000</v>
      </c>
      <c r="E760" s="296">
        <v>2429</v>
      </c>
      <c r="F760" s="545">
        <f>SUM(E760/D760)</f>
        <v>0.60725</v>
      </c>
    </row>
    <row r="761" spans="1:6" ht="13.5" thickBot="1">
      <c r="A761" s="328"/>
      <c r="B761" s="331" t="s">
        <v>372</v>
      </c>
      <c r="C761" s="355"/>
      <c r="D761" s="355"/>
      <c r="E761" s="355"/>
      <c r="F761" s="548"/>
    </row>
    <row r="762" spans="1:6" ht="13.5" thickBot="1">
      <c r="A762" s="328"/>
      <c r="B762" s="332" t="s">
        <v>360</v>
      </c>
      <c r="C762" s="359">
        <f>SUM(C756:C761)</f>
        <v>29970</v>
      </c>
      <c r="D762" s="359">
        <f>SUM(D756:D761)</f>
        <v>29970</v>
      </c>
      <c r="E762" s="359">
        <f>SUM(E756:E761)</f>
        <v>18185</v>
      </c>
      <c r="F762" s="557">
        <f aca="true" t="shared" si="40" ref="F762:F786">SUM(E762/D762)</f>
        <v>0.6067734401067735</v>
      </c>
    </row>
    <row r="763" spans="1:6" ht="12.75">
      <c r="A763" s="328"/>
      <c r="B763" s="329" t="s">
        <v>373</v>
      </c>
      <c r="C763" s="296">
        <v>145571</v>
      </c>
      <c r="D763" s="296">
        <v>147600</v>
      </c>
      <c r="E763" s="296">
        <v>65882</v>
      </c>
      <c r="F763" s="545">
        <f t="shared" si="40"/>
        <v>0.4463550135501355</v>
      </c>
    </row>
    <row r="764" spans="1:6" ht="12.75">
      <c r="A764" s="328"/>
      <c r="B764" s="329" t="s">
        <v>374</v>
      </c>
      <c r="C764" s="296"/>
      <c r="D764" s="296"/>
      <c r="E764" s="296"/>
      <c r="F764" s="545"/>
    </row>
    <row r="765" spans="1:6" ht="13.5" thickBot="1">
      <c r="A765" s="328"/>
      <c r="B765" s="329" t="s">
        <v>375</v>
      </c>
      <c r="C765" s="355"/>
      <c r="D765" s="355"/>
      <c r="E765" s="355"/>
      <c r="F765" s="548"/>
    </row>
    <row r="766" spans="1:6" ht="13.5" thickBot="1">
      <c r="A766" s="333"/>
      <c r="B766" s="334" t="s">
        <v>363</v>
      </c>
      <c r="C766" s="299">
        <f>SUM(C763:C765)</f>
        <v>145571</v>
      </c>
      <c r="D766" s="299">
        <f>SUM(D763:D765)</f>
        <v>147600</v>
      </c>
      <c r="E766" s="299">
        <f>SUM(E763:E765)</f>
        <v>65882</v>
      </c>
      <c r="F766" s="557">
        <f t="shared" si="40"/>
        <v>0.4463550135501355</v>
      </c>
    </row>
    <row r="767" spans="1:6" ht="13.5" thickBot="1">
      <c r="A767" s="330"/>
      <c r="B767" s="335" t="s">
        <v>364</v>
      </c>
      <c r="C767" s="354"/>
      <c r="D767" s="354"/>
      <c r="E767" s="354"/>
      <c r="F767" s="600"/>
    </row>
    <row r="768" spans="1:6" ht="13.5" thickBot="1">
      <c r="A768" s="330"/>
      <c r="B768" s="335" t="s">
        <v>614</v>
      </c>
      <c r="C768" s="354"/>
      <c r="D768" s="354"/>
      <c r="E768" s="359">
        <v>13685</v>
      </c>
      <c r="F768" s="548"/>
    </row>
    <row r="769" spans="1:6" ht="13.5" thickBot="1">
      <c r="A769" s="330"/>
      <c r="B769" s="336" t="s">
        <v>365</v>
      </c>
      <c r="C769" s="359">
        <f>SUM(C766+C762+C767)</f>
        <v>175541</v>
      </c>
      <c r="D769" s="359">
        <f>SUM(D766+D762+D767)</f>
        <v>177570</v>
      </c>
      <c r="E769" s="359">
        <f>SUM(E766+E762+E767+E768)</f>
        <v>97752</v>
      </c>
      <c r="F769" s="557">
        <f t="shared" si="40"/>
        <v>0.5504983949991553</v>
      </c>
    </row>
    <row r="770" spans="1:6" ht="13.5" thickBot="1">
      <c r="A770" s="328"/>
      <c r="B770" s="332" t="s">
        <v>378</v>
      </c>
      <c r="C770" s="354"/>
      <c r="D770" s="354"/>
      <c r="E770" s="354"/>
      <c r="F770" s="557"/>
    </row>
    <row r="771" spans="1:6" ht="12.75">
      <c r="A771" s="328"/>
      <c r="B771" s="329" t="s">
        <v>376</v>
      </c>
      <c r="C771" s="296"/>
      <c r="D771" s="296">
        <v>17216</v>
      </c>
      <c r="E771" s="296">
        <v>17216</v>
      </c>
      <c r="F771" s="545">
        <f t="shared" si="40"/>
        <v>1</v>
      </c>
    </row>
    <row r="772" spans="1:6" ht="13.5" thickBot="1">
      <c r="A772" s="328"/>
      <c r="B772" s="337" t="s">
        <v>377</v>
      </c>
      <c r="C772" s="355"/>
      <c r="D772" s="355">
        <v>977</v>
      </c>
      <c r="E772" s="355">
        <v>977</v>
      </c>
      <c r="F772" s="548"/>
    </row>
    <row r="773" spans="1:6" ht="13.5" thickBot="1">
      <c r="A773" s="338"/>
      <c r="B773" s="335" t="s">
        <v>366</v>
      </c>
      <c r="C773" s="355"/>
      <c r="D773" s="299">
        <f>SUM(D771:D772)</f>
        <v>18193</v>
      </c>
      <c r="E773" s="299">
        <f>SUM(E771:E772)</f>
        <v>18193</v>
      </c>
      <c r="F773" s="557">
        <f t="shared" si="40"/>
        <v>1</v>
      </c>
    </row>
    <row r="774" spans="1:6" ht="15.75" thickBot="1">
      <c r="A774" s="338"/>
      <c r="B774" s="339" t="s">
        <v>379</v>
      </c>
      <c r="C774" s="361">
        <f>SUM(C769+C770+C773)</f>
        <v>175541</v>
      </c>
      <c r="D774" s="361">
        <f>SUM(D769+D770+D773)</f>
        <v>195763</v>
      </c>
      <c r="E774" s="361">
        <f>SUM(E769+E770+E773)</f>
        <v>115945</v>
      </c>
      <c r="F774" s="557">
        <f t="shared" si="40"/>
        <v>0.592272288430398</v>
      </c>
    </row>
    <row r="775" spans="1:6" ht="12.75">
      <c r="A775" s="326"/>
      <c r="B775" s="340" t="s">
        <v>380</v>
      </c>
      <c r="C775" s="296">
        <v>116332</v>
      </c>
      <c r="D775" s="296">
        <v>127574</v>
      </c>
      <c r="E775" s="296">
        <v>64151</v>
      </c>
      <c r="F775" s="545">
        <f t="shared" si="40"/>
        <v>0.502853245959208</v>
      </c>
    </row>
    <row r="776" spans="1:6" ht="12.75">
      <c r="A776" s="326"/>
      <c r="B776" s="340" t="s">
        <v>381</v>
      </c>
      <c r="C776" s="296">
        <v>30611</v>
      </c>
      <c r="D776" s="296">
        <v>33705</v>
      </c>
      <c r="E776" s="296">
        <v>16748</v>
      </c>
      <c r="F776" s="545">
        <f t="shared" si="40"/>
        <v>0.4968995697967661</v>
      </c>
    </row>
    <row r="777" spans="1:6" ht="12.75">
      <c r="A777" s="326"/>
      <c r="B777" s="340" t="s">
        <v>382</v>
      </c>
      <c r="C777" s="296">
        <v>28598</v>
      </c>
      <c r="D777" s="296">
        <v>33507</v>
      </c>
      <c r="E777" s="296">
        <v>17662</v>
      </c>
      <c r="F777" s="545">
        <f t="shared" si="40"/>
        <v>0.5271137374280002</v>
      </c>
    </row>
    <row r="778" spans="1:6" ht="12.75">
      <c r="A778" s="326"/>
      <c r="B778" s="340" t="s">
        <v>383</v>
      </c>
      <c r="C778" s="296"/>
      <c r="D778" s="296"/>
      <c r="E778" s="296"/>
      <c r="F778" s="545"/>
    </row>
    <row r="779" spans="1:6" ht="13.5" thickBot="1">
      <c r="A779" s="326"/>
      <c r="B779" s="341" t="s">
        <v>384</v>
      </c>
      <c r="C779" s="355"/>
      <c r="D779" s="355"/>
      <c r="E779" s="355"/>
      <c r="F779" s="548"/>
    </row>
    <row r="780" spans="1:6" ht="13.5" thickBot="1">
      <c r="A780" s="326"/>
      <c r="B780" s="342" t="s">
        <v>15</v>
      </c>
      <c r="C780" s="359">
        <f>SUM(C775:C779)</f>
        <v>175541</v>
      </c>
      <c r="D780" s="359">
        <f>SUM(D775:D779)</f>
        <v>194786</v>
      </c>
      <c r="E780" s="359">
        <f>SUM(E775:E779)</f>
        <v>98561</v>
      </c>
      <c r="F780" s="544">
        <f t="shared" si="40"/>
        <v>0.5059963241711417</v>
      </c>
    </row>
    <row r="781" spans="1:6" ht="12.75">
      <c r="A781" s="326"/>
      <c r="B781" s="340" t="s">
        <v>385</v>
      </c>
      <c r="C781" s="296"/>
      <c r="D781" s="296"/>
      <c r="E781" s="296">
        <v>992</v>
      </c>
      <c r="F781" s="545"/>
    </row>
    <row r="782" spans="1:6" ht="12.75">
      <c r="A782" s="326"/>
      <c r="B782" s="340" t="s">
        <v>386</v>
      </c>
      <c r="C782" s="296"/>
      <c r="D782" s="296">
        <v>977</v>
      </c>
      <c r="E782" s="296">
        <v>179</v>
      </c>
      <c r="F782" s="545"/>
    </row>
    <row r="783" spans="1:6" ht="13.5" thickBot="1">
      <c r="A783" s="326"/>
      <c r="B783" s="343" t="s">
        <v>387</v>
      </c>
      <c r="C783" s="355"/>
      <c r="D783" s="355"/>
      <c r="E783" s="355"/>
      <c r="F783" s="548"/>
    </row>
    <row r="784" spans="1:6" ht="13.5" thickBot="1">
      <c r="A784" s="326"/>
      <c r="B784" s="345" t="s">
        <v>21</v>
      </c>
      <c r="C784" s="354"/>
      <c r="D784" s="359">
        <f>SUM(D782:D783)</f>
        <v>977</v>
      </c>
      <c r="E784" s="359">
        <f>SUM(E781:E783)</f>
        <v>1171</v>
      </c>
      <c r="F784" s="544"/>
    </row>
    <row r="785" spans="1:6" ht="13.5" thickBot="1">
      <c r="A785" s="326"/>
      <c r="B785" s="601" t="s">
        <v>613</v>
      </c>
      <c r="C785" s="354"/>
      <c r="D785" s="359"/>
      <c r="E785" s="354">
        <v>-2338</v>
      </c>
      <c r="F785" s="557"/>
    </row>
    <row r="786" spans="1:6" ht="15.75" thickBot="1">
      <c r="A786" s="344"/>
      <c r="B786" s="327" t="s">
        <v>38</v>
      </c>
      <c r="C786" s="361">
        <f>SUM(C780+C784)</f>
        <v>175541</v>
      </c>
      <c r="D786" s="361">
        <f>SUM(D780+D784)</f>
        <v>195763</v>
      </c>
      <c r="E786" s="361">
        <f>SUM(E780+E784+E785)</f>
        <v>97394</v>
      </c>
      <c r="F786" s="557">
        <f t="shared" si="40"/>
        <v>0.4975097439250522</v>
      </c>
    </row>
    <row r="787" spans="1:6" ht="15">
      <c r="A787" s="346">
        <v>2790</v>
      </c>
      <c r="B787" s="347" t="s">
        <v>410</v>
      </c>
      <c r="C787" s="296"/>
      <c r="D787" s="296"/>
      <c r="E787" s="296"/>
      <c r="F787" s="545"/>
    </row>
    <row r="788" spans="1:6" ht="12.75">
      <c r="A788" s="328"/>
      <c r="B788" s="329" t="s">
        <v>367</v>
      </c>
      <c r="C788" s="296"/>
      <c r="D788" s="296"/>
      <c r="E788" s="296"/>
      <c r="F788" s="545"/>
    </row>
    <row r="789" spans="1:6" ht="12.75">
      <c r="A789" s="328"/>
      <c r="B789" s="329" t="s">
        <v>368</v>
      </c>
      <c r="C789" s="296"/>
      <c r="D789" s="296"/>
      <c r="E789" s="296"/>
      <c r="F789" s="545"/>
    </row>
    <row r="790" spans="1:6" ht="12.75">
      <c r="A790" s="328"/>
      <c r="B790" s="329" t="s">
        <v>369</v>
      </c>
      <c r="C790" s="296"/>
      <c r="D790" s="296"/>
      <c r="E790" s="296"/>
      <c r="F790" s="545"/>
    </row>
    <row r="791" spans="1:6" ht="12.75">
      <c r="A791" s="328"/>
      <c r="B791" s="329" t="s">
        <v>370</v>
      </c>
      <c r="C791" s="296"/>
      <c r="D791" s="296"/>
      <c r="E791" s="296">
        <v>245</v>
      </c>
      <c r="F791" s="545"/>
    </row>
    <row r="792" spans="1:6" ht="12.75">
      <c r="A792" s="328"/>
      <c r="B792" s="329" t="s">
        <v>371</v>
      </c>
      <c r="C792" s="296"/>
      <c r="D792" s="296"/>
      <c r="E792" s="296"/>
      <c r="F792" s="545"/>
    </row>
    <row r="793" spans="1:6" ht="13.5" thickBot="1">
      <c r="A793" s="328"/>
      <c r="B793" s="331" t="s">
        <v>372</v>
      </c>
      <c r="C793" s="355"/>
      <c r="D793" s="355"/>
      <c r="E793" s="355"/>
      <c r="F793" s="548"/>
    </row>
    <row r="794" spans="1:6" ht="13.5" thickBot="1">
      <c r="A794" s="328"/>
      <c r="B794" s="332" t="s">
        <v>360</v>
      </c>
      <c r="C794" s="359">
        <f>SUM(C788:C793)</f>
        <v>0</v>
      </c>
      <c r="D794" s="359">
        <f>SUM(D788:D793)</f>
        <v>0</v>
      </c>
      <c r="E794" s="359">
        <f>SUM(E788:E793)</f>
        <v>245</v>
      </c>
      <c r="F794" s="557"/>
    </row>
    <row r="795" spans="1:6" ht="12.75">
      <c r="A795" s="328"/>
      <c r="B795" s="329" t="s">
        <v>373</v>
      </c>
      <c r="C795" s="296">
        <v>122262</v>
      </c>
      <c r="D795" s="296">
        <v>122871</v>
      </c>
      <c r="E795" s="296">
        <v>59944</v>
      </c>
      <c r="F795" s="545">
        <f>SUM(E795/D795)</f>
        <v>0.4878612528586892</v>
      </c>
    </row>
    <row r="796" spans="1:6" ht="12.75">
      <c r="A796" s="328"/>
      <c r="B796" s="329" t="s">
        <v>374</v>
      </c>
      <c r="C796" s="296"/>
      <c r="D796" s="296"/>
      <c r="E796" s="296"/>
      <c r="F796" s="545"/>
    </row>
    <row r="797" spans="1:6" ht="13.5" thickBot="1">
      <c r="A797" s="328"/>
      <c r="B797" s="329" t="s">
        <v>375</v>
      </c>
      <c r="C797" s="355"/>
      <c r="D797" s="355"/>
      <c r="E797" s="355"/>
      <c r="F797" s="548"/>
    </row>
    <row r="798" spans="1:6" ht="13.5" thickBot="1">
      <c r="A798" s="333"/>
      <c r="B798" s="334" t="s">
        <v>363</v>
      </c>
      <c r="C798" s="299">
        <f>SUM(C795:C797)</f>
        <v>122262</v>
      </c>
      <c r="D798" s="299">
        <f>SUM(D795:D797)</f>
        <v>122871</v>
      </c>
      <c r="E798" s="299">
        <f>SUM(E795:E797)</f>
        <v>59944</v>
      </c>
      <c r="F798" s="557">
        <f>SUM(E798/D798)</f>
        <v>0.4878612528586892</v>
      </c>
    </row>
    <row r="799" spans="1:6" ht="13.5" thickBot="1">
      <c r="A799" s="330"/>
      <c r="B799" s="335" t="s">
        <v>364</v>
      </c>
      <c r="C799" s="354"/>
      <c r="D799" s="354"/>
      <c r="E799" s="359">
        <v>200</v>
      </c>
      <c r="F799" s="600"/>
    </row>
    <row r="800" spans="1:6" ht="13.5" thickBot="1">
      <c r="A800" s="330"/>
      <c r="B800" s="336" t="s">
        <v>365</v>
      </c>
      <c r="C800" s="359">
        <f>SUM(C798+C794+C799)</f>
        <v>122262</v>
      </c>
      <c r="D800" s="359">
        <f>SUM(D798+D794+D799)</f>
        <v>122871</v>
      </c>
      <c r="E800" s="359">
        <f>SUM(E798+E794+E799)</f>
        <v>60389</v>
      </c>
      <c r="F800" s="557">
        <f>SUM(E800/D800)</f>
        <v>0.49148293738962</v>
      </c>
    </row>
    <row r="801" spans="1:6" ht="13.5" thickBot="1">
      <c r="A801" s="328"/>
      <c r="B801" s="332" t="s">
        <v>378</v>
      </c>
      <c r="C801" s="354"/>
      <c r="D801" s="354"/>
      <c r="E801" s="354"/>
      <c r="F801" s="557"/>
    </row>
    <row r="802" spans="1:6" ht="12.75">
      <c r="A802" s="328"/>
      <c r="B802" s="329" t="s">
        <v>376</v>
      </c>
      <c r="C802" s="296"/>
      <c r="D802" s="296">
        <v>442</v>
      </c>
      <c r="E802" s="296">
        <v>442</v>
      </c>
      <c r="F802" s="545">
        <f>SUM(E802/D802)</f>
        <v>1</v>
      </c>
    </row>
    <row r="803" spans="1:6" ht="13.5" thickBot="1">
      <c r="A803" s="328"/>
      <c r="B803" s="337" t="s">
        <v>377</v>
      </c>
      <c r="C803" s="355"/>
      <c r="D803" s="355"/>
      <c r="E803" s="355"/>
      <c r="F803" s="548"/>
    </row>
    <row r="804" spans="1:6" ht="13.5" thickBot="1">
      <c r="A804" s="338"/>
      <c r="B804" s="335" t="s">
        <v>366</v>
      </c>
      <c r="C804" s="355"/>
      <c r="D804" s="299">
        <f>SUM(D802:D803)</f>
        <v>442</v>
      </c>
      <c r="E804" s="299">
        <f>SUM(E802:E803)</f>
        <v>442</v>
      </c>
      <c r="F804" s="557">
        <f>SUM(E804/D804)</f>
        <v>1</v>
      </c>
    </row>
    <row r="805" spans="1:6" ht="15.75" thickBot="1">
      <c r="A805" s="338"/>
      <c r="B805" s="339" t="s">
        <v>379</v>
      </c>
      <c r="C805" s="361">
        <f>SUM(C800+C801+C804)</f>
        <v>122262</v>
      </c>
      <c r="D805" s="361">
        <f>SUM(D800+D801+D804)</f>
        <v>123313</v>
      </c>
      <c r="E805" s="361">
        <f>SUM(E800+E801+E804)</f>
        <v>60831</v>
      </c>
      <c r="F805" s="557">
        <f>SUM(E805/D805)</f>
        <v>0.49330565309415875</v>
      </c>
    </row>
    <row r="806" spans="1:6" ht="12.75">
      <c r="A806" s="326"/>
      <c r="B806" s="340" t="s">
        <v>380</v>
      </c>
      <c r="C806" s="296">
        <v>90026</v>
      </c>
      <c r="D806" s="296">
        <v>90854</v>
      </c>
      <c r="E806" s="296">
        <v>42502</v>
      </c>
      <c r="F806" s="545">
        <f>SUM(E806/D806)</f>
        <v>0.467805490127017</v>
      </c>
    </row>
    <row r="807" spans="1:6" ht="12.75">
      <c r="A807" s="326"/>
      <c r="B807" s="340" t="s">
        <v>381</v>
      </c>
      <c r="C807" s="296">
        <v>23736</v>
      </c>
      <c r="D807" s="296">
        <v>23959</v>
      </c>
      <c r="E807" s="296">
        <v>11398</v>
      </c>
      <c r="F807" s="545">
        <f>SUM(E807/D807)</f>
        <v>0.4757293710088067</v>
      </c>
    </row>
    <row r="808" spans="1:6" ht="12.75">
      <c r="A808" s="326"/>
      <c r="B808" s="340" t="s">
        <v>382</v>
      </c>
      <c r="C808" s="296">
        <v>8500</v>
      </c>
      <c r="D808" s="296">
        <v>8500</v>
      </c>
      <c r="E808" s="296">
        <v>3435</v>
      </c>
      <c r="F808" s="545">
        <f>SUM(E808/D808)</f>
        <v>0.4041176470588235</v>
      </c>
    </row>
    <row r="809" spans="1:6" ht="12.75">
      <c r="A809" s="326"/>
      <c r="B809" s="340" t="s">
        <v>383</v>
      </c>
      <c r="C809" s="296"/>
      <c r="D809" s="296"/>
      <c r="E809" s="296"/>
      <c r="F809" s="545"/>
    </row>
    <row r="810" spans="1:6" ht="13.5" thickBot="1">
      <c r="A810" s="326"/>
      <c r="B810" s="341" t="s">
        <v>384</v>
      </c>
      <c r="C810" s="355"/>
      <c r="D810" s="355"/>
      <c r="E810" s="355"/>
      <c r="F810" s="548"/>
    </row>
    <row r="811" spans="1:6" ht="13.5" thickBot="1">
      <c r="A811" s="326"/>
      <c r="B811" s="342" t="s">
        <v>15</v>
      </c>
      <c r="C811" s="359">
        <f>SUM(C806:C810)</f>
        <v>122262</v>
      </c>
      <c r="D811" s="359">
        <f>SUM(D806:D810)</f>
        <v>123313</v>
      </c>
      <c r="E811" s="359">
        <f>SUM(E806:E810)</f>
        <v>57335</v>
      </c>
      <c r="F811" s="544">
        <f>SUM(E811/D811)</f>
        <v>0.46495503312708314</v>
      </c>
    </row>
    <row r="812" spans="1:6" ht="12.75">
      <c r="A812" s="326"/>
      <c r="B812" s="340" t="s">
        <v>385</v>
      </c>
      <c r="C812" s="296"/>
      <c r="D812" s="296"/>
      <c r="E812" s="296"/>
      <c r="F812" s="545"/>
    </row>
    <row r="813" spans="1:6" ht="12.75">
      <c r="A813" s="326"/>
      <c r="B813" s="340" t="s">
        <v>386</v>
      </c>
      <c r="C813" s="296"/>
      <c r="D813" s="296"/>
      <c r="E813" s="296"/>
      <c r="F813" s="545"/>
    </row>
    <row r="814" spans="1:6" ht="13.5" thickBot="1">
      <c r="A814" s="326"/>
      <c r="B814" s="343" t="s">
        <v>387</v>
      </c>
      <c r="C814" s="355"/>
      <c r="D814" s="355"/>
      <c r="E814" s="355"/>
      <c r="F814" s="548"/>
    </row>
    <row r="815" spans="1:6" ht="13.5" thickBot="1">
      <c r="A815" s="326"/>
      <c r="B815" s="345" t="s">
        <v>21</v>
      </c>
      <c r="C815" s="354"/>
      <c r="D815" s="354"/>
      <c r="E815" s="354"/>
      <c r="F815" s="544"/>
    </row>
    <row r="816" spans="1:6" ht="13.5" thickBot="1">
      <c r="A816" s="326"/>
      <c r="B816" s="601" t="s">
        <v>613</v>
      </c>
      <c r="C816" s="354"/>
      <c r="D816" s="354"/>
      <c r="E816" s="354">
        <v>1769</v>
      </c>
      <c r="F816" s="557"/>
    </row>
    <row r="817" spans="1:6" ht="15.75" thickBot="1">
      <c r="A817" s="344"/>
      <c r="B817" s="327" t="s">
        <v>38</v>
      </c>
      <c r="C817" s="361">
        <f>SUM(C811+C815)</f>
        <v>122262</v>
      </c>
      <c r="D817" s="361">
        <f>SUM(D811+D815)</f>
        <v>123313</v>
      </c>
      <c r="E817" s="361">
        <f>SUM(E811+E815+E816)</f>
        <v>59104</v>
      </c>
      <c r="F817" s="557">
        <f>SUM(E817/D817)</f>
        <v>0.4793006414571051</v>
      </c>
    </row>
    <row r="818" spans="1:6" ht="15">
      <c r="A818" s="352">
        <v>2799</v>
      </c>
      <c r="B818" s="347" t="s">
        <v>411</v>
      </c>
      <c r="C818" s="357"/>
      <c r="D818" s="357"/>
      <c r="E818" s="357"/>
      <c r="F818" s="545"/>
    </row>
    <row r="819" spans="1:6" ht="12.75">
      <c r="A819" s="328"/>
      <c r="B819" s="329" t="s">
        <v>367</v>
      </c>
      <c r="C819" s="357">
        <f aca="true" t="shared" si="41" ref="C819:E824">SUM(C788+C756+C721+C686+C552+C293)</f>
        <v>21720</v>
      </c>
      <c r="D819" s="357">
        <f t="shared" si="41"/>
        <v>21720</v>
      </c>
      <c r="E819" s="357">
        <f t="shared" si="41"/>
        <v>4362</v>
      </c>
      <c r="F819" s="545">
        <f>SUM(E819/D819)</f>
        <v>0.20082872928176795</v>
      </c>
    </row>
    <row r="820" spans="1:6" ht="12.75">
      <c r="A820" s="328"/>
      <c r="B820" s="329" t="s">
        <v>368</v>
      </c>
      <c r="C820" s="357">
        <f t="shared" si="41"/>
        <v>30631</v>
      </c>
      <c r="D820" s="357">
        <f t="shared" si="41"/>
        <v>30631</v>
      </c>
      <c r="E820" s="357">
        <f t="shared" si="41"/>
        <v>16620</v>
      </c>
      <c r="F820" s="545">
        <f>SUM(E820/D820)</f>
        <v>0.5425875746792466</v>
      </c>
    </row>
    <row r="821" spans="1:6" ht="12.75">
      <c r="A821" s="328"/>
      <c r="B821" s="329" t="s">
        <v>369</v>
      </c>
      <c r="C821" s="357">
        <f t="shared" si="41"/>
        <v>16332</v>
      </c>
      <c r="D821" s="357">
        <f t="shared" si="41"/>
        <v>16332</v>
      </c>
      <c r="E821" s="357">
        <f t="shared" si="41"/>
        <v>31074</v>
      </c>
      <c r="F821" s="545">
        <f>SUM(E821/D821)</f>
        <v>1.9026451138868479</v>
      </c>
    </row>
    <row r="822" spans="1:6" ht="12.75">
      <c r="A822" s="328"/>
      <c r="B822" s="329" t="s">
        <v>370</v>
      </c>
      <c r="C822" s="357">
        <f t="shared" si="41"/>
        <v>197586</v>
      </c>
      <c r="D822" s="357">
        <f t="shared" si="41"/>
        <v>197586</v>
      </c>
      <c r="E822" s="357">
        <f t="shared" si="41"/>
        <v>97887</v>
      </c>
      <c r="F822" s="545">
        <f>SUM(E822/D822)</f>
        <v>0.49541465488445535</v>
      </c>
    </row>
    <row r="823" spans="1:6" ht="12.75">
      <c r="A823" s="328"/>
      <c r="B823" s="329" t="s">
        <v>371</v>
      </c>
      <c r="C823" s="357">
        <f t="shared" si="41"/>
        <v>49607</v>
      </c>
      <c r="D823" s="357">
        <f t="shared" si="41"/>
        <v>49607</v>
      </c>
      <c r="E823" s="357">
        <f t="shared" si="41"/>
        <v>31153</v>
      </c>
      <c r="F823" s="545">
        <f>SUM(E823/D823)</f>
        <v>0.6279960489447054</v>
      </c>
    </row>
    <row r="824" spans="1:6" ht="13.5" thickBot="1">
      <c r="A824" s="328"/>
      <c r="B824" s="331" t="s">
        <v>372</v>
      </c>
      <c r="C824" s="358">
        <f t="shared" si="41"/>
        <v>0</v>
      </c>
      <c r="D824" s="358">
        <f t="shared" si="41"/>
        <v>0</v>
      </c>
      <c r="E824" s="358">
        <f t="shared" si="41"/>
        <v>0</v>
      </c>
      <c r="F824" s="548"/>
    </row>
    <row r="825" spans="1:6" ht="13.5" thickBot="1">
      <c r="A825" s="328"/>
      <c r="B825" s="332" t="s">
        <v>360</v>
      </c>
      <c r="C825" s="363">
        <f>SUM(C819:C824)</f>
        <v>315876</v>
      </c>
      <c r="D825" s="363">
        <f>SUM(D819:D824)</f>
        <v>315876</v>
      </c>
      <c r="E825" s="363">
        <f>SUM(E819:E824)</f>
        <v>181096</v>
      </c>
      <c r="F825" s="557">
        <f>SUM(E825/D825)</f>
        <v>0.5733135787460902</v>
      </c>
    </row>
    <row r="826" spans="1:6" ht="12.75">
      <c r="A826" s="328"/>
      <c r="B826" s="329" t="s">
        <v>373</v>
      </c>
      <c r="C826" s="357">
        <f aca="true" t="shared" si="42" ref="C826:E828">SUM(C795+C763+C728+C693+C559+C300)</f>
        <v>3653981</v>
      </c>
      <c r="D826" s="357">
        <f t="shared" si="42"/>
        <v>3717466</v>
      </c>
      <c r="E826" s="357">
        <f t="shared" si="42"/>
        <v>1849572</v>
      </c>
      <c r="F826" s="545">
        <f>SUM(E826/D826)</f>
        <v>0.49753568694374073</v>
      </c>
    </row>
    <row r="827" spans="1:6" ht="12.75">
      <c r="A827" s="328"/>
      <c r="B827" s="329" t="s">
        <v>374</v>
      </c>
      <c r="C827" s="357">
        <f t="shared" si="42"/>
        <v>227892</v>
      </c>
      <c r="D827" s="357">
        <f t="shared" si="42"/>
        <v>227892</v>
      </c>
      <c r="E827" s="357">
        <f t="shared" si="42"/>
        <v>184189</v>
      </c>
      <c r="F827" s="545">
        <f>SUM(E827/D827)</f>
        <v>0.8082293367033507</v>
      </c>
    </row>
    <row r="828" spans="1:6" ht="13.5" thickBot="1">
      <c r="A828" s="328"/>
      <c r="B828" s="329" t="s">
        <v>375</v>
      </c>
      <c r="C828" s="358">
        <f t="shared" si="42"/>
        <v>0</v>
      </c>
      <c r="D828" s="358">
        <f t="shared" si="42"/>
        <v>0</v>
      </c>
      <c r="E828" s="358">
        <f t="shared" si="42"/>
        <v>0</v>
      </c>
      <c r="F828" s="548"/>
    </row>
    <row r="829" spans="1:6" ht="13.5" thickBot="1">
      <c r="A829" s="333"/>
      <c r="B829" s="334" t="s">
        <v>363</v>
      </c>
      <c r="C829" s="363">
        <f>SUM(C826:C828)</f>
        <v>3881873</v>
      </c>
      <c r="D829" s="363">
        <f>SUM(D826:D828)</f>
        <v>3945358</v>
      </c>
      <c r="E829" s="363">
        <f>SUM(E826:E828)</f>
        <v>2033761</v>
      </c>
      <c r="F829" s="557">
        <f>SUM(E829/D829)</f>
        <v>0.5154819917482774</v>
      </c>
    </row>
    <row r="830" spans="1:6" ht="13.5" thickBot="1">
      <c r="A830" s="330"/>
      <c r="B830" s="335" t="s">
        <v>364</v>
      </c>
      <c r="C830" s="363">
        <f>SUM(C799+C767+C732+C697+C563+C304)</f>
        <v>0</v>
      </c>
      <c r="D830" s="363">
        <f>SUM(D799+D767+D732+D697+D563+D304)</f>
        <v>0</v>
      </c>
      <c r="E830" s="363">
        <f>SUM(E799+E767+E732+E697+E563+E304)</f>
        <v>12719</v>
      </c>
      <c r="F830" s="600"/>
    </row>
    <row r="831" spans="1:6" ht="13.5" thickBot="1">
      <c r="A831" s="330"/>
      <c r="B831" s="233" t="s">
        <v>617</v>
      </c>
      <c r="C831" s="363"/>
      <c r="D831" s="363"/>
      <c r="E831" s="363">
        <f>SUM(E733+E564)</f>
        <v>2462</v>
      </c>
      <c r="F831" s="548"/>
    </row>
    <row r="832" spans="1:6" ht="13.5" thickBot="1">
      <c r="A832" s="330"/>
      <c r="B832" s="335" t="s">
        <v>614</v>
      </c>
      <c r="C832" s="363"/>
      <c r="D832" s="363"/>
      <c r="E832" s="363">
        <f>SUM(E768+E565+E305+E698)</f>
        <v>39023</v>
      </c>
      <c r="F832" s="548"/>
    </row>
    <row r="833" spans="1:6" ht="13.5" thickBot="1">
      <c r="A833" s="330"/>
      <c r="B833" s="336" t="s">
        <v>365</v>
      </c>
      <c r="C833" s="363">
        <f>SUM(C829+C830+C825)</f>
        <v>4197749</v>
      </c>
      <c r="D833" s="363">
        <f>SUM(D829+D830+D825)</f>
        <v>4261234</v>
      </c>
      <c r="E833" s="363">
        <f>SUM(E829+E830+E825+E831+E832)</f>
        <v>2269061</v>
      </c>
      <c r="F833" s="557">
        <f>SUM(E833/D833)</f>
        <v>0.5324891803641856</v>
      </c>
    </row>
    <row r="834" spans="1:6" ht="12.75">
      <c r="A834" s="330"/>
      <c r="B834" s="664" t="s">
        <v>651</v>
      </c>
      <c r="C834" s="665"/>
      <c r="D834" s="665"/>
      <c r="E834" s="666">
        <f>SUM(E700)</f>
        <v>2911</v>
      </c>
      <c r="F834" s="594"/>
    </row>
    <row r="835" spans="1:6" ht="13.5" thickBot="1">
      <c r="A835" s="330"/>
      <c r="B835" t="s">
        <v>650</v>
      </c>
      <c r="C835" s="364"/>
      <c r="D835" s="364"/>
      <c r="E835" s="358">
        <f>SUM(E735)</f>
        <v>5348</v>
      </c>
      <c r="F835" s="557"/>
    </row>
    <row r="836" spans="1:6" ht="13.5" thickBot="1">
      <c r="A836" s="328"/>
      <c r="B836" s="368" t="s">
        <v>378</v>
      </c>
      <c r="C836" s="356">
        <f aca="true" t="shared" si="43" ref="C836:D839">SUM(C801+C770+C736+C701+C567+C307)</f>
        <v>0</v>
      </c>
      <c r="D836" s="356">
        <f t="shared" si="43"/>
        <v>0</v>
      </c>
      <c r="E836" s="363">
        <f>SUM(E834:E835)</f>
        <v>8259</v>
      </c>
      <c r="F836" s="557"/>
    </row>
    <row r="837" spans="1:6" ht="12.75">
      <c r="A837" s="328"/>
      <c r="B837" s="329" t="s">
        <v>376</v>
      </c>
      <c r="C837" s="357">
        <f t="shared" si="43"/>
        <v>0</v>
      </c>
      <c r="D837" s="357">
        <f t="shared" si="43"/>
        <v>129545</v>
      </c>
      <c r="E837" s="357">
        <f>SUM(E802+E771+E737+E702+E568+E308)</f>
        <v>129545</v>
      </c>
      <c r="F837" s="545">
        <f>SUM(E837/D837)</f>
        <v>1</v>
      </c>
    </row>
    <row r="838" spans="1:6" ht="13.5" thickBot="1">
      <c r="A838" s="328"/>
      <c r="B838" s="337" t="s">
        <v>652</v>
      </c>
      <c r="C838" s="358">
        <f t="shared" si="43"/>
        <v>0</v>
      </c>
      <c r="D838" s="358">
        <f t="shared" si="43"/>
        <v>977</v>
      </c>
      <c r="E838" s="358">
        <f>SUM(E803+E772+E738+E703+E569+E309)</f>
        <v>977</v>
      </c>
      <c r="F838" s="548"/>
    </row>
    <row r="839" spans="1:6" ht="13.5" thickBot="1">
      <c r="A839" s="338"/>
      <c r="B839" s="335" t="s">
        <v>366</v>
      </c>
      <c r="C839" s="363">
        <f t="shared" si="43"/>
        <v>0</v>
      </c>
      <c r="D839" s="363">
        <f t="shared" si="43"/>
        <v>130522</v>
      </c>
      <c r="E839" s="363">
        <f>SUM(E804+E773+E739+E704+E570+E310)</f>
        <v>130522</v>
      </c>
      <c r="F839" s="557">
        <f>SUM(E839/D839)</f>
        <v>1</v>
      </c>
    </row>
    <row r="840" spans="1:6" ht="13.5" thickBot="1">
      <c r="A840" s="338"/>
      <c r="B840" s="602" t="s">
        <v>615</v>
      </c>
      <c r="C840" s="363"/>
      <c r="D840" s="363"/>
      <c r="E840" s="356">
        <f>SUM(E740+E705+E571+E311)</f>
        <v>-11129</v>
      </c>
      <c r="F840" s="557"/>
    </row>
    <row r="841" spans="1:6" ht="15.75" thickBot="1">
      <c r="A841" s="338"/>
      <c r="B841" s="339" t="s">
        <v>379</v>
      </c>
      <c r="C841" s="365">
        <f aca="true" t="shared" si="44" ref="C841:E844">SUM(C805+C774+C741+C706+C572+C312)</f>
        <v>4197749</v>
      </c>
      <c r="D841" s="365">
        <f t="shared" si="44"/>
        <v>4391756</v>
      </c>
      <c r="E841" s="365">
        <f t="shared" si="44"/>
        <v>2396713</v>
      </c>
      <c r="F841" s="557">
        <f>SUM(E841/D841)</f>
        <v>0.5457299995719253</v>
      </c>
    </row>
    <row r="842" spans="1:6" ht="12.75">
      <c r="A842" s="326"/>
      <c r="B842" s="340" t="s">
        <v>380</v>
      </c>
      <c r="C842" s="357">
        <f t="shared" si="44"/>
        <v>2413411</v>
      </c>
      <c r="D842" s="357">
        <f t="shared" si="44"/>
        <v>2474027</v>
      </c>
      <c r="E842" s="357">
        <f t="shared" si="44"/>
        <v>1193116</v>
      </c>
      <c r="F842" s="545">
        <f>SUM(E842/D842)</f>
        <v>0.4822566609014372</v>
      </c>
    </row>
    <row r="843" spans="1:6" ht="12.75">
      <c r="A843" s="326"/>
      <c r="B843" s="340" t="s">
        <v>381</v>
      </c>
      <c r="C843" s="357">
        <f t="shared" si="44"/>
        <v>632576</v>
      </c>
      <c r="D843" s="357">
        <f t="shared" si="44"/>
        <v>650564</v>
      </c>
      <c r="E843" s="357">
        <f t="shared" si="44"/>
        <v>317758</v>
      </c>
      <c r="F843" s="545">
        <f>SUM(E843/D843)</f>
        <v>0.48843465054936946</v>
      </c>
    </row>
    <row r="844" spans="1:6" ht="12.75">
      <c r="A844" s="326"/>
      <c r="B844" s="340" t="s">
        <v>382</v>
      </c>
      <c r="C844" s="357">
        <f t="shared" si="44"/>
        <v>1149973</v>
      </c>
      <c r="D844" s="357">
        <f t="shared" si="44"/>
        <v>1264399</v>
      </c>
      <c r="E844" s="357">
        <f t="shared" si="44"/>
        <v>701709</v>
      </c>
      <c r="F844" s="545">
        <f>SUM(E844/D844)</f>
        <v>0.5549743395874246</v>
      </c>
    </row>
    <row r="845" spans="1:6" ht="12.75">
      <c r="A845" s="326"/>
      <c r="B845" s="565" t="s">
        <v>590</v>
      </c>
      <c r="C845" s="357"/>
      <c r="D845" s="567">
        <f>SUM(D745+D710+D576+D316)</f>
        <v>64411</v>
      </c>
      <c r="E845" s="567">
        <f>SUM(E745+E710+E576+E316)</f>
        <v>26033</v>
      </c>
      <c r="F845" s="545">
        <f>SUM(E845/D845)</f>
        <v>0.4041700951700796</v>
      </c>
    </row>
    <row r="846" spans="1:6" ht="12.75">
      <c r="A846" s="326"/>
      <c r="B846" s="340" t="s">
        <v>383</v>
      </c>
      <c r="C846" s="357">
        <f aca="true" t="shared" si="45" ref="C846:E847">SUM(C809+C778+C746+C711+C577+C317)</f>
        <v>0</v>
      </c>
      <c r="D846" s="357">
        <f t="shared" si="45"/>
        <v>0</v>
      </c>
      <c r="E846" s="357">
        <f t="shared" si="45"/>
        <v>10</v>
      </c>
      <c r="F846" s="545"/>
    </row>
    <row r="847" spans="1:6" ht="13.5" thickBot="1">
      <c r="A847" s="326"/>
      <c r="B847" s="341" t="s">
        <v>384</v>
      </c>
      <c r="C847" s="358">
        <f t="shared" si="45"/>
        <v>0</v>
      </c>
      <c r="D847" s="358">
        <f t="shared" si="45"/>
        <v>0</v>
      </c>
      <c r="E847" s="358">
        <f t="shared" si="45"/>
        <v>8192</v>
      </c>
      <c r="F847" s="548"/>
    </row>
    <row r="848" spans="1:6" ht="13.5" thickBot="1">
      <c r="A848" s="326"/>
      <c r="B848" s="342" t="s">
        <v>15</v>
      </c>
      <c r="C848" s="363">
        <f>SUM(C842:C847)</f>
        <v>4195960</v>
      </c>
      <c r="D848" s="363">
        <f>SUM(D842:D847)-D845</f>
        <v>4388990</v>
      </c>
      <c r="E848" s="363">
        <f>SUM(E842:E847)-E845</f>
        <v>2220785</v>
      </c>
      <c r="F848" s="544">
        <f>SUM(E848/D848)</f>
        <v>0.5059899885850732</v>
      </c>
    </row>
    <row r="849" spans="1:6" ht="12.75">
      <c r="A849" s="326"/>
      <c r="B849" s="340" t="s">
        <v>385</v>
      </c>
      <c r="C849" s="357">
        <f aca="true" t="shared" si="46" ref="C849:E851">SUM(C812+C781+C749+C714+C580+C320)</f>
        <v>508</v>
      </c>
      <c r="D849" s="357">
        <f t="shared" si="46"/>
        <v>508</v>
      </c>
      <c r="E849" s="357">
        <f t="shared" si="46"/>
        <v>4873</v>
      </c>
      <c r="F849" s="545"/>
    </row>
    <row r="850" spans="1:6" ht="12.75">
      <c r="A850" s="326"/>
      <c r="B850" s="340" t="s">
        <v>386</v>
      </c>
      <c r="C850" s="357">
        <f t="shared" si="46"/>
        <v>1281</v>
      </c>
      <c r="D850" s="357">
        <f t="shared" si="46"/>
        <v>2258</v>
      </c>
      <c r="E850" s="357">
        <f t="shared" si="46"/>
        <v>1565</v>
      </c>
      <c r="F850" s="545"/>
    </row>
    <row r="851" spans="1:6" ht="13.5" thickBot="1">
      <c r="A851" s="326"/>
      <c r="B851" s="343" t="s">
        <v>387</v>
      </c>
      <c r="C851" s="358">
        <f t="shared" si="46"/>
        <v>0</v>
      </c>
      <c r="D851" s="358">
        <f t="shared" si="46"/>
        <v>0</v>
      </c>
      <c r="E851" s="358">
        <f t="shared" si="46"/>
        <v>0</v>
      </c>
      <c r="F851" s="548"/>
    </row>
    <row r="852" spans="1:6" ht="13.5" thickBot="1">
      <c r="A852" s="326"/>
      <c r="B852" s="345" t="s">
        <v>21</v>
      </c>
      <c r="C852" s="363">
        <f>SUM(C849:C851)</f>
        <v>1789</v>
      </c>
      <c r="D852" s="363">
        <f>SUM(D849:D851)</f>
        <v>2766</v>
      </c>
      <c r="E852" s="363">
        <f>SUM(E849:E851)</f>
        <v>6438</v>
      </c>
      <c r="F852" s="600"/>
    </row>
    <row r="853" spans="1:6" ht="13.5" thickBot="1">
      <c r="A853" s="326"/>
      <c r="B853" s="601" t="s">
        <v>613</v>
      </c>
      <c r="C853" s="363"/>
      <c r="D853" s="363"/>
      <c r="E853" s="356">
        <f>SUM(E816+E785+E753+E718+E584+E324)</f>
        <v>14191</v>
      </c>
      <c r="F853" s="600"/>
    </row>
    <row r="854" spans="1:6" ht="15.75" thickBot="1">
      <c r="A854" s="344"/>
      <c r="B854" s="327" t="s">
        <v>38</v>
      </c>
      <c r="C854" s="365">
        <f>SUM(C848+C852)</f>
        <v>4197749</v>
      </c>
      <c r="D854" s="365">
        <f>SUM(D848+D852)</f>
        <v>4391756</v>
      </c>
      <c r="E854" s="365">
        <f>SUM(E848+E852+E853)</f>
        <v>2241414</v>
      </c>
      <c r="F854" s="544">
        <f>SUM(E854/D854)</f>
        <v>0.5103685177409674</v>
      </c>
    </row>
    <row r="855" spans="1:6" ht="15">
      <c r="A855" s="346">
        <v>2850</v>
      </c>
      <c r="B855" s="347" t="s">
        <v>412</v>
      </c>
      <c r="C855" s="296"/>
      <c r="D855" s="296"/>
      <c r="E855" s="296"/>
      <c r="F855" s="545"/>
    </row>
    <row r="856" spans="1:6" ht="12.75">
      <c r="A856" s="328"/>
      <c r="B856" s="329" t="s">
        <v>367</v>
      </c>
      <c r="C856" s="296">
        <v>5000</v>
      </c>
      <c r="D856" s="296">
        <v>5000</v>
      </c>
      <c r="E856" s="296"/>
      <c r="F856" s="545">
        <f>SUM(E856/D856)</f>
        <v>0</v>
      </c>
    </row>
    <row r="857" spans="1:6" ht="12.75">
      <c r="A857" s="328"/>
      <c r="B857" s="329" t="s">
        <v>368</v>
      </c>
      <c r="C857" s="296">
        <v>3100</v>
      </c>
      <c r="D857" s="296">
        <v>3100</v>
      </c>
      <c r="E857" s="296">
        <v>2257</v>
      </c>
      <c r="F857" s="545">
        <f>SUM(E857/D857)</f>
        <v>0.7280645161290322</v>
      </c>
    </row>
    <row r="858" spans="1:6" ht="12.75">
      <c r="A858" s="328"/>
      <c r="B858" s="329" t="s">
        <v>369</v>
      </c>
      <c r="C858" s="296"/>
      <c r="D858" s="296"/>
      <c r="E858" s="296"/>
      <c r="F858" s="545"/>
    </row>
    <row r="859" spans="1:6" ht="12.75">
      <c r="A859" s="328"/>
      <c r="B859" s="329" t="s">
        <v>591</v>
      </c>
      <c r="C859" s="296">
        <v>17000</v>
      </c>
      <c r="D859" s="296">
        <v>17000</v>
      </c>
      <c r="E859" s="296">
        <v>12037</v>
      </c>
      <c r="F859" s="545">
        <f>SUM(E859/D859)</f>
        <v>0.7080588235294117</v>
      </c>
    </row>
    <row r="860" spans="1:6" ht="12.75">
      <c r="A860" s="328"/>
      <c r="B860" s="329" t="s">
        <v>371</v>
      </c>
      <c r="C860" s="296">
        <v>5100</v>
      </c>
      <c r="D860" s="296">
        <v>5100</v>
      </c>
      <c r="E860" s="296">
        <v>2934</v>
      </c>
      <c r="F860" s="545">
        <f>SUM(E860/D860)</f>
        <v>0.5752941176470588</v>
      </c>
    </row>
    <row r="861" spans="1:6" ht="13.5" thickBot="1">
      <c r="A861" s="328"/>
      <c r="B861" s="331" t="s">
        <v>372</v>
      </c>
      <c r="C861" s="355"/>
      <c r="D861" s="355"/>
      <c r="E861" s="355"/>
      <c r="F861" s="548"/>
    </row>
    <row r="862" spans="1:6" ht="13.5" thickBot="1">
      <c r="A862" s="328"/>
      <c r="B862" s="332" t="s">
        <v>360</v>
      </c>
      <c r="C862" s="359">
        <f>SUM(C856:C861)</f>
        <v>30200</v>
      </c>
      <c r="D862" s="359">
        <f>SUM(D856:D861)</f>
        <v>30200</v>
      </c>
      <c r="E862" s="359">
        <f>SUM(E856:E861)</f>
        <v>17228</v>
      </c>
      <c r="F862" s="557">
        <f aca="true" t="shared" si="47" ref="F862:F886">SUM(E862/D862)</f>
        <v>0.5704635761589404</v>
      </c>
    </row>
    <row r="863" spans="1:6" ht="12.75">
      <c r="A863" s="328"/>
      <c r="B863" s="329" t="s">
        <v>373</v>
      </c>
      <c r="C863" s="296">
        <v>257309</v>
      </c>
      <c r="D863" s="296">
        <v>260348</v>
      </c>
      <c r="E863" s="296">
        <v>127528</v>
      </c>
      <c r="F863" s="545">
        <f t="shared" si="47"/>
        <v>0.4898366801358182</v>
      </c>
    </row>
    <row r="864" spans="1:6" ht="12.75">
      <c r="A864" s="328"/>
      <c r="B864" s="329" t="s">
        <v>374</v>
      </c>
      <c r="C864" s="296">
        <v>2100</v>
      </c>
      <c r="D864" s="296">
        <v>2100</v>
      </c>
      <c r="E864" s="296">
        <v>2312</v>
      </c>
      <c r="F864" s="545">
        <f t="shared" si="47"/>
        <v>1.100952380952381</v>
      </c>
    </row>
    <row r="865" spans="1:6" ht="13.5" thickBot="1">
      <c r="A865" s="328"/>
      <c r="B865" s="329" t="s">
        <v>375</v>
      </c>
      <c r="C865" s="355"/>
      <c r="D865" s="355"/>
      <c r="E865" s="355"/>
      <c r="F865" s="548"/>
    </row>
    <row r="866" spans="1:6" ht="13.5" thickBot="1">
      <c r="A866" s="333"/>
      <c r="B866" s="334" t="s">
        <v>363</v>
      </c>
      <c r="C866" s="299">
        <f>SUM(C863:C865)</f>
        <v>259409</v>
      </c>
      <c r="D866" s="299">
        <f>SUM(D863:D865)</f>
        <v>262448</v>
      </c>
      <c r="E866" s="299">
        <f>SUM(E863:E865)</f>
        <v>129840</v>
      </c>
      <c r="F866" s="557">
        <f t="shared" si="47"/>
        <v>0.49472657440712065</v>
      </c>
    </row>
    <row r="867" spans="1:6" ht="13.5" thickBot="1">
      <c r="A867" s="330"/>
      <c r="B867" s="335" t="s">
        <v>364</v>
      </c>
      <c r="C867" s="354"/>
      <c r="D867" s="354"/>
      <c r="E867" s="354"/>
      <c r="F867" s="600"/>
    </row>
    <row r="868" spans="1:6" ht="13.5" thickBot="1">
      <c r="A868" s="330"/>
      <c r="B868" s="335" t="s">
        <v>614</v>
      </c>
      <c r="C868" s="354"/>
      <c r="D868" s="354"/>
      <c r="E868" s="359">
        <v>3683</v>
      </c>
      <c r="F868" s="548"/>
    </row>
    <row r="869" spans="1:6" ht="13.5" thickBot="1">
      <c r="A869" s="330"/>
      <c r="B869" s="336" t="s">
        <v>365</v>
      </c>
      <c r="C869" s="359">
        <f>SUM(C866+C862+C867)</f>
        <v>289609</v>
      </c>
      <c r="D869" s="359">
        <f>SUM(D866+D862+D867)</f>
        <v>292648</v>
      </c>
      <c r="E869" s="359">
        <f>SUM(E866+E862+E867+E868)</f>
        <v>150751</v>
      </c>
      <c r="F869" s="557">
        <f t="shared" si="47"/>
        <v>0.5151273885350318</v>
      </c>
    </row>
    <row r="870" spans="1:6" ht="13.5" thickBot="1">
      <c r="A870" s="328"/>
      <c r="B870" s="332" t="s">
        <v>378</v>
      </c>
      <c r="C870" s="354"/>
      <c r="D870" s="354"/>
      <c r="E870" s="354"/>
      <c r="F870" s="557"/>
    </row>
    <row r="871" spans="1:6" ht="12.75">
      <c r="A871" s="328"/>
      <c r="B871" s="329" t="s">
        <v>376</v>
      </c>
      <c r="C871" s="296"/>
      <c r="D871" s="296">
        <v>7319</v>
      </c>
      <c r="E871" s="296">
        <v>7319</v>
      </c>
      <c r="F871" s="545">
        <f t="shared" si="47"/>
        <v>1</v>
      </c>
    </row>
    <row r="872" spans="1:6" ht="13.5" thickBot="1">
      <c r="A872" s="328"/>
      <c r="B872" s="337" t="s">
        <v>377</v>
      </c>
      <c r="C872" s="355"/>
      <c r="D872" s="355"/>
      <c r="E872" s="355"/>
      <c r="F872" s="548"/>
    </row>
    <row r="873" spans="1:6" ht="13.5" thickBot="1">
      <c r="A873" s="338"/>
      <c r="B873" s="335" t="s">
        <v>366</v>
      </c>
      <c r="C873" s="355"/>
      <c r="D873" s="299">
        <f>SUM(D871:D872)</f>
        <v>7319</v>
      </c>
      <c r="E873" s="299">
        <f>SUM(E871:E872)</f>
        <v>7319</v>
      </c>
      <c r="F873" s="557">
        <f t="shared" si="47"/>
        <v>1</v>
      </c>
    </row>
    <row r="874" spans="1:6" ht="15.75" thickBot="1">
      <c r="A874" s="338"/>
      <c r="B874" s="339" t="s">
        <v>379</v>
      </c>
      <c r="C874" s="361">
        <f>SUM(C869+C870+C873)</f>
        <v>289609</v>
      </c>
      <c r="D874" s="361">
        <f>SUM(D869+D870+D873)</f>
        <v>299967</v>
      </c>
      <c r="E874" s="361">
        <f>SUM(E869+E870+E873)</f>
        <v>158070</v>
      </c>
      <c r="F874" s="557">
        <f t="shared" si="47"/>
        <v>0.5269579653761913</v>
      </c>
    </row>
    <row r="875" spans="1:6" ht="12.75">
      <c r="A875" s="326"/>
      <c r="B875" s="340" t="s">
        <v>380</v>
      </c>
      <c r="C875" s="296">
        <v>163436</v>
      </c>
      <c r="D875" s="296">
        <v>168602</v>
      </c>
      <c r="E875" s="296">
        <v>80925</v>
      </c>
      <c r="F875" s="545">
        <f t="shared" si="47"/>
        <v>0.4799765127341313</v>
      </c>
    </row>
    <row r="876" spans="1:6" ht="12.75">
      <c r="A876" s="326"/>
      <c r="B876" s="340" t="s">
        <v>381</v>
      </c>
      <c r="C876" s="296">
        <v>42347</v>
      </c>
      <c r="D876" s="296">
        <v>43907</v>
      </c>
      <c r="E876" s="296">
        <v>20934</v>
      </c>
      <c r="F876" s="545">
        <f t="shared" si="47"/>
        <v>0.4767804678069556</v>
      </c>
    </row>
    <row r="877" spans="1:6" ht="12.75">
      <c r="A877" s="326"/>
      <c r="B877" s="340" t="s">
        <v>382</v>
      </c>
      <c r="C877" s="296">
        <v>83826</v>
      </c>
      <c r="D877" s="296">
        <v>87458</v>
      </c>
      <c r="E877" s="296">
        <v>50993</v>
      </c>
      <c r="F877" s="545">
        <f t="shared" si="47"/>
        <v>0.5830570102220495</v>
      </c>
    </row>
    <row r="878" spans="1:6" ht="12.75">
      <c r="A878" s="326"/>
      <c r="B878" s="340" t="s">
        <v>383</v>
      </c>
      <c r="C878" s="296"/>
      <c r="D878" s="296"/>
      <c r="E878" s="296"/>
      <c r="F878" s="545"/>
    </row>
    <row r="879" spans="1:6" ht="13.5" thickBot="1">
      <c r="A879" s="326"/>
      <c r="B879" s="341" t="s">
        <v>384</v>
      </c>
      <c r="C879" s="355"/>
      <c r="D879" s="355"/>
      <c r="E879" s="355"/>
      <c r="F879" s="548"/>
    </row>
    <row r="880" spans="1:6" ht="13.5" thickBot="1">
      <c r="A880" s="326"/>
      <c r="B880" s="342" t="s">
        <v>15</v>
      </c>
      <c r="C880" s="359">
        <f>SUM(C875:C879)</f>
        <v>289609</v>
      </c>
      <c r="D880" s="359">
        <f>SUM(D875:D879)</f>
        <v>299967</v>
      </c>
      <c r="E880" s="359">
        <f>SUM(E875:E879)</f>
        <v>152852</v>
      </c>
      <c r="F880" s="544">
        <f t="shared" si="47"/>
        <v>0.5095627185657089</v>
      </c>
    </row>
    <row r="881" spans="1:6" ht="12.75">
      <c r="A881" s="326"/>
      <c r="B881" s="340" t="s">
        <v>385</v>
      </c>
      <c r="C881" s="296"/>
      <c r="D881" s="296"/>
      <c r="E881" s="296"/>
      <c r="F881" s="545"/>
    </row>
    <row r="882" spans="1:6" ht="12.75">
      <c r="A882" s="326"/>
      <c r="B882" s="340" t="s">
        <v>386</v>
      </c>
      <c r="C882" s="296"/>
      <c r="D882" s="296"/>
      <c r="E882" s="296"/>
      <c r="F882" s="545"/>
    </row>
    <row r="883" spans="1:6" ht="13.5" thickBot="1">
      <c r="A883" s="326"/>
      <c r="B883" s="343" t="s">
        <v>387</v>
      </c>
      <c r="C883" s="355"/>
      <c r="D883" s="355"/>
      <c r="E883" s="355"/>
      <c r="F883" s="548"/>
    </row>
    <row r="884" spans="1:6" ht="13.5" thickBot="1">
      <c r="A884" s="326"/>
      <c r="B884" s="345" t="s">
        <v>21</v>
      </c>
      <c r="C884" s="354"/>
      <c r="D884" s="354"/>
      <c r="E884" s="354"/>
      <c r="F884" s="544"/>
    </row>
    <row r="885" spans="1:6" ht="13.5" thickBot="1">
      <c r="A885" s="326"/>
      <c r="B885" s="601" t="s">
        <v>616</v>
      </c>
      <c r="C885" s="354"/>
      <c r="D885" s="354"/>
      <c r="E885" s="354">
        <v>-1752</v>
      </c>
      <c r="F885" s="557"/>
    </row>
    <row r="886" spans="1:6" ht="15.75" thickBot="1">
      <c r="A886" s="344"/>
      <c r="B886" s="327" t="s">
        <v>38</v>
      </c>
      <c r="C886" s="361">
        <f>SUM(C880+C884)</f>
        <v>289609</v>
      </c>
      <c r="D886" s="361">
        <f>SUM(D880+D884)</f>
        <v>299967</v>
      </c>
      <c r="E886" s="361">
        <f>SUM(E880+E884+E885)</f>
        <v>151100</v>
      </c>
      <c r="F886" s="557">
        <f t="shared" si="47"/>
        <v>0.5037220760950372</v>
      </c>
    </row>
    <row r="887" spans="1:6" ht="15">
      <c r="A887" s="346">
        <v>2875</v>
      </c>
      <c r="B887" s="347" t="s">
        <v>312</v>
      </c>
      <c r="C887" s="296"/>
      <c r="D887" s="296"/>
      <c r="E887" s="296"/>
      <c r="F887" s="545"/>
    </row>
    <row r="888" spans="1:6" ht="12.75">
      <c r="A888" s="328"/>
      <c r="B888" s="329" t="s">
        <v>367</v>
      </c>
      <c r="C888" s="296"/>
      <c r="D888" s="296"/>
      <c r="E888" s="296"/>
      <c r="F888" s="545"/>
    </row>
    <row r="889" spans="1:6" ht="12.75">
      <c r="A889" s="328"/>
      <c r="B889" s="329" t="s">
        <v>368</v>
      </c>
      <c r="C889" s="296">
        <v>2377</v>
      </c>
      <c r="D889" s="296">
        <v>2377</v>
      </c>
      <c r="E889" s="296">
        <v>1366</v>
      </c>
      <c r="F889" s="545">
        <f>SUM(E889/D889)</f>
        <v>0.5746739587715608</v>
      </c>
    </row>
    <row r="890" spans="1:6" ht="12.75">
      <c r="A890" s="328"/>
      <c r="B890" s="329" t="s">
        <v>369</v>
      </c>
      <c r="C890" s="296"/>
      <c r="D890" s="296"/>
      <c r="E890" s="296">
        <v>577</v>
      </c>
      <c r="F890" s="545"/>
    </row>
    <row r="891" spans="1:6" ht="12.75">
      <c r="A891" s="328"/>
      <c r="B891" s="329" t="s">
        <v>370</v>
      </c>
      <c r="C891" s="296">
        <v>47507</v>
      </c>
      <c r="D891" s="296">
        <v>47507</v>
      </c>
      <c r="E891" s="296">
        <v>21602</v>
      </c>
      <c r="F891" s="545">
        <f>SUM(E891/D891)</f>
        <v>0.45471193718820385</v>
      </c>
    </row>
    <row r="892" spans="1:6" ht="12.75">
      <c r="A892" s="328"/>
      <c r="B892" s="329" t="s">
        <v>371</v>
      </c>
      <c r="C892" s="296">
        <v>6816</v>
      </c>
      <c r="D892" s="296">
        <v>6816</v>
      </c>
      <c r="E892" s="296">
        <v>5188</v>
      </c>
      <c r="F892" s="545">
        <f>SUM(E892/D892)</f>
        <v>0.761150234741784</v>
      </c>
    </row>
    <row r="893" spans="1:6" ht="13.5" thickBot="1">
      <c r="A893" s="328"/>
      <c r="B893" s="331" t="s">
        <v>372</v>
      </c>
      <c r="C893" s="355"/>
      <c r="D893" s="355"/>
      <c r="E893" s="355"/>
      <c r="F893" s="548"/>
    </row>
    <row r="894" spans="1:6" ht="13.5" thickBot="1">
      <c r="A894" s="328"/>
      <c r="B894" s="332" t="s">
        <v>360</v>
      </c>
      <c r="C894" s="359">
        <f>SUM(C888:C893)</f>
        <v>56700</v>
      </c>
      <c r="D894" s="359">
        <f>SUM(D888:D893)</f>
        <v>56700</v>
      </c>
      <c r="E894" s="359">
        <f>SUM(E888:E893)</f>
        <v>28733</v>
      </c>
      <c r="F894" s="557">
        <f>SUM(E894/D894)</f>
        <v>0.5067548500881834</v>
      </c>
    </row>
    <row r="895" spans="1:6" ht="12.75">
      <c r="A895" s="328"/>
      <c r="B895" s="329" t="s">
        <v>373</v>
      </c>
      <c r="C895" s="296">
        <v>435053</v>
      </c>
      <c r="D895" s="296">
        <v>440746</v>
      </c>
      <c r="E895" s="296">
        <v>214403</v>
      </c>
      <c r="F895" s="545">
        <f>SUM(E895/D895)</f>
        <v>0.48645478348073495</v>
      </c>
    </row>
    <row r="896" spans="1:6" ht="12.75">
      <c r="A896" s="328"/>
      <c r="B896" s="329" t="s">
        <v>374</v>
      </c>
      <c r="C896" s="296"/>
      <c r="D896" s="296"/>
      <c r="E896" s="296"/>
      <c r="F896" s="545"/>
    </row>
    <row r="897" spans="1:6" ht="13.5" thickBot="1">
      <c r="A897" s="328"/>
      <c r="B897" s="329" t="s">
        <v>375</v>
      </c>
      <c r="C897" s="355"/>
      <c r="D897" s="355"/>
      <c r="E897" s="355"/>
      <c r="F897" s="548"/>
    </row>
    <row r="898" spans="1:6" ht="13.5" thickBot="1">
      <c r="A898" s="333"/>
      <c r="B898" s="334" t="s">
        <v>363</v>
      </c>
      <c r="C898" s="299">
        <f>SUM(C895:C897)</f>
        <v>435053</v>
      </c>
      <c r="D898" s="299">
        <f>SUM(D895:D897)</f>
        <v>440746</v>
      </c>
      <c r="E898" s="299">
        <f>SUM(E895:E897)</f>
        <v>214403</v>
      </c>
      <c r="F898" s="557">
        <f>SUM(E898/D898)</f>
        <v>0.48645478348073495</v>
      </c>
    </row>
    <row r="899" spans="1:6" ht="13.5" thickBot="1">
      <c r="A899" s="330"/>
      <c r="B899" s="335" t="s">
        <v>364</v>
      </c>
      <c r="C899" s="354"/>
      <c r="D899" s="354"/>
      <c r="E899" s="359">
        <v>1100</v>
      </c>
      <c r="F899" s="600"/>
    </row>
    <row r="900" spans="1:6" ht="13.5" thickBot="1">
      <c r="A900" s="330"/>
      <c r="B900" s="233" t="s">
        <v>617</v>
      </c>
      <c r="C900" s="354"/>
      <c r="D900" s="354"/>
      <c r="E900" s="359">
        <v>104</v>
      </c>
      <c r="F900" s="548"/>
    </row>
    <row r="901" spans="1:6" ht="13.5" thickBot="1">
      <c r="A901" s="330"/>
      <c r="B901" s="335" t="s">
        <v>614</v>
      </c>
      <c r="C901" s="354"/>
      <c r="D901" s="354"/>
      <c r="E901" s="599">
        <v>8667</v>
      </c>
      <c r="F901" s="548"/>
    </row>
    <row r="902" spans="1:6" ht="13.5" thickBot="1">
      <c r="A902" s="330"/>
      <c r="B902" s="336" t="s">
        <v>365</v>
      </c>
      <c r="C902" s="359">
        <f>SUM(C898+C894+C899)</f>
        <v>491753</v>
      </c>
      <c r="D902" s="359">
        <f>SUM(D898+D894+D899)</f>
        <v>497446</v>
      </c>
      <c r="E902" s="359">
        <f>SUM(E898+E894+E899+E901+E900)</f>
        <v>253007</v>
      </c>
      <c r="F902" s="557">
        <f>SUM(E902/D902)</f>
        <v>0.5086119900451507</v>
      </c>
    </row>
    <row r="903" spans="1:6" ht="13.5" thickBot="1">
      <c r="A903" s="328"/>
      <c r="B903" s="332" t="s">
        <v>378</v>
      </c>
      <c r="C903" s="354"/>
      <c r="D903" s="354"/>
      <c r="E903" s="354"/>
      <c r="F903" s="557"/>
    </row>
    <row r="904" spans="1:6" ht="12.75">
      <c r="A904" s="328"/>
      <c r="B904" s="329" t="s">
        <v>376</v>
      </c>
      <c r="C904" s="296"/>
      <c r="D904" s="296">
        <v>16643</v>
      </c>
      <c r="E904" s="296">
        <v>16643</v>
      </c>
      <c r="F904" s="545">
        <f>SUM(E904/D904)</f>
        <v>1</v>
      </c>
    </row>
    <row r="905" spans="1:6" ht="13.5" thickBot="1">
      <c r="A905" s="328"/>
      <c r="B905" s="337" t="s">
        <v>377</v>
      </c>
      <c r="C905" s="355"/>
      <c r="D905" s="355"/>
      <c r="E905" s="355"/>
      <c r="F905" s="548"/>
    </row>
    <row r="906" spans="1:6" ht="13.5" thickBot="1">
      <c r="A906" s="338"/>
      <c r="B906" s="335" t="s">
        <v>366</v>
      </c>
      <c r="C906" s="355"/>
      <c r="D906" s="299">
        <f>SUM(D904:D905)</f>
        <v>16643</v>
      </c>
      <c r="E906" s="299">
        <f>SUM(E904:E905)</f>
        <v>16643</v>
      </c>
      <c r="F906" s="557">
        <f>SUM(E906/D906)</f>
        <v>1</v>
      </c>
    </row>
    <row r="907" spans="1:6" ht="13.5" thickBot="1">
      <c r="A907" s="338"/>
      <c r="B907" s="602" t="s">
        <v>615</v>
      </c>
      <c r="C907" s="355"/>
      <c r="D907" s="299"/>
      <c r="E907" s="355">
        <v>24</v>
      </c>
      <c r="F907" s="557"/>
    </row>
    <row r="908" spans="1:6" ht="15.75" thickBot="1">
      <c r="A908" s="338"/>
      <c r="B908" s="339" t="s">
        <v>379</v>
      </c>
      <c r="C908" s="361">
        <f>SUM(C902+C903+C906)</f>
        <v>491753</v>
      </c>
      <c r="D908" s="361">
        <f>SUM(D902+D903+D906)</f>
        <v>514089</v>
      </c>
      <c r="E908" s="361">
        <f>SUM(E902+E903+E906+E907)</f>
        <v>269674</v>
      </c>
      <c r="F908" s="557">
        <f>SUM(E908/D908)</f>
        <v>0.5245667578960064</v>
      </c>
    </row>
    <row r="909" spans="1:6" ht="12.75">
      <c r="A909" s="326"/>
      <c r="B909" s="340" t="s">
        <v>380</v>
      </c>
      <c r="C909" s="296">
        <v>263550</v>
      </c>
      <c r="D909" s="296">
        <v>278811</v>
      </c>
      <c r="E909" s="296">
        <v>141960</v>
      </c>
      <c r="F909" s="545">
        <f>SUM(E909/D909)</f>
        <v>0.5091621205763044</v>
      </c>
    </row>
    <row r="910" spans="1:6" ht="12.75">
      <c r="A910" s="326"/>
      <c r="B910" s="340" t="s">
        <v>381</v>
      </c>
      <c r="C910" s="296">
        <v>69738</v>
      </c>
      <c r="D910" s="296">
        <v>73809</v>
      </c>
      <c r="E910" s="296">
        <v>37833</v>
      </c>
      <c r="F910" s="545">
        <f>SUM(E910/D910)</f>
        <v>0.5125797666951185</v>
      </c>
    </row>
    <row r="911" spans="1:6" ht="12.75">
      <c r="A911" s="326"/>
      <c r="B911" s="340" t="s">
        <v>382</v>
      </c>
      <c r="C911" s="296">
        <v>158465</v>
      </c>
      <c r="D911" s="296">
        <v>161469</v>
      </c>
      <c r="E911" s="296">
        <v>74827</v>
      </c>
      <c r="F911" s="545">
        <f>SUM(E911/D911)</f>
        <v>0.4634140299376351</v>
      </c>
    </row>
    <row r="912" spans="1:6" ht="12.75">
      <c r="A912" s="326"/>
      <c r="B912" s="340" t="s">
        <v>383</v>
      </c>
      <c r="C912" s="296"/>
      <c r="D912" s="296"/>
      <c r="E912" s="296"/>
      <c r="F912" s="545"/>
    </row>
    <row r="913" spans="1:6" ht="13.5" thickBot="1">
      <c r="A913" s="326"/>
      <c r="B913" s="341" t="s">
        <v>384</v>
      </c>
      <c r="C913" s="355"/>
      <c r="D913" s="355"/>
      <c r="E913" s="355">
        <v>669</v>
      </c>
      <c r="F913" s="548"/>
    </row>
    <row r="914" spans="1:6" ht="13.5" thickBot="1">
      <c r="A914" s="326"/>
      <c r="B914" s="342" t="s">
        <v>15</v>
      </c>
      <c r="C914" s="359">
        <f>SUM(C909:C913)</f>
        <v>491753</v>
      </c>
      <c r="D914" s="359">
        <f>SUM(D909:D913)</f>
        <v>514089</v>
      </c>
      <c r="E914" s="359">
        <f>SUM(E909:E913)</f>
        <v>255289</v>
      </c>
      <c r="F914" s="544">
        <f>SUM(E914/D914)</f>
        <v>0.49658522162504937</v>
      </c>
    </row>
    <row r="915" spans="1:6" ht="12.75">
      <c r="A915" s="326"/>
      <c r="B915" s="340" t="s">
        <v>385</v>
      </c>
      <c r="C915" s="296"/>
      <c r="D915" s="296"/>
      <c r="E915" s="296"/>
      <c r="F915" s="545"/>
    </row>
    <row r="916" spans="1:6" ht="12.75">
      <c r="A916" s="326"/>
      <c r="B916" s="340" t="s">
        <v>386</v>
      </c>
      <c r="C916" s="296"/>
      <c r="D916" s="296"/>
      <c r="E916" s="296">
        <v>588</v>
      </c>
      <c r="F916" s="545"/>
    </row>
    <row r="917" spans="1:6" ht="13.5" thickBot="1">
      <c r="A917" s="326"/>
      <c r="B917" s="343" t="s">
        <v>387</v>
      </c>
      <c r="C917" s="355"/>
      <c r="D917" s="355"/>
      <c r="E917" s="355"/>
      <c r="F917" s="548"/>
    </row>
    <row r="918" spans="1:6" ht="13.5" thickBot="1">
      <c r="A918" s="326"/>
      <c r="B918" s="345" t="s">
        <v>21</v>
      </c>
      <c r="C918" s="354"/>
      <c r="D918" s="354"/>
      <c r="E918" s="359">
        <f>SUM(E916:E917)</f>
        <v>588</v>
      </c>
      <c r="F918" s="544"/>
    </row>
    <row r="919" spans="1:6" ht="13.5" thickBot="1">
      <c r="A919" s="326"/>
      <c r="B919" s="601" t="s">
        <v>613</v>
      </c>
      <c r="C919" s="354"/>
      <c r="D919" s="354"/>
      <c r="E919" s="354">
        <v>-2533</v>
      </c>
      <c r="F919" s="557"/>
    </row>
    <row r="920" spans="1:6" ht="15.75" thickBot="1">
      <c r="A920" s="344"/>
      <c r="B920" s="327" t="s">
        <v>38</v>
      </c>
      <c r="C920" s="361">
        <f>SUM(C914+C918)</f>
        <v>491753</v>
      </c>
      <c r="D920" s="361">
        <f>SUM(D914+D918)</f>
        <v>514089</v>
      </c>
      <c r="E920" s="361">
        <f>SUM(E914+E918+E919)</f>
        <v>253344</v>
      </c>
      <c r="F920" s="557">
        <f>SUM(E920/D920)</f>
        <v>0.49280183003332106</v>
      </c>
    </row>
    <row r="921" spans="1:6" ht="15">
      <c r="A921" s="352">
        <v>2898</v>
      </c>
      <c r="B921" s="348" t="s">
        <v>413</v>
      </c>
      <c r="C921" s="357"/>
      <c r="D921" s="357"/>
      <c r="E921" s="357"/>
      <c r="F921" s="545"/>
    </row>
    <row r="922" spans="1:6" ht="12.75">
      <c r="A922" s="328"/>
      <c r="B922" s="329" t="s">
        <v>367</v>
      </c>
      <c r="C922" s="357">
        <f aca="true" t="shared" si="48" ref="C922:D927">SUM(C888+C856)</f>
        <v>5000</v>
      </c>
      <c r="D922" s="357">
        <f t="shared" si="48"/>
        <v>5000</v>
      </c>
      <c r="E922" s="357">
        <f aca="true" t="shared" si="49" ref="E922:E927">SUM(E888+E856)</f>
        <v>0</v>
      </c>
      <c r="F922" s="545">
        <f>SUM(E922/D922)</f>
        <v>0</v>
      </c>
    </row>
    <row r="923" spans="1:6" ht="12.75">
      <c r="A923" s="328"/>
      <c r="B923" s="329" t="s">
        <v>368</v>
      </c>
      <c r="C923" s="357">
        <f t="shared" si="48"/>
        <v>5477</v>
      </c>
      <c r="D923" s="357">
        <f t="shared" si="48"/>
        <v>5477</v>
      </c>
      <c r="E923" s="357">
        <f t="shared" si="49"/>
        <v>3623</v>
      </c>
      <c r="F923" s="545">
        <f>SUM(E923/D923)</f>
        <v>0.6614935183494614</v>
      </c>
    </row>
    <row r="924" spans="1:6" ht="12.75">
      <c r="A924" s="328"/>
      <c r="B924" s="329" t="s">
        <v>369</v>
      </c>
      <c r="C924" s="357">
        <f t="shared" si="48"/>
        <v>0</v>
      </c>
      <c r="D924" s="357">
        <f t="shared" si="48"/>
        <v>0</v>
      </c>
      <c r="E924" s="357">
        <f t="shared" si="49"/>
        <v>577</v>
      </c>
      <c r="F924" s="545"/>
    </row>
    <row r="925" spans="1:6" ht="12.75">
      <c r="A925" s="328"/>
      <c r="B925" s="329" t="s">
        <v>370</v>
      </c>
      <c r="C925" s="357">
        <f t="shared" si="48"/>
        <v>64507</v>
      </c>
      <c r="D925" s="357">
        <f t="shared" si="48"/>
        <v>64507</v>
      </c>
      <c r="E925" s="357">
        <f t="shared" si="49"/>
        <v>33639</v>
      </c>
      <c r="F925" s="545">
        <f>SUM(E925/D925)</f>
        <v>0.5214782891779187</v>
      </c>
    </row>
    <row r="926" spans="1:6" ht="12.75">
      <c r="A926" s="328"/>
      <c r="B926" s="329" t="s">
        <v>371</v>
      </c>
      <c r="C926" s="357">
        <f t="shared" si="48"/>
        <v>11916</v>
      </c>
      <c r="D926" s="357">
        <f t="shared" si="48"/>
        <v>11916</v>
      </c>
      <c r="E926" s="357">
        <f t="shared" si="49"/>
        <v>8122</v>
      </c>
      <c r="F926" s="545">
        <f>SUM(E926/D926)</f>
        <v>0.681604565290366</v>
      </c>
    </row>
    <row r="927" spans="1:6" ht="13.5" thickBot="1">
      <c r="A927" s="328"/>
      <c r="B927" s="331" t="s">
        <v>372</v>
      </c>
      <c r="C927" s="358">
        <f t="shared" si="48"/>
        <v>0</v>
      </c>
      <c r="D927" s="358">
        <f t="shared" si="48"/>
        <v>0</v>
      </c>
      <c r="E927" s="358">
        <f t="shared" si="49"/>
        <v>0</v>
      </c>
      <c r="F927" s="548"/>
    </row>
    <row r="928" spans="1:6" ht="13.5" thickBot="1">
      <c r="A928" s="328"/>
      <c r="B928" s="332" t="s">
        <v>360</v>
      </c>
      <c r="C928" s="364">
        <f>SUM(C922:C927)</f>
        <v>86900</v>
      </c>
      <c r="D928" s="364">
        <f>SUM(D922:D927)</f>
        <v>86900</v>
      </c>
      <c r="E928" s="364">
        <f>SUM(E922:E927)</f>
        <v>45961</v>
      </c>
      <c r="F928" s="557">
        <f aca="true" t="shared" si="50" ref="F928:F954">SUM(E928/D928)</f>
        <v>0.5288952819332566</v>
      </c>
    </row>
    <row r="929" spans="1:6" ht="12.75">
      <c r="A929" s="328"/>
      <c r="B929" s="329" t="s">
        <v>373</v>
      </c>
      <c r="C929" s="357">
        <f aca="true" t="shared" si="51" ref="C929:D931">SUM(C895+C863)</f>
        <v>692362</v>
      </c>
      <c r="D929" s="357">
        <f t="shared" si="51"/>
        <v>701094</v>
      </c>
      <c r="E929" s="357">
        <f>SUM(E895+E863)</f>
        <v>341931</v>
      </c>
      <c r="F929" s="545">
        <f t="shared" si="50"/>
        <v>0.48771063509315443</v>
      </c>
    </row>
    <row r="930" spans="1:6" ht="12.75">
      <c r="A930" s="328"/>
      <c r="B930" s="329" t="s">
        <v>374</v>
      </c>
      <c r="C930" s="357">
        <f t="shared" si="51"/>
        <v>2100</v>
      </c>
      <c r="D930" s="357">
        <f t="shared" si="51"/>
        <v>2100</v>
      </c>
      <c r="E930" s="357">
        <f>SUM(E896+E864)</f>
        <v>2312</v>
      </c>
      <c r="F930" s="545">
        <f t="shared" si="50"/>
        <v>1.100952380952381</v>
      </c>
    </row>
    <row r="931" spans="1:6" ht="13.5" thickBot="1">
      <c r="A931" s="328"/>
      <c r="B931" s="329" t="s">
        <v>375</v>
      </c>
      <c r="C931" s="358">
        <f t="shared" si="51"/>
        <v>0</v>
      </c>
      <c r="D931" s="358">
        <f t="shared" si="51"/>
        <v>0</v>
      </c>
      <c r="E931" s="358">
        <f>SUM(E897+E865)</f>
        <v>0</v>
      </c>
      <c r="F931" s="548"/>
    </row>
    <row r="932" spans="1:6" ht="13.5" thickBot="1">
      <c r="A932" s="333"/>
      <c r="B932" s="334" t="s">
        <v>363</v>
      </c>
      <c r="C932" s="363">
        <f>SUM(C929:C931)</f>
        <v>694462</v>
      </c>
      <c r="D932" s="363">
        <f>SUM(D929:D931)</f>
        <v>703194</v>
      </c>
      <c r="E932" s="363">
        <f>SUM(E929:E931)</f>
        <v>344243</v>
      </c>
      <c r="F932" s="557">
        <f t="shared" si="50"/>
        <v>0.48954200405577974</v>
      </c>
    </row>
    <row r="933" spans="1:6" ht="13.5" thickBot="1">
      <c r="A933" s="330"/>
      <c r="B933" s="335" t="s">
        <v>364</v>
      </c>
      <c r="C933" s="356">
        <f>SUM(C899+C867)</f>
        <v>0</v>
      </c>
      <c r="D933" s="356">
        <f>SUM(D899+D867)</f>
        <v>0</v>
      </c>
      <c r="E933" s="363">
        <f>SUM(E899+E867)</f>
        <v>1100</v>
      </c>
      <c r="F933" s="600"/>
    </row>
    <row r="934" spans="1:6" ht="13.5" thickBot="1">
      <c r="A934" s="330"/>
      <c r="B934" s="233" t="s">
        <v>617</v>
      </c>
      <c r="C934" s="356"/>
      <c r="D934" s="356"/>
      <c r="E934" s="363">
        <f>SUM(E900)</f>
        <v>104</v>
      </c>
      <c r="F934" s="548"/>
    </row>
    <row r="935" spans="1:6" ht="13.5" thickBot="1">
      <c r="A935" s="330"/>
      <c r="B935" s="335" t="s">
        <v>614</v>
      </c>
      <c r="C935" s="356"/>
      <c r="D935" s="356"/>
      <c r="E935" s="363">
        <f>SUM(E901+E868)</f>
        <v>12350</v>
      </c>
      <c r="F935" s="548"/>
    </row>
    <row r="936" spans="1:6" ht="13.5" thickBot="1">
      <c r="A936" s="330"/>
      <c r="B936" s="336" t="s">
        <v>365</v>
      </c>
      <c r="C936" s="363">
        <f>SUM(C928+C932+C933)</f>
        <v>781362</v>
      </c>
      <c r="D936" s="363">
        <f>SUM(D928+D932+D933)</f>
        <v>790094</v>
      </c>
      <c r="E936" s="363">
        <f>SUM(E928+E932+E933+E935+E934)</f>
        <v>403758</v>
      </c>
      <c r="F936" s="557">
        <f t="shared" si="50"/>
        <v>0.5110252704108625</v>
      </c>
    </row>
    <row r="937" spans="1:6" ht="13.5" thickBot="1">
      <c r="A937" s="328"/>
      <c r="B937" s="332" t="s">
        <v>378</v>
      </c>
      <c r="C937" s="363">
        <f aca="true" t="shared" si="52" ref="C937:E940">SUM(C903+C870)</f>
        <v>0</v>
      </c>
      <c r="D937" s="363">
        <f t="shared" si="52"/>
        <v>0</v>
      </c>
      <c r="E937" s="363">
        <f t="shared" si="52"/>
        <v>0</v>
      </c>
      <c r="F937" s="557"/>
    </row>
    <row r="938" spans="1:6" ht="12.75">
      <c r="A938" s="328"/>
      <c r="B938" s="329" t="s">
        <v>376</v>
      </c>
      <c r="C938" s="357">
        <f t="shared" si="52"/>
        <v>0</v>
      </c>
      <c r="D938" s="357">
        <f t="shared" si="52"/>
        <v>23962</v>
      </c>
      <c r="E938" s="357">
        <f t="shared" si="52"/>
        <v>23962</v>
      </c>
      <c r="F938" s="545">
        <f t="shared" si="50"/>
        <v>1</v>
      </c>
    </row>
    <row r="939" spans="1:6" ht="13.5" thickBot="1">
      <c r="A939" s="328"/>
      <c r="B939" s="337" t="s">
        <v>377</v>
      </c>
      <c r="C939" s="358">
        <f t="shared" si="52"/>
        <v>0</v>
      </c>
      <c r="D939" s="358">
        <f t="shared" si="52"/>
        <v>0</v>
      </c>
      <c r="E939" s="358">
        <f t="shared" si="52"/>
        <v>0</v>
      </c>
      <c r="F939" s="548"/>
    </row>
    <row r="940" spans="1:6" ht="13.5" thickBot="1">
      <c r="A940" s="338"/>
      <c r="B940" s="335" t="s">
        <v>366</v>
      </c>
      <c r="C940" s="356">
        <f t="shared" si="52"/>
        <v>0</v>
      </c>
      <c r="D940" s="356">
        <f t="shared" si="52"/>
        <v>23962</v>
      </c>
      <c r="E940" s="356">
        <f t="shared" si="52"/>
        <v>23962</v>
      </c>
      <c r="F940" s="557">
        <f t="shared" si="50"/>
        <v>1</v>
      </c>
    </row>
    <row r="941" spans="1:6" ht="13.5" thickBot="1">
      <c r="A941" s="338"/>
      <c r="B941" s="602" t="s">
        <v>615</v>
      </c>
      <c r="C941" s="356"/>
      <c r="D941" s="356"/>
      <c r="E941" s="356">
        <f>SUM(E907)</f>
        <v>24</v>
      </c>
      <c r="F941" s="557"/>
    </row>
    <row r="942" spans="1:6" ht="15.75" thickBot="1">
      <c r="A942" s="338"/>
      <c r="B942" s="339" t="s">
        <v>379</v>
      </c>
      <c r="C942" s="365">
        <f>SUM(C936+C937+C940)</f>
        <v>781362</v>
      </c>
      <c r="D942" s="365">
        <f>SUM(D936+D937+D940)</f>
        <v>814056</v>
      </c>
      <c r="E942" s="365">
        <f>SUM(E936+E937+E940+E941)</f>
        <v>427744</v>
      </c>
      <c r="F942" s="557">
        <f t="shared" si="50"/>
        <v>0.5254478807354777</v>
      </c>
    </row>
    <row r="943" spans="1:6" ht="12.75">
      <c r="A943" s="326"/>
      <c r="B943" s="340" t="s">
        <v>380</v>
      </c>
      <c r="C943" s="357">
        <f aca="true" t="shared" si="53" ref="C943:E947">SUM(C909+C875)</f>
        <v>426986</v>
      </c>
      <c r="D943" s="357">
        <f t="shared" si="53"/>
        <v>447413</v>
      </c>
      <c r="E943" s="357">
        <f t="shared" si="53"/>
        <v>222885</v>
      </c>
      <c r="F943" s="545">
        <f t="shared" si="50"/>
        <v>0.49816388884542917</v>
      </c>
    </row>
    <row r="944" spans="1:6" ht="12.75">
      <c r="A944" s="326"/>
      <c r="B944" s="340" t="s">
        <v>381</v>
      </c>
      <c r="C944" s="357">
        <f t="shared" si="53"/>
        <v>112085</v>
      </c>
      <c r="D944" s="357">
        <f t="shared" si="53"/>
        <v>117716</v>
      </c>
      <c r="E944" s="357">
        <f t="shared" si="53"/>
        <v>58767</v>
      </c>
      <c r="F944" s="545">
        <f t="shared" si="50"/>
        <v>0.49922695300553876</v>
      </c>
    </row>
    <row r="945" spans="1:6" ht="12.75">
      <c r="A945" s="326"/>
      <c r="B945" s="340" t="s">
        <v>382</v>
      </c>
      <c r="C945" s="357">
        <f t="shared" si="53"/>
        <v>242291</v>
      </c>
      <c r="D945" s="357">
        <f t="shared" si="53"/>
        <v>248927</v>
      </c>
      <c r="E945" s="357">
        <f t="shared" si="53"/>
        <v>125820</v>
      </c>
      <c r="F945" s="545">
        <f t="shared" si="50"/>
        <v>0.5054493887766293</v>
      </c>
    </row>
    <row r="946" spans="1:6" ht="12.75">
      <c r="A946" s="326"/>
      <c r="B946" s="340" t="s">
        <v>383</v>
      </c>
      <c r="C946" s="357">
        <f t="shared" si="53"/>
        <v>0</v>
      </c>
      <c r="D946" s="357">
        <f t="shared" si="53"/>
        <v>0</v>
      </c>
      <c r="E946" s="357">
        <f t="shared" si="53"/>
        <v>0</v>
      </c>
      <c r="F946" s="545"/>
    </row>
    <row r="947" spans="1:6" ht="13.5" thickBot="1">
      <c r="A947" s="326"/>
      <c r="B947" s="341" t="s">
        <v>384</v>
      </c>
      <c r="C947" s="358">
        <f t="shared" si="53"/>
        <v>0</v>
      </c>
      <c r="D947" s="358">
        <f t="shared" si="53"/>
        <v>0</v>
      </c>
      <c r="E947" s="358">
        <f t="shared" si="53"/>
        <v>669</v>
      </c>
      <c r="F947" s="548"/>
    </row>
    <row r="948" spans="1:6" ht="13.5" thickBot="1">
      <c r="A948" s="326"/>
      <c r="B948" s="342" t="s">
        <v>15</v>
      </c>
      <c r="C948" s="364">
        <f>SUM(C943:C947)</f>
        <v>781362</v>
      </c>
      <c r="D948" s="364">
        <f>SUM(D943:D947)</f>
        <v>814056</v>
      </c>
      <c r="E948" s="364">
        <f>SUM(E943:E947)</f>
        <v>408141</v>
      </c>
      <c r="F948" s="544">
        <f t="shared" si="50"/>
        <v>0.5013672278074236</v>
      </c>
    </row>
    <row r="949" spans="1:6" ht="12.75">
      <c r="A949" s="326"/>
      <c r="B949" s="340" t="s">
        <v>385</v>
      </c>
      <c r="C949" s="357">
        <f aca="true" t="shared" si="54" ref="C949:E951">SUM(C915+C881)</f>
        <v>0</v>
      </c>
      <c r="D949" s="357">
        <f t="shared" si="54"/>
        <v>0</v>
      </c>
      <c r="E949" s="357">
        <f t="shared" si="54"/>
        <v>0</v>
      </c>
      <c r="F949" s="545"/>
    </row>
    <row r="950" spans="1:6" ht="12.75">
      <c r="A950" s="326"/>
      <c r="B950" s="340" t="s">
        <v>386</v>
      </c>
      <c r="C950" s="357">
        <f t="shared" si="54"/>
        <v>0</v>
      </c>
      <c r="D950" s="357">
        <f t="shared" si="54"/>
        <v>0</v>
      </c>
      <c r="E950" s="357">
        <f t="shared" si="54"/>
        <v>588</v>
      </c>
      <c r="F950" s="545"/>
    </row>
    <row r="951" spans="1:6" ht="13.5" thickBot="1">
      <c r="A951" s="326"/>
      <c r="B951" s="343" t="s">
        <v>387</v>
      </c>
      <c r="C951" s="358">
        <f t="shared" si="54"/>
        <v>0</v>
      </c>
      <c r="D951" s="358">
        <f t="shared" si="54"/>
        <v>0</v>
      </c>
      <c r="E951" s="358">
        <f t="shared" si="54"/>
        <v>0</v>
      </c>
      <c r="F951" s="548"/>
    </row>
    <row r="952" spans="1:6" ht="13.5" thickBot="1">
      <c r="A952" s="326"/>
      <c r="B952" s="345" t="s">
        <v>21</v>
      </c>
      <c r="C952" s="363">
        <f>SUM(C949:C951)</f>
        <v>0</v>
      </c>
      <c r="D952" s="363">
        <f>SUM(D949:D951)</f>
        <v>0</v>
      </c>
      <c r="E952" s="363">
        <f>SUM(E949:E951)</f>
        <v>588</v>
      </c>
      <c r="F952" s="544"/>
    </row>
    <row r="953" spans="1:6" ht="13.5" thickBot="1">
      <c r="A953" s="326"/>
      <c r="B953" s="601" t="s">
        <v>613</v>
      </c>
      <c r="C953" s="364"/>
      <c r="D953" s="364"/>
      <c r="E953" s="358">
        <f>SUM(E919+E885)</f>
        <v>-4285</v>
      </c>
      <c r="F953" s="557"/>
    </row>
    <row r="954" spans="1:6" ht="15.75" thickBot="1">
      <c r="A954" s="344"/>
      <c r="B954" s="327" t="s">
        <v>38</v>
      </c>
      <c r="C954" s="369">
        <f>SUM(C920+C886)</f>
        <v>781362</v>
      </c>
      <c r="D954" s="369">
        <f>SUM(D920+D886)</f>
        <v>814056</v>
      </c>
      <c r="E954" s="369">
        <f>SUM(E920+E886)</f>
        <v>404444</v>
      </c>
      <c r="F954" s="557">
        <f t="shared" si="50"/>
        <v>0.4968257712000157</v>
      </c>
    </row>
    <row r="955" spans="1:6" ht="15">
      <c r="A955" s="346">
        <v>2985</v>
      </c>
      <c r="B955" s="347" t="s">
        <v>414</v>
      </c>
      <c r="C955" s="296"/>
      <c r="D955" s="296"/>
      <c r="E955" s="296"/>
      <c r="F955" s="545"/>
    </row>
    <row r="956" spans="1:6" ht="12.75">
      <c r="A956" s="328"/>
      <c r="B956" s="329" t="s">
        <v>367</v>
      </c>
      <c r="C956" s="296">
        <v>36000</v>
      </c>
      <c r="D956" s="296">
        <v>36000</v>
      </c>
      <c r="E956" s="296">
        <v>28510</v>
      </c>
      <c r="F956" s="545">
        <f>SUM(E956/D956)</f>
        <v>0.7919444444444445</v>
      </c>
    </row>
    <row r="957" spans="1:6" ht="12.75">
      <c r="A957" s="328"/>
      <c r="B957" s="329" t="s">
        <v>368</v>
      </c>
      <c r="C957" s="296"/>
      <c r="D957" s="296"/>
      <c r="E957" s="296"/>
      <c r="F957" s="545"/>
    </row>
    <row r="958" spans="1:6" ht="12.75">
      <c r="A958" s="328"/>
      <c r="B958" s="329" t="s">
        <v>369</v>
      </c>
      <c r="C958" s="296">
        <v>19000</v>
      </c>
      <c r="D958" s="296">
        <v>19000</v>
      </c>
      <c r="E958" s="296">
        <v>12827</v>
      </c>
      <c r="F958" s="545">
        <f>SUM(E958/D958)</f>
        <v>0.6751052631578948</v>
      </c>
    </row>
    <row r="959" spans="1:6" ht="12.75">
      <c r="A959" s="328"/>
      <c r="B959" s="329" t="s">
        <v>370</v>
      </c>
      <c r="C959" s="296"/>
      <c r="D959" s="296"/>
      <c r="E959" s="296"/>
      <c r="F959" s="545"/>
    </row>
    <row r="960" spans="1:6" ht="12.75">
      <c r="A960" s="328"/>
      <c r="B960" s="329" t="s">
        <v>371</v>
      </c>
      <c r="C960" s="296">
        <v>15000</v>
      </c>
      <c r="D960" s="296">
        <v>15000</v>
      </c>
      <c r="E960" s="296">
        <v>10991</v>
      </c>
      <c r="F960" s="545">
        <f>SUM(E960/D960)</f>
        <v>0.7327333333333333</v>
      </c>
    </row>
    <row r="961" spans="1:6" ht="13.5" thickBot="1">
      <c r="A961" s="328"/>
      <c r="B961" s="331" t="s">
        <v>372</v>
      </c>
      <c r="C961" s="355"/>
      <c r="D961" s="355"/>
      <c r="E961" s="355"/>
      <c r="F961" s="548"/>
    </row>
    <row r="962" spans="1:6" ht="13.5" thickBot="1">
      <c r="A962" s="328"/>
      <c r="B962" s="332" t="s">
        <v>360</v>
      </c>
      <c r="C962" s="359">
        <f>SUM(C956:C961)</f>
        <v>70000</v>
      </c>
      <c r="D962" s="359">
        <f>SUM(D956:D961)</f>
        <v>70000</v>
      </c>
      <c r="E962" s="359">
        <f>SUM(E956:E961)</f>
        <v>52328</v>
      </c>
      <c r="F962" s="557">
        <f aca="true" t="shared" si="55" ref="F962:F974">SUM(E962/D962)</f>
        <v>0.7475428571428572</v>
      </c>
    </row>
    <row r="963" spans="1:6" ht="12.75">
      <c r="A963" s="328"/>
      <c r="B963" s="329" t="s">
        <v>373</v>
      </c>
      <c r="C963" s="296">
        <v>169487</v>
      </c>
      <c r="D963" s="296">
        <v>170082</v>
      </c>
      <c r="E963" s="296">
        <v>98999</v>
      </c>
      <c r="F963" s="545">
        <f t="shared" si="55"/>
        <v>0.5820662974330029</v>
      </c>
    </row>
    <row r="964" spans="1:6" ht="12.75">
      <c r="A964" s="328"/>
      <c r="B964" s="329" t="s">
        <v>374</v>
      </c>
      <c r="C964" s="296"/>
      <c r="D964" s="296"/>
      <c r="E964" s="296"/>
      <c r="F964" s="545"/>
    </row>
    <row r="965" spans="1:6" ht="13.5" thickBot="1">
      <c r="A965" s="328"/>
      <c r="B965" s="329" t="s">
        <v>375</v>
      </c>
      <c r="C965" s="355">
        <v>47100</v>
      </c>
      <c r="D965" s="355">
        <v>47100</v>
      </c>
      <c r="E965" s="355">
        <v>24634</v>
      </c>
      <c r="F965" s="548"/>
    </row>
    <row r="966" spans="1:6" ht="13.5" thickBot="1">
      <c r="A966" s="333"/>
      <c r="B966" s="334" t="s">
        <v>363</v>
      </c>
      <c r="C966" s="299">
        <f>SUM(C963:C965)</f>
        <v>216587</v>
      </c>
      <c r="D966" s="299">
        <f>SUM(D963:D965)</f>
        <v>217182</v>
      </c>
      <c r="E966" s="299">
        <f>SUM(E963:E965)</f>
        <v>123633</v>
      </c>
      <c r="F966" s="557">
        <f t="shared" si="55"/>
        <v>0.5692598834157527</v>
      </c>
    </row>
    <row r="967" spans="1:6" ht="13.5" thickBot="1">
      <c r="A967" s="330"/>
      <c r="B967" s="335" t="s">
        <v>364</v>
      </c>
      <c r="C967" s="354"/>
      <c r="D967" s="354"/>
      <c r="E967" s="359">
        <v>3600</v>
      </c>
      <c r="F967" s="600"/>
    </row>
    <row r="968" spans="1:6" ht="13.5" thickBot="1">
      <c r="A968" s="330"/>
      <c r="B968" s="233" t="s">
        <v>617</v>
      </c>
      <c r="C968" s="354"/>
      <c r="D968" s="354"/>
      <c r="E968" s="359">
        <v>2000</v>
      </c>
      <c r="F968" s="548"/>
    </row>
    <row r="969" spans="1:6" ht="13.5" thickBot="1">
      <c r="A969" s="330"/>
      <c r="B969" s="336" t="s">
        <v>365</v>
      </c>
      <c r="C969" s="359">
        <f>SUM(C966+C962+C967)</f>
        <v>286587</v>
      </c>
      <c r="D969" s="359">
        <f>SUM(D966+D962+D967)</f>
        <v>287182</v>
      </c>
      <c r="E969" s="359">
        <f>SUM(E966+E962+E967+E968)</f>
        <v>181561</v>
      </c>
      <c r="F969" s="557">
        <f t="shared" si="55"/>
        <v>0.6322158073973996</v>
      </c>
    </row>
    <row r="970" spans="1:6" ht="13.5" thickBot="1">
      <c r="A970" s="328"/>
      <c r="B970" s="332" t="s">
        <v>378</v>
      </c>
      <c r="C970" s="354"/>
      <c r="D970" s="354"/>
      <c r="E970" s="354"/>
      <c r="F970" s="557"/>
    </row>
    <row r="971" spans="1:6" ht="12.75">
      <c r="A971" s="328"/>
      <c r="B971" s="329" t="s">
        <v>376</v>
      </c>
      <c r="C971" s="296"/>
      <c r="D971" s="296">
        <v>4418</v>
      </c>
      <c r="E971" s="296">
        <v>4418</v>
      </c>
      <c r="F971" s="545">
        <f t="shared" si="55"/>
        <v>1</v>
      </c>
    </row>
    <row r="972" spans="1:6" ht="13.5" thickBot="1">
      <c r="A972" s="328"/>
      <c r="B972" s="337" t="s">
        <v>377</v>
      </c>
      <c r="C972" s="355"/>
      <c r="D972" s="355"/>
      <c r="E972" s="355"/>
      <c r="F972" s="548"/>
    </row>
    <row r="973" spans="1:6" ht="13.5" thickBot="1">
      <c r="A973" s="338"/>
      <c r="B973" s="335" t="s">
        <v>366</v>
      </c>
      <c r="C973" s="355"/>
      <c r="D973" s="299">
        <f>SUM(D971:D972)</f>
        <v>4418</v>
      </c>
      <c r="E973" s="299">
        <f>SUM(E971:E972)</f>
        <v>4418</v>
      </c>
      <c r="F973" s="557">
        <f t="shared" si="55"/>
        <v>1</v>
      </c>
    </row>
    <row r="974" spans="1:6" ht="15.75" thickBot="1">
      <c r="A974" s="338"/>
      <c r="B974" s="339" t="s">
        <v>379</v>
      </c>
      <c r="C974" s="361">
        <f>SUM(C969+C970+C973)</f>
        <v>286587</v>
      </c>
      <c r="D974" s="361">
        <f>SUM(D969+D970+D973)</f>
        <v>291600</v>
      </c>
      <c r="E974" s="361">
        <f>SUM(E969+E970+E973)</f>
        <v>185979</v>
      </c>
      <c r="F974" s="557">
        <f t="shared" si="55"/>
        <v>0.6377880658436214</v>
      </c>
    </row>
    <row r="975" spans="1:6" ht="12.75">
      <c r="A975" s="326"/>
      <c r="B975" s="340" t="s">
        <v>380</v>
      </c>
      <c r="C975" s="296">
        <v>120582</v>
      </c>
      <c r="D975" s="296">
        <v>121016</v>
      </c>
      <c r="E975" s="296">
        <v>64150</v>
      </c>
      <c r="F975" s="545">
        <f aca="true" t="shared" si="56" ref="F975:F1024">SUM(E975/D975)</f>
        <v>0.5300951940239307</v>
      </c>
    </row>
    <row r="976" spans="1:6" ht="12.75">
      <c r="A976" s="326"/>
      <c r="B976" s="340" t="s">
        <v>381</v>
      </c>
      <c r="C976" s="296">
        <v>31905</v>
      </c>
      <c r="D976" s="296">
        <v>32066</v>
      </c>
      <c r="E976" s="296">
        <v>16713</v>
      </c>
      <c r="F976" s="545">
        <f t="shared" si="56"/>
        <v>0.5212062620844509</v>
      </c>
    </row>
    <row r="977" spans="1:6" ht="12.75">
      <c r="A977" s="326"/>
      <c r="B977" s="340" t="s">
        <v>382</v>
      </c>
      <c r="C977" s="296">
        <v>134100</v>
      </c>
      <c r="D977" s="296">
        <v>138518</v>
      </c>
      <c r="E977" s="296">
        <v>103822</v>
      </c>
      <c r="F977" s="545">
        <f t="shared" si="56"/>
        <v>0.7495199179889979</v>
      </c>
    </row>
    <row r="978" spans="1:6" ht="12.75">
      <c r="A978" s="326"/>
      <c r="B978" s="565" t="s">
        <v>590</v>
      </c>
      <c r="C978" s="296"/>
      <c r="D978" s="566">
        <v>16978</v>
      </c>
      <c r="E978" s="566">
        <v>16978</v>
      </c>
      <c r="F978" s="545">
        <f t="shared" si="56"/>
        <v>1</v>
      </c>
    </row>
    <row r="979" spans="1:6" ht="12.75">
      <c r="A979" s="326"/>
      <c r="B979" s="340" t="s">
        <v>383</v>
      </c>
      <c r="C979" s="296"/>
      <c r="D979" s="296"/>
      <c r="E979" s="296"/>
      <c r="F979" s="545"/>
    </row>
    <row r="980" spans="1:6" ht="13.5" thickBot="1">
      <c r="A980" s="326"/>
      <c r="B980" s="341" t="s">
        <v>384</v>
      </c>
      <c r="C980" s="355"/>
      <c r="D980" s="355"/>
      <c r="E980" s="355"/>
      <c r="F980" s="548"/>
    </row>
    <row r="981" spans="1:6" ht="13.5" thickBot="1">
      <c r="A981" s="326"/>
      <c r="B981" s="342" t="s">
        <v>15</v>
      </c>
      <c r="C981" s="359">
        <f>SUM(C975:C980)</f>
        <v>286587</v>
      </c>
      <c r="D981" s="359">
        <f>SUM(D975:D980)-D978</f>
        <v>291600</v>
      </c>
      <c r="E981" s="359">
        <f>SUM(E975:E980)-E978</f>
        <v>184685</v>
      </c>
      <c r="F981" s="544">
        <f t="shared" si="56"/>
        <v>0.6333504801097394</v>
      </c>
    </row>
    <row r="982" spans="1:6" ht="12.75">
      <c r="A982" s="326"/>
      <c r="B982" s="340" t="s">
        <v>385</v>
      </c>
      <c r="C982" s="296"/>
      <c r="D982" s="296"/>
      <c r="E982" s="296"/>
      <c r="F982" s="545"/>
    </row>
    <row r="983" spans="1:6" ht="12.75">
      <c r="A983" s="326"/>
      <c r="B983" s="340" t="s">
        <v>386</v>
      </c>
      <c r="C983" s="296"/>
      <c r="D983" s="296"/>
      <c r="E983" s="296"/>
      <c r="F983" s="545"/>
    </row>
    <row r="984" spans="1:6" ht="13.5" thickBot="1">
      <c r="A984" s="326"/>
      <c r="B984" s="343" t="s">
        <v>387</v>
      </c>
      <c r="C984" s="355"/>
      <c r="D984" s="355"/>
      <c r="E984" s="355"/>
      <c r="F984" s="548"/>
    </row>
    <row r="985" spans="1:6" ht="13.5" thickBot="1">
      <c r="A985" s="326"/>
      <c r="B985" s="345" t="s">
        <v>21</v>
      </c>
      <c r="C985" s="354"/>
      <c r="D985" s="354"/>
      <c r="E985" s="354"/>
      <c r="F985" s="600"/>
    </row>
    <row r="986" spans="1:6" ht="13.5" thickBot="1">
      <c r="A986" s="326"/>
      <c r="B986" s="601" t="s">
        <v>613</v>
      </c>
      <c r="C986" s="354"/>
      <c r="D986" s="354"/>
      <c r="E986" s="354">
        <v>-3115</v>
      </c>
      <c r="F986" s="600"/>
    </row>
    <row r="987" spans="1:6" ht="15.75" thickBot="1">
      <c r="A987" s="344"/>
      <c r="B987" s="327" t="s">
        <v>38</v>
      </c>
      <c r="C987" s="361">
        <f>SUM(C981+C985)</f>
        <v>286587</v>
      </c>
      <c r="D987" s="361">
        <f>SUM(D981+D985)</f>
        <v>291600</v>
      </c>
      <c r="E987" s="361">
        <f>SUM(E981+E985+E986)</f>
        <v>181570</v>
      </c>
      <c r="F987" s="544">
        <f t="shared" si="56"/>
        <v>0.6226680384087792</v>
      </c>
    </row>
    <row r="988" spans="1:6" ht="15">
      <c r="A988" s="352">
        <v>2991</v>
      </c>
      <c r="B988" s="347" t="s">
        <v>265</v>
      </c>
      <c r="C988" s="357"/>
      <c r="D988" s="357"/>
      <c r="E988" s="357"/>
      <c r="F988" s="545"/>
    </row>
    <row r="989" spans="1:6" ht="12.75">
      <c r="A989" s="328"/>
      <c r="B989" s="329" t="s">
        <v>367</v>
      </c>
      <c r="C989" s="357">
        <f aca="true" t="shared" si="57" ref="C989:E994">SUM(C956+C922+C819)</f>
        <v>62720</v>
      </c>
      <c r="D989" s="357">
        <f t="shared" si="57"/>
        <v>62720</v>
      </c>
      <c r="E989" s="357">
        <f t="shared" si="57"/>
        <v>32872</v>
      </c>
      <c r="F989" s="545">
        <f t="shared" si="56"/>
        <v>0.5241071428571429</v>
      </c>
    </row>
    <row r="990" spans="1:6" ht="12.75">
      <c r="A990" s="328"/>
      <c r="B990" s="329" t="s">
        <v>368</v>
      </c>
      <c r="C990" s="357">
        <f t="shared" si="57"/>
        <v>36108</v>
      </c>
      <c r="D990" s="357">
        <f t="shared" si="57"/>
        <v>36108</v>
      </c>
      <c r="E990" s="357">
        <f t="shared" si="57"/>
        <v>20243</v>
      </c>
      <c r="F990" s="545">
        <f t="shared" si="56"/>
        <v>0.5606236845020494</v>
      </c>
    </row>
    <row r="991" spans="1:6" ht="12.75">
      <c r="A991" s="328"/>
      <c r="B991" s="329" t="s">
        <v>369</v>
      </c>
      <c r="C991" s="357">
        <f t="shared" si="57"/>
        <v>35332</v>
      </c>
      <c r="D991" s="357">
        <f t="shared" si="57"/>
        <v>35332</v>
      </c>
      <c r="E991" s="357">
        <f t="shared" si="57"/>
        <v>44478</v>
      </c>
      <c r="F991" s="545">
        <f t="shared" si="56"/>
        <v>1.2588588248613155</v>
      </c>
    </row>
    <row r="992" spans="1:6" ht="12.75">
      <c r="A992" s="328"/>
      <c r="B992" s="329" t="s">
        <v>370</v>
      </c>
      <c r="C992" s="357">
        <f t="shared" si="57"/>
        <v>262093</v>
      </c>
      <c r="D992" s="357">
        <f t="shared" si="57"/>
        <v>262093</v>
      </c>
      <c r="E992" s="357">
        <f t="shared" si="57"/>
        <v>131526</v>
      </c>
      <c r="F992" s="545">
        <f t="shared" si="56"/>
        <v>0.501829503267924</v>
      </c>
    </row>
    <row r="993" spans="1:6" ht="12.75">
      <c r="A993" s="328"/>
      <c r="B993" s="329" t="s">
        <v>371</v>
      </c>
      <c r="C993" s="357">
        <f t="shared" si="57"/>
        <v>76523</v>
      </c>
      <c r="D993" s="357">
        <f t="shared" si="57"/>
        <v>76523</v>
      </c>
      <c r="E993" s="357">
        <f t="shared" si="57"/>
        <v>50266</v>
      </c>
      <c r="F993" s="545">
        <f t="shared" si="56"/>
        <v>0.6568744037740287</v>
      </c>
    </row>
    <row r="994" spans="1:6" ht="13.5" thickBot="1">
      <c r="A994" s="328"/>
      <c r="B994" s="331" t="s">
        <v>372</v>
      </c>
      <c r="C994" s="358">
        <f t="shared" si="57"/>
        <v>0</v>
      </c>
      <c r="D994" s="358">
        <f t="shared" si="57"/>
        <v>0</v>
      </c>
      <c r="E994" s="358">
        <f t="shared" si="57"/>
        <v>0</v>
      </c>
      <c r="F994" s="548"/>
    </row>
    <row r="995" spans="1:6" ht="13.5" thickBot="1">
      <c r="A995" s="328"/>
      <c r="B995" s="332" t="s">
        <v>360</v>
      </c>
      <c r="C995" s="363">
        <f>SUM(C989:C994)</f>
        <v>472776</v>
      </c>
      <c r="D995" s="363">
        <f>SUM(D989:D994)</f>
        <v>472776</v>
      </c>
      <c r="E995" s="363">
        <f>SUM(E989:E994)</f>
        <v>279385</v>
      </c>
      <c r="F995" s="544">
        <f t="shared" si="56"/>
        <v>0.5909458178926172</v>
      </c>
    </row>
    <row r="996" spans="1:6" ht="12.75">
      <c r="A996" s="328"/>
      <c r="B996" s="329" t="s">
        <v>373</v>
      </c>
      <c r="C996" s="357">
        <f aca="true" t="shared" si="58" ref="C996:E998">SUM(C963+C929+C826)</f>
        <v>4515830</v>
      </c>
      <c r="D996" s="357">
        <f t="shared" si="58"/>
        <v>4588642</v>
      </c>
      <c r="E996" s="357">
        <f t="shared" si="58"/>
        <v>2290502</v>
      </c>
      <c r="F996" s="545">
        <f t="shared" si="56"/>
        <v>0.49916772761963124</v>
      </c>
    </row>
    <row r="997" spans="1:6" ht="12.75">
      <c r="A997" s="328"/>
      <c r="B997" s="329" t="s">
        <v>374</v>
      </c>
      <c r="C997" s="357">
        <f t="shared" si="58"/>
        <v>229992</v>
      </c>
      <c r="D997" s="357">
        <f t="shared" si="58"/>
        <v>229992</v>
      </c>
      <c r="E997" s="357">
        <f t="shared" si="58"/>
        <v>186501</v>
      </c>
      <c r="F997" s="545">
        <f t="shared" si="56"/>
        <v>0.8109021183345507</v>
      </c>
    </row>
    <row r="998" spans="1:6" ht="13.5" thickBot="1">
      <c r="A998" s="328"/>
      <c r="B998" s="329" t="s">
        <v>375</v>
      </c>
      <c r="C998" s="358">
        <f t="shared" si="58"/>
        <v>47100</v>
      </c>
      <c r="D998" s="358">
        <f t="shared" si="58"/>
        <v>47100</v>
      </c>
      <c r="E998" s="358">
        <f t="shared" si="58"/>
        <v>24634</v>
      </c>
      <c r="F998" s="557">
        <f t="shared" si="56"/>
        <v>0.5230148619957538</v>
      </c>
    </row>
    <row r="999" spans="1:6" ht="13.5" thickBot="1">
      <c r="A999" s="333"/>
      <c r="B999" s="334" t="s">
        <v>363</v>
      </c>
      <c r="C999" s="363">
        <f>SUM(C996:C998)</f>
        <v>4792922</v>
      </c>
      <c r="D999" s="363">
        <f>SUM(D996:D998)</f>
        <v>4865734</v>
      </c>
      <c r="E999" s="363">
        <f>SUM(E996:E998)</f>
        <v>2501637</v>
      </c>
      <c r="F999" s="544">
        <f t="shared" si="56"/>
        <v>0.5141335305218082</v>
      </c>
    </row>
    <row r="1000" spans="1:6" ht="13.5" thickBot="1">
      <c r="A1000" s="330"/>
      <c r="B1000" s="335" t="s">
        <v>364</v>
      </c>
      <c r="C1000" s="356">
        <f>SUM(C967+C933+C830)</f>
        <v>0</v>
      </c>
      <c r="D1000" s="356">
        <f>SUM(D967+D933+D830)</f>
        <v>0</v>
      </c>
      <c r="E1000" s="363">
        <f>SUM(E967+E933+E830)</f>
        <v>17419</v>
      </c>
      <c r="F1000" s="600"/>
    </row>
    <row r="1001" spans="1:6" ht="13.5" thickBot="1">
      <c r="A1001" s="330"/>
      <c r="B1001" s="233" t="s">
        <v>617</v>
      </c>
      <c r="C1001" s="356"/>
      <c r="D1001" s="356"/>
      <c r="E1001" s="363">
        <f>SUM(E968+E934+E831)</f>
        <v>4566</v>
      </c>
      <c r="F1001" s="600"/>
    </row>
    <row r="1002" spans="1:6" ht="13.5" thickBot="1">
      <c r="A1002" s="330"/>
      <c r="B1002" s="335" t="s">
        <v>614</v>
      </c>
      <c r="C1002" s="356"/>
      <c r="D1002" s="356"/>
      <c r="E1002" s="363">
        <f>SUM(E935+E832)</f>
        <v>51373</v>
      </c>
      <c r="F1002" s="600"/>
    </row>
    <row r="1003" spans="1:6" ht="13.5" thickBot="1">
      <c r="A1003" s="330"/>
      <c r="B1003" s="336" t="s">
        <v>365</v>
      </c>
      <c r="C1003" s="363">
        <f>SUM(C995+C999+C1000)</f>
        <v>5265698</v>
      </c>
      <c r="D1003" s="363">
        <f>SUM(D995+D999+D1000)</f>
        <v>5338510</v>
      </c>
      <c r="E1003" s="363">
        <f>SUM(E995+E999+E1000+E1001+E1002)</f>
        <v>2854380</v>
      </c>
      <c r="F1003" s="544">
        <f t="shared" si="56"/>
        <v>0.5346772788662005</v>
      </c>
    </row>
    <row r="1004" spans="1:6" ht="12.75">
      <c r="A1004" s="330"/>
      <c r="B1004" s="664" t="s">
        <v>651</v>
      </c>
      <c r="C1004" s="665"/>
      <c r="D1004" s="665"/>
      <c r="E1004" s="666">
        <f>SUM(E834)</f>
        <v>2911</v>
      </c>
      <c r="F1004" s="594"/>
    </row>
    <row r="1005" spans="1:6" ht="13.5" thickBot="1">
      <c r="A1005" s="330"/>
      <c r="B1005" t="s">
        <v>652</v>
      </c>
      <c r="C1005" s="364"/>
      <c r="D1005" s="364"/>
      <c r="E1005" s="358">
        <f>SUM(E835)</f>
        <v>5348</v>
      </c>
      <c r="F1005" s="557"/>
    </row>
    <row r="1006" spans="1:6" ht="13.5" thickBot="1">
      <c r="A1006" s="328"/>
      <c r="B1006" s="332" t="s">
        <v>378</v>
      </c>
      <c r="C1006" s="356">
        <f aca="true" t="shared" si="59" ref="C1006:E1008">SUM(C970+C937+C836)</f>
        <v>0</v>
      </c>
      <c r="D1006" s="356">
        <f t="shared" si="59"/>
        <v>0</v>
      </c>
      <c r="E1006" s="363">
        <f>SUM(E1004:E1005)</f>
        <v>8259</v>
      </c>
      <c r="F1006" s="600"/>
    </row>
    <row r="1007" spans="1:6" ht="12.75">
      <c r="A1007" s="328"/>
      <c r="B1007" s="329" t="s">
        <v>376</v>
      </c>
      <c r="C1007" s="357">
        <f t="shared" si="59"/>
        <v>0</v>
      </c>
      <c r="D1007" s="357">
        <f t="shared" si="59"/>
        <v>157925</v>
      </c>
      <c r="E1007" s="357">
        <f t="shared" si="59"/>
        <v>157925</v>
      </c>
      <c r="F1007" s="545">
        <f t="shared" si="56"/>
        <v>1</v>
      </c>
    </row>
    <row r="1008" spans="1:6" ht="13.5" thickBot="1">
      <c r="A1008" s="328"/>
      <c r="B1008" s="337" t="s">
        <v>377</v>
      </c>
      <c r="C1008" s="358">
        <f t="shared" si="59"/>
        <v>0</v>
      </c>
      <c r="D1008" s="358">
        <f t="shared" si="59"/>
        <v>977</v>
      </c>
      <c r="E1008" s="358">
        <f t="shared" si="59"/>
        <v>977</v>
      </c>
      <c r="F1008" s="548">
        <f t="shared" si="56"/>
        <v>1</v>
      </c>
    </row>
    <row r="1009" spans="1:6" ht="13.5" thickBot="1">
      <c r="A1009" s="338"/>
      <c r="B1009" s="335" t="s">
        <v>366</v>
      </c>
      <c r="C1009" s="363">
        <f>SUM(C1006:C1008)</f>
        <v>0</v>
      </c>
      <c r="D1009" s="363">
        <f>SUM(D1006:D1008)</f>
        <v>158902</v>
      </c>
      <c r="E1009" s="363">
        <f>SUM(E1007:E1008)</f>
        <v>158902</v>
      </c>
      <c r="F1009" s="544">
        <f t="shared" si="56"/>
        <v>1</v>
      </c>
    </row>
    <row r="1010" spans="1:6" ht="13.5" thickBot="1">
      <c r="A1010" s="338"/>
      <c r="B1010" s="602" t="s">
        <v>615</v>
      </c>
      <c r="C1010" s="363"/>
      <c r="D1010" s="363"/>
      <c r="E1010" s="356">
        <f>SUM(E941+E840)</f>
        <v>-11105</v>
      </c>
      <c r="F1010" s="544"/>
    </row>
    <row r="1011" spans="1:6" ht="15.75" thickBot="1">
      <c r="A1011" s="338"/>
      <c r="B1011" s="339" t="s">
        <v>379</v>
      </c>
      <c r="C1011" s="365">
        <f>SUM(C1003+C1006+C1009)</f>
        <v>5265698</v>
      </c>
      <c r="D1011" s="365">
        <f>SUM(D1003+D1006+D1009)</f>
        <v>5497412</v>
      </c>
      <c r="E1011" s="365">
        <f>SUM(E1003+E1006+E1009+E1010)</f>
        <v>3010436</v>
      </c>
      <c r="F1011" s="544">
        <f t="shared" si="56"/>
        <v>0.547609675243551</v>
      </c>
    </row>
    <row r="1012" spans="1:6" ht="12.75">
      <c r="A1012" s="326"/>
      <c r="B1012" s="340" t="s">
        <v>380</v>
      </c>
      <c r="C1012" s="357">
        <f aca="true" t="shared" si="60" ref="C1012:E1014">SUM(C975+C943+C842)</f>
        <v>2960979</v>
      </c>
      <c r="D1012" s="357">
        <f t="shared" si="60"/>
        <v>3042456</v>
      </c>
      <c r="E1012" s="357">
        <f t="shared" si="60"/>
        <v>1480151</v>
      </c>
      <c r="F1012" s="545">
        <f t="shared" si="56"/>
        <v>0.4864987365470528</v>
      </c>
    </row>
    <row r="1013" spans="1:6" ht="12.75">
      <c r="A1013" s="326"/>
      <c r="B1013" s="340" t="s">
        <v>381</v>
      </c>
      <c r="C1013" s="357">
        <f t="shared" si="60"/>
        <v>776566</v>
      </c>
      <c r="D1013" s="357">
        <f t="shared" si="60"/>
        <v>800346</v>
      </c>
      <c r="E1013" s="357">
        <f t="shared" si="60"/>
        <v>393238</v>
      </c>
      <c r="F1013" s="545">
        <f t="shared" si="56"/>
        <v>0.49133499761353217</v>
      </c>
    </row>
    <row r="1014" spans="1:6" ht="12.75">
      <c r="A1014" s="326"/>
      <c r="B1014" s="340" t="s">
        <v>382</v>
      </c>
      <c r="C1014" s="357">
        <f t="shared" si="60"/>
        <v>1526364</v>
      </c>
      <c r="D1014" s="357">
        <f t="shared" si="60"/>
        <v>1651844</v>
      </c>
      <c r="E1014" s="357">
        <f t="shared" si="60"/>
        <v>931351</v>
      </c>
      <c r="F1014" s="545">
        <f t="shared" si="56"/>
        <v>0.5638250343252753</v>
      </c>
    </row>
    <row r="1015" spans="1:6" ht="12.75">
      <c r="A1015" s="326"/>
      <c r="B1015" s="565" t="s">
        <v>590</v>
      </c>
      <c r="C1015" s="357"/>
      <c r="D1015" s="567">
        <f>SUM(D978+D845)</f>
        <v>81389</v>
      </c>
      <c r="E1015" s="567">
        <f>SUM(E978+E845)</f>
        <v>43011</v>
      </c>
      <c r="F1015" s="545">
        <f t="shared" si="56"/>
        <v>0.5284620771848776</v>
      </c>
    </row>
    <row r="1016" spans="1:6" ht="12.75">
      <c r="A1016" s="326"/>
      <c r="B1016" s="340" t="s">
        <v>383</v>
      </c>
      <c r="C1016" s="357">
        <f aca="true" t="shared" si="61" ref="C1016:E1017">SUM(C979+C946+C846)</f>
        <v>0</v>
      </c>
      <c r="D1016" s="357">
        <f t="shared" si="61"/>
        <v>0</v>
      </c>
      <c r="E1016" s="357">
        <f t="shared" si="61"/>
        <v>10</v>
      </c>
      <c r="F1016" s="545"/>
    </row>
    <row r="1017" spans="1:6" ht="13.5" thickBot="1">
      <c r="A1017" s="326"/>
      <c r="B1017" s="341" t="s">
        <v>384</v>
      </c>
      <c r="C1017" s="358">
        <f t="shared" si="61"/>
        <v>0</v>
      </c>
      <c r="D1017" s="358">
        <f t="shared" si="61"/>
        <v>0</v>
      </c>
      <c r="E1017" s="358">
        <f t="shared" si="61"/>
        <v>8861</v>
      </c>
      <c r="F1017" s="548"/>
    </row>
    <row r="1018" spans="1:6" ht="13.5" thickBot="1">
      <c r="A1018" s="326"/>
      <c r="B1018" s="342" t="s">
        <v>15</v>
      </c>
      <c r="C1018" s="363">
        <f>SUM(C1012:C1017)</f>
        <v>5263909</v>
      </c>
      <c r="D1018" s="363">
        <f>SUM(D1012:D1017)-D1015</f>
        <v>5494646</v>
      </c>
      <c r="E1018" s="363">
        <f>SUM(E1012:E1017)-E1015</f>
        <v>2813611</v>
      </c>
      <c r="F1018" s="544">
        <f t="shared" si="56"/>
        <v>0.5120641074966431</v>
      </c>
    </row>
    <row r="1019" spans="1:6" ht="12.75">
      <c r="A1019" s="326"/>
      <c r="B1019" s="340" t="s">
        <v>385</v>
      </c>
      <c r="C1019" s="357">
        <f aca="true" t="shared" si="62" ref="C1019:E1021">SUM(C982+C949+C849)</f>
        <v>508</v>
      </c>
      <c r="D1019" s="357">
        <f t="shared" si="62"/>
        <v>508</v>
      </c>
      <c r="E1019" s="357">
        <f t="shared" si="62"/>
        <v>4873</v>
      </c>
      <c r="F1019" s="545">
        <f t="shared" si="56"/>
        <v>9.59251968503937</v>
      </c>
    </row>
    <row r="1020" spans="1:6" ht="12.75">
      <c r="A1020" s="326"/>
      <c r="B1020" s="340" t="s">
        <v>386</v>
      </c>
      <c r="C1020" s="357">
        <f t="shared" si="62"/>
        <v>1281</v>
      </c>
      <c r="D1020" s="357">
        <f t="shared" si="62"/>
        <v>2258</v>
      </c>
      <c r="E1020" s="357">
        <f t="shared" si="62"/>
        <v>2153</v>
      </c>
      <c r="F1020" s="545">
        <f t="shared" si="56"/>
        <v>0.9534986713906112</v>
      </c>
    </row>
    <row r="1021" spans="1:6" ht="13.5" thickBot="1">
      <c r="A1021" s="326"/>
      <c r="B1021" s="343" t="s">
        <v>387</v>
      </c>
      <c r="C1021" s="358">
        <f t="shared" si="62"/>
        <v>0</v>
      </c>
      <c r="D1021" s="358">
        <f t="shared" si="62"/>
        <v>0</v>
      </c>
      <c r="E1021" s="358">
        <f t="shared" si="62"/>
        <v>0</v>
      </c>
      <c r="F1021" s="548"/>
    </row>
    <row r="1022" spans="1:6" ht="13.5" thickBot="1">
      <c r="A1022" s="326"/>
      <c r="B1022" s="345" t="s">
        <v>21</v>
      </c>
      <c r="C1022" s="363">
        <f>SUM(C1019:C1021)</f>
        <v>1789</v>
      </c>
      <c r="D1022" s="363">
        <f>SUM(D1019:D1021)</f>
        <v>2766</v>
      </c>
      <c r="E1022" s="363">
        <f>SUM(E1019:E1021)</f>
        <v>7026</v>
      </c>
      <c r="F1022" s="544">
        <f t="shared" si="56"/>
        <v>2.540130151843818</v>
      </c>
    </row>
    <row r="1023" spans="1:6" ht="13.5" thickBot="1">
      <c r="A1023" s="326"/>
      <c r="B1023" s="601" t="s">
        <v>613</v>
      </c>
      <c r="C1023" s="363"/>
      <c r="D1023" s="363"/>
      <c r="E1023" s="356">
        <f>SUM(E986+E853+E953)</f>
        <v>6791</v>
      </c>
      <c r="F1023" s="544"/>
    </row>
    <row r="1024" spans="1:6" ht="15.75" thickBot="1">
      <c r="A1024" s="344"/>
      <c r="B1024" s="327" t="s">
        <v>38</v>
      </c>
      <c r="C1024" s="365">
        <f>SUM(C1018+C1022)</f>
        <v>5265698</v>
      </c>
      <c r="D1024" s="365">
        <f>SUM(D1018+D1022)</f>
        <v>5497412</v>
      </c>
      <c r="E1024" s="365">
        <f>SUM(E1018+E1022+E1023)</f>
        <v>2827428</v>
      </c>
      <c r="F1024" s="544">
        <f t="shared" si="56"/>
        <v>0.5143198290395553</v>
      </c>
    </row>
  </sheetData>
  <sheetProtection/>
  <mergeCells count="5">
    <mergeCell ref="A1:F1"/>
    <mergeCell ref="F5:F7"/>
    <mergeCell ref="D5:D7"/>
    <mergeCell ref="E5:E7"/>
    <mergeCell ref="A2:F2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4" max="255" man="1"/>
    <brk id="196" max="255" man="1"/>
    <brk id="259" max="255" man="1"/>
    <brk id="325" max="255" man="1"/>
    <brk id="392" max="255" man="1"/>
    <brk id="454" max="255" man="1"/>
    <brk id="519" max="255" man="1"/>
    <brk id="585" max="255" man="1"/>
    <brk id="652" max="255" man="1"/>
    <brk id="719" max="255" man="1"/>
    <brk id="786" max="255" man="1"/>
    <brk id="854" max="255" man="1"/>
    <brk id="920" max="255" man="1"/>
    <brk id="987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showZeros="0" zoomScalePageLayoutView="0" workbookViewId="0" topLeftCell="A1">
      <selection activeCell="B51" sqref="B51"/>
    </sheetView>
  </sheetViews>
  <sheetFormatPr defaultColWidth="9.00390625" defaultRowHeight="12.75"/>
  <cols>
    <col min="1" max="1" width="6.875" style="68" customWidth="1"/>
    <col min="2" max="2" width="50.125" style="69" customWidth="1"/>
    <col min="3" max="3" width="13.75390625" style="69" customWidth="1"/>
    <col min="4" max="4" width="14.00390625" style="69" customWidth="1"/>
    <col min="5" max="5" width="12.75390625" style="69" customWidth="1"/>
    <col min="6" max="16384" width="9.125" style="69" customWidth="1"/>
  </cols>
  <sheetData>
    <row r="1" spans="1:6" ht="12">
      <c r="A1" s="763" t="s">
        <v>333</v>
      </c>
      <c r="B1" s="764"/>
      <c r="C1" s="764"/>
      <c r="D1" s="733"/>
      <c r="E1" s="733"/>
      <c r="F1" s="733"/>
    </row>
    <row r="2" spans="1:6" ht="12.75">
      <c r="A2" s="763" t="s">
        <v>334</v>
      </c>
      <c r="B2" s="764"/>
      <c r="C2" s="764"/>
      <c r="D2" s="733"/>
      <c r="E2" s="733"/>
      <c r="F2" s="733"/>
    </row>
    <row r="3" spans="1:3" s="1" customFormat="1" ht="11.25" customHeight="1">
      <c r="A3" s="91"/>
      <c r="B3" s="91"/>
      <c r="C3" s="248"/>
    </row>
    <row r="4" spans="3:6" ht="11.25" customHeight="1">
      <c r="C4" s="179"/>
      <c r="F4" s="179" t="s">
        <v>212</v>
      </c>
    </row>
    <row r="5" spans="1:6" s="67" customFormat="1" ht="11.25" customHeight="1">
      <c r="A5" s="14"/>
      <c r="B5" s="92"/>
      <c r="C5" s="206" t="s">
        <v>79</v>
      </c>
      <c r="D5" s="741" t="s">
        <v>602</v>
      </c>
      <c r="E5" s="741" t="s">
        <v>604</v>
      </c>
      <c r="F5" s="741" t="s">
        <v>608</v>
      </c>
    </row>
    <row r="6" spans="1:6" s="67" customFormat="1" ht="12">
      <c r="A6" s="87" t="s">
        <v>250</v>
      </c>
      <c r="B6" s="93" t="s">
        <v>267</v>
      </c>
      <c r="C6" s="15" t="s">
        <v>564</v>
      </c>
      <c r="D6" s="757"/>
      <c r="E6" s="757"/>
      <c r="F6" s="757"/>
    </row>
    <row r="7" spans="1:6" s="67" customFormat="1" ht="12.75" thickBot="1">
      <c r="A7" s="81"/>
      <c r="B7" s="94"/>
      <c r="C7" s="53" t="s">
        <v>565</v>
      </c>
      <c r="D7" s="758"/>
      <c r="E7" s="758"/>
      <c r="F7" s="762"/>
    </row>
    <row r="8" spans="1:6" s="67" customFormat="1" ht="12" customHeight="1">
      <c r="A8" s="96" t="s">
        <v>168</v>
      </c>
      <c r="B8" s="131" t="s">
        <v>169</v>
      </c>
      <c r="C8" s="18" t="s">
        <v>170</v>
      </c>
      <c r="D8" s="18" t="s">
        <v>171</v>
      </c>
      <c r="E8" s="96" t="s">
        <v>295</v>
      </c>
      <c r="F8" s="15" t="s">
        <v>606</v>
      </c>
    </row>
    <row r="9" spans="1:6" ht="12" customHeight="1">
      <c r="A9" s="14">
        <v>3010</v>
      </c>
      <c r="B9" s="97" t="s">
        <v>46</v>
      </c>
      <c r="C9" s="90">
        <f>SUM(C18+C27)</f>
        <v>23012</v>
      </c>
      <c r="D9" s="90">
        <f>SUM(D18+D27)</f>
        <v>23024</v>
      </c>
      <c r="E9" s="90">
        <f>SUM(E18+E27)</f>
        <v>9533</v>
      </c>
      <c r="F9" s="543">
        <f>SUM(E9/D9)</f>
        <v>0.414046212647672</v>
      </c>
    </row>
    <row r="10" spans="1:6" ht="12" customHeight="1">
      <c r="A10" s="15">
        <v>3011</v>
      </c>
      <c r="B10" s="77" t="s">
        <v>47</v>
      </c>
      <c r="C10" s="90"/>
      <c r="D10" s="90"/>
      <c r="E10" s="90"/>
      <c r="F10" s="543"/>
    </row>
    <row r="11" spans="1:6" ht="12" customHeight="1">
      <c r="A11" s="71"/>
      <c r="B11" s="72" t="s">
        <v>48</v>
      </c>
      <c r="C11" s="78">
        <v>2830</v>
      </c>
      <c r="D11" s="78">
        <v>2836</v>
      </c>
      <c r="E11" s="78">
        <v>968</v>
      </c>
      <c r="F11" s="537">
        <f>SUM(E11/D11)</f>
        <v>0.34132581100141046</v>
      </c>
    </row>
    <row r="12" spans="1:6" ht="12" customHeight="1">
      <c r="A12" s="71"/>
      <c r="B12" s="7" t="s">
        <v>289</v>
      </c>
      <c r="C12" s="78">
        <v>703</v>
      </c>
      <c r="D12" s="78">
        <v>709</v>
      </c>
      <c r="E12" s="78">
        <v>274</v>
      </c>
      <c r="F12" s="537">
        <f>SUM(E12/D12)</f>
        <v>0.38645980253878703</v>
      </c>
    </row>
    <row r="13" spans="1:6" ht="12" customHeight="1">
      <c r="A13" s="85"/>
      <c r="B13" s="86" t="s">
        <v>255</v>
      </c>
      <c r="C13" s="78">
        <v>5000</v>
      </c>
      <c r="D13" s="78">
        <v>5000</v>
      </c>
      <c r="E13" s="78">
        <v>1116</v>
      </c>
      <c r="F13" s="537">
        <f>SUM(E13/D13)</f>
        <v>0.2232</v>
      </c>
    </row>
    <row r="14" spans="1:6" ht="12" customHeight="1">
      <c r="A14" s="71"/>
      <c r="B14" s="10" t="s">
        <v>269</v>
      </c>
      <c r="C14" s="78"/>
      <c r="D14" s="78"/>
      <c r="E14" s="78"/>
      <c r="F14" s="543"/>
    </row>
    <row r="15" spans="1:6" ht="12" customHeight="1">
      <c r="A15" s="71"/>
      <c r="B15" s="10" t="s">
        <v>63</v>
      </c>
      <c r="C15" s="78"/>
      <c r="D15" s="78"/>
      <c r="E15" s="78"/>
      <c r="F15" s="543"/>
    </row>
    <row r="16" spans="1:6" ht="12" customHeight="1">
      <c r="A16" s="85"/>
      <c r="B16" s="56" t="s">
        <v>256</v>
      </c>
      <c r="C16" s="78">
        <v>2000</v>
      </c>
      <c r="D16" s="78">
        <v>2000</v>
      </c>
      <c r="E16" s="78"/>
      <c r="F16" s="543">
        <f>SUM(E16/D16)</f>
        <v>0</v>
      </c>
    </row>
    <row r="17" spans="1:6" ht="12" customHeight="1" thickBot="1">
      <c r="A17" s="71"/>
      <c r="B17" s="98" t="s">
        <v>183</v>
      </c>
      <c r="C17" s="79"/>
      <c r="D17" s="79"/>
      <c r="E17" s="79"/>
      <c r="F17" s="555"/>
    </row>
    <row r="18" spans="1:6" ht="12" customHeight="1" thickBot="1">
      <c r="A18" s="81"/>
      <c r="B18" s="58" t="s">
        <v>248</v>
      </c>
      <c r="C18" s="83">
        <f>SUM(C11:C17)</f>
        <v>10533</v>
      </c>
      <c r="D18" s="83">
        <f>SUM(D11:D17)</f>
        <v>10545</v>
      </c>
      <c r="E18" s="83">
        <f>SUM(E11:E17)</f>
        <v>2358</v>
      </c>
      <c r="F18" s="544">
        <f>SUM(E18/D18)</f>
        <v>0.22361308677098152</v>
      </c>
    </row>
    <row r="19" spans="1:6" ht="12" customHeight="1">
      <c r="A19" s="87">
        <v>3012</v>
      </c>
      <c r="B19" s="103" t="s">
        <v>141</v>
      </c>
      <c r="C19" s="100"/>
      <c r="D19" s="100"/>
      <c r="E19" s="90"/>
      <c r="F19" s="554"/>
    </row>
    <row r="20" spans="1:6" ht="12" customHeight="1">
      <c r="A20" s="15"/>
      <c r="B20" s="72" t="s">
        <v>48</v>
      </c>
      <c r="C20" s="167">
        <v>9947</v>
      </c>
      <c r="D20" s="167">
        <v>9947</v>
      </c>
      <c r="E20" s="167">
        <v>5338</v>
      </c>
      <c r="F20" s="537">
        <f>SUM(E20/D20)</f>
        <v>0.5366442143359808</v>
      </c>
    </row>
    <row r="21" spans="1:6" ht="12" customHeight="1">
      <c r="A21" s="15"/>
      <c r="B21" s="7" t="s">
        <v>289</v>
      </c>
      <c r="C21" s="167">
        <v>2532</v>
      </c>
      <c r="D21" s="167">
        <v>2532</v>
      </c>
      <c r="E21" s="167">
        <v>1701</v>
      </c>
      <c r="F21" s="537">
        <f>SUM(E21/D21)</f>
        <v>0.6718009478672986</v>
      </c>
    </row>
    <row r="22" spans="1:6" ht="12" customHeight="1">
      <c r="A22" s="87"/>
      <c r="B22" s="86" t="s">
        <v>255</v>
      </c>
      <c r="C22" s="167"/>
      <c r="D22" s="167"/>
      <c r="E22" s="167">
        <v>136</v>
      </c>
      <c r="F22" s="543"/>
    </row>
    <row r="23" spans="1:6" ht="12" customHeight="1">
      <c r="A23" s="15"/>
      <c r="B23" s="10" t="s">
        <v>269</v>
      </c>
      <c r="C23" s="47"/>
      <c r="D23" s="47"/>
      <c r="E23" s="47"/>
      <c r="F23" s="543"/>
    </row>
    <row r="24" spans="1:6" ht="12" customHeight="1">
      <c r="A24" s="15"/>
      <c r="B24" s="10" t="s">
        <v>63</v>
      </c>
      <c r="C24" s="47"/>
      <c r="D24" s="47"/>
      <c r="E24" s="47"/>
      <c r="F24" s="543"/>
    </row>
    <row r="25" spans="1:6" ht="12" customHeight="1">
      <c r="A25" s="87"/>
      <c r="B25" s="56" t="s">
        <v>256</v>
      </c>
      <c r="C25" s="47"/>
      <c r="D25" s="47"/>
      <c r="E25" s="47"/>
      <c r="F25" s="543"/>
    </row>
    <row r="26" spans="1:6" ht="12" customHeight="1" thickBot="1">
      <c r="A26" s="15"/>
      <c r="B26" s="98" t="s">
        <v>183</v>
      </c>
      <c r="C26" s="48"/>
      <c r="D26" s="48"/>
      <c r="E26" s="48"/>
      <c r="F26" s="555"/>
    </row>
    <row r="27" spans="1:6" ht="12" customHeight="1" thickBot="1">
      <c r="A27" s="87"/>
      <c r="B27" s="58" t="s">
        <v>248</v>
      </c>
      <c r="C27" s="89">
        <f>SUM(C20:C26)</f>
        <v>12479</v>
      </c>
      <c r="D27" s="89">
        <f>SUM(D20:D26)</f>
        <v>12479</v>
      </c>
      <c r="E27" s="89">
        <f>SUM(E20:E26)</f>
        <v>7175</v>
      </c>
      <c r="F27" s="544">
        <f>SUM(E27/D27)</f>
        <v>0.5749659427838769</v>
      </c>
    </row>
    <row r="28" spans="1:6" s="67" customFormat="1" ht="12" customHeight="1">
      <c r="A28" s="108">
        <v>3020</v>
      </c>
      <c r="B28" s="99" t="s">
        <v>49</v>
      </c>
      <c r="C28" s="100">
        <f>SUM(C37+C61+C69+C45+C53+C78)</f>
        <v>1980082</v>
      </c>
      <c r="D28" s="100">
        <f>SUM(D37+D61+D69+D45+D53+D78)</f>
        <v>2075187</v>
      </c>
      <c r="E28" s="100">
        <f>SUM(E37+E61+E69+E45+E53+E78)</f>
        <v>937737</v>
      </c>
      <c r="F28" s="554">
        <f>SUM(E28/D28)</f>
        <v>0.4518807220746853</v>
      </c>
    </row>
    <row r="29" spans="1:6" s="67" customFormat="1" ht="12" customHeight="1">
      <c r="A29" s="87">
        <v>3021</v>
      </c>
      <c r="B29" s="101" t="s">
        <v>50</v>
      </c>
      <c r="C29" s="90"/>
      <c r="D29" s="90"/>
      <c r="E29" s="90"/>
      <c r="F29" s="543"/>
    </row>
    <row r="30" spans="1:6" ht="12" customHeight="1">
      <c r="A30" s="71"/>
      <c r="B30" s="72" t="s">
        <v>48</v>
      </c>
      <c r="C30" s="78">
        <v>1069824</v>
      </c>
      <c r="D30" s="78">
        <v>1130165</v>
      </c>
      <c r="E30" s="78">
        <v>518440</v>
      </c>
      <c r="F30" s="537">
        <f>SUM(E30/D30)</f>
        <v>0.45872947755416243</v>
      </c>
    </row>
    <row r="31" spans="1:6" ht="12" customHeight="1">
      <c r="A31" s="71"/>
      <c r="B31" s="7" t="s">
        <v>289</v>
      </c>
      <c r="C31" s="78">
        <v>265467</v>
      </c>
      <c r="D31" s="78">
        <v>290931</v>
      </c>
      <c r="E31" s="78">
        <v>156412</v>
      </c>
      <c r="F31" s="537">
        <f>SUM(E31/D31)</f>
        <v>0.5376257600599454</v>
      </c>
    </row>
    <row r="32" spans="1:6" ht="12" customHeight="1">
      <c r="A32" s="85"/>
      <c r="B32" s="86" t="s">
        <v>255</v>
      </c>
      <c r="C32" s="78">
        <v>343793</v>
      </c>
      <c r="D32" s="78">
        <v>339601</v>
      </c>
      <c r="E32" s="78">
        <v>130540</v>
      </c>
      <c r="F32" s="537">
        <f>SUM(E32/D32)</f>
        <v>0.3843922721075615</v>
      </c>
    </row>
    <row r="33" spans="1:6" ht="12" customHeight="1">
      <c r="A33" s="71"/>
      <c r="B33" s="10" t="s">
        <v>269</v>
      </c>
      <c r="C33" s="78"/>
      <c r="D33" s="78"/>
      <c r="E33" s="78"/>
      <c r="F33" s="537"/>
    </row>
    <row r="34" spans="1:6" ht="12" customHeight="1">
      <c r="A34" s="71"/>
      <c r="B34" s="10" t="s">
        <v>63</v>
      </c>
      <c r="C34" s="78"/>
      <c r="D34" s="78"/>
      <c r="E34" s="78">
        <v>57</v>
      </c>
      <c r="F34" s="537"/>
    </row>
    <row r="35" spans="1:6" ht="12" customHeight="1">
      <c r="A35" s="85"/>
      <c r="B35" s="56" t="s">
        <v>256</v>
      </c>
      <c r="C35" s="73">
        <v>8000</v>
      </c>
      <c r="D35" s="73">
        <v>8000</v>
      </c>
      <c r="E35" s="73">
        <v>2907</v>
      </c>
      <c r="F35" s="537">
        <f>SUM(E35/D35)</f>
        <v>0.363375</v>
      </c>
    </row>
    <row r="36" spans="1:6" ht="12" customHeight="1" thickBot="1">
      <c r="A36" s="71"/>
      <c r="B36" s="98" t="s">
        <v>182</v>
      </c>
      <c r="C36" s="79">
        <v>25000</v>
      </c>
      <c r="D36" s="79">
        <v>25000</v>
      </c>
      <c r="E36" s="79"/>
      <c r="F36" s="541">
        <f>SUM(E36/D36)</f>
        <v>0</v>
      </c>
    </row>
    <row r="37" spans="1:6" ht="12" customHeight="1" thickBot="1">
      <c r="A37" s="81"/>
      <c r="B37" s="58" t="s">
        <v>248</v>
      </c>
      <c r="C37" s="83">
        <f>SUM(C30:C36)</f>
        <v>1712084</v>
      </c>
      <c r="D37" s="83">
        <f>SUM(D30:D36)</f>
        <v>1793697</v>
      </c>
      <c r="E37" s="83">
        <f>SUM(E30:E36)</f>
        <v>808356</v>
      </c>
      <c r="F37" s="544">
        <f>SUM(E37/D37)</f>
        <v>0.4506647443799036</v>
      </c>
    </row>
    <row r="38" spans="1:6" ht="12" customHeight="1">
      <c r="A38" s="87">
        <v>3022</v>
      </c>
      <c r="B38" s="102" t="s">
        <v>51</v>
      </c>
      <c r="C38" s="90"/>
      <c r="D38" s="90"/>
      <c r="E38" s="90"/>
      <c r="F38" s="554"/>
    </row>
    <row r="39" spans="1:6" ht="12" customHeight="1">
      <c r="A39" s="71"/>
      <c r="B39" s="72" t="s">
        <v>48</v>
      </c>
      <c r="C39" s="78">
        <v>44834</v>
      </c>
      <c r="D39" s="78">
        <v>44915</v>
      </c>
      <c r="E39" s="78">
        <v>20886</v>
      </c>
      <c r="F39" s="537">
        <f>SUM(E39/D39)</f>
        <v>0.465011688745408</v>
      </c>
    </row>
    <row r="40" spans="1:6" ht="12" customHeight="1">
      <c r="A40" s="71"/>
      <c r="B40" s="7" t="s">
        <v>289</v>
      </c>
      <c r="C40" s="78">
        <v>12105</v>
      </c>
      <c r="D40" s="78">
        <v>12161</v>
      </c>
      <c r="E40" s="78">
        <v>5208</v>
      </c>
      <c r="F40" s="537">
        <f>SUM(E40/D40)</f>
        <v>0.42825425540662776</v>
      </c>
    </row>
    <row r="41" spans="1:6" ht="12" customHeight="1">
      <c r="A41" s="85"/>
      <c r="B41" s="86" t="s">
        <v>255</v>
      </c>
      <c r="C41" s="78">
        <v>1711</v>
      </c>
      <c r="D41" s="78">
        <v>1711</v>
      </c>
      <c r="E41" s="78">
        <v>1655</v>
      </c>
      <c r="F41" s="537">
        <f>SUM(E41/D41)</f>
        <v>0.967270601987142</v>
      </c>
    </row>
    <row r="42" spans="1:6" ht="12" customHeight="1">
      <c r="A42" s="71"/>
      <c r="B42" s="10" t="s">
        <v>269</v>
      </c>
      <c r="C42" s="78"/>
      <c r="D42" s="78"/>
      <c r="E42" s="78"/>
      <c r="F42" s="537"/>
    </row>
    <row r="43" spans="1:6" ht="12" customHeight="1">
      <c r="A43" s="71"/>
      <c r="B43" s="10" t="s">
        <v>63</v>
      </c>
      <c r="C43" s="78"/>
      <c r="D43" s="78"/>
      <c r="E43" s="78"/>
      <c r="F43" s="537"/>
    </row>
    <row r="44" spans="1:6" ht="12" customHeight="1" thickBot="1">
      <c r="A44" s="85"/>
      <c r="B44" s="56" t="s">
        <v>256</v>
      </c>
      <c r="C44" s="73"/>
      <c r="D44" s="73"/>
      <c r="E44" s="596"/>
      <c r="F44" s="541"/>
    </row>
    <row r="45" spans="1:6" ht="12">
      <c r="A45" s="237"/>
      <c r="B45" s="103" t="s">
        <v>248</v>
      </c>
      <c r="C45" s="100">
        <f>SUM(C39:C44)</f>
        <v>58650</v>
      </c>
      <c r="D45" s="100">
        <f>SUM(D39:D44)</f>
        <v>58787</v>
      </c>
      <c r="E45" s="100">
        <f>SUM(E39:E44)</f>
        <v>27749</v>
      </c>
      <c r="F45" s="594">
        <f>SUM(E45/D45)</f>
        <v>0.4720261282256281</v>
      </c>
    </row>
    <row r="46" spans="1:6" ht="12">
      <c r="A46" s="728">
        <v>3023</v>
      </c>
      <c r="B46" s="111" t="s">
        <v>195</v>
      </c>
      <c r="C46" s="47"/>
      <c r="D46" s="47"/>
      <c r="E46" s="47"/>
      <c r="F46" s="543"/>
    </row>
    <row r="47" spans="1:6" ht="12">
      <c r="A47" s="59"/>
      <c r="B47" s="72" t="s">
        <v>48</v>
      </c>
      <c r="C47" s="78"/>
      <c r="D47" s="78"/>
      <c r="E47" s="78"/>
      <c r="F47" s="543"/>
    </row>
    <row r="48" spans="1:6" ht="12">
      <c r="A48" s="220"/>
      <c r="B48" s="7" t="s">
        <v>289</v>
      </c>
      <c r="C48" s="78"/>
      <c r="D48" s="78"/>
      <c r="E48" s="78"/>
      <c r="F48" s="543"/>
    </row>
    <row r="49" spans="1:6" ht="12">
      <c r="A49" s="56"/>
      <c r="B49" s="86" t="s">
        <v>255</v>
      </c>
      <c r="C49" s="78">
        <v>27795</v>
      </c>
      <c r="D49" s="78">
        <v>27795</v>
      </c>
      <c r="E49" s="78">
        <v>37575</v>
      </c>
      <c r="F49" s="537">
        <f>SUM(E49/D49)</f>
        <v>1.3518618456556935</v>
      </c>
    </row>
    <row r="50" spans="1:6" ht="12">
      <c r="A50" s="36"/>
      <c r="B50" s="10" t="s">
        <v>269</v>
      </c>
      <c r="C50" s="78"/>
      <c r="D50" s="78"/>
      <c r="E50" s="78"/>
      <c r="F50" s="543"/>
    </row>
    <row r="51" spans="1:6" ht="12">
      <c r="A51" s="36"/>
      <c r="B51" s="10" t="s">
        <v>63</v>
      </c>
      <c r="C51" s="78"/>
      <c r="D51" s="78"/>
      <c r="E51" s="78"/>
      <c r="F51" s="543"/>
    </row>
    <row r="52" spans="1:6" ht="12.75" thickBot="1">
      <c r="A52" s="59"/>
      <c r="B52" s="75" t="s">
        <v>256</v>
      </c>
      <c r="C52" s="78"/>
      <c r="D52" s="78"/>
      <c r="E52" s="79"/>
      <c r="F52" s="555"/>
    </row>
    <row r="53" spans="1:6" ht="12.75" thickBot="1">
      <c r="A53" s="180"/>
      <c r="B53" s="58" t="s">
        <v>248</v>
      </c>
      <c r="C53" s="83">
        <f>SUM(C47:C52)</f>
        <v>27795</v>
      </c>
      <c r="D53" s="83">
        <f>SUM(D47:D52)</f>
        <v>27795</v>
      </c>
      <c r="E53" s="83">
        <f>SUM(E47:E52)</f>
        <v>37575</v>
      </c>
      <c r="F53" s="544">
        <f>SUM(E53/D53)</f>
        <v>1.3518618456556935</v>
      </c>
    </row>
    <row r="54" spans="1:6" ht="12">
      <c r="A54" s="87">
        <v>3024</v>
      </c>
      <c r="B54" s="102" t="s">
        <v>52</v>
      </c>
      <c r="C54" s="90"/>
      <c r="D54" s="90"/>
      <c r="E54" s="90"/>
      <c r="F54" s="554"/>
    </row>
    <row r="55" spans="1:6" ht="12" customHeight="1">
      <c r="A55" s="71"/>
      <c r="B55" s="72" t="s">
        <v>48</v>
      </c>
      <c r="C55" s="78"/>
      <c r="D55" s="78"/>
      <c r="E55" s="78"/>
      <c r="F55" s="543"/>
    </row>
    <row r="56" spans="1:6" ht="12" customHeight="1">
      <c r="A56" s="71"/>
      <c r="B56" s="7" t="s">
        <v>289</v>
      </c>
      <c r="C56" s="78"/>
      <c r="D56" s="78"/>
      <c r="E56" s="78"/>
      <c r="F56" s="543"/>
    </row>
    <row r="57" spans="1:6" ht="12" customHeight="1">
      <c r="A57" s="85"/>
      <c r="B57" s="86" t="s">
        <v>255</v>
      </c>
      <c r="C57" s="78">
        <v>10000</v>
      </c>
      <c r="D57" s="78">
        <v>10000</v>
      </c>
      <c r="E57" s="78">
        <v>3600</v>
      </c>
      <c r="F57" s="537">
        <f>SUM(E57/D57)</f>
        <v>0.36</v>
      </c>
    </row>
    <row r="58" spans="1:6" ht="12" customHeight="1">
      <c r="A58" s="71"/>
      <c r="B58" s="10" t="s">
        <v>269</v>
      </c>
      <c r="C58" s="78"/>
      <c r="D58" s="78"/>
      <c r="E58" s="78"/>
      <c r="F58" s="543"/>
    </row>
    <row r="59" spans="1:6" ht="12" customHeight="1">
      <c r="A59" s="71"/>
      <c r="B59" s="10" t="s">
        <v>63</v>
      </c>
      <c r="C59" s="78"/>
      <c r="D59" s="78"/>
      <c r="E59" s="78"/>
      <c r="F59" s="543"/>
    </row>
    <row r="60" spans="1:6" ht="12" customHeight="1" thickBot="1">
      <c r="A60" s="85"/>
      <c r="B60" s="56" t="s">
        <v>256</v>
      </c>
      <c r="C60" s="73"/>
      <c r="D60" s="73"/>
      <c r="E60" s="596"/>
      <c r="F60" s="555"/>
    </row>
    <row r="61" spans="1:6" ht="12" customHeight="1" thickBot="1">
      <c r="A61" s="81"/>
      <c r="B61" s="58" t="s">
        <v>248</v>
      </c>
      <c r="C61" s="83">
        <f>SUM(C55:C60)</f>
        <v>10000</v>
      </c>
      <c r="D61" s="83">
        <f>SUM(D55:D60)</f>
        <v>10000</v>
      </c>
      <c r="E61" s="83">
        <f>SUM(E55:E60)</f>
        <v>3600</v>
      </c>
      <c r="F61" s="544">
        <f>SUM(E61/D61)</f>
        <v>0.36</v>
      </c>
    </row>
    <row r="62" spans="1:6" ht="12" customHeight="1">
      <c r="A62" s="87">
        <v>3025</v>
      </c>
      <c r="B62" s="104" t="s">
        <v>53</v>
      </c>
      <c r="C62" s="90"/>
      <c r="D62" s="90"/>
      <c r="E62" s="90"/>
      <c r="F62" s="554"/>
    </row>
    <row r="63" spans="1:6" ht="12" customHeight="1">
      <c r="A63" s="85"/>
      <c r="B63" s="72" t="s">
        <v>48</v>
      </c>
      <c r="C63" s="78">
        <v>1939</v>
      </c>
      <c r="D63" s="78">
        <v>1939</v>
      </c>
      <c r="E63" s="78">
        <v>41</v>
      </c>
      <c r="F63" s="537">
        <f>SUM(E63/D63)</f>
        <v>0.021144920061887573</v>
      </c>
    </row>
    <row r="64" spans="1:6" ht="12" customHeight="1">
      <c r="A64" s="85"/>
      <c r="B64" s="7" t="s">
        <v>289</v>
      </c>
      <c r="C64" s="78">
        <v>550</v>
      </c>
      <c r="D64" s="78">
        <v>550</v>
      </c>
      <c r="E64" s="78">
        <v>136</v>
      </c>
      <c r="F64" s="537">
        <f>SUM(E64/D64)</f>
        <v>0.24727272727272728</v>
      </c>
    </row>
    <row r="65" spans="1:6" ht="12" customHeight="1">
      <c r="A65" s="85"/>
      <c r="B65" s="86" t="s">
        <v>255</v>
      </c>
      <c r="C65" s="78">
        <v>2584</v>
      </c>
      <c r="D65" s="78">
        <v>2584</v>
      </c>
      <c r="E65" s="78">
        <v>504</v>
      </c>
      <c r="F65" s="537">
        <f>SUM(E65/D65)</f>
        <v>0.19504643962848298</v>
      </c>
    </row>
    <row r="66" spans="1:6" ht="12" customHeight="1">
      <c r="A66" s="85"/>
      <c r="B66" s="10" t="s">
        <v>269</v>
      </c>
      <c r="C66" s="47"/>
      <c r="D66" s="47"/>
      <c r="E66" s="47"/>
      <c r="F66" s="537"/>
    </row>
    <row r="67" spans="1:6" ht="12" customHeight="1">
      <c r="A67" s="85"/>
      <c r="B67" s="10" t="s">
        <v>63</v>
      </c>
      <c r="C67" s="105"/>
      <c r="D67" s="105"/>
      <c r="E67" s="105"/>
      <c r="F67" s="543"/>
    </row>
    <row r="68" spans="1:6" ht="12" customHeight="1" thickBot="1">
      <c r="A68" s="85"/>
      <c r="B68" s="75" t="s">
        <v>256</v>
      </c>
      <c r="C68" s="161"/>
      <c r="D68" s="161"/>
      <c r="E68" s="161"/>
      <c r="F68" s="555"/>
    </row>
    <row r="69" spans="1:6" ht="12" customHeight="1" thickBot="1">
      <c r="A69" s="81"/>
      <c r="B69" s="58" t="s">
        <v>248</v>
      </c>
      <c r="C69" s="83">
        <f>SUM(C62:C68)</f>
        <v>5073</v>
      </c>
      <c r="D69" s="83">
        <f>SUM(D62:D68)</f>
        <v>5073</v>
      </c>
      <c r="E69" s="83">
        <f>SUM(E62:E68)</f>
        <v>681</v>
      </c>
      <c r="F69" s="544">
        <f>SUM(E69/D69)</f>
        <v>0.1342400946185689</v>
      </c>
    </row>
    <row r="70" spans="1:6" ht="12" customHeight="1">
      <c r="A70" s="70">
        <v>3026</v>
      </c>
      <c r="B70" s="103" t="s">
        <v>280</v>
      </c>
      <c r="C70" s="90"/>
      <c r="D70" s="90"/>
      <c r="E70" s="90"/>
      <c r="F70" s="554"/>
    </row>
    <row r="71" spans="1:6" ht="12" customHeight="1">
      <c r="A71" s="15"/>
      <c r="B71" s="72" t="s">
        <v>48</v>
      </c>
      <c r="C71" s="78"/>
      <c r="D71" s="78"/>
      <c r="E71" s="78"/>
      <c r="F71" s="543"/>
    </row>
    <row r="72" spans="1:6" ht="12" customHeight="1">
      <c r="A72" s="15"/>
      <c r="B72" s="7" t="s">
        <v>289</v>
      </c>
      <c r="C72" s="78"/>
      <c r="D72" s="78"/>
      <c r="E72" s="78"/>
      <c r="F72" s="543"/>
    </row>
    <row r="73" spans="1:6" ht="12" customHeight="1">
      <c r="A73" s="15"/>
      <c r="B73" s="86" t="s">
        <v>255</v>
      </c>
      <c r="C73" s="78">
        <v>91238</v>
      </c>
      <c r="D73" s="78">
        <v>85103</v>
      </c>
      <c r="E73" s="78">
        <v>40060</v>
      </c>
      <c r="F73" s="537">
        <f>SUM(E73/D73)</f>
        <v>0.4707237112675229</v>
      </c>
    </row>
    <row r="74" spans="1:6" ht="12" customHeight="1">
      <c r="A74" s="15"/>
      <c r="B74" s="10" t="s">
        <v>269</v>
      </c>
      <c r="C74" s="47"/>
      <c r="D74" s="47"/>
      <c r="E74" s="47"/>
      <c r="F74" s="543"/>
    </row>
    <row r="75" spans="1:6" ht="12" customHeight="1">
      <c r="A75" s="15"/>
      <c r="B75" s="10" t="s">
        <v>63</v>
      </c>
      <c r="C75" s="105"/>
      <c r="D75" s="105"/>
      <c r="E75" s="105"/>
      <c r="F75" s="543"/>
    </row>
    <row r="76" spans="1:6" ht="12" customHeight="1">
      <c r="A76" s="15"/>
      <c r="B76" s="10" t="s">
        <v>643</v>
      </c>
      <c r="C76" s="167">
        <v>75242</v>
      </c>
      <c r="D76" s="167">
        <v>94732</v>
      </c>
      <c r="E76" s="167">
        <v>19264</v>
      </c>
      <c r="F76" s="537">
        <f aca="true" t="shared" si="0" ref="F76:F93">SUM(E76/D76)</f>
        <v>0.20335261580036312</v>
      </c>
    </row>
    <row r="77" spans="1:6" ht="12" customHeight="1" thickBot="1">
      <c r="A77" s="15"/>
      <c r="B77" s="10" t="s">
        <v>642</v>
      </c>
      <c r="C77" s="296"/>
      <c r="D77" s="296"/>
      <c r="E77" s="296">
        <v>452</v>
      </c>
      <c r="F77" s="548"/>
    </row>
    <row r="78" spans="1:6" ht="12" customHeight="1">
      <c r="A78" s="18"/>
      <c r="B78" s="103" t="s">
        <v>248</v>
      </c>
      <c r="C78" s="100">
        <f>SUM(C70:C76)</f>
        <v>166480</v>
      </c>
      <c r="D78" s="100">
        <f>SUM(D70:D76)</f>
        <v>179835</v>
      </c>
      <c r="E78" s="100">
        <f>SUM(E70:E77)</f>
        <v>59776</v>
      </c>
      <c r="F78" s="594">
        <f t="shared" si="0"/>
        <v>0.33239358300664495</v>
      </c>
    </row>
    <row r="79" spans="1:6" ht="12" customHeight="1">
      <c r="A79" s="14">
        <v>3030</v>
      </c>
      <c r="B79" s="97" t="s">
        <v>55</v>
      </c>
      <c r="C79" s="73"/>
      <c r="D79" s="73"/>
      <c r="E79" s="73"/>
      <c r="F79" s="543"/>
    </row>
    <row r="80" spans="1:6" ht="12" customHeight="1">
      <c r="A80" s="87"/>
      <c r="B80" s="212" t="s">
        <v>14</v>
      </c>
      <c r="C80" s="78"/>
      <c r="D80" s="78"/>
      <c r="E80" s="78"/>
      <c r="F80" s="543"/>
    </row>
    <row r="81" spans="1:6" ht="12" customHeight="1">
      <c r="A81" s="71"/>
      <c r="B81" s="72" t="s">
        <v>48</v>
      </c>
      <c r="C81" s="78">
        <f aca="true" t="shared" si="1" ref="C81:E82">SUM(C63+C55+C39+C30+C11+C20)</f>
        <v>1129374</v>
      </c>
      <c r="D81" s="78">
        <f t="shared" si="1"/>
        <v>1189802</v>
      </c>
      <c r="E81" s="78">
        <f t="shared" si="1"/>
        <v>545673</v>
      </c>
      <c r="F81" s="537">
        <f t="shared" si="0"/>
        <v>0.45862504853748776</v>
      </c>
    </row>
    <row r="82" spans="1:6" ht="12" customHeight="1">
      <c r="A82" s="71"/>
      <c r="B82" s="7" t="s">
        <v>289</v>
      </c>
      <c r="C82" s="78">
        <f t="shared" si="1"/>
        <v>281357</v>
      </c>
      <c r="D82" s="78">
        <f t="shared" si="1"/>
        <v>306883</v>
      </c>
      <c r="E82" s="78">
        <f t="shared" si="1"/>
        <v>163731</v>
      </c>
      <c r="F82" s="537">
        <f t="shared" si="0"/>
        <v>0.5335290648227501</v>
      </c>
    </row>
    <row r="83" spans="1:6" ht="12" customHeight="1">
      <c r="A83" s="85"/>
      <c r="B83" s="10" t="s">
        <v>281</v>
      </c>
      <c r="C83" s="78">
        <f>SUM(C65+C57+C41+C32+C13+C22+C49+C73)</f>
        <v>482121</v>
      </c>
      <c r="D83" s="78">
        <f>SUM(D65+D57+D41+D32+D13+D22+D49+D73)</f>
        <v>471794</v>
      </c>
      <c r="E83" s="78">
        <f>SUM(E65+E57+E41+E32+E13+E22+E49+E73)</f>
        <v>215186</v>
      </c>
      <c r="F83" s="537">
        <f t="shared" si="0"/>
        <v>0.45610160366600677</v>
      </c>
    </row>
    <row r="84" spans="1:6" ht="12" customHeight="1">
      <c r="A84" s="71"/>
      <c r="B84" s="10" t="s">
        <v>269</v>
      </c>
      <c r="C84" s="78">
        <f>SUM(C66+C58+C42+C14+C23)</f>
        <v>0</v>
      </c>
      <c r="D84" s="78">
        <f>SUM(D66+D58+D42+D14+D23)</f>
        <v>0</v>
      </c>
      <c r="E84" s="78">
        <f>SUM(E66+E58+E42+E14+E23)</f>
        <v>0</v>
      </c>
      <c r="F84" s="543"/>
    </row>
    <row r="85" spans="1:6" ht="12" customHeight="1">
      <c r="A85" s="71"/>
      <c r="B85" s="10" t="s">
        <v>63</v>
      </c>
      <c r="C85" s="78">
        <f>SUM(C67+C59+C43+C33+C15+C24)</f>
        <v>0</v>
      </c>
      <c r="D85" s="78">
        <f>SUM(D67+D59+D43+D33+D15+D24)</f>
        <v>0</v>
      </c>
      <c r="E85" s="78">
        <f>SUM(E67+E59+E43+E34+E15+E24)</f>
        <v>57</v>
      </c>
      <c r="F85" s="543"/>
    </row>
    <row r="86" spans="1:6" ht="12" customHeight="1">
      <c r="A86" s="71"/>
      <c r="B86" s="172" t="s">
        <v>15</v>
      </c>
      <c r="C86" s="284">
        <f>SUM(C81:C85)</f>
        <v>1892852</v>
      </c>
      <c r="D86" s="284">
        <f>SUM(D81:D85)</f>
        <v>1968479</v>
      </c>
      <c r="E86" s="284">
        <f>SUM(E81:E85)</f>
        <v>924647</v>
      </c>
      <c r="F86" s="543">
        <f t="shared" si="0"/>
        <v>0.46972662649690444</v>
      </c>
    </row>
    <row r="87" spans="1:6" ht="12" customHeight="1">
      <c r="A87" s="71"/>
      <c r="B87" s="282" t="s">
        <v>16</v>
      </c>
      <c r="C87" s="78"/>
      <c r="D87" s="78"/>
      <c r="E87" s="78"/>
      <c r="F87" s="543"/>
    </row>
    <row r="88" spans="1:6" ht="12" customHeight="1">
      <c r="A88" s="71"/>
      <c r="B88" s="10" t="s">
        <v>17</v>
      </c>
      <c r="C88" s="78"/>
      <c r="D88" s="78"/>
      <c r="E88" s="78">
        <f>SUM(E77)</f>
        <v>452</v>
      </c>
      <c r="F88" s="543"/>
    </row>
    <row r="89" spans="1:6" ht="12" customHeight="1">
      <c r="A89" s="71"/>
      <c r="B89" s="10" t="s">
        <v>18</v>
      </c>
      <c r="C89" s="78">
        <f>SUM(C35+C16+C76)</f>
        <v>85242</v>
      </c>
      <c r="D89" s="78">
        <f>SUM(D35+D16+D76)</f>
        <v>104732</v>
      </c>
      <c r="E89" s="78">
        <f>SUM(E35+E16+E76)</f>
        <v>22171</v>
      </c>
      <c r="F89" s="537">
        <f t="shared" si="0"/>
        <v>0.21169270137111867</v>
      </c>
    </row>
    <row r="90" spans="1:6" ht="12" customHeight="1">
      <c r="A90" s="71"/>
      <c r="B90" s="10" t="s">
        <v>19</v>
      </c>
      <c r="C90" s="78"/>
      <c r="D90" s="78"/>
      <c r="E90" s="78"/>
      <c r="F90" s="543"/>
    </row>
    <row r="91" spans="1:6" ht="12" customHeight="1">
      <c r="A91" s="71"/>
      <c r="B91" s="172" t="s">
        <v>21</v>
      </c>
      <c r="C91" s="284">
        <f>SUM(C89:C90)</f>
        <v>85242</v>
      </c>
      <c r="D91" s="284">
        <f>SUM(D89:D90)</f>
        <v>104732</v>
      </c>
      <c r="E91" s="284">
        <f>SUM(E89:E90)</f>
        <v>22171</v>
      </c>
      <c r="F91" s="543">
        <f t="shared" si="0"/>
        <v>0.21169270137111867</v>
      </c>
    </row>
    <row r="92" spans="1:6" ht="12" customHeight="1" thickBot="1">
      <c r="A92" s="71"/>
      <c r="B92" s="283" t="s">
        <v>183</v>
      </c>
      <c r="C92" s="284">
        <f>SUM(C36)</f>
        <v>25000</v>
      </c>
      <c r="D92" s="284">
        <f>SUM(D36)</f>
        <v>25000</v>
      </c>
      <c r="E92" s="284">
        <f>SUM(E36)</f>
        <v>0</v>
      </c>
      <c r="F92" s="555">
        <f t="shared" si="0"/>
        <v>0</v>
      </c>
    </row>
    <row r="93" spans="1:6" ht="12" customHeight="1" thickBot="1">
      <c r="A93" s="81"/>
      <c r="B93" s="58" t="s">
        <v>248</v>
      </c>
      <c r="C93" s="83">
        <f>SUM(C86+C91+C92)</f>
        <v>2003094</v>
      </c>
      <c r="D93" s="83">
        <f>SUM(D86+D91+D92)</f>
        <v>2098211</v>
      </c>
      <c r="E93" s="83">
        <f>SUM(E86+E91+E92)</f>
        <v>946818</v>
      </c>
      <c r="F93" s="544">
        <f t="shared" si="0"/>
        <v>0.4512501364257456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9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1">
      <selection activeCell="E20" sqref="E20"/>
    </sheetView>
  </sheetViews>
  <sheetFormatPr defaultColWidth="9.00390625" defaultRowHeight="12.75"/>
  <cols>
    <col min="1" max="1" width="9.125" style="249" customWidth="1"/>
    <col min="2" max="2" width="50.75390625" style="249" customWidth="1"/>
    <col min="3" max="3" width="12.125" style="249" customWidth="1"/>
    <col min="4" max="5" width="11.75390625" style="249" customWidth="1"/>
    <col min="6" max="16384" width="9.125" style="249" customWidth="1"/>
  </cols>
  <sheetData>
    <row r="2" spans="1:6" ht="15">
      <c r="A2" s="735" t="s">
        <v>331</v>
      </c>
      <c r="B2" s="733"/>
      <c r="C2" s="733"/>
      <c r="D2" s="733"/>
      <c r="E2" s="733"/>
      <c r="F2" s="733"/>
    </row>
    <row r="3" spans="1:6" ht="12.75">
      <c r="A3" s="734" t="s">
        <v>240</v>
      </c>
      <c r="B3" s="733"/>
      <c r="C3" s="733"/>
      <c r="D3" s="733"/>
      <c r="E3" s="733"/>
      <c r="F3" s="733"/>
    </row>
    <row r="4" spans="2:3" ht="12.75">
      <c r="B4" s="250"/>
      <c r="C4" s="251"/>
    </row>
    <row r="5" spans="2:3" ht="12.75">
      <c r="B5" s="250"/>
      <c r="C5" s="251"/>
    </row>
    <row r="6" spans="2:3" ht="12.75">
      <c r="B6" s="250"/>
      <c r="C6" s="251"/>
    </row>
    <row r="7" spans="3:6" ht="12.75">
      <c r="C7" s="292"/>
      <c r="F7" s="292" t="s">
        <v>212</v>
      </c>
    </row>
    <row r="8" spans="1:6" ht="12.75">
      <c r="A8" s="264"/>
      <c r="B8" s="252" t="s">
        <v>166</v>
      </c>
      <c r="C8" s="206" t="s">
        <v>79</v>
      </c>
      <c r="D8" s="741" t="s">
        <v>602</v>
      </c>
      <c r="E8" s="741" t="s">
        <v>610</v>
      </c>
      <c r="F8" s="741" t="s">
        <v>611</v>
      </c>
    </row>
    <row r="9" spans="1:6" ht="12.75">
      <c r="A9" s="257"/>
      <c r="B9" s="253" t="s">
        <v>251</v>
      </c>
      <c r="C9" s="15" t="s">
        <v>564</v>
      </c>
      <c r="D9" s="757"/>
      <c r="E9" s="757"/>
      <c r="F9" s="757"/>
    </row>
    <row r="10" spans="1:6" ht="13.5" thickBot="1">
      <c r="A10" s="258"/>
      <c r="B10" s="255"/>
      <c r="C10" s="53" t="s">
        <v>565</v>
      </c>
      <c r="D10" s="758"/>
      <c r="E10" s="758"/>
      <c r="F10" s="762"/>
    </row>
    <row r="11" spans="1:6" ht="13.5" thickBot="1">
      <c r="A11" s="585" t="s">
        <v>167</v>
      </c>
      <c r="B11" s="255" t="s">
        <v>168</v>
      </c>
      <c r="C11" s="256" t="s">
        <v>169</v>
      </c>
      <c r="D11" s="256" t="s">
        <v>170</v>
      </c>
      <c r="E11" s="256" t="s">
        <v>171</v>
      </c>
      <c r="F11" s="556" t="s">
        <v>295</v>
      </c>
    </row>
    <row r="12" spans="1:6" ht="15" customHeight="1">
      <c r="A12" s="266">
        <v>3030</v>
      </c>
      <c r="B12" s="267" t="s">
        <v>241</v>
      </c>
      <c r="C12" s="254"/>
      <c r="D12" s="254"/>
      <c r="E12" s="254"/>
      <c r="F12" s="257"/>
    </row>
    <row r="13" spans="1:6" ht="15" customHeight="1">
      <c r="A13" s="266"/>
      <c r="B13" s="267" t="s">
        <v>290</v>
      </c>
      <c r="C13" s="254"/>
      <c r="D13" s="254"/>
      <c r="E13" s="254"/>
      <c r="F13" s="257"/>
    </row>
    <row r="14" spans="1:6" ht="15" customHeight="1">
      <c r="A14" s="569"/>
      <c r="B14" s="576" t="s">
        <v>309</v>
      </c>
      <c r="C14" s="571">
        <v>226527</v>
      </c>
      <c r="D14" s="571">
        <v>227462</v>
      </c>
      <c r="E14" s="571">
        <v>110493</v>
      </c>
      <c r="F14" s="547">
        <f>SUM(E14/D14)</f>
        <v>0.4857646551951535</v>
      </c>
    </row>
    <row r="15" spans="1:6" ht="15" customHeight="1">
      <c r="A15" s="302"/>
      <c r="B15" s="577" t="s">
        <v>593</v>
      </c>
      <c r="C15" s="574"/>
      <c r="D15" s="575">
        <f>SUM(D14)</f>
        <v>227462</v>
      </c>
      <c r="E15" s="575">
        <f>SUM(E14)</f>
        <v>110493</v>
      </c>
      <c r="F15" s="554">
        <f>SUM(E15/D15)</f>
        <v>0.4857646551951535</v>
      </c>
    </row>
    <row r="16" spans="1:6" ht="15" customHeight="1">
      <c r="A16" s="266"/>
      <c r="B16" s="329" t="s">
        <v>376</v>
      </c>
      <c r="C16" s="301"/>
      <c r="D16" s="301">
        <v>3050</v>
      </c>
      <c r="E16" s="301">
        <v>3050</v>
      </c>
      <c r="F16" s="609">
        <f>SUM(E16/D16)</f>
        <v>1</v>
      </c>
    </row>
    <row r="17" spans="1:6" ht="15" customHeight="1">
      <c r="A17" s="569"/>
      <c r="B17" s="570" t="s">
        <v>377</v>
      </c>
      <c r="C17" s="571"/>
      <c r="D17" s="571"/>
      <c r="E17" s="571"/>
      <c r="F17" s="547"/>
    </row>
    <row r="18" spans="1:6" ht="15" customHeight="1" thickBot="1">
      <c r="A18" s="302"/>
      <c r="B18" s="573" t="s">
        <v>366</v>
      </c>
      <c r="C18" s="574"/>
      <c r="D18" s="575">
        <f>SUM(D16:D17)</f>
        <v>3050</v>
      </c>
      <c r="E18" s="575">
        <f>SUM(E16:E17)</f>
        <v>3050</v>
      </c>
      <c r="F18" s="554">
        <f>SUM(E18/D18)</f>
        <v>1</v>
      </c>
    </row>
    <row r="19" spans="1:6" ht="15" customHeight="1" thickBot="1">
      <c r="A19" s="569"/>
      <c r="B19" s="9" t="s">
        <v>658</v>
      </c>
      <c r="C19" s="571"/>
      <c r="D19" s="740"/>
      <c r="E19" s="571">
        <v>27</v>
      </c>
      <c r="F19" s="554"/>
    </row>
    <row r="20" spans="1:6" ht="15" customHeight="1">
      <c r="A20" s="569"/>
      <c r="B20" s="572" t="s">
        <v>310</v>
      </c>
      <c r="C20" s="587">
        <f>SUM(C14)</f>
        <v>226527</v>
      </c>
      <c r="D20" s="587">
        <f>SUM(D18,D15)</f>
        <v>230512</v>
      </c>
      <c r="E20" s="587">
        <f>SUM(E18,E15+E19)</f>
        <v>113570</v>
      </c>
      <c r="F20" s="554">
        <f>SUM(E20/D20)</f>
        <v>0.4926858471576317</v>
      </c>
    </row>
    <row r="21" spans="1:6" ht="15" customHeight="1">
      <c r="A21" s="266"/>
      <c r="B21" s="272" t="s">
        <v>14</v>
      </c>
      <c r="C21" s="254"/>
      <c r="D21" s="254"/>
      <c r="E21" s="254"/>
      <c r="F21" s="545"/>
    </row>
    <row r="22" spans="1:6" ht="12.75">
      <c r="A22" s="257"/>
      <c r="B22" s="262" t="s">
        <v>254</v>
      </c>
      <c r="C22" s="285">
        <v>142952</v>
      </c>
      <c r="D22" s="285">
        <v>138096</v>
      </c>
      <c r="E22" s="285">
        <v>60426</v>
      </c>
      <c r="F22" s="545">
        <f>SUM(E22/D22)</f>
        <v>0.43756517205422313</v>
      </c>
    </row>
    <row r="23" spans="1:6" ht="12.75">
      <c r="A23" s="257"/>
      <c r="B23" s="36" t="s">
        <v>36</v>
      </c>
      <c r="C23" s="285">
        <v>39849</v>
      </c>
      <c r="D23" s="285">
        <v>39780</v>
      </c>
      <c r="E23" s="285">
        <v>17158</v>
      </c>
      <c r="F23" s="545">
        <f>SUM(E23/D23)</f>
        <v>0.4313222724987431</v>
      </c>
    </row>
    <row r="24" spans="1:6" ht="12.75">
      <c r="A24" s="257"/>
      <c r="B24" s="36" t="s">
        <v>281</v>
      </c>
      <c r="C24" s="285">
        <v>28726</v>
      </c>
      <c r="D24" s="285">
        <v>33936</v>
      </c>
      <c r="E24" s="285">
        <v>12199</v>
      </c>
      <c r="F24" s="545">
        <f>SUM(E24/D24)</f>
        <v>0.359470768505422</v>
      </c>
    </row>
    <row r="25" spans="1:6" ht="12.75">
      <c r="A25" s="257"/>
      <c r="B25" s="263" t="s">
        <v>269</v>
      </c>
      <c r="C25" s="285"/>
      <c r="D25" s="285"/>
      <c r="E25" s="285"/>
      <c r="F25" s="545"/>
    </row>
    <row r="26" spans="1:6" ht="12.75">
      <c r="A26" s="257"/>
      <c r="B26" s="263" t="s">
        <v>242</v>
      </c>
      <c r="C26" s="285"/>
      <c r="D26" s="285"/>
      <c r="E26" s="285"/>
      <c r="F26" s="545"/>
    </row>
    <row r="27" spans="1:6" ht="12.75">
      <c r="A27" s="257"/>
      <c r="B27" s="263" t="s">
        <v>63</v>
      </c>
      <c r="C27" s="285"/>
      <c r="D27" s="285"/>
      <c r="E27" s="285"/>
      <c r="F27" s="547"/>
    </row>
    <row r="28" spans="1:6" ht="12.75">
      <c r="A28" s="287"/>
      <c r="B28" s="171" t="s">
        <v>15</v>
      </c>
      <c r="C28" s="288">
        <f>SUM(C22:C27)</f>
        <v>211527</v>
      </c>
      <c r="D28" s="288">
        <f>SUM(D22:D27)</f>
        <v>211812</v>
      </c>
      <c r="E28" s="288">
        <f>SUM(E22:E27)</f>
        <v>89783</v>
      </c>
      <c r="F28" s="554">
        <f>SUM(E28/D28)</f>
        <v>0.42388061110796366</v>
      </c>
    </row>
    <row r="29" spans="1:6" ht="12.75">
      <c r="A29" s="264"/>
      <c r="B29" s="293" t="s">
        <v>16</v>
      </c>
      <c r="C29" s="294"/>
      <c r="D29" s="294"/>
      <c r="E29" s="591"/>
      <c r="F29" s="545"/>
    </row>
    <row r="30" spans="1:6" ht="12.75">
      <c r="A30" s="257"/>
      <c r="B30" s="36" t="s">
        <v>17</v>
      </c>
      <c r="C30" s="285"/>
      <c r="D30" s="285"/>
      <c r="E30" s="285">
        <v>4667</v>
      </c>
      <c r="F30" s="545"/>
    </row>
    <row r="31" spans="1:6" ht="12.75">
      <c r="A31" s="257"/>
      <c r="B31" s="36" t="s">
        <v>18</v>
      </c>
      <c r="C31" s="285">
        <v>15000</v>
      </c>
      <c r="D31" s="285">
        <v>18700</v>
      </c>
      <c r="E31" s="285">
        <v>7328</v>
      </c>
      <c r="F31" s="545">
        <f>SUM(E31/D31)</f>
        <v>0.39187165775401067</v>
      </c>
    </row>
    <row r="32" spans="1:6" ht="12.75">
      <c r="A32" s="265"/>
      <c r="B32" s="10" t="s">
        <v>19</v>
      </c>
      <c r="C32" s="289"/>
      <c r="D32" s="289"/>
      <c r="E32" s="285"/>
      <c r="F32" s="547"/>
    </row>
    <row r="33" spans="1:6" ht="12.75">
      <c r="A33" s="287"/>
      <c r="B33" s="171" t="s">
        <v>21</v>
      </c>
      <c r="C33" s="288">
        <f>SUM(C31:C32)</f>
        <v>15000</v>
      </c>
      <c r="D33" s="288">
        <f>SUM(D31:D32)</f>
        <v>18700</v>
      </c>
      <c r="E33" s="288">
        <f>SUM(E30:E32)</f>
        <v>11995</v>
      </c>
      <c r="F33" s="554">
        <f>SUM(E33/D33)</f>
        <v>0.6414438502673797</v>
      </c>
    </row>
    <row r="34" spans="1:6" ht="12.75">
      <c r="A34" s="287"/>
      <c r="B34" s="171" t="s">
        <v>20</v>
      </c>
      <c r="C34" s="290"/>
      <c r="D34" s="290"/>
      <c r="E34" s="285"/>
      <c r="F34" s="545"/>
    </row>
    <row r="35" spans="1:6" ht="12.75">
      <c r="A35" s="287"/>
      <c r="B35" s="282" t="s">
        <v>23</v>
      </c>
      <c r="C35" s="290"/>
      <c r="D35" s="290"/>
      <c r="E35" s="290"/>
      <c r="F35" s="537"/>
    </row>
    <row r="36" spans="1:6" ht="13.5" thickBot="1">
      <c r="A36" s="258"/>
      <c r="B36" s="172" t="s">
        <v>22</v>
      </c>
      <c r="C36" s="286"/>
      <c r="D36" s="286"/>
      <c r="E36" s="286"/>
      <c r="F36" s="548"/>
    </row>
    <row r="37" spans="1:6" ht="13.5" thickBot="1">
      <c r="A37" s="260"/>
      <c r="B37" s="259" t="s">
        <v>26</v>
      </c>
      <c r="C37" s="271">
        <f>SUM(C28+C33+C34+C36)</f>
        <v>226527</v>
      </c>
      <c r="D37" s="271">
        <f>SUM(D28+D33+D34+D36)</f>
        <v>230512</v>
      </c>
      <c r="E37" s="271">
        <f>SUM(E28+E33+E34+E36)</f>
        <v>101778</v>
      </c>
      <c r="F37" s="544">
        <f>SUM(E37/D37)</f>
        <v>0.4415301589505102</v>
      </c>
    </row>
    <row r="38" spans="1:6" ht="13.5" thickBot="1">
      <c r="A38" s="260"/>
      <c r="B38" s="9" t="s">
        <v>612</v>
      </c>
      <c r="C38" s="270"/>
      <c r="D38" s="270"/>
      <c r="E38" s="592">
        <v>6880</v>
      </c>
      <c r="F38" s="548"/>
    </row>
    <row r="39" spans="1:6" ht="13.5" thickBot="1">
      <c r="A39" s="260"/>
      <c r="B39" s="261" t="s">
        <v>38</v>
      </c>
      <c r="C39" s="291">
        <f>SUM(C37)</f>
        <v>226527</v>
      </c>
      <c r="D39" s="291">
        <f>SUM(D37)</f>
        <v>230512</v>
      </c>
      <c r="E39" s="291">
        <f>SUM(E37:E38)</f>
        <v>108658</v>
      </c>
      <c r="F39" s="544">
        <f>SUM(E39/D39)</f>
        <v>0.47137676129659195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2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Zeros="0" zoomScale="95" zoomScaleNormal="95" zoomScalePageLayoutView="0" workbookViewId="0" topLeftCell="A7">
      <selection activeCell="E11" sqref="E11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3" width="14.875" style="13" customWidth="1"/>
    <col min="4" max="4" width="13.875" style="13" customWidth="1"/>
    <col min="5" max="5" width="11.75390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738" t="s">
        <v>284</v>
      </c>
      <c r="B1" s="751"/>
      <c r="C1" s="751"/>
      <c r="D1" s="751"/>
      <c r="E1" s="751"/>
      <c r="F1" s="751"/>
      <c r="G1" s="751"/>
      <c r="H1" s="211"/>
    </row>
    <row r="2" spans="1:8" ht="12.75" customHeight="1">
      <c r="A2" s="736" t="s">
        <v>324</v>
      </c>
      <c r="B2" s="737"/>
      <c r="C2" s="737"/>
      <c r="D2" s="737"/>
      <c r="E2" s="737"/>
      <c r="F2" s="737"/>
      <c r="G2" s="737"/>
      <c r="H2" s="150"/>
    </row>
    <row r="3" spans="1:7" ht="12" customHeight="1">
      <c r="A3" s="211"/>
      <c r="B3" s="211"/>
      <c r="C3" s="211"/>
      <c r="D3" s="211"/>
      <c r="E3" s="211"/>
      <c r="F3" s="211"/>
      <c r="G3" s="219"/>
    </row>
    <row r="4" spans="3:7" ht="12" customHeight="1">
      <c r="C4" s="165"/>
      <c r="D4" s="165"/>
      <c r="E4" s="165"/>
      <c r="F4" s="165"/>
      <c r="G4" s="208" t="s">
        <v>212</v>
      </c>
    </row>
    <row r="5" spans="1:7" ht="12.75" customHeight="1">
      <c r="A5" s="116"/>
      <c r="B5" s="117"/>
      <c r="C5" s="206" t="s">
        <v>79</v>
      </c>
      <c r="D5" s="741" t="s">
        <v>602</v>
      </c>
      <c r="E5" s="741" t="s">
        <v>604</v>
      </c>
      <c r="F5" s="741" t="s">
        <v>611</v>
      </c>
      <c r="G5" s="236" t="s">
        <v>132</v>
      </c>
    </row>
    <row r="6" spans="1:7" ht="12.75">
      <c r="A6" s="118" t="s">
        <v>250</v>
      </c>
      <c r="B6" s="235" t="s">
        <v>130</v>
      </c>
      <c r="C6" s="15" t="s">
        <v>564</v>
      </c>
      <c r="D6" s="757"/>
      <c r="E6" s="757"/>
      <c r="F6" s="757"/>
      <c r="G6" s="119" t="s">
        <v>133</v>
      </c>
    </row>
    <row r="7" spans="1:7" ht="13.5" thickBot="1">
      <c r="A7" s="120"/>
      <c r="B7" s="121"/>
      <c r="C7" s="15" t="s">
        <v>565</v>
      </c>
      <c r="D7" s="758"/>
      <c r="E7" s="758"/>
      <c r="F7" s="762"/>
      <c r="G7" s="125"/>
    </row>
    <row r="8" spans="1:7" ht="15" customHeight="1">
      <c r="A8" s="122" t="s">
        <v>167</v>
      </c>
      <c r="B8" s="123" t="s">
        <v>168</v>
      </c>
      <c r="C8" s="31" t="s">
        <v>169</v>
      </c>
      <c r="D8" s="31" t="s">
        <v>170</v>
      </c>
      <c r="E8" s="31" t="s">
        <v>171</v>
      </c>
      <c r="F8" s="31" t="s">
        <v>295</v>
      </c>
      <c r="G8" s="199" t="s">
        <v>606</v>
      </c>
    </row>
    <row r="9" spans="1:7" ht="12.75" customHeight="1">
      <c r="A9" s="311"/>
      <c r="B9" s="229" t="s">
        <v>142</v>
      </c>
      <c r="C9" s="3"/>
      <c r="D9" s="3"/>
      <c r="E9" s="3"/>
      <c r="F9" s="3"/>
      <c r="G9" s="59"/>
    </row>
    <row r="10" spans="1:7" ht="12.75" customHeight="1" thickBot="1">
      <c r="A10" s="71">
        <v>3911</v>
      </c>
      <c r="B10" s="59" t="s">
        <v>227</v>
      </c>
      <c r="C10" s="230">
        <v>10000</v>
      </c>
      <c r="D10" s="230">
        <v>10000</v>
      </c>
      <c r="E10" s="492">
        <v>69</v>
      </c>
      <c r="F10" s="548">
        <f>SUM(E10/D10)</f>
        <v>0.0069</v>
      </c>
      <c r="G10" s="61"/>
    </row>
    <row r="11" spans="1:7" ht="12.75" customHeight="1" thickBot="1">
      <c r="A11" s="144">
        <v>3910</v>
      </c>
      <c r="B11" s="64" t="s">
        <v>203</v>
      </c>
      <c r="C11" s="9">
        <f>SUM(C10:C10)</f>
        <v>10000</v>
      </c>
      <c r="D11" s="9">
        <f>SUM(D10:D10)</f>
        <v>10000</v>
      </c>
      <c r="E11" s="9">
        <f>SUM(E10:E10)</f>
        <v>69</v>
      </c>
      <c r="F11" s="544">
        <f aca="true" t="shared" si="0" ref="F11:F61">SUM(E11/D11)</f>
        <v>0.0069</v>
      </c>
      <c r="G11" s="61"/>
    </row>
    <row r="12" spans="1:7" s="17" customFormat="1" ht="12.75" customHeight="1">
      <c r="A12" s="15"/>
      <c r="B12" s="66" t="s">
        <v>75</v>
      </c>
      <c r="C12" s="35"/>
      <c r="D12" s="35"/>
      <c r="E12" s="35"/>
      <c r="F12" s="545"/>
      <c r="G12" s="66"/>
    </row>
    <row r="13" spans="1:7" s="17" customFormat="1" ht="12.75" customHeight="1">
      <c r="A13" s="71">
        <v>3921</v>
      </c>
      <c r="B13" s="59" t="s">
        <v>225</v>
      </c>
      <c r="C13" s="36">
        <v>6000</v>
      </c>
      <c r="D13" s="36">
        <v>6000</v>
      </c>
      <c r="E13" s="36"/>
      <c r="F13" s="545">
        <f t="shared" si="0"/>
        <v>0</v>
      </c>
      <c r="G13" s="71" t="s">
        <v>217</v>
      </c>
    </row>
    <row r="14" spans="1:7" s="17" customFormat="1" ht="12.75" customHeight="1">
      <c r="A14" s="71">
        <v>3922</v>
      </c>
      <c r="B14" s="59" t="s">
        <v>226</v>
      </c>
      <c r="C14" s="36">
        <v>5000</v>
      </c>
      <c r="D14" s="36">
        <v>5000</v>
      </c>
      <c r="E14" s="36"/>
      <c r="F14" s="545">
        <f t="shared" si="0"/>
        <v>0</v>
      </c>
      <c r="G14" s="71" t="s">
        <v>217</v>
      </c>
    </row>
    <row r="15" spans="1:7" s="17" customFormat="1" ht="12.75" customHeight="1">
      <c r="A15" s="71">
        <v>3923</v>
      </c>
      <c r="B15" s="59" t="s">
        <v>207</v>
      </c>
      <c r="C15" s="36">
        <v>50000</v>
      </c>
      <c r="D15" s="36">
        <v>52165</v>
      </c>
      <c r="E15" s="36">
        <v>14067</v>
      </c>
      <c r="F15" s="545">
        <f t="shared" si="0"/>
        <v>0.26966356752611903</v>
      </c>
      <c r="G15" s="71" t="s">
        <v>147</v>
      </c>
    </row>
    <row r="16" spans="1:7" s="17" customFormat="1" ht="12.75" customHeight="1">
      <c r="A16" s="71">
        <v>3924</v>
      </c>
      <c r="B16" s="59" t="s">
        <v>335</v>
      </c>
      <c r="C16" s="36">
        <v>3696</v>
      </c>
      <c r="D16" s="36">
        <v>3696</v>
      </c>
      <c r="E16" s="36">
        <v>3696</v>
      </c>
      <c r="F16" s="545">
        <f t="shared" si="0"/>
        <v>1</v>
      </c>
      <c r="G16" s="71"/>
    </row>
    <row r="17" spans="1:7" s="17" customFormat="1" ht="12.75" customHeight="1" thickBot="1">
      <c r="A17" s="71">
        <v>3925</v>
      </c>
      <c r="B17" s="59" t="s">
        <v>473</v>
      </c>
      <c r="C17" s="36">
        <v>265000</v>
      </c>
      <c r="D17" s="36">
        <v>196500</v>
      </c>
      <c r="E17" s="36">
        <v>76500</v>
      </c>
      <c r="F17" s="548">
        <f t="shared" si="0"/>
        <v>0.3893129770992366</v>
      </c>
      <c r="G17" s="530"/>
    </row>
    <row r="18" spans="1:7" s="17" customFormat="1" ht="12.75" customHeight="1" thickBot="1">
      <c r="A18" s="144">
        <v>3920</v>
      </c>
      <c r="B18" s="64" t="s">
        <v>203</v>
      </c>
      <c r="C18" s="9">
        <f>SUM(C13:C17)</f>
        <v>329696</v>
      </c>
      <c r="D18" s="9">
        <f>SUM(D13:D17)</f>
        <v>263361</v>
      </c>
      <c r="E18" s="9">
        <f>SUM(E13:E17)</f>
        <v>94263</v>
      </c>
      <c r="F18" s="557">
        <f t="shared" si="0"/>
        <v>0.3579231549090412</v>
      </c>
      <c r="G18" s="231"/>
    </row>
    <row r="19" spans="1:7" s="17" customFormat="1" ht="12.75" customHeight="1">
      <c r="A19" s="15"/>
      <c r="B19" s="66" t="s">
        <v>77</v>
      </c>
      <c r="C19" s="181"/>
      <c r="D19" s="181"/>
      <c r="E19" s="35"/>
      <c r="F19" s="545"/>
      <c r="G19" s="66"/>
    </row>
    <row r="20" spans="1:7" s="17" customFormat="1" ht="12.75" customHeight="1">
      <c r="A20" s="162">
        <v>3931</v>
      </c>
      <c r="B20" s="232" t="s">
        <v>158</v>
      </c>
      <c r="C20" s="159">
        <v>5000</v>
      </c>
      <c r="D20" s="159">
        <v>5000</v>
      </c>
      <c r="E20" s="159">
        <v>1925</v>
      </c>
      <c r="F20" s="545">
        <f t="shared" si="0"/>
        <v>0.385</v>
      </c>
      <c r="G20" s="66"/>
    </row>
    <row r="21" spans="1:7" s="17" customFormat="1" ht="12.75" customHeight="1" thickBot="1">
      <c r="A21" s="162">
        <v>3932</v>
      </c>
      <c r="B21" s="232" t="s">
        <v>228</v>
      </c>
      <c r="C21" s="182">
        <v>11000</v>
      </c>
      <c r="D21" s="182">
        <v>11000</v>
      </c>
      <c r="E21" s="182"/>
      <c r="F21" s="548">
        <f t="shared" si="0"/>
        <v>0</v>
      </c>
      <c r="G21" s="63"/>
    </row>
    <row r="22" spans="1:7" s="17" customFormat="1" ht="12.75" customHeight="1" thickBot="1">
      <c r="A22" s="144">
        <v>3930</v>
      </c>
      <c r="B22" s="64" t="s">
        <v>203</v>
      </c>
      <c r="C22" s="9">
        <f>SUM(C20:C21)</f>
        <v>16000</v>
      </c>
      <c r="D22" s="9">
        <f>SUM(D20:D21)</f>
        <v>16000</v>
      </c>
      <c r="E22" s="9">
        <f>SUM(E20:E21)</f>
        <v>1925</v>
      </c>
      <c r="F22" s="557">
        <f t="shared" si="0"/>
        <v>0.1203125</v>
      </c>
      <c r="G22" s="233"/>
    </row>
    <row r="23" spans="1:7" ht="12.75" customHeight="1">
      <c r="A23" s="15"/>
      <c r="B23" s="66" t="s">
        <v>131</v>
      </c>
      <c r="C23" s="3"/>
      <c r="D23" s="3"/>
      <c r="E23" s="3"/>
      <c r="F23" s="545"/>
      <c r="G23" s="234"/>
    </row>
    <row r="24" spans="1:7" ht="12.75" customHeight="1">
      <c r="A24" s="71">
        <v>3941</v>
      </c>
      <c r="B24" s="59" t="s">
        <v>274</v>
      </c>
      <c r="C24" s="36">
        <v>262196</v>
      </c>
      <c r="D24" s="36">
        <v>262196</v>
      </c>
      <c r="E24" s="36">
        <v>127400</v>
      </c>
      <c r="F24" s="545">
        <f t="shared" si="0"/>
        <v>0.4858960472318418</v>
      </c>
      <c r="G24" s="234"/>
    </row>
    <row r="25" spans="1:7" ht="12.75" customHeight="1" thickBot="1">
      <c r="A25" s="71">
        <v>3942</v>
      </c>
      <c r="B25" s="59" t="s">
        <v>45</v>
      </c>
      <c r="C25" s="36">
        <v>197000</v>
      </c>
      <c r="D25" s="36">
        <v>197000</v>
      </c>
      <c r="E25" s="36">
        <v>98400</v>
      </c>
      <c r="F25" s="548">
        <f t="shared" si="0"/>
        <v>0.49949238578680205</v>
      </c>
      <c r="G25" s="59"/>
    </row>
    <row r="26" spans="1:7" s="17" customFormat="1" ht="12.75" customHeight="1" thickBot="1">
      <c r="A26" s="144">
        <v>3940</v>
      </c>
      <c r="B26" s="64" t="s">
        <v>198</v>
      </c>
      <c r="C26" s="9">
        <f>SUM(C24:C25)</f>
        <v>459196</v>
      </c>
      <c r="D26" s="9">
        <f>SUM(D24:D25)</f>
        <v>459196</v>
      </c>
      <c r="E26" s="9">
        <f>SUM(E24:E25)</f>
        <v>225800</v>
      </c>
      <c r="F26" s="557">
        <f t="shared" si="0"/>
        <v>0.4917290220298086</v>
      </c>
      <c r="G26" s="64"/>
    </row>
    <row r="27" spans="1:7" s="17" customFormat="1" ht="12.75" customHeight="1">
      <c r="A27" s="15"/>
      <c r="B27" s="66" t="s">
        <v>555</v>
      </c>
      <c r="C27" s="35"/>
      <c r="D27" s="35"/>
      <c r="E27" s="35"/>
      <c r="F27" s="545"/>
      <c r="G27" s="66"/>
    </row>
    <row r="28" spans="1:7" ht="12.75" customHeight="1">
      <c r="A28" s="71">
        <v>3951</v>
      </c>
      <c r="B28" s="59" t="s">
        <v>8</v>
      </c>
      <c r="C28" s="36">
        <v>2500</v>
      </c>
      <c r="D28" s="36">
        <v>2500</v>
      </c>
      <c r="E28" s="36">
        <v>2500</v>
      </c>
      <c r="F28" s="545">
        <f t="shared" si="0"/>
        <v>1</v>
      </c>
      <c r="G28" s="71"/>
    </row>
    <row r="29" spans="1:7" ht="12.75" customHeight="1">
      <c r="A29" s="71">
        <v>3952</v>
      </c>
      <c r="B29" s="59" t="s">
        <v>172</v>
      </c>
      <c r="C29" s="36">
        <v>500</v>
      </c>
      <c r="D29" s="36">
        <v>500</v>
      </c>
      <c r="E29" s="36"/>
      <c r="F29" s="545">
        <f t="shared" si="0"/>
        <v>0</v>
      </c>
      <c r="G29" s="59"/>
    </row>
    <row r="30" spans="1:7" ht="12.75" customHeight="1">
      <c r="A30" s="71">
        <v>3953</v>
      </c>
      <c r="B30" s="59" t="s">
        <v>9</v>
      </c>
      <c r="C30" s="36">
        <v>5000</v>
      </c>
      <c r="D30" s="36">
        <v>5000</v>
      </c>
      <c r="E30" s="36"/>
      <c r="F30" s="545">
        <f t="shared" si="0"/>
        <v>0</v>
      </c>
      <c r="G30" s="59"/>
    </row>
    <row r="31" spans="1:7" ht="12.75" customHeight="1">
      <c r="A31" s="71">
        <v>3954</v>
      </c>
      <c r="B31" s="59" t="s">
        <v>10</v>
      </c>
      <c r="C31" s="36">
        <v>5000</v>
      </c>
      <c r="D31" s="36">
        <v>5000</v>
      </c>
      <c r="E31" s="36"/>
      <c r="F31" s="545">
        <f t="shared" si="0"/>
        <v>0</v>
      </c>
      <c r="G31" s="59"/>
    </row>
    <row r="32" spans="1:7" ht="12.75" customHeight="1">
      <c r="A32" s="71">
        <v>3955</v>
      </c>
      <c r="B32" s="59" t="s">
        <v>107</v>
      </c>
      <c r="C32" s="36">
        <v>3000</v>
      </c>
      <c r="D32" s="36">
        <v>3000</v>
      </c>
      <c r="E32" s="36">
        <v>3000</v>
      </c>
      <c r="F32" s="545">
        <f t="shared" si="0"/>
        <v>1</v>
      </c>
      <c r="G32" s="59"/>
    </row>
    <row r="33" spans="1:7" ht="12.75" customHeight="1">
      <c r="A33" s="71">
        <v>3956</v>
      </c>
      <c r="B33" s="59" t="s">
        <v>354</v>
      </c>
      <c r="C33" s="36">
        <v>3000</v>
      </c>
      <c r="D33" s="36">
        <v>3000</v>
      </c>
      <c r="E33" s="36"/>
      <c r="F33" s="545">
        <f t="shared" si="0"/>
        <v>0</v>
      </c>
      <c r="G33" s="59"/>
    </row>
    <row r="34" spans="1:7" ht="12.75" customHeight="1" thickBot="1">
      <c r="A34" s="71">
        <v>3957</v>
      </c>
      <c r="B34" s="59" t="s">
        <v>575</v>
      </c>
      <c r="C34" s="36"/>
      <c r="D34" s="36">
        <v>1500</v>
      </c>
      <c r="E34" s="36">
        <v>1500</v>
      </c>
      <c r="F34" s="548">
        <f t="shared" si="0"/>
        <v>1</v>
      </c>
      <c r="G34" s="59"/>
    </row>
    <row r="35" spans="1:7" s="17" customFormat="1" ht="12.75" customHeight="1" thickBot="1">
      <c r="A35" s="144">
        <v>3950</v>
      </c>
      <c r="B35" s="64" t="s">
        <v>143</v>
      </c>
      <c r="C35" s="9">
        <f>SUM(C28:C33)</f>
        <v>19000</v>
      </c>
      <c r="D35" s="9">
        <f>SUM(D28:D34)</f>
        <v>20500</v>
      </c>
      <c r="E35" s="9">
        <f>SUM(E28:E34)</f>
        <v>7000</v>
      </c>
      <c r="F35" s="544">
        <f t="shared" si="0"/>
        <v>0.34146341463414637</v>
      </c>
      <c r="G35" s="64"/>
    </row>
    <row r="36" spans="1:7" s="17" customFormat="1" ht="12.75" customHeight="1">
      <c r="A36" s="70"/>
      <c r="B36" s="66" t="s">
        <v>154</v>
      </c>
      <c r="C36" s="181"/>
      <c r="D36" s="181"/>
      <c r="E36" s="35"/>
      <c r="F36" s="545"/>
      <c r="G36" s="54"/>
    </row>
    <row r="37" spans="1:7" s="17" customFormat="1" ht="12.75" customHeight="1" thickBot="1">
      <c r="A37" s="162">
        <v>3961</v>
      </c>
      <c r="B37" s="232" t="s">
        <v>155</v>
      </c>
      <c r="C37" s="35"/>
      <c r="D37" s="35"/>
      <c r="E37" s="35"/>
      <c r="F37" s="548"/>
      <c r="G37" s="66"/>
    </row>
    <row r="38" spans="1:7" s="17" customFormat="1" ht="12.75" customHeight="1" thickBot="1">
      <c r="A38" s="144">
        <v>3960</v>
      </c>
      <c r="B38" s="64" t="s">
        <v>143</v>
      </c>
      <c r="C38" s="9"/>
      <c r="D38" s="9"/>
      <c r="E38" s="9"/>
      <c r="F38" s="548"/>
      <c r="G38" s="64"/>
    </row>
    <row r="39" spans="1:7" s="17" customFormat="1" ht="12.75" customHeight="1">
      <c r="A39" s="70"/>
      <c r="B39" s="66" t="s">
        <v>91</v>
      </c>
      <c r="C39" s="181"/>
      <c r="D39" s="181"/>
      <c r="E39" s="35"/>
      <c r="F39" s="545"/>
      <c r="G39" s="54"/>
    </row>
    <row r="40" spans="1:7" s="17" customFormat="1" ht="12.75" customHeight="1" thickBot="1">
      <c r="A40" s="162">
        <v>3971</v>
      </c>
      <c r="B40" s="297" t="s">
        <v>43</v>
      </c>
      <c r="C40" s="159">
        <v>32770</v>
      </c>
      <c r="D40" s="159">
        <v>32770</v>
      </c>
      <c r="E40" s="159">
        <v>16385</v>
      </c>
      <c r="F40" s="548">
        <f t="shared" si="0"/>
        <v>0.5</v>
      </c>
      <c r="G40" s="66"/>
    </row>
    <row r="41" spans="1:7" s="17" customFormat="1" ht="12.75" customHeight="1" thickBot="1">
      <c r="A41" s="144">
        <v>3970</v>
      </c>
      <c r="B41" s="64" t="s">
        <v>143</v>
      </c>
      <c r="C41" s="9">
        <f>SUM(C40:C40)</f>
        <v>32770</v>
      </c>
      <c r="D41" s="9">
        <f>SUM(D40:D40)</f>
        <v>32770</v>
      </c>
      <c r="E41" s="9">
        <f>SUM(E40:E40)</f>
        <v>16385</v>
      </c>
      <c r="F41" s="557">
        <f t="shared" si="0"/>
        <v>0.5</v>
      </c>
      <c r="G41" s="64"/>
    </row>
    <row r="42" spans="1:7" s="17" customFormat="1" ht="12.75" customHeight="1">
      <c r="A42" s="70"/>
      <c r="B42" s="54" t="s">
        <v>92</v>
      </c>
      <c r="C42" s="181"/>
      <c r="D42" s="181"/>
      <c r="E42" s="35"/>
      <c r="F42" s="545"/>
      <c r="G42" s="54"/>
    </row>
    <row r="43" spans="1:7" s="17" customFormat="1" ht="12.75" customHeight="1">
      <c r="A43" s="162">
        <v>3990</v>
      </c>
      <c r="B43" s="232" t="s">
        <v>313</v>
      </c>
      <c r="C43" s="159">
        <v>1052</v>
      </c>
      <c r="D43" s="159">
        <v>2138</v>
      </c>
      <c r="E43" s="159">
        <v>1691</v>
      </c>
      <c r="F43" s="545">
        <f t="shared" si="0"/>
        <v>0.7909260991580916</v>
      </c>
      <c r="G43" s="66"/>
    </row>
    <row r="44" spans="1:7" s="17" customFormat="1" ht="12.75" customHeight="1">
      <c r="A44" s="162">
        <v>3991</v>
      </c>
      <c r="B44" s="232" t="s">
        <v>512</v>
      </c>
      <c r="C44" s="159">
        <v>4212</v>
      </c>
      <c r="D44" s="159">
        <v>4329</v>
      </c>
      <c r="E44" s="159">
        <v>2943</v>
      </c>
      <c r="F44" s="545">
        <f t="shared" si="0"/>
        <v>0.6798336798336798</v>
      </c>
      <c r="G44" s="66"/>
    </row>
    <row r="45" spans="1:7" s="17" customFormat="1" ht="12.75" customHeight="1">
      <c r="A45" s="162">
        <v>3992</v>
      </c>
      <c r="B45" s="232" t="s">
        <v>314</v>
      </c>
      <c r="C45" s="159">
        <v>1272</v>
      </c>
      <c r="D45" s="159">
        <v>2160</v>
      </c>
      <c r="E45" s="159">
        <v>1624</v>
      </c>
      <c r="F45" s="545">
        <f t="shared" si="0"/>
        <v>0.7518518518518519</v>
      </c>
      <c r="G45" s="66"/>
    </row>
    <row r="46" spans="1:7" s="17" customFormat="1" ht="12.75" customHeight="1">
      <c r="A46" s="162">
        <v>3993</v>
      </c>
      <c r="B46" s="232" t="s">
        <v>315</v>
      </c>
      <c r="C46" s="159">
        <v>1142</v>
      </c>
      <c r="D46" s="159">
        <v>2523</v>
      </c>
      <c r="E46" s="159">
        <v>2036</v>
      </c>
      <c r="F46" s="545">
        <f t="shared" si="0"/>
        <v>0.8069758224336108</v>
      </c>
      <c r="G46" s="66"/>
    </row>
    <row r="47" spans="1:7" s="17" customFormat="1" ht="12.75" customHeight="1">
      <c r="A47" s="162">
        <v>3994</v>
      </c>
      <c r="B47" s="232" t="s">
        <v>0</v>
      </c>
      <c r="C47" s="159">
        <v>952</v>
      </c>
      <c r="D47" s="159">
        <v>2442</v>
      </c>
      <c r="E47" s="159">
        <v>2039</v>
      </c>
      <c r="F47" s="545">
        <f t="shared" si="0"/>
        <v>0.834971334971335</v>
      </c>
      <c r="G47" s="66"/>
    </row>
    <row r="48" spans="1:7" s="17" customFormat="1" ht="12.75" customHeight="1">
      <c r="A48" s="162">
        <v>3995</v>
      </c>
      <c r="B48" s="232" t="s">
        <v>1</v>
      </c>
      <c r="C48" s="159">
        <v>992</v>
      </c>
      <c r="D48" s="159">
        <v>1705</v>
      </c>
      <c r="E48" s="159">
        <v>1284</v>
      </c>
      <c r="F48" s="545">
        <f t="shared" si="0"/>
        <v>0.7530791788856305</v>
      </c>
      <c r="G48" s="66"/>
    </row>
    <row r="49" spans="1:7" s="17" customFormat="1" ht="12.75" customHeight="1">
      <c r="A49" s="162">
        <v>3996</v>
      </c>
      <c r="B49" s="232" t="s">
        <v>2</v>
      </c>
      <c r="C49" s="159">
        <v>992</v>
      </c>
      <c r="D49" s="159">
        <v>1899</v>
      </c>
      <c r="E49" s="159">
        <v>1478</v>
      </c>
      <c r="F49" s="545">
        <f t="shared" si="0"/>
        <v>0.7783043707214323</v>
      </c>
      <c r="G49" s="66"/>
    </row>
    <row r="50" spans="1:7" s="17" customFormat="1" ht="12.75" customHeight="1">
      <c r="A50" s="245">
        <v>3997</v>
      </c>
      <c r="B50" s="304" t="s">
        <v>3</v>
      </c>
      <c r="C50" s="170">
        <v>942</v>
      </c>
      <c r="D50" s="170">
        <v>1600</v>
      </c>
      <c r="E50" s="170">
        <v>1447</v>
      </c>
      <c r="F50" s="547">
        <f t="shared" si="0"/>
        <v>0.904375</v>
      </c>
      <c r="G50" s="77"/>
    </row>
    <row r="51" spans="1:7" s="17" customFormat="1" ht="12.75" customHeight="1">
      <c r="A51" s="162">
        <v>3998</v>
      </c>
      <c r="B51" s="232" t="s">
        <v>4</v>
      </c>
      <c r="C51" s="159">
        <v>932</v>
      </c>
      <c r="D51" s="159">
        <v>1535</v>
      </c>
      <c r="E51" s="159">
        <v>1139</v>
      </c>
      <c r="F51" s="545">
        <f t="shared" si="0"/>
        <v>0.7420195439739413</v>
      </c>
      <c r="G51" s="66"/>
    </row>
    <row r="52" spans="1:7" s="17" customFormat="1" ht="12.75" customHeight="1" thickBot="1">
      <c r="A52" s="303">
        <v>3999</v>
      </c>
      <c r="B52" s="232" t="s">
        <v>5</v>
      </c>
      <c r="C52" s="182">
        <v>1032</v>
      </c>
      <c r="D52" s="182">
        <v>5524</v>
      </c>
      <c r="E52" s="182">
        <v>5282</v>
      </c>
      <c r="F52" s="548">
        <f t="shared" si="0"/>
        <v>0.9561911658218682</v>
      </c>
      <c r="G52" s="63"/>
    </row>
    <row r="53" spans="1:7" s="17" customFormat="1" ht="12.75" customHeight="1" thickBot="1">
      <c r="A53" s="144"/>
      <c r="B53" s="64" t="s">
        <v>143</v>
      </c>
      <c r="C53" s="9">
        <f>SUM(C43:C52)</f>
        <v>13520</v>
      </c>
      <c r="D53" s="9">
        <f>SUM(D43:D52)</f>
        <v>25855</v>
      </c>
      <c r="E53" s="9">
        <f>SUM(E43:E52)</f>
        <v>20963</v>
      </c>
      <c r="F53" s="544">
        <f t="shared" si="0"/>
        <v>0.8107909495262038</v>
      </c>
      <c r="G53" s="64"/>
    </row>
    <row r="54" spans="1:7" s="17" customFormat="1" ht="12.75" customHeight="1" thickBot="1">
      <c r="A54" s="144">
        <v>3900</v>
      </c>
      <c r="B54" s="64" t="s">
        <v>134</v>
      </c>
      <c r="C54" s="9">
        <f>C35+C26+C18+C11+C22+C38+C41+C53</f>
        <v>880182</v>
      </c>
      <c r="D54" s="9">
        <f>D35+D26+D18+D11+D22+D38+D41+D53</f>
        <v>827682</v>
      </c>
      <c r="E54" s="9">
        <f>E35+E26+E18+E11+E22+E38+E41+E53</f>
        <v>366405</v>
      </c>
      <c r="F54" s="544">
        <f t="shared" si="0"/>
        <v>0.442688133848507</v>
      </c>
      <c r="G54" s="64"/>
    </row>
    <row r="55" spans="1:7" s="17" customFormat="1" ht="12.75" customHeight="1">
      <c r="A55" s="87"/>
      <c r="B55" s="224" t="s">
        <v>189</v>
      </c>
      <c r="C55" s="159"/>
      <c r="D55" s="159"/>
      <c r="E55" s="159"/>
      <c r="F55" s="545"/>
      <c r="G55" s="66"/>
    </row>
    <row r="56" spans="1:7" s="17" customFormat="1" ht="12.75" customHeight="1">
      <c r="A56" s="87"/>
      <c r="B56" s="36" t="s">
        <v>36</v>
      </c>
      <c r="C56" s="159"/>
      <c r="D56" s="159"/>
      <c r="E56" s="159"/>
      <c r="F56" s="545"/>
      <c r="G56" s="66"/>
    </row>
    <row r="57" spans="1:7" s="17" customFormat="1" ht="12.75" customHeight="1">
      <c r="A57" s="87"/>
      <c r="B57" s="224" t="s">
        <v>281</v>
      </c>
      <c r="C57" s="159"/>
      <c r="D57" s="159"/>
      <c r="E57" s="159"/>
      <c r="F57" s="545"/>
      <c r="G57" s="66"/>
    </row>
    <row r="58" spans="1:7" s="17" customFormat="1" ht="12.75" customHeight="1">
      <c r="A58" s="85"/>
      <c r="B58" s="36" t="s">
        <v>269</v>
      </c>
      <c r="C58" s="36">
        <f>SUM(C54)</f>
        <v>880182</v>
      </c>
      <c r="D58" s="36">
        <f>SUM(D54)</f>
        <v>827682</v>
      </c>
      <c r="E58" s="36">
        <f>SUM(E54)-E10-E16</f>
        <v>362640</v>
      </c>
      <c r="F58" s="545">
        <f t="shared" si="0"/>
        <v>0.4381392853777175</v>
      </c>
      <c r="G58" s="66"/>
    </row>
    <row r="59" spans="1:7" s="17" customFormat="1" ht="12.75" customHeight="1">
      <c r="A59" s="85"/>
      <c r="B59" s="36" t="s">
        <v>639</v>
      </c>
      <c r="C59" s="36"/>
      <c r="D59" s="36"/>
      <c r="E59" s="36">
        <f>SUM(E10+E16)</f>
        <v>3765</v>
      </c>
      <c r="F59" s="545"/>
      <c r="G59" s="66"/>
    </row>
    <row r="60" spans="1:7" s="17" customFormat="1" ht="12.75" customHeight="1">
      <c r="A60" s="85"/>
      <c r="B60" s="247" t="s">
        <v>63</v>
      </c>
      <c r="C60" s="36"/>
      <c r="D60" s="36"/>
      <c r="E60" s="36"/>
      <c r="F60" s="545"/>
      <c r="G60" s="66"/>
    </row>
    <row r="61" spans="1:7" s="17" customFormat="1" ht="12.75" customHeight="1">
      <c r="A61" s="143"/>
      <c r="B61" s="298" t="s">
        <v>15</v>
      </c>
      <c r="C61" s="172">
        <f>SUM(C56:C60)</f>
        <v>880182</v>
      </c>
      <c r="D61" s="172">
        <f>SUM(D56:D60)</f>
        <v>827682</v>
      </c>
      <c r="E61" s="172">
        <f>SUM(E56:E60)</f>
        <v>366405</v>
      </c>
      <c r="F61" s="554">
        <f t="shared" si="0"/>
        <v>0.442688133848507</v>
      </c>
      <c r="G61" s="77"/>
    </row>
    <row r="62" spans="1:7" ht="12.75" customHeight="1">
      <c r="A62" s="68"/>
      <c r="B62" s="69"/>
      <c r="C62" s="27"/>
      <c r="D62" s="27"/>
      <c r="E62" s="27"/>
      <c r="F62" s="27"/>
      <c r="G62" s="69"/>
    </row>
    <row r="63" ht="12.75" customHeight="1">
      <c r="A63" s="127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8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42"/>
  <sheetViews>
    <sheetView showZeros="0" tabSelected="1" zoomScaleSheetLayoutView="100" zoomScalePageLayoutView="0" workbookViewId="0" topLeftCell="A696">
      <selection activeCell="E297" sqref="E297"/>
    </sheetView>
  </sheetViews>
  <sheetFormatPr defaultColWidth="9.00390625" defaultRowHeight="12.75"/>
  <cols>
    <col min="1" max="1" width="6.125" style="50" customWidth="1"/>
    <col min="2" max="2" width="50.875" style="69" customWidth="1"/>
    <col min="3" max="3" width="14.625" style="115" customWidth="1"/>
    <col min="4" max="4" width="13.625" style="115" customWidth="1"/>
    <col min="5" max="5" width="12.25390625" style="115" customWidth="1"/>
    <col min="6" max="6" width="9.75390625" style="115" customWidth="1"/>
    <col min="7" max="7" width="39.75390625" style="115" customWidth="1"/>
    <col min="8" max="9" width="7.25390625" style="115" customWidth="1"/>
    <col min="10" max="16384" width="9.125" style="69" customWidth="1"/>
  </cols>
  <sheetData>
    <row r="1" spans="1:9" ht="12.75">
      <c r="A1" s="759" t="s">
        <v>332</v>
      </c>
      <c r="B1" s="733"/>
      <c r="C1" s="733"/>
      <c r="D1" s="733"/>
      <c r="E1" s="733"/>
      <c r="F1" s="733"/>
      <c r="G1" s="733"/>
      <c r="H1" s="142"/>
      <c r="I1" s="142"/>
    </row>
    <row r="2" spans="1:9" ht="12.75">
      <c r="A2" s="736" t="s">
        <v>6</v>
      </c>
      <c r="B2" s="737"/>
      <c r="C2" s="737"/>
      <c r="D2" s="737"/>
      <c r="E2" s="737"/>
      <c r="F2" s="737"/>
      <c r="G2" s="737"/>
      <c r="H2" s="150"/>
      <c r="I2" s="150"/>
    </row>
    <row r="3" spans="1:9" ht="12.75">
      <c r="A3" s="150"/>
      <c r="B3" s="150"/>
      <c r="C3" s="150"/>
      <c r="D3" s="150"/>
      <c r="E3" s="150"/>
      <c r="F3" s="150"/>
      <c r="G3" s="150"/>
      <c r="H3" s="150"/>
      <c r="I3" s="150"/>
    </row>
    <row r="4" spans="3:16" ht="12">
      <c r="C4" s="149"/>
      <c r="D4" s="149"/>
      <c r="E4" s="149"/>
      <c r="F4" s="549"/>
      <c r="G4" s="208" t="s">
        <v>212</v>
      </c>
      <c r="H4" s="149"/>
      <c r="I4" s="149"/>
      <c r="J4" s="51"/>
      <c r="K4" s="51"/>
      <c r="L4" s="51"/>
      <c r="M4" s="51"/>
      <c r="N4" s="51"/>
      <c r="O4" s="51"/>
      <c r="P4" s="51"/>
    </row>
    <row r="5" spans="1:7" s="67" customFormat="1" ht="12">
      <c r="A5" s="14"/>
      <c r="B5" s="92"/>
      <c r="C5" s="206" t="s">
        <v>79</v>
      </c>
      <c r="D5" s="741" t="s">
        <v>602</v>
      </c>
      <c r="E5" s="741" t="s">
        <v>607</v>
      </c>
      <c r="F5" s="741" t="s">
        <v>611</v>
      </c>
      <c r="G5" s="3" t="s">
        <v>132</v>
      </c>
    </row>
    <row r="6" spans="1:7" s="67" customFormat="1" ht="12">
      <c r="A6" s="87" t="s">
        <v>250</v>
      </c>
      <c r="B6" s="93" t="s">
        <v>267</v>
      </c>
      <c r="C6" s="15" t="s">
        <v>564</v>
      </c>
      <c r="D6" s="757"/>
      <c r="E6" s="757"/>
      <c r="F6" s="757"/>
      <c r="G6" s="15" t="s">
        <v>133</v>
      </c>
    </row>
    <row r="7" spans="1:7" s="67" customFormat="1" ht="12.75" thickBot="1">
      <c r="A7" s="87"/>
      <c r="B7" s="94"/>
      <c r="C7" s="53" t="s">
        <v>565</v>
      </c>
      <c r="D7" s="758"/>
      <c r="E7" s="758"/>
      <c r="F7" s="762"/>
      <c r="G7" s="53"/>
    </row>
    <row r="8" spans="1:7" s="67" customFormat="1" ht="12">
      <c r="A8" s="96" t="s">
        <v>167</v>
      </c>
      <c r="B8" s="31" t="s">
        <v>168</v>
      </c>
      <c r="C8" s="18" t="s">
        <v>169</v>
      </c>
      <c r="D8" s="18" t="s">
        <v>170</v>
      </c>
      <c r="E8" s="18" t="s">
        <v>171</v>
      </c>
      <c r="F8" s="18" t="s">
        <v>295</v>
      </c>
      <c r="G8" s="31" t="s">
        <v>606</v>
      </c>
    </row>
    <row r="9" spans="1:8" s="67" customFormat="1" ht="12" customHeight="1">
      <c r="A9" s="87">
        <v>3050</v>
      </c>
      <c r="B9" s="216" t="s">
        <v>287</v>
      </c>
      <c r="C9" s="217">
        <f>SUM(C17)</f>
        <v>120000</v>
      </c>
      <c r="D9" s="217">
        <f>SUM(D17)</f>
        <v>153990</v>
      </c>
      <c r="E9" s="217">
        <f>SUM(E17)</f>
        <v>84232</v>
      </c>
      <c r="F9" s="543">
        <f>SUM(E9/D9)</f>
        <v>0.5469965582180661</v>
      </c>
      <c r="G9" s="4"/>
      <c r="H9" s="214"/>
    </row>
    <row r="10" spans="1:7" s="67" customFormat="1" ht="12" customHeight="1">
      <c r="A10" s="87">
        <v>3051</v>
      </c>
      <c r="B10" s="111" t="s">
        <v>59</v>
      </c>
      <c r="C10" s="90"/>
      <c r="D10" s="90"/>
      <c r="E10" s="90"/>
      <c r="F10" s="543"/>
      <c r="G10" s="5"/>
    </row>
    <row r="11" spans="1:9" ht="12" customHeight="1">
      <c r="A11" s="85"/>
      <c r="B11" s="72" t="s">
        <v>48</v>
      </c>
      <c r="C11" s="78"/>
      <c r="D11" s="78"/>
      <c r="E11" s="78"/>
      <c r="F11" s="543"/>
      <c r="G11" s="187"/>
      <c r="H11" s="69"/>
      <c r="I11" s="69"/>
    </row>
    <row r="12" spans="1:9" ht="12" customHeight="1">
      <c r="A12" s="85"/>
      <c r="B12" s="7" t="s">
        <v>289</v>
      </c>
      <c r="C12" s="78"/>
      <c r="D12" s="78"/>
      <c r="E12" s="78"/>
      <c r="F12" s="543"/>
      <c r="G12" s="187"/>
      <c r="H12" s="69"/>
      <c r="I12" s="69"/>
    </row>
    <row r="13" spans="1:9" ht="12" customHeight="1">
      <c r="A13" s="85"/>
      <c r="B13" s="86" t="s">
        <v>255</v>
      </c>
      <c r="C13" s="78">
        <v>120000</v>
      </c>
      <c r="D13" s="78">
        <v>153990</v>
      </c>
      <c r="E13" s="78">
        <v>84232</v>
      </c>
      <c r="F13" s="537">
        <f>SUM(E13/D13)</f>
        <v>0.5469965582180661</v>
      </c>
      <c r="G13" s="187"/>
      <c r="H13" s="69"/>
      <c r="I13" s="69"/>
    </row>
    <row r="14" spans="1:9" ht="12" customHeight="1">
      <c r="A14" s="85"/>
      <c r="B14" s="10" t="s">
        <v>269</v>
      </c>
      <c r="C14" s="78"/>
      <c r="D14" s="78"/>
      <c r="E14" s="78"/>
      <c r="F14" s="543"/>
      <c r="G14" s="187"/>
      <c r="H14" s="69"/>
      <c r="I14" s="69"/>
    </row>
    <row r="15" spans="1:9" ht="12" customHeight="1">
      <c r="A15" s="85"/>
      <c r="B15" s="10" t="s">
        <v>63</v>
      </c>
      <c r="C15" s="78"/>
      <c r="D15" s="78"/>
      <c r="E15" s="78"/>
      <c r="F15" s="543"/>
      <c r="G15" s="187"/>
      <c r="H15" s="69"/>
      <c r="I15" s="69"/>
    </row>
    <row r="16" spans="1:9" ht="12" customHeight="1" thickBot="1">
      <c r="A16" s="85"/>
      <c r="B16" s="75" t="s">
        <v>256</v>
      </c>
      <c r="C16" s="78"/>
      <c r="D16" s="78"/>
      <c r="E16" s="79"/>
      <c r="F16" s="555"/>
      <c r="G16" s="187"/>
      <c r="H16" s="69"/>
      <c r="I16" s="69"/>
    </row>
    <row r="17" spans="1:9" ht="13.5" customHeight="1" thickBot="1">
      <c r="A17" s="81"/>
      <c r="B17" s="58" t="s">
        <v>248</v>
      </c>
      <c r="C17" s="83">
        <f>SUM(C11:C16)</f>
        <v>120000</v>
      </c>
      <c r="D17" s="83">
        <f>SUM(D11:D16)</f>
        <v>153990</v>
      </c>
      <c r="E17" s="83">
        <f>SUM(E11:E16)</f>
        <v>84232</v>
      </c>
      <c r="F17" s="544">
        <f>SUM(E17/D17)</f>
        <v>0.5469965582180661</v>
      </c>
      <c r="G17" s="188"/>
      <c r="H17" s="69"/>
      <c r="I17" s="69"/>
    </row>
    <row r="18" spans="1:9" ht="12">
      <c r="A18" s="87">
        <v>3060</v>
      </c>
      <c r="B18" s="109" t="s">
        <v>64</v>
      </c>
      <c r="C18" s="100">
        <f>SUM(C26)</f>
        <v>58105</v>
      </c>
      <c r="D18" s="100">
        <f>SUM(D26)</f>
        <v>75671</v>
      </c>
      <c r="E18" s="100">
        <f>SUM(E26)</f>
        <v>14509</v>
      </c>
      <c r="F18" s="554">
        <f>SUM(E18/D18)</f>
        <v>0.19173791809279644</v>
      </c>
      <c r="G18" s="31"/>
      <c r="H18" s="69"/>
      <c r="I18" s="69"/>
    </row>
    <row r="19" spans="1:9" ht="12" customHeight="1">
      <c r="A19" s="87">
        <v>3061</v>
      </c>
      <c r="B19" s="111" t="s">
        <v>66</v>
      </c>
      <c r="C19" s="90"/>
      <c r="D19" s="90"/>
      <c r="E19" s="90"/>
      <c r="F19" s="543"/>
      <c r="G19" s="187"/>
      <c r="H19" s="69"/>
      <c r="I19" s="69"/>
    </row>
    <row r="20" spans="1:9" ht="12" customHeight="1">
      <c r="A20" s="85"/>
      <c r="B20" s="72" t="s">
        <v>48</v>
      </c>
      <c r="C20" s="78"/>
      <c r="D20" s="78"/>
      <c r="E20" s="78"/>
      <c r="F20" s="543"/>
      <c r="G20" s="187"/>
      <c r="H20" s="69"/>
      <c r="I20" s="69"/>
    </row>
    <row r="21" spans="1:9" ht="12" customHeight="1">
      <c r="A21" s="85"/>
      <c r="B21" s="7" t="s">
        <v>289</v>
      </c>
      <c r="C21" s="78"/>
      <c r="D21" s="78"/>
      <c r="E21" s="78"/>
      <c r="F21" s="543"/>
      <c r="G21" s="187"/>
      <c r="H21" s="69"/>
      <c r="I21" s="69"/>
    </row>
    <row r="22" spans="1:9" ht="12" customHeight="1">
      <c r="A22" s="71"/>
      <c r="B22" s="86" t="s">
        <v>255</v>
      </c>
      <c r="C22" s="78">
        <v>58105</v>
      </c>
      <c r="D22" s="78">
        <v>75671</v>
      </c>
      <c r="E22" s="78">
        <v>14509</v>
      </c>
      <c r="F22" s="537">
        <f>SUM(E22/D22)</f>
        <v>0.19173791809279644</v>
      </c>
      <c r="G22" s="187"/>
      <c r="H22" s="69"/>
      <c r="I22" s="69"/>
    </row>
    <row r="23" spans="1:9" ht="12" customHeight="1">
      <c r="A23" s="71"/>
      <c r="B23" s="10" t="s">
        <v>269</v>
      </c>
      <c r="C23" s="78"/>
      <c r="D23" s="78"/>
      <c r="E23" s="78"/>
      <c r="F23" s="543"/>
      <c r="G23" s="187"/>
      <c r="H23" s="69"/>
      <c r="I23" s="69"/>
    </row>
    <row r="24" spans="1:9" ht="12" customHeight="1">
      <c r="A24" s="71"/>
      <c r="B24" s="10" t="s">
        <v>63</v>
      </c>
      <c r="C24" s="78"/>
      <c r="D24" s="78"/>
      <c r="E24" s="78"/>
      <c r="F24" s="543"/>
      <c r="G24" s="193"/>
      <c r="H24" s="69"/>
      <c r="I24" s="69"/>
    </row>
    <row r="25" spans="1:9" ht="12" customHeight="1" thickBot="1">
      <c r="A25" s="71"/>
      <c r="B25" s="75" t="s">
        <v>256</v>
      </c>
      <c r="C25" s="78"/>
      <c r="D25" s="78"/>
      <c r="E25" s="79"/>
      <c r="F25" s="555"/>
      <c r="G25" s="30"/>
      <c r="H25" s="69"/>
      <c r="I25" s="69"/>
    </row>
    <row r="26" spans="1:9" ht="12" customHeight="1" thickBot="1">
      <c r="A26" s="53"/>
      <c r="B26" s="58" t="s">
        <v>248</v>
      </c>
      <c r="C26" s="83">
        <f>SUM(C20:C25)</f>
        <v>58105</v>
      </c>
      <c r="D26" s="83">
        <f>SUM(D20:D25)</f>
        <v>75671</v>
      </c>
      <c r="E26" s="83">
        <f>SUM(E20:E25)</f>
        <v>14509</v>
      </c>
      <c r="F26" s="544">
        <f>SUM(E26/D26)</f>
        <v>0.19173791809279644</v>
      </c>
      <c r="G26" s="189"/>
      <c r="H26" s="69"/>
      <c r="I26" s="69"/>
    </row>
    <row r="27" spans="1:9" ht="12" customHeight="1">
      <c r="A27" s="15">
        <v>3070</v>
      </c>
      <c r="B27" s="109" t="s">
        <v>121</v>
      </c>
      <c r="C27" s="100">
        <f>SUM(C35)</f>
        <v>10000</v>
      </c>
      <c r="D27" s="100">
        <f>SUM(D35)</f>
        <v>10000</v>
      </c>
      <c r="E27" s="100">
        <f>SUM(E35)</f>
        <v>825</v>
      </c>
      <c r="F27" s="594">
        <f>SUM(E27/D27)</f>
        <v>0.0825</v>
      </c>
      <c r="G27" s="4" t="s">
        <v>162</v>
      </c>
      <c r="H27" s="69"/>
      <c r="I27" s="69"/>
    </row>
    <row r="28" spans="1:9" ht="12" customHeight="1">
      <c r="A28" s="15">
        <v>3071</v>
      </c>
      <c r="B28" s="104" t="s">
        <v>122</v>
      </c>
      <c r="C28" s="90"/>
      <c r="D28" s="90"/>
      <c r="E28" s="90"/>
      <c r="F28" s="554"/>
      <c r="G28" s="5" t="s">
        <v>163</v>
      </c>
      <c r="H28" s="69"/>
      <c r="I28" s="69"/>
    </row>
    <row r="29" spans="1:9" ht="12" customHeight="1">
      <c r="A29" s="71"/>
      <c r="B29" s="72" t="s">
        <v>48</v>
      </c>
      <c r="C29" s="78"/>
      <c r="D29" s="78"/>
      <c r="E29" s="78"/>
      <c r="F29" s="543"/>
      <c r="G29" s="187"/>
      <c r="H29" s="69"/>
      <c r="I29" s="69"/>
    </row>
    <row r="30" spans="1:9" ht="12" customHeight="1">
      <c r="A30" s="85"/>
      <c r="B30" s="7" t="s">
        <v>289</v>
      </c>
      <c r="C30" s="78"/>
      <c r="D30" s="78"/>
      <c r="E30" s="78"/>
      <c r="F30" s="543"/>
      <c r="G30" s="187"/>
      <c r="H30" s="69"/>
      <c r="I30" s="69"/>
    </row>
    <row r="31" spans="1:9" ht="12" customHeight="1">
      <c r="A31" s="85"/>
      <c r="B31" s="86" t="s">
        <v>255</v>
      </c>
      <c r="C31" s="78">
        <v>10000</v>
      </c>
      <c r="D31" s="78">
        <v>10000</v>
      </c>
      <c r="E31" s="78">
        <v>825</v>
      </c>
      <c r="F31" s="537">
        <f>SUM(E31/D31)</f>
        <v>0.0825</v>
      </c>
      <c r="G31" s="187"/>
      <c r="H31" s="69"/>
      <c r="I31" s="69"/>
    </row>
    <row r="32" spans="1:9" ht="12" customHeight="1">
      <c r="A32" s="85"/>
      <c r="B32" s="10" t="s">
        <v>269</v>
      </c>
      <c r="C32" s="78"/>
      <c r="D32" s="78"/>
      <c r="E32" s="78"/>
      <c r="F32" s="543"/>
      <c r="G32" s="193"/>
      <c r="H32" s="69"/>
      <c r="I32" s="69"/>
    </row>
    <row r="33" spans="1:9" ht="12" customHeight="1">
      <c r="A33" s="85"/>
      <c r="B33" s="10" t="s">
        <v>63</v>
      </c>
      <c r="C33" s="73"/>
      <c r="D33" s="73"/>
      <c r="E33" s="73"/>
      <c r="F33" s="543"/>
      <c r="G33" s="5"/>
      <c r="H33" s="69"/>
      <c r="I33" s="69"/>
    </row>
    <row r="34" spans="1:9" ht="12" customHeight="1" thickBot="1">
      <c r="A34" s="85"/>
      <c r="B34" s="75" t="s">
        <v>256</v>
      </c>
      <c r="C34" s="78"/>
      <c r="D34" s="78"/>
      <c r="E34" s="176"/>
      <c r="F34" s="555"/>
      <c r="G34" s="190"/>
      <c r="H34" s="69"/>
      <c r="I34" s="69"/>
    </row>
    <row r="35" spans="1:9" ht="12" customHeight="1" thickBot="1">
      <c r="A35" s="81"/>
      <c r="B35" s="58" t="s">
        <v>248</v>
      </c>
      <c r="C35" s="83">
        <f>SUM(C29:C34)</f>
        <v>10000</v>
      </c>
      <c r="D35" s="83">
        <f>SUM(D29:D34)</f>
        <v>10000</v>
      </c>
      <c r="E35" s="83">
        <f>SUM(E29:E34)</f>
        <v>825</v>
      </c>
      <c r="F35" s="544">
        <f>SUM(E35/D35)</f>
        <v>0.0825</v>
      </c>
      <c r="G35" s="189"/>
      <c r="H35" s="69"/>
      <c r="I35" s="69"/>
    </row>
    <row r="36" spans="1:9" ht="12" customHeight="1">
      <c r="A36" s="15">
        <v>3080</v>
      </c>
      <c r="B36" s="77" t="s">
        <v>127</v>
      </c>
      <c r="C36" s="90">
        <f>SUM(C45)</f>
        <v>18500</v>
      </c>
      <c r="D36" s="90">
        <f>SUM(D45)</f>
        <v>18500</v>
      </c>
      <c r="E36" s="90">
        <f>SUM(E45)</f>
        <v>8464</v>
      </c>
      <c r="F36" s="554">
        <f>SUM(E36/D36)</f>
        <v>0.4575135135135135</v>
      </c>
      <c r="G36" s="4"/>
      <c r="H36" s="69"/>
      <c r="I36" s="69"/>
    </row>
    <row r="37" spans="1:9" ht="12" customHeight="1">
      <c r="A37" s="15">
        <v>3081</v>
      </c>
      <c r="B37" s="111" t="s">
        <v>128</v>
      </c>
      <c r="C37" s="90"/>
      <c r="D37" s="90"/>
      <c r="E37" s="90"/>
      <c r="F37" s="543"/>
      <c r="G37" s="5"/>
      <c r="H37" s="69"/>
      <c r="I37" s="69"/>
    </row>
    <row r="38" spans="1:9" ht="12" customHeight="1">
      <c r="A38" s="71"/>
      <c r="B38" s="72" t="s">
        <v>48</v>
      </c>
      <c r="C38" s="78"/>
      <c r="D38" s="78"/>
      <c r="E38" s="78"/>
      <c r="F38" s="543"/>
      <c r="G38" s="5"/>
      <c r="H38" s="69"/>
      <c r="I38" s="69"/>
    </row>
    <row r="39" spans="1:9" ht="12" customHeight="1">
      <c r="A39" s="71"/>
      <c r="B39" s="7" t="s">
        <v>289</v>
      </c>
      <c r="C39" s="78"/>
      <c r="D39" s="78"/>
      <c r="E39" s="78"/>
      <c r="F39" s="543"/>
      <c r="G39" s="5"/>
      <c r="H39" s="69"/>
      <c r="I39" s="69"/>
    </row>
    <row r="40" spans="1:9" ht="12" customHeight="1">
      <c r="A40" s="71"/>
      <c r="B40" s="86" t="s">
        <v>255</v>
      </c>
      <c r="C40" s="78">
        <v>11000</v>
      </c>
      <c r="D40" s="78">
        <v>11000</v>
      </c>
      <c r="E40" s="78">
        <v>4806</v>
      </c>
      <c r="F40" s="537">
        <f>SUM(E40/D40)</f>
        <v>0.4369090909090909</v>
      </c>
      <c r="G40" s="2"/>
      <c r="H40" s="69"/>
      <c r="I40" s="69"/>
    </row>
    <row r="41" spans="1:9" ht="12" customHeight="1">
      <c r="A41" s="71"/>
      <c r="B41" s="10" t="s">
        <v>269</v>
      </c>
      <c r="C41" s="78">
        <v>7500</v>
      </c>
      <c r="D41" s="78">
        <v>7500</v>
      </c>
      <c r="E41" s="78"/>
      <c r="F41" s="537">
        <f>SUM(E41/D41)</f>
        <v>0</v>
      </c>
      <c r="G41" s="5"/>
      <c r="H41" s="69"/>
      <c r="I41" s="69"/>
    </row>
    <row r="42" spans="1:9" ht="12" customHeight="1">
      <c r="A42" s="71"/>
      <c r="B42" s="10" t="s">
        <v>495</v>
      </c>
      <c r="C42" s="78"/>
      <c r="D42" s="78"/>
      <c r="E42" s="78">
        <v>3658</v>
      </c>
      <c r="F42" s="537"/>
      <c r="G42" s="5"/>
      <c r="H42" s="69"/>
      <c r="I42" s="69"/>
    </row>
    <row r="43" spans="1:9" ht="12" customHeight="1">
      <c r="A43" s="71"/>
      <c r="B43" s="10" t="s">
        <v>63</v>
      </c>
      <c r="C43" s="78"/>
      <c r="D43" s="78"/>
      <c r="E43" s="78"/>
      <c r="F43" s="543"/>
      <c r="G43" s="5"/>
      <c r="H43" s="69"/>
      <c r="I43" s="69"/>
    </row>
    <row r="44" spans="1:9" ht="12" customHeight="1" thickBot="1">
      <c r="A44" s="85"/>
      <c r="B44" s="75" t="s">
        <v>256</v>
      </c>
      <c r="C44" s="78"/>
      <c r="D44" s="78"/>
      <c r="E44" s="79"/>
      <c r="F44" s="555"/>
      <c r="G44" s="190"/>
      <c r="H44" s="69"/>
      <c r="I44" s="69"/>
    </row>
    <row r="45" spans="1:9" ht="12" customHeight="1" thickBot="1">
      <c r="A45" s="81"/>
      <c r="B45" s="58" t="s">
        <v>248</v>
      </c>
      <c r="C45" s="83">
        <f>SUM(C38:C44)</f>
        <v>18500</v>
      </c>
      <c r="D45" s="83">
        <f>SUM(D38:D44)</f>
        <v>18500</v>
      </c>
      <c r="E45" s="83">
        <f>SUM(E38:E44)</f>
        <v>8464</v>
      </c>
      <c r="F45" s="544">
        <f>SUM(E45/D45)</f>
        <v>0.4575135135135135</v>
      </c>
      <c r="G45" s="189"/>
      <c r="H45" s="69"/>
      <c r="I45" s="69"/>
    </row>
    <row r="46" spans="1:9" ht="12" customHeight="1">
      <c r="A46" s="15">
        <v>3090</v>
      </c>
      <c r="B46" s="77" t="s">
        <v>46</v>
      </c>
      <c r="C46" s="90">
        <f>SUM(C54)</f>
        <v>70032</v>
      </c>
      <c r="D46" s="90">
        <f>SUM(D54)</f>
        <v>70032</v>
      </c>
      <c r="E46" s="90">
        <f>SUM(E54)</f>
        <v>16952</v>
      </c>
      <c r="F46" s="554">
        <f>SUM(E46/D46)</f>
        <v>0.24206077221841443</v>
      </c>
      <c r="G46" s="4"/>
      <c r="H46" s="69"/>
      <c r="I46" s="69"/>
    </row>
    <row r="47" spans="1:9" ht="12" customHeight="1">
      <c r="A47" s="15">
        <v>3091</v>
      </c>
      <c r="B47" s="111" t="s">
        <v>141</v>
      </c>
      <c r="C47" s="90"/>
      <c r="D47" s="90"/>
      <c r="E47" s="90"/>
      <c r="F47" s="543"/>
      <c r="G47" s="5"/>
      <c r="H47" s="69"/>
      <c r="I47" s="69"/>
    </row>
    <row r="48" spans="1:9" ht="12" customHeight="1">
      <c r="A48" s="71"/>
      <c r="B48" s="72" t="s">
        <v>48</v>
      </c>
      <c r="C48" s="78">
        <v>12093</v>
      </c>
      <c r="D48" s="78">
        <v>12093</v>
      </c>
      <c r="E48" s="78">
        <v>620</v>
      </c>
      <c r="F48" s="537">
        <f>SUM(E48/D48)</f>
        <v>0.05126932936409493</v>
      </c>
      <c r="G48" s="5"/>
      <c r="H48" s="69"/>
      <c r="I48" s="69"/>
    </row>
    <row r="49" spans="1:9" ht="12" customHeight="1">
      <c r="A49" s="71"/>
      <c r="B49" s="7" t="s">
        <v>289</v>
      </c>
      <c r="C49" s="78">
        <v>2939</v>
      </c>
      <c r="D49" s="78">
        <v>2939</v>
      </c>
      <c r="E49" s="78">
        <v>34</v>
      </c>
      <c r="F49" s="537">
        <f>SUM(E49/D49)</f>
        <v>0.011568560734943858</v>
      </c>
      <c r="G49" s="5"/>
      <c r="H49" s="69"/>
      <c r="I49" s="69"/>
    </row>
    <row r="50" spans="1:9" ht="12" customHeight="1">
      <c r="A50" s="71"/>
      <c r="B50" s="86" t="s">
        <v>255</v>
      </c>
      <c r="C50" s="78">
        <v>55000</v>
      </c>
      <c r="D50" s="78">
        <v>55000</v>
      </c>
      <c r="E50" s="78">
        <v>16298</v>
      </c>
      <c r="F50" s="537">
        <f>SUM(E50/D50)</f>
        <v>0.2963272727272727</v>
      </c>
      <c r="G50" s="2"/>
      <c r="H50" s="69"/>
      <c r="I50" s="69"/>
    </row>
    <row r="51" spans="1:9" ht="12" customHeight="1">
      <c r="A51" s="71"/>
      <c r="B51" s="10" t="s">
        <v>269</v>
      </c>
      <c r="C51" s="78"/>
      <c r="D51" s="78"/>
      <c r="E51" s="78"/>
      <c r="F51" s="543"/>
      <c r="G51" s="5"/>
      <c r="H51" s="69"/>
      <c r="I51" s="69"/>
    </row>
    <row r="52" spans="1:9" ht="12" customHeight="1">
      <c r="A52" s="71"/>
      <c r="B52" s="10" t="s">
        <v>63</v>
      </c>
      <c r="C52" s="78"/>
      <c r="D52" s="78"/>
      <c r="E52" s="78"/>
      <c r="F52" s="543"/>
      <c r="G52" s="5"/>
      <c r="H52" s="69"/>
      <c r="I52" s="69"/>
    </row>
    <row r="53" spans="1:9" ht="12" customHeight="1" thickBot="1">
      <c r="A53" s="85"/>
      <c r="B53" s="75" t="s">
        <v>256</v>
      </c>
      <c r="C53" s="78"/>
      <c r="D53" s="78"/>
      <c r="E53" s="79"/>
      <c r="F53" s="555"/>
      <c r="G53" s="190"/>
      <c r="H53" s="69"/>
      <c r="I53" s="69"/>
    </row>
    <row r="54" spans="1:9" ht="12" customHeight="1" thickBot="1">
      <c r="A54" s="81"/>
      <c r="B54" s="58" t="s">
        <v>248</v>
      </c>
      <c r="C54" s="83">
        <f>SUM(C48:C53)</f>
        <v>70032</v>
      </c>
      <c r="D54" s="83">
        <f>SUM(D48:D53)</f>
        <v>70032</v>
      </c>
      <c r="E54" s="83">
        <f>SUM(E48:E53)</f>
        <v>16952</v>
      </c>
      <c r="F54" s="544">
        <f>SUM(E54/D54)</f>
        <v>0.24206077221841443</v>
      </c>
      <c r="G54" s="189"/>
      <c r="H54" s="69"/>
      <c r="I54" s="69"/>
    </row>
    <row r="55" spans="1:9" ht="12" customHeight="1" thickBot="1">
      <c r="A55" s="144">
        <v>3130</v>
      </c>
      <c r="B55" s="74" t="s">
        <v>67</v>
      </c>
      <c r="C55" s="83">
        <f>SUM(C56+C98)</f>
        <v>813333</v>
      </c>
      <c r="D55" s="83">
        <f>SUM(D56+D98)</f>
        <v>837617</v>
      </c>
      <c r="E55" s="83">
        <f>SUM(E56+E98)</f>
        <v>289101</v>
      </c>
      <c r="F55" s="544">
        <f>SUM(E55/D55)</f>
        <v>0.3451470063286681</v>
      </c>
      <c r="G55" s="189"/>
      <c r="H55" s="69"/>
      <c r="I55" s="69"/>
    </row>
    <row r="56" spans="1:9" ht="12" customHeight="1" thickBot="1">
      <c r="A56" s="15">
        <v>3110</v>
      </c>
      <c r="B56" s="74" t="s">
        <v>233</v>
      </c>
      <c r="C56" s="83">
        <f>SUM(C65+C73+C81+C89+C97)</f>
        <v>768333</v>
      </c>
      <c r="D56" s="83">
        <f>SUM(D65+D73+D81+D89+D97)</f>
        <v>792617</v>
      </c>
      <c r="E56" s="83">
        <f>SUM(E65+E73+E81+E89+E97)</f>
        <v>274939</v>
      </c>
      <c r="F56" s="544">
        <f>SUM(E56/D56)</f>
        <v>0.3468749724015508</v>
      </c>
      <c r="G56" s="189"/>
      <c r="H56" s="69"/>
      <c r="I56" s="69"/>
    </row>
    <row r="57" spans="1:9" ht="12" customHeight="1">
      <c r="A57" s="70">
        <v>3111</v>
      </c>
      <c r="B57" s="99" t="s">
        <v>160</v>
      </c>
      <c r="C57" s="90"/>
      <c r="D57" s="90"/>
      <c r="E57" s="90"/>
      <c r="F57" s="554"/>
      <c r="G57" s="18" t="s">
        <v>164</v>
      </c>
      <c r="H57" s="69"/>
      <c r="I57" s="69"/>
    </row>
    <row r="58" spans="1:9" ht="12" customHeight="1">
      <c r="A58" s="85"/>
      <c r="B58" s="72" t="s">
        <v>48</v>
      </c>
      <c r="C58" s="78"/>
      <c r="D58" s="78"/>
      <c r="E58" s="78"/>
      <c r="F58" s="543"/>
      <c r="G58" s="187"/>
      <c r="H58" s="69"/>
      <c r="I58" s="69"/>
    </row>
    <row r="59" spans="1:9" ht="12" customHeight="1">
      <c r="A59" s="85"/>
      <c r="B59" s="7" t="s">
        <v>289</v>
      </c>
      <c r="C59" s="78"/>
      <c r="D59" s="78"/>
      <c r="E59" s="78"/>
      <c r="F59" s="543"/>
      <c r="G59" s="187"/>
      <c r="H59" s="69"/>
      <c r="I59" s="69"/>
    </row>
    <row r="60" spans="1:9" ht="12" customHeight="1">
      <c r="A60" s="85"/>
      <c r="B60" s="86" t="s">
        <v>255</v>
      </c>
      <c r="C60" s="78"/>
      <c r="D60" s="78"/>
      <c r="E60" s="78">
        <v>1767</v>
      </c>
      <c r="F60" s="543"/>
      <c r="G60" s="187"/>
      <c r="H60" s="69"/>
      <c r="I60" s="69"/>
    </row>
    <row r="61" spans="1:9" ht="12" customHeight="1">
      <c r="A61" s="85"/>
      <c r="B61" s="10" t="s">
        <v>269</v>
      </c>
      <c r="C61" s="78"/>
      <c r="D61" s="78"/>
      <c r="E61" s="78"/>
      <c r="F61" s="543"/>
      <c r="G61" s="187"/>
      <c r="H61" s="69"/>
      <c r="I61" s="69"/>
    </row>
    <row r="62" spans="1:9" ht="12" customHeight="1">
      <c r="A62" s="85"/>
      <c r="B62" s="10" t="s">
        <v>63</v>
      </c>
      <c r="C62" s="78"/>
      <c r="D62" s="78"/>
      <c r="E62" s="78"/>
      <c r="F62" s="543"/>
      <c r="G62" s="187"/>
      <c r="H62" s="69"/>
      <c r="I62" s="69"/>
    </row>
    <row r="63" spans="1:9" ht="12" customHeight="1">
      <c r="A63" s="85"/>
      <c r="B63" s="75" t="s">
        <v>39</v>
      </c>
      <c r="C63" s="78">
        <v>500000</v>
      </c>
      <c r="D63" s="78">
        <v>500000</v>
      </c>
      <c r="E63" s="78">
        <v>173597</v>
      </c>
      <c r="F63" s="537">
        <f>SUM(E63/D63)</f>
        <v>0.347194</v>
      </c>
      <c r="G63" s="187"/>
      <c r="H63" s="69"/>
      <c r="I63" s="69"/>
    </row>
    <row r="64" spans="1:9" ht="12" customHeight="1" thickBot="1">
      <c r="A64" s="85"/>
      <c r="B64" s="75" t="s">
        <v>256</v>
      </c>
      <c r="C64" s="79"/>
      <c r="D64" s="79"/>
      <c r="E64" s="79"/>
      <c r="F64" s="543"/>
      <c r="G64" s="55"/>
      <c r="H64" s="69"/>
      <c r="I64" s="69"/>
    </row>
    <row r="65" spans="1:9" ht="12" customHeight="1" thickBot="1">
      <c r="A65" s="81"/>
      <c r="B65" s="58" t="s">
        <v>248</v>
      </c>
      <c r="C65" s="83">
        <f>SUM(C58:C63)</f>
        <v>500000</v>
      </c>
      <c r="D65" s="83">
        <f>SUM(D58:D63)</f>
        <v>500000</v>
      </c>
      <c r="E65" s="83">
        <f>SUM(E58:E63)</f>
        <v>175364</v>
      </c>
      <c r="F65" s="544">
        <f>SUM(E65/D65)</f>
        <v>0.350728</v>
      </c>
      <c r="G65" s="189"/>
      <c r="H65" s="69"/>
      <c r="I65" s="69"/>
    </row>
    <row r="66" spans="1:9" ht="12" customHeight="1">
      <c r="A66" s="87">
        <v>3112</v>
      </c>
      <c r="B66" s="104" t="s">
        <v>210</v>
      </c>
      <c r="C66" s="90"/>
      <c r="D66" s="90"/>
      <c r="E66" s="90"/>
      <c r="F66" s="543"/>
      <c r="G66" s="31"/>
      <c r="H66" s="69"/>
      <c r="I66" s="69"/>
    </row>
    <row r="67" spans="1:9" ht="12" customHeight="1">
      <c r="A67" s="85"/>
      <c r="B67" s="72" t="s">
        <v>48</v>
      </c>
      <c r="C67" s="78"/>
      <c r="D67" s="78"/>
      <c r="E67" s="78"/>
      <c r="F67" s="543"/>
      <c r="G67" s="187"/>
      <c r="H67" s="69"/>
      <c r="I67" s="69"/>
    </row>
    <row r="68" spans="1:9" ht="12" customHeight="1">
      <c r="A68" s="85"/>
      <c r="B68" s="7" t="s">
        <v>289</v>
      </c>
      <c r="C68" s="78"/>
      <c r="D68" s="78"/>
      <c r="E68" s="78"/>
      <c r="F68" s="543"/>
      <c r="G68" s="187"/>
      <c r="H68" s="69"/>
      <c r="I68" s="69"/>
    </row>
    <row r="69" spans="1:9" ht="12" customHeight="1">
      <c r="A69" s="85"/>
      <c r="B69" s="86" t="s">
        <v>255</v>
      </c>
      <c r="C69" s="78">
        <v>70000</v>
      </c>
      <c r="D69" s="78">
        <v>86000</v>
      </c>
      <c r="E69" s="78">
        <v>51449</v>
      </c>
      <c r="F69" s="537">
        <f>SUM(E69/D69)</f>
        <v>0.5982441860465116</v>
      </c>
      <c r="G69" s="187"/>
      <c r="H69" s="69"/>
      <c r="I69" s="69"/>
    </row>
    <row r="70" spans="1:9" ht="12" customHeight="1">
      <c r="A70" s="85"/>
      <c r="B70" s="10" t="s">
        <v>269</v>
      </c>
      <c r="C70" s="78"/>
      <c r="D70" s="78"/>
      <c r="E70" s="78"/>
      <c r="F70" s="543"/>
      <c r="G70" s="187"/>
      <c r="H70" s="69"/>
      <c r="I70" s="69"/>
    </row>
    <row r="71" spans="1:9" ht="12" customHeight="1">
      <c r="A71" s="85"/>
      <c r="B71" s="10" t="s">
        <v>63</v>
      </c>
      <c r="C71" s="78"/>
      <c r="D71" s="78"/>
      <c r="E71" s="78"/>
      <c r="F71" s="543"/>
      <c r="G71" s="187"/>
      <c r="H71" s="69"/>
      <c r="I71" s="69"/>
    </row>
    <row r="72" spans="1:9" ht="12" customHeight="1" thickBot="1">
      <c r="A72" s="85"/>
      <c r="B72" s="75" t="s">
        <v>256</v>
      </c>
      <c r="C72" s="78"/>
      <c r="D72" s="78"/>
      <c r="E72" s="79"/>
      <c r="F72" s="555"/>
      <c r="G72" s="187"/>
      <c r="H72" s="69"/>
      <c r="I72" s="69"/>
    </row>
    <row r="73" spans="1:9" ht="12" customHeight="1" thickBot="1">
      <c r="A73" s="81"/>
      <c r="B73" s="58" t="s">
        <v>248</v>
      </c>
      <c r="C73" s="83">
        <f>SUM(C67:C72)</f>
        <v>70000</v>
      </c>
      <c r="D73" s="83">
        <f>SUM(D67:D72)</f>
        <v>86000</v>
      </c>
      <c r="E73" s="83">
        <f>SUM(E67:E72)</f>
        <v>51449</v>
      </c>
      <c r="F73" s="544">
        <f>SUM(E73/D73)</f>
        <v>0.5982441860465116</v>
      </c>
      <c r="G73" s="189"/>
      <c r="H73" s="69"/>
      <c r="I73" s="69"/>
    </row>
    <row r="74" spans="1:9" ht="12" customHeight="1">
      <c r="A74" s="87">
        <v>3113</v>
      </c>
      <c r="B74" s="99" t="s">
        <v>234</v>
      </c>
      <c r="C74" s="100"/>
      <c r="D74" s="100"/>
      <c r="E74" s="90"/>
      <c r="F74" s="554"/>
      <c r="G74" s="4"/>
      <c r="H74" s="69"/>
      <c r="I74" s="69"/>
    </row>
    <row r="75" spans="1:9" ht="12" customHeight="1">
      <c r="A75" s="85"/>
      <c r="B75" s="72" t="s">
        <v>48</v>
      </c>
      <c r="C75" s="78"/>
      <c r="D75" s="78"/>
      <c r="E75" s="78"/>
      <c r="F75" s="543"/>
      <c r="G75" s="187"/>
      <c r="H75" s="69"/>
      <c r="I75" s="69"/>
    </row>
    <row r="76" spans="1:9" ht="12" customHeight="1">
      <c r="A76" s="85"/>
      <c r="B76" s="7" t="s">
        <v>289</v>
      </c>
      <c r="C76" s="78"/>
      <c r="D76" s="78"/>
      <c r="E76" s="78"/>
      <c r="F76" s="543"/>
      <c r="G76" s="187"/>
      <c r="H76" s="69"/>
      <c r="I76" s="69"/>
    </row>
    <row r="77" spans="1:9" ht="12" customHeight="1">
      <c r="A77" s="85"/>
      <c r="B77" s="86" t="s">
        <v>255</v>
      </c>
      <c r="C77" s="78">
        <v>19500</v>
      </c>
      <c r="D77" s="78">
        <v>19500</v>
      </c>
      <c r="E77" s="78">
        <v>8274</v>
      </c>
      <c r="F77" s="537">
        <f>SUM(E77/D77)</f>
        <v>0.42430769230769233</v>
      </c>
      <c r="G77" s="187"/>
      <c r="H77" s="69"/>
      <c r="I77" s="69"/>
    </row>
    <row r="78" spans="1:9" ht="12" customHeight="1">
      <c r="A78" s="85"/>
      <c r="B78" s="10" t="s">
        <v>269</v>
      </c>
      <c r="C78" s="78"/>
      <c r="D78" s="78"/>
      <c r="E78" s="78"/>
      <c r="F78" s="543"/>
      <c r="G78" s="187"/>
      <c r="H78" s="69"/>
      <c r="I78" s="69"/>
    </row>
    <row r="79" spans="1:9" ht="12" customHeight="1">
      <c r="A79" s="85"/>
      <c r="B79" s="10" t="s">
        <v>63</v>
      </c>
      <c r="C79" s="78"/>
      <c r="D79" s="78"/>
      <c r="E79" s="78"/>
      <c r="F79" s="543"/>
      <c r="G79" s="187"/>
      <c r="H79" s="69"/>
      <c r="I79" s="69"/>
    </row>
    <row r="80" spans="1:9" ht="12" customHeight="1" thickBot="1">
      <c r="A80" s="85"/>
      <c r="B80" s="75" t="s">
        <v>256</v>
      </c>
      <c r="C80" s="78"/>
      <c r="D80" s="78"/>
      <c r="E80" s="79"/>
      <c r="F80" s="555"/>
      <c r="G80" s="187"/>
      <c r="H80" s="69"/>
      <c r="I80" s="69"/>
    </row>
    <row r="81" spans="1:9" ht="12" customHeight="1" thickBot="1">
      <c r="A81" s="81"/>
      <c r="B81" s="58" t="s">
        <v>248</v>
      </c>
      <c r="C81" s="83">
        <f>SUM(C75:C80)</f>
        <v>19500</v>
      </c>
      <c r="D81" s="83">
        <f>SUM(D75:D80)</f>
        <v>19500</v>
      </c>
      <c r="E81" s="83">
        <f>SUM(E75:E80)</f>
        <v>8274</v>
      </c>
      <c r="F81" s="544">
        <f>SUM(E81/D81)</f>
        <v>0.42430769230769233</v>
      </c>
      <c r="G81" s="189"/>
      <c r="H81" s="69"/>
      <c r="I81" s="69"/>
    </row>
    <row r="82" spans="1:9" ht="12" customHeight="1">
      <c r="A82" s="87">
        <v>3114</v>
      </c>
      <c r="B82" s="104" t="s">
        <v>70</v>
      </c>
      <c r="C82" s="90"/>
      <c r="D82" s="90"/>
      <c r="E82" s="90"/>
      <c r="F82" s="554"/>
      <c r="G82" s="107"/>
      <c r="H82" s="69"/>
      <c r="I82" s="69"/>
    </row>
    <row r="83" spans="1:9" ht="12" customHeight="1">
      <c r="A83" s="85"/>
      <c r="B83" s="72" t="s">
        <v>48</v>
      </c>
      <c r="C83" s="78"/>
      <c r="D83" s="78"/>
      <c r="E83" s="78"/>
      <c r="F83" s="543"/>
      <c r="G83" s="187"/>
      <c r="H83" s="69"/>
      <c r="I83" s="69"/>
    </row>
    <row r="84" spans="1:9" ht="12" customHeight="1">
      <c r="A84" s="85"/>
      <c r="B84" s="7" t="s">
        <v>289</v>
      </c>
      <c r="C84" s="78"/>
      <c r="D84" s="78"/>
      <c r="E84" s="78"/>
      <c r="F84" s="543"/>
      <c r="G84" s="187"/>
      <c r="H84" s="69"/>
      <c r="I84" s="69"/>
    </row>
    <row r="85" spans="1:9" ht="12" customHeight="1">
      <c r="A85" s="85"/>
      <c r="B85" s="86" t="s">
        <v>255</v>
      </c>
      <c r="C85" s="78">
        <v>133000</v>
      </c>
      <c r="D85" s="78">
        <v>141284</v>
      </c>
      <c r="E85" s="78">
        <v>27352</v>
      </c>
      <c r="F85" s="537">
        <f>SUM(E85/D85)</f>
        <v>0.1935958778064041</v>
      </c>
      <c r="G85" s="187"/>
      <c r="H85" s="69"/>
      <c r="I85" s="69"/>
    </row>
    <row r="86" spans="1:9" ht="12" customHeight="1">
      <c r="A86" s="85"/>
      <c r="B86" s="10" t="s">
        <v>269</v>
      </c>
      <c r="C86" s="78"/>
      <c r="D86" s="78"/>
      <c r="E86" s="78"/>
      <c r="F86" s="543"/>
      <c r="G86" s="187"/>
      <c r="H86" s="69"/>
      <c r="I86" s="69"/>
    </row>
    <row r="87" spans="1:9" ht="12" customHeight="1">
      <c r="A87" s="85"/>
      <c r="B87" s="10" t="s">
        <v>63</v>
      </c>
      <c r="C87" s="78"/>
      <c r="D87" s="78"/>
      <c r="E87" s="78"/>
      <c r="F87" s="543"/>
      <c r="G87" s="187"/>
      <c r="H87" s="69"/>
      <c r="I87" s="69"/>
    </row>
    <row r="88" spans="1:9" ht="12" customHeight="1" thickBot="1">
      <c r="A88" s="71"/>
      <c r="B88" s="75" t="s">
        <v>256</v>
      </c>
      <c r="C88" s="78"/>
      <c r="D88" s="78"/>
      <c r="E88" s="79"/>
      <c r="F88" s="555"/>
      <c r="G88" s="187"/>
      <c r="H88" s="69"/>
      <c r="I88" s="69"/>
    </row>
    <row r="89" spans="1:9" ht="12" customHeight="1" thickBot="1">
      <c r="A89" s="53"/>
      <c r="B89" s="58" t="s">
        <v>248</v>
      </c>
      <c r="C89" s="83">
        <f>SUM(C83:C88)</f>
        <v>133000</v>
      </c>
      <c r="D89" s="83">
        <f>SUM(D83:D88)</f>
        <v>141284</v>
      </c>
      <c r="E89" s="83">
        <f>SUM(E83:E88)</f>
        <v>27352</v>
      </c>
      <c r="F89" s="544">
        <f>SUM(E89/D89)</f>
        <v>0.1935958778064041</v>
      </c>
      <c r="G89" s="189"/>
      <c r="H89" s="69"/>
      <c r="I89" s="69"/>
    </row>
    <row r="90" spans="1:9" ht="12" customHeight="1">
      <c r="A90" s="87">
        <v>3115</v>
      </c>
      <c r="B90" s="104" t="s">
        <v>286</v>
      </c>
      <c r="C90" s="90"/>
      <c r="D90" s="90"/>
      <c r="E90" s="90"/>
      <c r="F90" s="554"/>
      <c r="G90" s="107"/>
      <c r="H90" s="69"/>
      <c r="I90" s="69"/>
    </row>
    <row r="91" spans="1:9" ht="12" customHeight="1">
      <c r="A91" s="85"/>
      <c r="B91" s="72" t="s">
        <v>48</v>
      </c>
      <c r="C91" s="78"/>
      <c r="D91" s="78"/>
      <c r="E91" s="78"/>
      <c r="F91" s="543"/>
      <c r="G91" s="187"/>
      <c r="H91" s="69"/>
      <c r="I91" s="69"/>
    </row>
    <row r="92" spans="1:9" ht="12" customHeight="1">
      <c r="A92" s="85"/>
      <c r="B92" s="7" t="s">
        <v>289</v>
      </c>
      <c r="C92" s="78"/>
      <c r="D92" s="78"/>
      <c r="E92" s="78"/>
      <c r="F92" s="543"/>
      <c r="G92" s="187"/>
      <c r="H92" s="69"/>
      <c r="I92" s="69"/>
    </row>
    <row r="93" spans="1:9" ht="12" customHeight="1">
      <c r="A93" s="85"/>
      <c r="B93" s="86" t="s">
        <v>255</v>
      </c>
      <c r="C93" s="78">
        <v>45833</v>
      </c>
      <c r="D93" s="78">
        <v>45833</v>
      </c>
      <c r="E93" s="78">
        <v>12500</v>
      </c>
      <c r="F93" s="537">
        <f>SUM(E93/D93)</f>
        <v>0.27272925621277244</v>
      </c>
      <c r="G93" s="187"/>
      <c r="H93" s="69"/>
      <c r="I93" s="69"/>
    </row>
    <row r="94" spans="1:9" ht="12" customHeight="1">
      <c r="A94" s="85"/>
      <c r="B94" s="10" t="s">
        <v>269</v>
      </c>
      <c r="C94" s="78"/>
      <c r="D94" s="78"/>
      <c r="E94" s="78"/>
      <c r="F94" s="543"/>
      <c r="G94" s="187"/>
      <c r="H94" s="69"/>
      <c r="I94" s="69"/>
    </row>
    <row r="95" spans="1:9" ht="12" customHeight="1">
      <c r="A95" s="85"/>
      <c r="B95" s="10" t="s">
        <v>63</v>
      </c>
      <c r="C95" s="78"/>
      <c r="D95" s="78"/>
      <c r="E95" s="78"/>
      <c r="F95" s="543"/>
      <c r="G95" s="187"/>
      <c r="H95" s="69"/>
      <c r="I95" s="69"/>
    </row>
    <row r="96" spans="1:9" ht="12" customHeight="1" thickBot="1">
      <c r="A96" s="71"/>
      <c r="B96" s="75" t="s">
        <v>256</v>
      </c>
      <c r="C96" s="78"/>
      <c r="D96" s="78"/>
      <c r="E96" s="79"/>
      <c r="F96" s="555"/>
      <c r="G96" s="187"/>
      <c r="H96" s="69"/>
      <c r="I96" s="69"/>
    </row>
    <row r="97" spans="1:9" ht="12" customHeight="1" thickBot="1">
      <c r="A97" s="53"/>
      <c r="B97" s="58" t="s">
        <v>248</v>
      </c>
      <c r="C97" s="83">
        <f>SUM(C91:C96)</f>
        <v>45833</v>
      </c>
      <c r="D97" s="83">
        <f>SUM(D91:D96)</f>
        <v>45833</v>
      </c>
      <c r="E97" s="83">
        <f>SUM(E91:E96)</f>
        <v>12500</v>
      </c>
      <c r="F97" s="544">
        <f>SUM(E97/D97)</f>
        <v>0.27272925621277244</v>
      </c>
      <c r="G97" s="189"/>
      <c r="H97" s="69"/>
      <c r="I97" s="69"/>
    </row>
    <row r="98" spans="1:9" ht="12" customHeight="1" thickBot="1">
      <c r="A98" s="15">
        <v>3120</v>
      </c>
      <c r="B98" s="74" t="s">
        <v>285</v>
      </c>
      <c r="C98" s="83">
        <f>SUM(C106+C114+C122+C130)</f>
        <v>45000</v>
      </c>
      <c r="D98" s="83">
        <f>SUM(D106+D114+D122+D130)</f>
        <v>45000</v>
      </c>
      <c r="E98" s="83">
        <f>SUM(E106+E114+E122+E130)</f>
        <v>14162</v>
      </c>
      <c r="F98" s="544">
        <f>SUM(E98/D98)</f>
        <v>0.3147111111111111</v>
      </c>
      <c r="G98" s="189"/>
      <c r="H98" s="69"/>
      <c r="I98" s="69"/>
    </row>
    <row r="99" spans="1:9" ht="12" customHeight="1">
      <c r="A99" s="15">
        <v>3121</v>
      </c>
      <c r="B99" s="185" t="s">
        <v>223</v>
      </c>
      <c r="C99" s="100"/>
      <c r="D99" s="100"/>
      <c r="E99" s="90"/>
      <c r="F99" s="554"/>
      <c r="G99" s="4"/>
      <c r="H99" s="69"/>
      <c r="I99" s="69"/>
    </row>
    <row r="100" spans="1:9" ht="12" customHeight="1">
      <c r="A100" s="15"/>
      <c r="B100" s="72" t="s">
        <v>48</v>
      </c>
      <c r="C100" s="47"/>
      <c r="D100" s="47"/>
      <c r="E100" s="47"/>
      <c r="F100" s="543"/>
      <c r="G100" s="5"/>
      <c r="H100" s="69"/>
      <c r="I100" s="69"/>
    </row>
    <row r="101" spans="1:9" ht="12" customHeight="1">
      <c r="A101" s="15"/>
      <c r="B101" s="7" t="s">
        <v>289</v>
      </c>
      <c r="C101" s="47"/>
      <c r="D101" s="47"/>
      <c r="E101" s="47"/>
      <c r="F101" s="543"/>
      <c r="G101" s="5"/>
      <c r="H101" s="69"/>
      <c r="I101" s="69"/>
    </row>
    <row r="102" spans="1:9" ht="12" customHeight="1">
      <c r="A102" s="87"/>
      <c r="B102" s="86" t="s">
        <v>255</v>
      </c>
      <c r="C102" s="167">
        <v>10000</v>
      </c>
      <c r="D102" s="167">
        <v>10000</v>
      </c>
      <c r="E102" s="167">
        <v>1046</v>
      </c>
      <c r="F102" s="537">
        <f>SUM(E102/D102)</f>
        <v>0.1046</v>
      </c>
      <c r="G102" s="5"/>
      <c r="H102" s="69"/>
      <c r="I102" s="69"/>
    </row>
    <row r="103" spans="1:9" ht="12" customHeight="1">
      <c r="A103" s="15"/>
      <c r="B103" s="10" t="s">
        <v>269</v>
      </c>
      <c r="C103" s="47"/>
      <c r="D103" s="47"/>
      <c r="E103" s="47"/>
      <c r="F103" s="543"/>
      <c r="G103" s="5"/>
      <c r="H103" s="69"/>
      <c r="I103" s="69"/>
    </row>
    <row r="104" spans="1:9" ht="12" customHeight="1">
      <c r="A104" s="15"/>
      <c r="B104" s="10" t="s">
        <v>63</v>
      </c>
      <c r="C104" s="47"/>
      <c r="D104" s="47"/>
      <c r="E104" s="47"/>
      <c r="F104" s="543"/>
      <c r="G104" s="5"/>
      <c r="H104" s="69"/>
      <c r="I104" s="69"/>
    </row>
    <row r="105" spans="1:9" ht="12" customHeight="1" thickBot="1">
      <c r="A105" s="15"/>
      <c r="B105" s="75" t="s">
        <v>256</v>
      </c>
      <c r="C105" s="48"/>
      <c r="D105" s="48"/>
      <c r="E105" s="48"/>
      <c r="F105" s="555"/>
      <c r="G105" s="3"/>
      <c r="H105" s="69"/>
      <c r="I105" s="69"/>
    </row>
    <row r="106" spans="1:9" ht="12" customHeight="1" thickBot="1">
      <c r="A106" s="53"/>
      <c r="B106" s="58" t="s">
        <v>248</v>
      </c>
      <c r="C106" s="83">
        <f>SUM(C102:C105)</f>
        <v>10000</v>
      </c>
      <c r="D106" s="83">
        <f>SUM(D102:D105)</f>
        <v>10000</v>
      </c>
      <c r="E106" s="83">
        <f>SUM(E102:E105)</f>
        <v>1046</v>
      </c>
      <c r="F106" s="544">
        <f>SUM(E106/D106)</f>
        <v>0.1046</v>
      </c>
      <c r="G106" s="189"/>
      <c r="H106" s="69"/>
      <c r="I106" s="69"/>
    </row>
    <row r="107" spans="1:9" ht="12" customHeight="1">
      <c r="A107" s="87">
        <v>3122</v>
      </c>
      <c r="B107" s="104" t="s">
        <v>209</v>
      </c>
      <c r="C107" s="90"/>
      <c r="D107" s="90"/>
      <c r="E107" s="90"/>
      <c r="F107" s="554"/>
      <c r="G107" s="22"/>
      <c r="H107" s="69"/>
      <c r="I107" s="69"/>
    </row>
    <row r="108" spans="1:9" ht="12" customHeight="1">
      <c r="A108" s="85"/>
      <c r="B108" s="72" t="s">
        <v>48</v>
      </c>
      <c r="C108" s="78"/>
      <c r="D108" s="78"/>
      <c r="E108" s="78"/>
      <c r="F108" s="543"/>
      <c r="G108" s="187"/>
      <c r="H108" s="69"/>
      <c r="I108" s="69"/>
    </row>
    <row r="109" spans="1:9" ht="12" customHeight="1">
      <c r="A109" s="85"/>
      <c r="B109" s="7" t="s">
        <v>289</v>
      </c>
      <c r="C109" s="78"/>
      <c r="D109" s="78"/>
      <c r="E109" s="78"/>
      <c r="F109" s="543"/>
      <c r="G109" s="187"/>
      <c r="H109" s="69"/>
      <c r="I109" s="69"/>
    </row>
    <row r="110" spans="1:9" ht="12" customHeight="1">
      <c r="A110" s="85"/>
      <c r="B110" s="86" t="s">
        <v>255</v>
      </c>
      <c r="C110" s="78">
        <v>10000</v>
      </c>
      <c r="D110" s="78">
        <v>10000</v>
      </c>
      <c r="E110" s="78">
        <v>1628</v>
      </c>
      <c r="F110" s="537">
        <f>SUM(E110/D110)</f>
        <v>0.1628</v>
      </c>
      <c r="G110" s="187"/>
      <c r="H110" s="69"/>
      <c r="I110" s="69"/>
    </row>
    <row r="111" spans="1:9" ht="12" customHeight="1">
      <c r="A111" s="85"/>
      <c r="B111" s="10" t="s">
        <v>269</v>
      </c>
      <c r="C111" s="78"/>
      <c r="D111" s="78"/>
      <c r="E111" s="78"/>
      <c r="F111" s="543"/>
      <c r="G111" s="187"/>
      <c r="H111" s="69"/>
      <c r="I111" s="69"/>
    </row>
    <row r="112" spans="1:9" ht="12" customHeight="1">
      <c r="A112" s="85"/>
      <c r="B112" s="10" t="s">
        <v>63</v>
      </c>
      <c r="C112" s="78"/>
      <c r="D112" s="78"/>
      <c r="E112" s="78"/>
      <c r="F112" s="543"/>
      <c r="G112" s="187"/>
      <c r="H112" s="69"/>
      <c r="I112" s="69"/>
    </row>
    <row r="113" spans="1:9" ht="12" customHeight="1" thickBot="1">
      <c r="A113" s="85"/>
      <c r="B113" s="75" t="s">
        <v>256</v>
      </c>
      <c r="C113" s="78"/>
      <c r="D113" s="78"/>
      <c r="E113" s="79"/>
      <c r="F113" s="555"/>
      <c r="G113" s="187"/>
      <c r="H113" s="69"/>
      <c r="I113" s="69"/>
    </row>
    <row r="114" spans="1:9" ht="12" customHeight="1" thickBot="1">
      <c r="A114" s="81"/>
      <c r="B114" s="58" t="s">
        <v>248</v>
      </c>
      <c r="C114" s="83">
        <f>SUM(C108:C113)</f>
        <v>10000</v>
      </c>
      <c r="D114" s="83">
        <f>SUM(D108:D113)</f>
        <v>10000</v>
      </c>
      <c r="E114" s="83">
        <f>SUM(E108:E113)</f>
        <v>1628</v>
      </c>
      <c r="F114" s="544">
        <f>SUM(E114/D114)</f>
        <v>0.1628</v>
      </c>
      <c r="G114" s="189"/>
      <c r="H114" s="69"/>
      <c r="I114" s="69"/>
    </row>
    <row r="115" spans="1:9" ht="12" customHeight="1">
      <c r="A115" s="87">
        <v>3123</v>
      </c>
      <c r="B115" s="99" t="s">
        <v>69</v>
      </c>
      <c r="C115" s="100"/>
      <c r="D115" s="100"/>
      <c r="E115" s="90"/>
      <c r="F115" s="554"/>
      <c r="G115" s="18"/>
      <c r="H115" s="69"/>
      <c r="I115" s="69"/>
    </row>
    <row r="116" spans="1:9" ht="12" customHeight="1">
      <c r="A116" s="85"/>
      <c r="B116" s="72" t="s">
        <v>48</v>
      </c>
      <c r="C116" s="78"/>
      <c r="D116" s="78"/>
      <c r="E116" s="78"/>
      <c r="F116" s="543"/>
      <c r="G116" s="187"/>
      <c r="H116" s="69"/>
      <c r="I116" s="69"/>
    </row>
    <row r="117" spans="1:9" ht="12" customHeight="1">
      <c r="A117" s="85"/>
      <c r="B117" s="7" t="s">
        <v>289</v>
      </c>
      <c r="C117" s="78"/>
      <c r="D117" s="78"/>
      <c r="E117" s="78"/>
      <c r="F117" s="543"/>
      <c r="G117" s="187"/>
      <c r="H117" s="69"/>
      <c r="I117" s="69"/>
    </row>
    <row r="118" spans="1:9" ht="12" customHeight="1">
      <c r="A118" s="85"/>
      <c r="B118" s="86" t="s">
        <v>255</v>
      </c>
      <c r="C118" s="78">
        <v>10000</v>
      </c>
      <c r="D118" s="78">
        <v>15000</v>
      </c>
      <c r="E118" s="78">
        <v>8812</v>
      </c>
      <c r="F118" s="537">
        <f>SUM(E118/D118)</f>
        <v>0.5874666666666667</v>
      </c>
      <c r="G118" s="187"/>
      <c r="H118" s="69"/>
      <c r="I118" s="69"/>
    </row>
    <row r="119" spans="1:9" ht="12" customHeight="1">
      <c r="A119" s="85"/>
      <c r="B119" s="10" t="s">
        <v>269</v>
      </c>
      <c r="C119" s="78"/>
      <c r="D119" s="78"/>
      <c r="E119" s="78"/>
      <c r="F119" s="543"/>
      <c r="G119" s="187"/>
      <c r="H119" s="69"/>
      <c r="I119" s="69"/>
    </row>
    <row r="120" spans="1:9" ht="12" customHeight="1">
      <c r="A120" s="85"/>
      <c r="B120" s="10" t="s">
        <v>63</v>
      </c>
      <c r="C120" s="78"/>
      <c r="D120" s="78"/>
      <c r="E120" s="78"/>
      <c r="F120" s="543"/>
      <c r="G120" s="187"/>
      <c r="H120" s="69"/>
      <c r="I120" s="69"/>
    </row>
    <row r="121" spans="1:9" ht="12" customHeight="1" thickBot="1">
      <c r="A121" s="85"/>
      <c r="B121" s="75" t="s">
        <v>256</v>
      </c>
      <c r="C121" s="78"/>
      <c r="D121" s="78"/>
      <c r="E121" s="79"/>
      <c r="F121" s="555"/>
      <c r="G121" s="187"/>
      <c r="H121" s="69"/>
      <c r="I121" s="69"/>
    </row>
    <row r="122" spans="1:9" ht="12" customHeight="1" thickBot="1">
      <c r="A122" s="81"/>
      <c r="B122" s="58" t="s">
        <v>248</v>
      </c>
      <c r="C122" s="83">
        <f>SUM(C116:C121)</f>
        <v>10000</v>
      </c>
      <c r="D122" s="83">
        <f>SUM(D116:D121)</f>
        <v>15000</v>
      </c>
      <c r="E122" s="83">
        <f>SUM(E116:E121)</f>
        <v>8812</v>
      </c>
      <c r="F122" s="544">
        <f>SUM(E122/D122)</f>
        <v>0.5874666666666667</v>
      </c>
      <c r="G122" s="189"/>
      <c r="H122" s="69"/>
      <c r="I122" s="69"/>
    </row>
    <row r="123" spans="1:9" ht="12" customHeight="1">
      <c r="A123" s="87">
        <v>3124</v>
      </c>
      <c r="B123" s="99" t="s">
        <v>74</v>
      </c>
      <c r="C123" s="100"/>
      <c r="D123" s="100"/>
      <c r="E123" s="90"/>
      <c r="F123" s="554"/>
      <c r="G123" s="18" t="s">
        <v>164</v>
      </c>
      <c r="H123" s="69"/>
      <c r="I123" s="69"/>
    </row>
    <row r="124" spans="1:9" ht="12" customHeight="1">
      <c r="A124" s="85"/>
      <c r="B124" s="72" t="s">
        <v>48</v>
      </c>
      <c r="C124" s="78"/>
      <c r="D124" s="78"/>
      <c r="E124" s="78"/>
      <c r="F124" s="543"/>
      <c r="G124" s="187"/>
      <c r="H124" s="69"/>
      <c r="I124" s="69"/>
    </row>
    <row r="125" spans="1:9" ht="12" customHeight="1">
      <c r="A125" s="85"/>
      <c r="B125" s="7" t="s">
        <v>289</v>
      </c>
      <c r="C125" s="78"/>
      <c r="D125" s="78"/>
      <c r="E125" s="78"/>
      <c r="F125" s="543"/>
      <c r="G125" s="187"/>
      <c r="H125" s="69"/>
      <c r="I125" s="69"/>
    </row>
    <row r="126" spans="1:9" ht="12" customHeight="1">
      <c r="A126" s="85"/>
      <c r="B126" s="86" t="s">
        <v>255</v>
      </c>
      <c r="C126" s="78">
        <v>15000</v>
      </c>
      <c r="D126" s="78">
        <v>10000</v>
      </c>
      <c r="E126" s="78">
        <v>2676</v>
      </c>
      <c r="F126" s="537">
        <f>SUM(E126/D126)</f>
        <v>0.2676</v>
      </c>
      <c r="G126" s="187"/>
      <c r="H126" s="69"/>
      <c r="I126" s="69"/>
    </row>
    <row r="127" spans="1:9" ht="12" customHeight="1">
      <c r="A127" s="85"/>
      <c r="B127" s="10" t="s">
        <v>269</v>
      </c>
      <c r="C127" s="78"/>
      <c r="D127" s="78"/>
      <c r="E127" s="78"/>
      <c r="F127" s="543"/>
      <c r="G127" s="187"/>
      <c r="H127" s="69"/>
      <c r="I127" s="69"/>
    </row>
    <row r="128" spans="1:9" ht="12" customHeight="1">
      <c r="A128" s="85"/>
      <c r="B128" s="10" t="s">
        <v>63</v>
      </c>
      <c r="C128" s="78"/>
      <c r="D128" s="78"/>
      <c r="E128" s="78"/>
      <c r="F128" s="543"/>
      <c r="G128" s="187"/>
      <c r="H128" s="69"/>
      <c r="I128" s="69"/>
    </row>
    <row r="129" spans="1:9" ht="12" customHeight="1" thickBot="1">
      <c r="A129" s="85"/>
      <c r="B129" s="75" t="s">
        <v>256</v>
      </c>
      <c r="C129" s="78"/>
      <c r="D129" s="78"/>
      <c r="E129" s="79"/>
      <c r="F129" s="555"/>
      <c r="G129" s="187"/>
      <c r="H129" s="69"/>
      <c r="I129" s="69"/>
    </row>
    <row r="130" spans="1:9" ht="12" customHeight="1" thickBot="1">
      <c r="A130" s="81"/>
      <c r="B130" s="58" t="s">
        <v>248</v>
      </c>
      <c r="C130" s="83">
        <f>SUM(C124:C129)</f>
        <v>15000</v>
      </c>
      <c r="D130" s="83">
        <f>SUM(D124:D129)</f>
        <v>10000</v>
      </c>
      <c r="E130" s="83">
        <f>SUM(E124:E129)</f>
        <v>2676</v>
      </c>
      <c r="F130" s="544">
        <f>SUM(E130/D130)</f>
        <v>0.2676</v>
      </c>
      <c r="G130" s="189"/>
      <c r="H130" s="69"/>
      <c r="I130" s="69"/>
    </row>
    <row r="131" spans="1:9" ht="12" customHeight="1" thickBot="1">
      <c r="A131" s="144">
        <v>3140</v>
      </c>
      <c r="B131" s="88" t="s">
        <v>77</v>
      </c>
      <c r="C131" s="89">
        <f>SUM(C139+C147+C155+C163)</f>
        <v>71500</v>
      </c>
      <c r="D131" s="89">
        <f>SUM(D139+D147+D155+D163)</f>
        <v>41515</v>
      </c>
      <c r="E131" s="83">
        <f>SUM(E139+E147+E155+E163)</f>
        <v>6208</v>
      </c>
      <c r="F131" s="544">
        <f>SUM(E131/D131)</f>
        <v>0.14953631217632182</v>
      </c>
      <c r="G131" s="189"/>
      <c r="H131" s="69"/>
      <c r="I131" s="69"/>
    </row>
    <row r="132" spans="1:9" ht="12" customHeight="1">
      <c r="A132" s="87">
        <v>3141</v>
      </c>
      <c r="B132" s="99" t="s">
        <v>109</v>
      </c>
      <c r="C132" s="100"/>
      <c r="D132" s="100"/>
      <c r="E132" s="90"/>
      <c r="F132" s="554"/>
      <c r="G132" s="187"/>
      <c r="H132" s="69"/>
      <c r="I132" s="69"/>
    </row>
    <row r="133" spans="1:9" ht="12" customHeight="1">
      <c r="A133" s="85"/>
      <c r="B133" s="72" t="s">
        <v>48</v>
      </c>
      <c r="C133" s="78"/>
      <c r="D133" s="78"/>
      <c r="E133" s="78"/>
      <c r="F133" s="543"/>
      <c r="G133" s="187"/>
      <c r="H133" s="69"/>
      <c r="I133" s="69"/>
    </row>
    <row r="134" spans="1:9" ht="12" customHeight="1">
      <c r="A134" s="85"/>
      <c r="B134" s="7" t="s">
        <v>289</v>
      </c>
      <c r="C134" s="78"/>
      <c r="D134" s="78"/>
      <c r="E134" s="78"/>
      <c r="F134" s="543"/>
      <c r="G134" s="187"/>
      <c r="H134" s="69"/>
      <c r="I134" s="69"/>
    </row>
    <row r="135" spans="1:9" ht="12" customHeight="1">
      <c r="A135" s="85"/>
      <c r="B135" s="86" t="s">
        <v>255</v>
      </c>
      <c r="C135" s="78"/>
      <c r="D135" s="78"/>
      <c r="E135" s="78"/>
      <c r="F135" s="543"/>
      <c r="G135" s="187"/>
      <c r="H135" s="69"/>
      <c r="I135" s="69"/>
    </row>
    <row r="136" spans="1:9" ht="12" customHeight="1">
      <c r="A136" s="85"/>
      <c r="B136" s="10" t="s">
        <v>269</v>
      </c>
      <c r="C136" s="268">
        <v>47000</v>
      </c>
      <c r="D136" s="268">
        <v>17015</v>
      </c>
      <c r="E136" s="268"/>
      <c r="F136" s="543">
        <f>SUM(E136/D136)</f>
        <v>0</v>
      </c>
      <c r="G136" s="187"/>
      <c r="H136" s="69"/>
      <c r="I136" s="69"/>
    </row>
    <row r="137" spans="1:9" ht="12" customHeight="1">
      <c r="A137" s="85"/>
      <c r="B137" s="10" t="s">
        <v>63</v>
      </c>
      <c r="C137" s="78"/>
      <c r="D137" s="78"/>
      <c r="E137" s="78"/>
      <c r="F137" s="543"/>
      <c r="G137" s="193"/>
      <c r="H137" s="69"/>
      <c r="I137" s="69"/>
    </row>
    <row r="138" spans="1:9" ht="12" customHeight="1" thickBot="1">
      <c r="A138" s="85"/>
      <c r="B138" s="75" t="s">
        <v>256</v>
      </c>
      <c r="C138" s="78"/>
      <c r="D138" s="78"/>
      <c r="E138" s="79"/>
      <c r="F138" s="555"/>
      <c r="G138" s="30"/>
      <c r="H138" s="69"/>
      <c r="I138" s="69"/>
    </row>
    <row r="139" spans="1:9" ht="12" customHeight="1" thickBot="1">
      <c r="A139" s="81"/>
      <c r="B139" s="58" t="s">
        <v>248</v>
      </c>
      <c r="C139" s="83">
        <f>SUM(C133:C138)</f>
        <v>47000</v>
      </c>
      <c r="D139" s="83">
        <f>SUM(D133:D138)</f>
        <v>17015</v>
      </c>
      <c r="E139" s="83"/>
      <c r="F139" s="544">
        <f>SUM(E139/D139)</f>
        <v>0</v>
      </c>
      <c r="G139" s="189"/>
      <c r="H139" s="69"/>
      <c r="I139" s="69"/>
    </row>
    <row r="140" spans="1:9" ht="12" customHeight="1">
      <c r="A140" s="87">
        <v>3142</v>
      </c>
      <c r="B140" s="74" t="s">
        <v>173</v>
      </c>
      <c r="C140" s="90"/>
      <c r="D140" s="90"/>
      <c r="E140" s="90"/>
      <c r="F140" s="554"/>
      <c r="G140" s="4"/>
      <c r="H140" s="69"/>
      <c r="I140" s="69"/>
    </row>
    <row r="141" spans="1:9" ht="12" customHeight="1">
      <c r="A141" s="87"/>
      <c r="B141" s="72" t="s">
        <v>48</v>
      </c>
      <c r="C141" s="73"/>
      <c r="D141" s="73"/>
      <c r="E141" s="73"/>
      <c r="F141" s="543"/>
      <c r="G141" s="5"/>
      <c r="H141" s="69"/>
      <c r="I141" s="69"/>
    </row>
    <row r="142" spans="1:9" ht="12" customHeight="1">
      <c r="A142" s="87"/>
      <c r="B142" s="7" t="s">
        <v>289</v>
      </c>
      <c r="C142" s="73"/>
      <c r="D142" s="73"/>
      <c r="E142" s="73"/>
      <c r="F142" s="543"/>
      <c r="G142" s="5"/>
      <c r="H142" s="69"/>
      <c r="I142" s="69"/>
    </row>
    <row r="143" spans="1:9" ht="12" customHeight="1">
      <c r="A143" s="87"/>
      <c r="B143" s="86" t="s">
        <v>255</v>
      </c>
      <c r="C143" s="167">
        <v>14000</v>
      </c>
      <c r="D143" s="167">
        <v>14000</v>
      </c>
      <c r="E143" s="167">
        <v>5507</v>
      </c>
      <c r="F143" s="537">
        <f>SUM(E143/D143)</f>
        <v>0.39335714285714285</v>
      </c>
      <c r="G143" s="228"/>
      <c r="H143" s="69"/>
      <c r="I143" s="69"/>
    </row>
    <row r="144" spans="1:9" ht="12" customHeight="1">
      <c r="A144" s="87"/>
      <c r="B144" s="10" t="s">
        <v>269</v>
      </c>
      <c r="C144" s="47"/>
      <c r="D144" s="47"/>
      <c r="E144" s="47"/>
      <c r="F144" s="543"/>
      <c r="G144" s="228"/>
      <c r="H144" s="69"/>
      <c r="I144" s="69"/>
    </row>
    <row r="145" spans="1:9" ht="12" customHeight="1">
      <c r="A145" s="87"/>
      <c r="B145" s="10" t="s">
        <v>63</v>
      </c>
      <c r="C145" s="47"/>
      <c r="D145" s="47"/>
      <c r="E145" s="47"/>
      <c r="F145" s="543"/>
      <c r="G145" s="5"/>
      <c r="H145" s="69"/>
      <c r="I145" s="69"/>
    </row>
    <row r="146" spans="1:9" ht="12" customHeight="1" thickBot="1">
      <c r="A146" s="87"/>
      <c r="B146" s="75" t="s">
        <v>256</v>
      </c>
      <c r="C146" s="48"/>
      <c r="D146" s="48"/>
      <c r="E146" s="48"/>
      <c r="F146" s="555"/>
      <c r="G146" s="30"/>
      <c r="H146" s="69"/>
      <c r="I146" s="69"/>
    </row>
    <row r="147" spans="1:9" ht="12" customHeight="1" thickBot="1">
      <c r="A147" s="81"/>
      <c r="B147" s="58" t="s">
        <v>248</v>
      </c>
      <c r="C147" s="83">
        <f>SUM(C141:C146)</f>
        <v>14000</v>
      </c>
      <c r="D147" s="83">
        <f>SUM(D141:D146)</f>
        <v>14000</v>
      </c>
      <c r="E147" s="83">
        <f>SUM(E141:E146)</f>
        <v>5507</v>
      </c>
      <c r="F147" s="544">
        <f>SUM(E147/D147)</f>
        <v>0.39335714285714285</v>
      </c>
      <c r="G147" s="31"/>
      <c r="H147" s="69"/>
      <c r="I147" s="69"/>
    </row>
    <row r="148" spans="1:9" ht="12" customHeight="1">
      <c r="A148" s="87">
        <v>3143</v>
      </c>
      <c r="B148" s="104" t="s">
        <v>110</v>
      </c>
      <c r="C148" s="90"/>
      <c r="D148" s="90"/>
      <c r="E148" s="90"/>
      <c r="F148" s="554"/>
      <c r="G148" s="31" t="s">
        <v>217</v>
      </c>
      <c r="H148" s="69"/>
      <c r="I148" s="69"/>
    </row>
    <row r="149" spans="1:9" ht="12" customHeight="1">
      <c r="A149" s="85"/>
      <c r="B149" s="72" t="s">
        <v>48</v>
      </c>
      <c r="C149" s="78"/>
      <c r="D149" s="78"/>
      <c r="E149" s="78">
        <v>192</v>
      </c>
      <c r="F149" s="543"/>
      <c r="G149" s="187"/>
      <c r="H149" s="69"/>
      <c r="I149" s="69"/>
    </row>
    <row r="150" spans="1:9" ht="12" customHeight="1">
      <c r="A150" s="85"/>
      <c r="B150" s="7" t="s">
        <v>289</v>
      </c>
      <c r="C150" s="78"/>
      <c r="D150" s="78"/>
      <c r="E150" s="78">
        <v>47</v>
      </c>
      <c r="F150" s="543"/>
      <c r="G150" s="187"/>
      <c r="H150" s="69"/>
      <c r="I150" s="69"/>
    </row>
    <row r="151" spans="1:9" ht="12" customHeight="1">
      <c r="A151" s="85"/>
      <c r="B151" s="86" t="s">
        <v>255</v>
      </c>
      <c r="C151" s="268">
        <v>7000</v>
      </c>
      <c r="D151" s="268">
        <v>7000</v>
      </c>
      <c r="E151" s="268"/>
      <c r="F151" s="543"/>
      <c r="G151" s="228"/>
      <c r="H151" s="69"/>
      <c r="I151" s="69"/>
    </row>
    <row r="152" spans="1:9" ht="12" customHeight="1">
      <c r="A152" s="85"/>
      <c r="B152" s="10" t="s">
        <v>269</v>
      </c>
      <c r="C152" s="78"/>
      <c r="D152" s="78"/>
      <c r="E152" s="78"/>
      <c r="F152" s="543"/>
      <c r="G152" s="228"/>
      <c r="H152" s="69"/>
      <c r="I152" s="69"/>
    </row>
    <row r="153" spans="1:9" ht="12" customHeight="1">
      <c r="A153" s="85"/>
      <c r="B153" s="10" t="s">
        <v>63</v>
      </c>
      <c r="C153" s="78"/>
      <c r="D153" s="78"/>
      <c r="E153" s="78"/>
      <c r="F153" s="543"/>
      <c r="G153" s="193"/>
      <c r="H153" s="69"/>
      <c r="I153" s="69"/>
    </row>
    <row r="154" spans="1:9" ht="12" customHeight="1" thickBot="1">
      <c r="A154" s="85"/>
      <c r="B154" s="75" t="s">
        <v>256</v>
      </c>
      <c r="C154" s="78"/>
      <c r="D154" s="78"/>
      <c r="E154" s="79"/>
      <c r="F154" s="555"/>
      <c r="G154" s="30"/>
      <c r="H154" s="69"/>
      <c r="I154" s="69"/>
    </row>
    <row r="155" spans="1:9" ht="12" customHeight="1" thickBot="1">
      <c r="A155" s="81"/>
      <c r="B155" s="58" t="s">
        <v>248</v>
      </c>
      <c r="C155" s="83">
        <f>SUM(C149:C154)</f>
        <v>7000</v>
      </c>
      <c r="D155" s="83">
        <f>SUM(D149:D154)</f>
        <v>7000</v>
      </c>
      <c r="E155" s="83">
        <f>SUM(E149:E154)</f>
        <v>239</v>
      </c>
      <c r="F155" s="544">
        <f>SUM(E155/D155)</f>
        <v>0.03414285714285714</v>
      </c>
      <c r="G155" s="189"/>
      <c r="H155" s="69"/>
      <c r="I155" s="69"/>
    </row>
    <row r="156" spans="1:9" ht="12" customHeight="1">
      <c r="A156" s="87">
        <v>3144</v>
      </c>
      <c r="B156" s="99" t="s">
        <v>111</v>
      </c>
      <c r="C156" s="100"/>
      <c r="D156" s="100"/>
      <c r="E156" s="90"/>
      <c r="F156" s="554"/>
      <c r="G156" s="187"/>
      <c r="H156" s="69"/>
      <c r="I156" s="69"/>
    </row>
    <row r="157" spans="1:9" ht="12" customHeight="1">
      <c r="A157" s="85"/>
      <c r="B157" s="72" t="s">
        <v>48</v>
      </c>
      <c r="C157" s="78"/>
      <c r="D157" s="78"/>
      <c r="E157" s="78"/>
      <c r="F157" s="543"/>
      <c r="G157" s="187"/>
      <c r="H157" s="69"/>
      <c r="I157" s="69"/>
    </row>
    <row r="158" spans="1:9" ht="12" customHeight="1">
      <c r="A158" s="85"/>
      <c r="B158" s="7" t="s">
        <v>289</v>
      </c>
      <c r="C158" s="78"/>
      <c r="D158" s="78"/>
      <c r="E158" s="78"/>
      <c r="F158" s="543"/>
      <c r="G158" s="228"/>
      <c r="H158" s="69"/>
      <c r="I158" s="69"/>
    </row>
    <row r="159" spans="1:9" ht="12" customHeight="1">
      <c r="A159" s="85"/>
      <c r="B159" s="86" t="s">
        <v>255</v>
      </c>
      <c r="C159" s="78"/>
      <c r="D159" s="78"/>
      <c r="E159" s="78">
        <v>2</v>
      </c>
      <c r="F159" s="543"/>
      <c r="G159" s="228"/>
      <c r="H159" s="69"/>
      <c r="I159" s="69"/>
    </row>
    <row r="160" spans="1:9" ht="12" customHeight="1">
      <c r="A160" s="85"/>
      <c r="B160" s="10" t="s">
        <v>269</v>
      </c>
      <c r="C160" s="78"/>
      <c r="D160" s="78"/>
      <c r="E160" s="78"/>
      <c r="F160" s="543"/>
      <c r="G160" s="187"/>
      <c r="H160" s="69"/>
      <c r="I160" s="69"/>
    </row>
    <row r="161" spans="1:9" ht="12" customHeight="1">
      <c r="A161" s="85"/>
      <c r="B161" s="10" t="s">
        <v>63</v>
      </c>
      <c r="C161" s="268">
        <v>3500</v>
      </c>
      <c r="D161" s="268">
        <v>3500</v>
      </c>
      <c r="E161" s="268">
        <v>460</v>
      </c>
      <c r="F161" s="537">
        <f>SUM(E161/D161)</f>
        <v>0.13142857142857142</v>
      </c>
      <c r="G161" s="193"/>
      <c r="H161" s="69"/>
      <c r="I161" s="69"/>
    </row>
    <row r="162" spans="1:9" ht="12" customHeight="1" thickBot="1">
      <c r="A162" s="85"/>
      <c r="B162" s="75" t="s">
        <v>256</v>
      </c>
      <c r="C162" s="78"/>
      <c r="D162" s="78"/>
      <c r="E162" s="79"/>
      <c r="F162" s="555"/>
      <c r="G162" s="30"/>
      <c r="H162" s="69"/>
      <c r="I162" s="69"/>
    </row>
    <row r="163" spans="1:9" ht="12" customHeight="1" thickBot="1">
      <c r="A163" s="81"/>
      <c r="B163" s="58" t="s">
        <v>248</v>
      </c>
      <c r="C163" s="83">
        <f>SUM(C157:C162)</f>
        <v>3500</v>
      </c>
      <c r="D163" s="83">
        <f>SUM(D157:D162)</f>
        <v>3500</v>
      </c>
      <c r="E163" s="83">
        <f>SUM(E157:E162)</f>
        <v>462</v>
      </c>
      <c r="F163" s="544">
        <f>SUM(E163/D163)</f>
        <v>0.132</v>
      </c>
      <c r="G163" s="189"/>
      <c r="H163" s="69"/>
      <c r="I163" s="69"/>
    </row>
    <row r="164" spans="1:9" ht="12.75" thickBot="1">
      <c r="A164" s="144">
        <v>3200</v>
      </c>
      <c r="B164" s="64" t="s">
        <v>75</v>
      </c>
      <c r="C164" s="83">
        <f>SUM(C180+C188+C196+C204+C212+C220+C245+C278+C228+C236+C253+C172+C261+C269)</f>
        <v>2443864</v>
      </c>
      <c r="D164" s="83">
        <f>SUM(D180+D188+D196+D204+D212+D220+D245+D278+D228+D236+D253+D172+D261+D269)</f>
        <v>2533301</v>
      </c>
      <c r="E164" s="83">
        <f>SUM(E180+E188+E196+E204+E212+E220+E245+E278+E228+E236+E253+E172+E261+E269)</f>
        <v>972682</v>
      </c>
      <c r="F164" s="544">
        <f>SUM(E164/D164)</f>
        <v>0.38395832157331483</v>
      </c>
      <c r="G164" s="189"/>
      <c r="H164" s="69"/>
      <c r="I164" s="69"/>
    </row>
    <row r="165" spans="1:9" ht="12">
      <c r="A165" s="87">
        <v>3201</v>
      </c>
      <c r="B165" s="460" t="s">
        <v>559</v>
      </c>
      <c r="C165" s="100"/>
      <c r="D165" s="100"/>
      <c r="E165" s="90"/>
      <c r="F165" s="554"/>
      <c r="G165" s="31"/>
      <c r="H165" s="69"/>
      <c r="I165" s="69"/>
    </row>
    <row r="166" spans="1:9" ht="12">
      <c r="A166" s="87"/>
      <c r="B166" s="86" t="s">
        <v>48</v>
      </c>
      <c r="C166" s="47"/>
      <c r="D166" s="167">
        <v>1679</v>
      </c>
      <c r="E166" s="167">
        <v>1251</v>
      </c>
      <c r="F166" s="537">
        <f>SUM(E166/D166)</f>
        <v>0.7450863609291245</v>
      </c>
      <c r="G166" s="5"/>
      <c r="H166" s="69"/>
      <c r="I166" s="69"/>
    </row>
    <row r="167" spans="1:9" ht="12">
      <c r="A167" s="87"/>
      <c r="B167" s="7" t="s">
        <v>289</v>
      </c>
      <c r="C167" s="47"/>
      <c r="D167" s="167">
        <v>516</v>
      </c>
      <c r="E167" s="167">
        <v>304</v>
      </c>
      <c r="F167" s="537">
        <f>SUM(E167/D167)</f>
        <v>0.5891472868217055</v>
      </c>
      <c r="G167" s="5"/>
      <c r="H167" s="69"/>
      <c r="I167" s="69"/>
    </row>
    <row r="168" spans="1:9" ht="12">
      <c r="A168" s="87"/>
      <c r="B168" s="86" t="s">
        <v>255</v>
      </c>
      <c r="C168" s="167">
        <v>35000</v>
      </c>
      <c r="D168" s="167">
        <v>55997</v>
      </c>
      <c r="E168" s="167">
        <v>27971</v>
      </c>
      <c r="F168" s="537">
        <f>SUM(E168/D168)</f>
        <v>0.49950890226262123</v>
      </c>
      <c r="G168" s="5"/>
      <c r="H168" s="69"/>
      <c r="I168" s="69"/>
    </row>
    <row r="169" spans="1:9" ht="12">
      <c r="A169" s="87"/>
      <c r="B169" s="184" t="s">
        <v>269</v>
      </c>
      <c r="C169" s="47"/>
      <c r="D169" s="47"/>
      <c r="E169" s="47"/>
      <c r="F169" s="537"/>
      <c r="G169" s="5"/>
      <c r="H169" s="69"/>
      <c r="I169" s="69"/>
    </row>
    <row r="170" spans="1:9" ht="12">
      <c r="A170" s="87"/>
      <c r="B170" s="184" t="s">
        <v>63</v>
      </c>
      <c r="C170" s="47"/>
      <c r="D170" s="47"/>
      <c r="E170" s="167">
        <v>57</v>
      </c>
      <c r="F170" s="537"/>
      <c r="G170" s="5"/>
      <c r="H170" s="69"/>
      <c r="I170" s="69"/>
    </row>
    <row r="171" spans="1:9" ht="12.75" thickBot="1">
      <c r="A171" s="87"/>
      <c r="B171" s="112" t="s">
        <v>256</v>
      </c>
      <c r="C171" s="48"/>
      <c r="D171" s="48"/>
      <c r="E171" s="48"/>
      <c r="F171" s="555"/>
      <c r="G171" s="190"/>
      <c r="H171" s="69"/>
      <c r="I171" s="69"/>
    </row>
    <row r="172" spans="1:9" ht="12.75" thickBot="1">
      <c r="A172" s="53"/>
      <c r="B172" s="58" t="s">
        <v>248</v>
      </c>
      <c r="C172" s="83">
        <f>SUM(C168:C171)</f>
        <v>35000</v>
      </c>
      <c r="D172" s="83">
        <f>SUM(D166:D171)</f>
        <v>58192</v>
      </c>
      <c r="E172" s="83">
        <f>SUM(E166:E171)</f>
        <v>29583</v>
      </c>
      <c r="F172" s="544">
        <f>SUM(E172/D172)</f>
        <v>0.5083688479516084</v>
      </c>
      <c r="G172" s="189"/>
      <c r="H172" s="69"/>
      <c r="I172" s="69"/>
    </row>
    <row r="173" spans="1:9" ht="12">
      <c r="A173" s="15">
        <v>3202</v>
      </c>
      <c r="B173" s="74" t="s">
        <v>257</v>
      </c>
      <c r="C173" s="84"/>
      <c r="D173" s="84"/>
      <c r="E173" s="84"/>
      <c r="F173" s="554"/>
      <c r="G173" s="3" t="s">
        <v>217</v>
      </c>
      <c r="H173" s="69"/>
      <c r="I173" s="69"/>
    </row>
    <row r="174" spans="1:9" ht="12">
      <c r="A174" s="15"/>
      <c r="B174" s="72" t="s">
        <v>48</v>
      </c>
      <c r="C174" s="167">
        <v>8268</v>
      </c>
      <c r="D174" s="167">
        <v>8440</v>
      </c>
      <c r="E174" s="167">
        <v>2260</v>
      </c>
      <c r="F174" s="537">
        <f>SUM(E174/D174)</f>
        <v>0.2677725118483412</v>
      </c>
      <c r="G174" s="5"/>
      <c r="H174" s="69"/>
      <c r="I174" s="69"/>
    </row>
    <row r="175" spans="1:9" ht="12">
      <c r="A175" s="15"/>
      <c r="B175" s="7" t="s">
        <v>289</v>
      </c>
      <c r="C175" s="167">
        <v>2232</v>
      </c>
      <c r="D175" s="167">
        <v>2240</v>
      </c>
      <c r="E175" s="167">
        <v>760</v>
      </c>
      <c r="F175" s="537">
        <f>SUM(E175/D175)</f>
        <v>0.3392857142857143</v>
      </c>
      <c r="G175" s="228"/>
      <c r="H175" s="69"/>
      <c r="I175" s="69"/>
    </row>
    <row r="176" spans="1:9" ht="12">
      <c r="A176" s="15"/>
      <c r="B176" s="86" t="s">
        <v>255</v>
      </c>
      <c r="C176" s="167">
        <v>2500</v>
      </c>
      <c r="D176" s="167">
        <v>3500</v>
      </c>
      <c r="E176" s="167">
        <v>1351</v>
      </c>
      <c r="F176" s="537">
        <f>SUM(E176/D176)</f>
        <v>0.386</v>
      </c>
      <c r="G176" s="228"/>
      <c r="H176" s="69"/>
      <c r="I176" s="69"/>
    </row>
    <row r="177" spans="1:9" ht="12">
      <c r="A177" s="15"/>
      <c r="B177" s="10" t="s">
        <v>269</v>
      </c>
      <c r="C177" s="47"/>
      <c r="D177" s="47"/>
      <c r="E177" s="47"/>
      <c r="F177" s="543"/>
      <c r="G177" s="228"/>
      <c r="H177" s="69"/>
      <c r="I177" s="69"/>
    </row>
    <row r="178" spans="1:9" ht="12">
      <c r="A178" s="15"/>
      <c r="B178" s="10" t="s">
        <v>63</v>
      </c>
      <c r="C178" s="47"/>
      <c r="D178" s="47"/>
      <c r="E178" s="47"/>
      <c r="F178" s="543"/>
      <c r="G178" s="5"/>
      <c r="H178" s="69"/>
      <c r="I178" s="69"/>
    </row>
    <row r="179" spans="1:9" ht="12.75" thickBot="1">
      <c r="A179" s="15"/>
      <c r="B179" s="75" t="s">
        <v>624</v>
      </c>
      <c r="C179" s="48"/>
      <c r="D179" s="48"/>
      <c r="E179" s="590">
        <v>250</v>
      </c>
      <c r="F179" s="555"/>
      <c r="G179" s="190"/>
      <c r="H179" s="69"/>
      <c r="I179" s="69"/>
    </row>
    <row r="180" spans="1:9" ht="12.75" thickBot="1">
      <c r="A180" s="53"/>
      <c r="B180" s="58" t="s">
        <v>248</v>
      </c>
      <c r="C180" s="83">
        <f>SUM(C174:C179)</f>
        <v>13000</v>
      </c>
      <c r="D180" s="83">
        <f>SUM(D174:D179)</f>
        <v>14180</v>
      </c>
      <c r="E180" s="83">
        <f>SUM(E174:E179)</f>
        <v>4621</v>
      </c>
      <c r="F180" s="544">
        <f>SUM(E180/D180)</f>
        <v>0.32588152327221437</v>
      </c>
      <c r="G180" s="189"/>
      <c r="H180" s="69"/>
      <c r="I180" s="69"/>
    </row>
    <row r="181" spans="1:9" ht="12">
      <c r="A181" s="15">
        <v>3203</v>
      </c>
      <c r="B181" s="104" t="s">
        <v>184</v>
      </c>
      <c r="C181" s="90"/>
      <c r="D181" s="90"/>
      <c r="E181" s="90"/>
      <c r="F181" s="554"/>
      <c r="G181" s="4" t="s">
        <v>162</v>
      </c>
      <c r="H181" s="69"/>
      <c r="I181" s="69"/>
    </row>
    <row r="182" spans="1:9" ht="12" customHeight="1">
      <c r="A182" s="71"/>
      <c r="B182" s="72" t="s">
        <v>48</v>
      </c>
      <c r="C182" s="78"/>
      <c r="D182" s="78"/>
      <c r="E182" s="78"/>
      <c r="F182" s="543"/>
      <c r="G182" s="5" t="s">
        <v>163</v>
      </c>
      <c r="H182" s="69"/>
      <c r="I182" s="69"/>
    </row>
    <row r="183" spans="1:9" ht="12" customHeight="1">
      <c r="A183" s="71"/>
      <c r="B183" s="7" t="s">
        <v>289</v>
      </c>
      <c r="C183" s="78"/>
      <c r="D183" s="78"/>
      <c r="E183" s="78"/>
      <c r="F183" s="543"/>
      <c r="G183" s="4"/>
      <c r="H183" s="69"/>
      <c r="I183" s="69"/>
    </row>
    <row r="184" spans="1:9" ht="12" customHeight="1">
      <c r="A184" s="71"/>
      <c r="B184" s="86" t="s">
        <v>255</v>
      </c>
      <c r="C184" s="78">
        <v>30000</v>
      </c>
      <c r="D184" s="78">
        <v>30000</v>
      </c>
      <c r="E184" s="78"/>
      <c r="F184" s="537">
        <f>SUM(E184/D184)</f>
        <v>0</v>
      </c>
      <c r="G184" s="4"/>
      <c r="H184" s="69"/>
      <c r="I184" s="69"/>
    </row>
    <row r="185" spans="1:9" ht="12" customHeight="1">
      <c r="A185" s="71"/>
      <c r="B185" s="10" t="s">
        <v>269</v>
      </c>
      <c r="C185" s="78"/>
      <c r="D185" s="78"/>
      <c r="E185" s="78"/>
      <c r="F185" s="543"/>
      <c r="G185" s="4"/>
      <c r="H185" s="69"/>
      <c r="I185" s="69"/>
    </row>
    <row r="186" spans="1:9" ht="12" customHeight="1">
      <c r="A186" s="71"/>
      <c r="B186" s="10" t="s">
        <v>63</v>
      </c>
      <c r="C186" s="78"/>
      <c r="D186" s="78"/>
      <c r="E186" s="78"/>
      <c r="F186" s="543"/>
      <c r="G186" s="5"/>
      <c r="H186" s="69"/>
      <c r="I186" s="69"/>
    </row>
    <row r="187" spans="1:9" ht="12" customHeight="1" thickBot="1">
      <c r="A187" s="71"/>
      <c r="B187" s="75" t="s">
        <v>623</v>
      </c>
      <c r="C187" s="78"/>
      <c r="D187" s="78"/>
      <c r="E187" s="79">
        <v>488</v>
      </c>
      <c r="F187" s="555"/>
      <c r="G187" s="30"/>
      <c r="H187" s="69"/>
      <c r="I187" s="69"/>
    </row>
    <row r="188" spans="1:9" ht="12" customHeight="1" thickBot="1">
      <c r="A188" s="53"/>
      <c r="B188" s="58" t="s">
        <v>248</v>
      </c>
      <c r="C188" s="83">
        <f>SUM(C182:C187)</f>
        <v>30000</v>
      </c>
      <c r="D188" s="83">
        <f>SUM(D182:D187)</f>
        <v>30000</v>
      </c>
      <c r="E188" s="83">
        <f>SUM(E182:E187)</f>
        <v>488</v>
      </c>
      <c r="F188" s="544">
        <f>SUM(E188/D188)</f>
        <v>0.016266666666666665</v>
      </c>
      <c r="G188" s="189"/>
      <c r="H188" s="69"/>
      <c r="I188" s="69"/>
    </row>
    <row r="189" spans="1:9" ht="12" customHeight="1">
      <c r="A189" s="15">
        <v>3204</v>
      </c>
      <c r="B189" s="104" t="s">
        <v>270</v>
      </c>
      <c r="C189" s="90"/>
      <c r="D189" s="90"/>
      <c r="E189" s="90"/>
      <c r="F189" s="554"/>
      <c r="G189" s="187"/>
      <c r="H189" s="69"/>
      <c r="I189" s="69"/>
    </row>
    <row r="190" spans="1:9" ht="12" customHeight="1">
      <c r="A190" s="71"/>
      <c r="B190" s="72" t="s">
        <v>48</v>
      </c>
      <c r="C190" s="78"/>
      <c r="D190" s="78"/>
      <c r="E190" s="78"/>
      <c r="F190" s="543"/>
      <c r="G190" s="187"/>
      <c r="H190" s="69"/>
      <c r="I190" s="69"/>
    </row>
    <row r="191" spans="1:9" ht="12" customHeight="1">
      <c r="A191" s="71"/>
      <c r="B191" s="7" t="s">
        <v>289</v>
      </c>
      <c r="C191" s="78"/>
      <c r="D191" s="78"/>
      <c r="E191" s="78"/>
      <c r="F191" s="543"/>
      <c r="G191" s="187"/>
      <c r="H191" s="69"/>
      <c r="I191" s="69"/>
    </row>
    <row r="192" spans="1:9" ht="12" customHeight="1">
      <c r="A192" s="71"/>
      <c r="B192" s="86" t="s">
        <v>255</v>
      </c>
      <c r="C192" s="78">
        <v>52249</v>
      </c>
      <c r="D192" s="78">
        <v>52249</v>
      </c>
      <c r="E192" s="78">
        <v>22879</v>
      </c>
      <c r="F192" s="537">
        <f>SUM(E192/D192)</f>
        <v>0.4378839786407395</v>
      </c>
      <c r="G192" s="187"/>
      <c r="H192" s="69"/>
      <c r="I192" s="69"/>
    </row>
    <row r="193" spans="1:9" ht="12" customHeight="1">
      <c r="A193" s="71"/>
      <c r="B193" s="10" t="s">
        <v>269</v>
      </c>
      <c r="C193" s="78"/>
      <c r="D193" s="78"/>
      <c r="E193" s="78"/>
      <c r="F193" s="543"/>
      <c r="G193" s="187"/>
      <c r="H193" s="69"/>
      <c r="I193" s="69"/>
    </row>
    <row r="194" spans="1:9" ht="12" customHeight="1">
      <c r="A194" s="71"/>
      <c r="B194" s="10" t="s">
        <v>63</v>
      </c>
      <c r="C194" s="78"/>
      <c r="D194" s="78"/>
      <c r="E194" s="78"/>
      <c r="F194" s="543"/>
      <c r="G194" s="193"/>
      <c r="H194" s="69"/>
      <c r="I194" s="69"/>
    </row>
    <row r="195" spans="1:9" ht="12" customHeight="1" thickBot="1">
      <c r="A195" s="71"/>
      <c r="B195" s="75" t="s">
        <v>256</v>
      </c>
      <c r="C195" s="78"/>
      <c r="D195" s="78"/>
      <c r="E195" s="79"/>
      <c r="F195" s="555"/>
      <c r="G195" s="30"/>
      <c r="H195" s="69"/>
      <c r="I195" s="69"/>
    </row>
    <row r="196" spans="1:9" ht="12" customHeight="1" thickBot="1">
      <c r="A196" s="53"/>
      <c r="B196" s="58" t="s">
        <v>248</v>
      </c>
      <c r="C196" s="83">
        <f>SUM(C190:C195)</f>
        <v>52249</v>
      </c>
      <c r="D196" s="83">
        <f>SUM(D190:D195)</f>
        <v>52249</v>
      </c>
      <c r="E196" s="83">
        <f>SUM(E190:E195)</f>
        <v>22879</v>
      </c>
      <c r="F196" s="544">
        <f>SUM(E196/D196)</f>
        <v>0.4378839786407395</v>
      </c>
      <c r="G196" s="189"/>
      <c r="H196" s="69"/>
      <c r="I196" s="69"/>
    </row>
    <row r="197" spans="1:9" ht="12" customHeight="1">
      <c r="A197" s="15">
        <v>3205</v>
      </c>
      <c r="B197" s="104" t="s">
        <v>567</v>
      </c>
      <c r="C197" s="90"/>
      <c r="D197" s="90"/>
      <c r="E197" s="90"/>
      <c r="F197" s="554"/>
      <c r="G197" s="4" t="s">
        <v>162</v>
      </c>
      <c r="H197" s="69"/>
      <c r="I197" s="69"/>
    </row>
    <row r="198" spans="1:9" ht="12" customHeight="1">
      <c r="A198" s="71"/>
      <c r="B198" s="72" t="s">
        <v>48</v>
      </c>
      <c r="C198" s="78"/>
      <c r="D198" s="78"/>
      <c r="E198" s="78">
        <v>380</v>
      </c>
      <c r="F198" s="543"/>
      <c r="G198" s="5" t="s">
        <v>163</v>
      </c>
      <c r="H198" s="69"/>
      <c r="I198" s="69"/>
    </row>
    <row r="199" spans="1:9" ht="12" customHeight="1">
      <c r="A199" s="71"/>
      <c r="B199" s="7" t="s">
        <v>289</v>
      </c>
      <c r="C199" s="78"/>
      <c r="D199" s="78"/>
      <c r="E199" s="78">
        <v>111</v>
      </c>
      <c r="F199" s="543"/>
      <c r="G199" s="187"/>
      <c r="H199" s="69"/>
      <c r="I199" s="69"/>
    </row>
    <row r="200" spans="1:9" ht="12" customHeight="1">
      <c r="A200" s="85"/>
      <c r="B200" s="86" t="s">
        <v>255</v>
      </c>
      <c r="C200" s="78">
        <v>20000</v>
      </c>
      <c r="D200" s="78">
        <v>35000</v>
      </c>
      <c r="E200" s="78">
        <v>6413</v>
      </c>
      <c r="F200" s="537">
        <f>SUM(E200/D200)</f>
        <v>0.18322857142857144</v>
      </c>
      <c r="G200" s="187"/>
      <c r="H200" s="69"/>
      <c r="I200" s="69"/>
    </row>
    <row r="201" spans="1:9" ht="12" customHeight="1">
      <c r="A201" s="85"/>
      <c r="B201" s="10" t="s">
        <v>269</v>
      </c>
      <c r="C201" s="78"/>
      <c r="D201" s="78"/>
      <c r="E201" s="78">
        <v>5371</v>
      </c>
      <c r="F201" s="543"/>
      <c r="G201" s="55"/>
      <c r="H201" s="69"/>
      <c r="I201" s="69"/>
    </row>
    <row r="202" spans="1:9" ht="12" customHeight="1">
      <c r="A202" s="85"/>
      <c r="B202" s="10" t="s">
        <v>63</v>
      </c>
      <c r="C202" s="78"/>
      <c r="D202" s="78"/>
      <c r="E202" s="78"/>
      <c r="F202" s="543"/>
      <c r="G202" s="193"/>
      <c r="H202" s="69"/>
      <c r="I202" s="69"/>
    </row>
    <row r="203" spans="1:9" ht="12" customHeight="1" thickBot="1">
      <c r="A203" s="85"/>
      <c r="B203" s="75" t="s">
        <v>256</v>
      </c>
      <c r="C203" s="78"/>
      <c r="D203" s="78"/>
      <c r="E203" s="79"/>
      <c r="F203" s="555"/>
      <c r="G203" s="63"/>
      <c r="H203" s="69"/>
      <c r="I203" s="69"/>
    </row>
    <row r="204" spans="1:9" ht="12" customHeight="1" thickBot="1">
      <c r="A204" s="53"/>
      <c r="B204" s="58" t="s">
        <v>248</v>
      </c>
      <c r="C204" s="83">
        <f>SUM(C198:C203)</f>
        <v>20000</v>
      </c>
      <c r="D204" s="83">
        <f>SUM(D198:D203)</f>
        <v>35000</v>
      </c>
      <c r="E204" s="83">
        <f>SUM(E198:E203)</f>
        <v>12275</v>
      </c>
      <c r="F204" s="544">
        <f>SUM(E204/D204)</f>
        <v>0.3507142857142857</v>
      </c>
      <c r="G204" s="194"/>
      <c r="H204" s="69"/>
      <c r="I204" s="69"/>
    </row>
    <row r="205" spans="1:9" ht="12" customHeight="1">
      <c r="A205" s="87">
        <v>3206</v>
      </c>
      <c r="B205" s="104" t="s">
        <v>76</v>
      </c>
      <c r="C205" s="90"/>
      <c r="D205" s="90"/>
      <c r="E205" s="90"/>
      <c r="F205" s="554"/>
      <c r="G205" s="4" t="s">
        <v>162</v>
      </c>
      <c r="H205" s="69"/>
      <c r="I205" s="69"/>
    </row>
    <row r="206" spans="1:9" ht="12" customHeight="1">
      <c r="A206" s="85"/>
      <c r="B206" s="72" t="s">
        <v>48</v>
      </c>
      <c r="C206" s="78"/>
      <c r="D206" s="78"/>
      <c r="E206" s="78"/>
      <c r="F206" s="543"/>
      <c r="G206" s="5" t="s">
        <v>163</v>
      </c>
      <c r="H206" s="69"/>
      <c r="I206" s="69"/>
    </row>
    <row r="207" spans="1:9" ht="12" customHeight="1">
      <c r="A207" s="85"/>
      <c r="B207" s="7" t="s">
        <v>289</v>
      </c>
      <c r="C207" s="78"/>
      <c r="D207" s="78"/>
      <c r="E207" s="78"/>
      <c r="F207" s="543"/>
      <c r="G207" s="187"/>
      <c r="H207" s="69"/>
      <c r="I207" s="69"/>
    </row>
    <row r="208" spans="1:9" ht="12" customHeight="1">
      <c r="A208" s="85"/>
      <c r="B208" s="86" t="s">
        <v>255</v>
      </c>
      <c r="C208" s="78">
        <v>3000</v>
      </c>
      <c r="D208" s="78">
        <v>3000</v>
      </c>
      <c r="E208" s="78"/>
      <c r="F208" s="543">
        <f>SUM(E208/D208)</f>
        <v>0</v>
      </c>
      <c r="G208" s="187"/>
      <c r="H208" s="69"/>
      <c r="I208" s="69"/>
    </row>
    <row r="209" spans="1:9" ht="12" customHeight="1">
      <c r="A209" s="71"/>
      <c r="B209" s="10" t="s">
        <v>269</v>
      </c>
      <c r="C209" s="78"/>
      <c r="D209" s="78"/>
      <c r="E209" s="78"/>
      <c r="F209" s="543"/>
      <c r="G209" s="187"/>
      <c r="H209" s="69"/>
      <c r="I209" s="69"/>
    </row>
    <row r="210" spans="1:9" ht="12" customHeight="1">
      <c r="A210" s="71"/>
      <c r="B210" s="10" t="s">
        <v>63</v>
      </c>
      <c r="C210" s="78"/>
      <c r="D210" s="78"/>
      <c r="E210" s="78"/>
      <c r="F210" s="543"/>
      <c r="G210" s="193"/>
      <c r="H210" s="69"/>
      <c r="I210" s="69"/>
    </row>
    <row r="211" spans="1:9" ht="12" customHeight="1" thickBot="1">
      <c r="A211" s="71"/>
      <c r="B211" s="75" t="s">
        <v>256</v>
      </c>
      <c r="C211" s="78"/>
      <c r="D211" s="78"/>
      <c r="E211" s="79"/>
      <c r="F211" s="555"/>
      <c r="G211" s="30"/>
      <c r="H211" s="69"/>
      <c r="I211" s="69"/>
    </row>
    <row r="212" spans="1:9" ht="12" customHeight="1" thickBot="1">
      <c r="A212" s="53"/>
      <c r="B212" s="58" t="s">
        <v>248</v>
      </c>
      <c r="C212" s="83">
        <f>SUM(C206:C211)</f>
        <v>3000</v>
      </c>
      <c r="D212" s="83">
        <f>SUM(D206:D211)</f>
        <v>3000</v>
      </c>
      <c r="E212" s="83">
        <f>SUM(E206:E211)</f>
        <v>0</v>
      </c>
      <c r="F212" s="544">
        <f>SUM(E212/D212)</f>
        <v>0</v>
      </c>
      <c r="G212" s="195"/>
      <c r="H212" s="69"/>
      <c r="I212" s="69"/>
    </row>
    <row r="213" spans="1:9" ht="12" customHeight="1">
      <c r="A213" s="87">
        <v>3207</v>
      </c>
      <c r="B213" s="104" t="s">
        <v>266</v>
      </c>
      <c r="C213" s="90"/>
      <c r="D213" s="90"/>
      <c r="E213" s="90"/>
      <c r="F213" s="554"/>
      <c r="G213" s="187"/>
      <c r="H213" s="69"/>
      <c r="I213" s="69"/>
    </row>
    <row r="214" spans="1:9" ht="12" customHeight="1">
      <c r="A214" s="85"/>
      <c r="B214" s="72" t="s">
        <v>48</v>
      </c>
      <c r="C214" s="78"/>
      <c r="D214" s="78"/>
      <c r="E214" s="78"/>
      <c r="F214" s="543"/>
      <c r="G214" s="187"/>
      <c r="H214" s="69"/>
      <c r="I214" s="69"/>
    </row>
    <row r="215" spans="1:9" ht="12" customHeight="1">
      <c r="A215" s="85"/>
      <c r="B215" s="7" t="s">
        <v>289</v>
      </c>
      <c r="C215" s="78"/>
      <c r="D215" s="78"/>
      <c r="E215" s="78"/>
      <c r="F215" s="543"/>
      <c r="G215" s="187"/>
      <c r="H215" s="69"/>
      <c r="I215" s="69"/>
    </row>
    <row r="216" spans="1:9" ht="12" customHeight="1">
      <c r="A216" s="85"/>
      <c r="B216" s="86" t="s">
        <v>255</v>
      </c>
      <c r="C216" s="78">
        <v>22000</v>
      </c>
      <c r="D216" s="78">
        <v>22000</v>
      </c>
      <c r="E216" s="78">
        <v>9563</v>
      </c>
      <c r="F216" s="537">
        <f>SUM(E216/D216)</f>
        <v>0.43468181818181817</v>
      </c>
      <c r="G216" s="187"/>
      <c r="H216" s="69"/>
      <c r="I216" s="69"/>
    </row>
    <row r="217" spans="1:9" ht="12" customHeight="1">
      <c r="A217" s="85"/>
      <c r="B217" s="10" t="s">
        <v>269</v>
      </c>
      <c r="C217" s="78"/>
      <c r="D217" s="78"/>
      <c r="E217" s="78"/>
      <c r="F217" s="543"/>
      <c r="G217" s="187"/>
      <c r="H217" s="69"/>
      <c r="I217" s="69"/>
    </row>
    <row r="218" spans="1:9" ht="12" customHeight="1">
      <c r="A218" s="85"/>
      <c r="B218" s="10" t="s">
        <v>63</v>
      </c>
      <c r="C218" s="78"/>
      <c r="D218" s="78"/>
      <c r="E218" s="78"/>
      <c r="F218" s="543"/>
      <c r="G218" s="193"/>
      <c r="H218" s="69"/>
      <c r="I218" s="69"/>
    </row>
    <row r="219" spans="1:9" ht="12" customHeight="1" thickBot="1">
      <c r="A219" s="85"/>
      <c r="B219" s="75" t="s">
        <v>256</v>
      </c>
      <c r="C219" s="78"/>
      <c r="D219" s="78"/>
      <c r="E219" s="79"/>
      <c r="F219" s="555"/>
      <c r="G219" s="3"/>
      <c r="H219" s="69"/>
      <c r="I219" s="69"/>
    </row>
    <row r="220" spans="1:9" ht="12.75" thickBot="1">
      <c r="A220" s="81"/>
      <c r="B220" s="58" t="s">
        <v>248</v>
      </c>
      <c r="C220" s="83">
        <f>SUM(C214:C219)</f>
        <v>22000</v>
      </c>
      <c r="D220" s="83">
        <f>SUM(D214:D219)</f>
        <v>22000</v>
      </c>
      <c r="E220" s="83">
        <f>SUM(E214:E219)</f>
        <v>9563</v>
      </c>
      <c r="F220" s="544">
        <f>SUM(E220/D220)</f>
        <v>0.43468181818181817</v>
      </c>
      <c r="G220" s="189"/>
      <c r="H220" s="69"/>
      <c r="I220" s="69"/>
    </row>
    <row r="221" spans="1:9" ht="12">
      <c r="A221" s="87">
        <v>3208</v>
      </c>
      <c r="B221" s="104" t="s">
        <v>235</v>
      </c>
      <c r="C221" s="90"/>
      <c r="D221" s="90"/>
      <c r="E221" s="90"/>
      <c r="F221" s="554"/>
      <c r="G221" s="187"/>
      <c r="H221" s="69"/>
      <c r="I221" s="69"/>
    </row>
    <row r="222" spans="1:9" ht="12">
      <c r="A222" s="85"/>
      <c r="B222" s="72" t="s">
        <v>48</v>
      </c>
      <c r="C222" s="78"/>
      <c r="D222" s="78"/>
      <c r="E222" s="78"/>
      <c r="F222" s="543"/>
      <c r="G222" s="187"/>
      <c r="H222" s="69"/>
      <c r="I222" s="69"/>
    </row>
    <row r="223" spans="1:9" ht="12">
      <c r="A223" s="85"/>
      <c r="B223" s="7" t="s">
        <v>289</v>
      </c>
      <c r="C223" s="78"/>
      <c r="D223" s="78"/>
      <c r="E223" s="78"/>
      <c r="F223" s="543"/>
      <c r="G223" s="187"/>
      <c r="H223" s="69"/>
      <c r="I223" s="69"/>
    </row>
    <row r="224" spans="1:9" ht="12">
      <c r="A224" s="85"/>
      <c r="B224" s="86" t="s">
        <v>255</v>
      </c>
      <c r="C224" s="78">
        <v>20500</v>
      </c>
      <c r="D224" s="78">
        <v>20500</v>
      </c>
      <c r="E224" s="78">
        <v>8421</v>
      </c>
      <c r="F224" s="537">
        <f>SUM(E224/D224)</f>
        <v>0.410780487804878</v>
      </c>
      <c r="G224" s="187"/>
      <c r="H224" s="69"/>
      <c r="I224" s="69"/>
    </row>
    <row r="225" spans="1:9" ht="12">
      <c r="A225" s="85"/>
      <c r="B225" s="10" t="s">
        <v>269</v>
      </c>
      <c r="C225" s="78"/>
      <c r="D225" s="78"/>
      <c r="E225" s="78"/>
      <c r="F225" s="543"/>
      <c r="G225" s="187"/>
      <c r="H225" s="69"/>
      <c r="I225" s="69"/>
    </row>
    <row r="226" spans="1:9" ht="12">
      <c r="A226" s="85"/>
      <c r="B226" s="10" t="s">
        <v>63</v>
      </c>
      <c r="C226" s="78"/>
      <c r="D226" s="78"/>
      <c r="E226" s="78"/>
      <c r="F226" s="543"/>
      <c r="G226" s="193"/>
      <c r="H226" s="69"/>
      <c r="I226" s="69"/>
    </row>
    <row r="227" spans="1:9" ht="12.75" thickBot="1">
      <c r="A227" s="85"/>
      <c r="B227" s="75" t="s">
        <v>256</v>
      </c>
      <c r="C227" s="78"/>
      <c r="D227" s="78"/>
      <c r="E227" s="79"/>
      <c r="F227" s="555"/>
      <c r="G227" s="3"/>
      <c r="H227" s="69"/>
      <c r="I227" s="69"/>
    </row>
    <row r="228" spans="1:9" ht="12.75" thickBot="1">
      <c r="A228" s="81"/>
      <c r="B228" s="58" t="s">
        <v>248</v>
      </c>
      <c r="C228" s="83">
        <f>SUM(C222:C227)</f>
        <v>20500</v>
      </c>
      <c r="D228" s="83">
        <f>SUM(D222:D227)</f>
        <v>20500</v>
      </c>
      <c r="E228" s="83">
        <f>SUM(E222:E227)</f>
        <v>8421</v>
      </c>
      <c r="F228" s="544">
        <f>SUM(E228/D228)</f>
        <v>0.410780487804878</v>
      </c>
      <c r="G228" s="189"/>
      <c r="H228" s="69"/>
      <c r="I228" s="69"/>
    </row>
    <row r="229" spans="1:9" ht="12">
      <c r="A229" s="15">
        <v>3209</v>
      </c>
      <c r="B229" s="103" t="s">
        <v>215</v>
      </c>
      <c r="C229" s="90"/>
      <c r="D229" s="90"/>
      <c r="E229" s="90"/>
      <c r="F229" s="554"/>
      <c r="G229" s="4"/>
      <c r="H229" s="69"/>
      <c r="I229" s="69"/>
    </row>
    <row r="230" spans="1:9" ht="12">
      <c r="A230" s="15"/>
      <c r="B230" s="86" t="s">
        <v>48</v>
      </c>
      <c r="C230" s="47"/>
      <c r="D230" s="47"/>
      <c r="E230" s="47"/>
      <c r="F230" s="543"/>
      <c r="G230" s="5"/>
      <c r="H230" s="69"/>
      <c r="I230" s="69"/>
    </row>
    <row r="231" spans="1:9" ht="12">
      <c r="A231" s="15"/>
      <c r="B231" s="7" t="s">
        <v>289</v>
      </c>
      <c r="C231" s="47"/>
      <c r="D231" s="47"/>
      <c r="E231" s="47"/>
      <c r="F231" s="543"/>
      <c r="G231" s="228"/>
      <c r="H231" s="69"/>
      <c r="I231" s="69"/>
    </row>
    <row r="232" spans="1:9" ht="12">
      <c r="A232" s="15"/>
      <c r="B232" s="86" t="s">
        <v>255</v>
      </c>
      <c r="C232" s="167">
        <v>4300</v>
      </c>
      <c r="D232" s="167">
        <v>1500</v>
      </c>
      <c r="E232" s="167">
        <v>483</v>
      </c>
      <c r="F232" s="537">
        <f>SUM(E232/D232)</f>
        <v>0.322</v>
      </c>
      <c r="G232" s="228"/>
      <c r="H232" s="69"/>
      <c r="I232" s="69"/>
    </row>
    <row r="233" spans="1:9" ht="12">
      <c r="A233" s="15"/>
      <c r="B233" s="184" t="s">
        <v>269</v>
      </c>
      <c r="C233" s="167">
        <v>700</v>
      </c>
      <c r="D233" s="167">
        <v>3500</v>
      </c>
      <c r="E233" s="167">
        <v>2500</v>
      </c>
      <c r="F233" s="537">
        <f>SUM(E233/D233)</f>
        <v>0.7142857142857143</v>
      </c>
      <c r="G233" s="5"/>
      <c r="H233" s="69"/>
      <c r="I233" s="69"/>
    </row>
    <row r="234" spans="1:9" ht="12">
      <c r="A234" s="15"/>
      <c r="B234" s="184" t="s">
        <v>63</v>
      </c>
      <c r="C234" s="47"/>
      <c r="D234" s="47"/>
      <c r="E234" s="47"/>
      <c r="F234" s="543"/>
      <c r="G234" s="5"/>
      <c r="H234" s="69"/>
      <c r="I234" s="69"/>
    </row>
    <row r="235" spans="1:9" ht="12.75" thickBot="1">
      <c r="A235" s="15"/>
      <c r="B235" s="112" t="s">
        <v>256</v>
      </c>
      <c r="C235" s="48"/>
      <c r="D235" s="48"/>
      <c r="E235" s="48"/>
      <c r="F235" s="555"/>
      <c r="G235" s="190"/>
      <c r="H235" s="69"/>
      <c r="I235" s="69"/>
    </row>
    <row r="236" spans="1:9" ht="12.75" thickBot="1">
      <c r="A236" s="53"/>
      <c r="B236" s="58" t="s">
        <v>248</v>
      </c>
      <c r="C236" s="83">
        <f>SUM(C232:C235)</f>
        <v>5000</v>
      </c>
      <c r="D236" s="83">
        <f>SUM(D232:D235)</f>
        <v>5000</v>
      </c>
      <c r="E236" s="83">
        <f>SUM(E232:E235)</f>
        <v>2983</v>
      </c>
      <c r="F236" s="544">
        <f>SUM(E236/D236)</f>
        <v>0.5966</v>
      </c>
      <c r="G236" s="189"/>
      <c r="H236" s="69"/>
      <c r="I236" s="69"/>
    </row>
    <row r="237" spans="1:9" ht="12">
      <c r="A237" s="87">
        <v>3210</v>
      </c>
      <c r="B237" s="74" t="s">
        <v>151</v>
      </c>
      <c r="C237" s="100">
        <f>SUM(C245+C253+C261+C269+C277)</f>
        <v>2154975</v>
      </c>
      <c r="D237" s="100">
        <f>SUM(D245+D253+D261+D269+D277)</f>
        <v>2223475</v>
      </c>
      <c r="E237" s="100">
        <f>SUM(E245+E253+E261+E269+E277)</f>
        <v>875395</v>
      </c>
      <c r="F237" s="554">
        <f>SUM(E237/D237)</f>
        <v>0.3937057983561767</v>
      </c>
      <c r="G237" s="31"/>
      <c r="H237" s="69"/>
      <c r="I237" s="69"/>
    </row>
    <row r="238" spans="1:9" ht="12">
      <c r="A238" s="87">
        <v>3211</v>
      </c>
      <c r="B238" s="107" t="s">
        <v>152</v>
      </c>
      <c r="C238" s="90"/>
      <c r="D238" s="90"/>
      <c r="E238" s="90"/>
      <c r="F238" s="543"/>
      <c r="G238" s="4"/>
      <c r="H238" s="69"/>
      <c r="I238" s="69"/>
    </row>
    <row r="239" spans="1:9" ht="12">
      <c r="A239" s="87"/>
      <c r="B239" s="86" t="s">
        <v>48</v>
      </c>
      <c r="C239" s="47"/>
      <c r="D239" s="47"/>
      <c r="E239" s="47"/>
      <c r="F239" s="543"/>
      <c r="G239" s="5"/>
      <c r="H239" s="69"/>
      <c r="I239" s="69"/>
    </row>
    <row r="240" spans="1:9" ht="12">
      <c r="A240" s="87"/>
      <c r="B240" s="7" t="s">
        <v>289</v>
      </c>
      <c r="C240" s="47"/>
      <c r="D240" s="47"/>
      <c r="E240" s="47"/>
      <c r="F240" s="543"/>
      <c r="G240" s="5"/>
      <c r="H240" s="69"/>
      <c r="I240" s="69"/>
    </row>
    <row r="241" spans="1:9" ht="12">
      <c r="A241" s="87"/>
      <c r="B241" s="86" t="s">
        <v>255</v>
      </c>
      <c r="C241" s="167">
        <v>159757</v>
      </c>
      <c r="D241" s="167">
        <v>324235</v>
      </c>
      <c r="E241" s="167">
        <v>114018</v>
      </c>
      <c r="F241" s="537">
        <f>SUM(E241/D241)</f>
        <v>0.3516523509183154</v>
      </c>
      <c r="G241" s="5"/>
      <c r="H241" s="69"/>
      <c r="I241" s="69"/>
    </row>
    <row r="242" spans="1:9" ht="12">
      <c r="A242" s="87"/>
      <c r="B242" s="184" t="s">
        <v>269</v>
      </c>
      <c r="C242" s="47"/>
      <c r="D242" s="47"/>
      <c r="E242" s="47"/>
      <c r="F242" s="543"/>
      <c r="G242" s="5"/>
      <c r="H242" s="69"/>
      <c r="I242" s="69"/>
    </row>
    <row r="243" spans="1:9" ht="12">
      <c r="A243" s="87"/>
      <c r="B243" s="184" t="s">
        <v>63</v>
      </c>
      <c r="C243" s="47"/>
      <c r="D243" s="47"/>
      <c r="E243" s="47"/>
      <c r="F243" s="543"/>
      <c r="G243" s="5"/>
      <c r="H243" s="69"/>
      <c r="I243" s="69"/>
    </row>
    <row r="244" spans="1:9" ht="12.75" thickBot="1">
      <c r="A244" s="87"/>
      <c r="B244" s="112" t="s">
        <v>256</v>
      </c>
      <c r="C244" s="48"/>
      <c r="D244" s="48"/>
      <c r="E244" s="48"/>
      <c r="F244" s="555"/>
      <c r="G244" s="190"/>
      <c r="H244" s="69"/>
      <c r="I244" s="69"/>
    </row>
    <row r="245" spans="1:9" ht="12.75" thickBot="1">
      <c r="A245" s="53"/>
      <c r="B245" s="58" t="s">
        <v>248</v>
      </c>
      <c r="C245" s="83">
        <f>SUM(C241:C244)</f>
        <v>159757</v>
      </c>
      <c r="D245" s="83">
        <f>SUM(D241:D244)</f>
        <v>324235</v>
      </c>
      <c r="E245" s="83">
        <f>SUM(E241:E244)</f>
        <v>114018</v>
      </c>
      <c r="F245" s="544">
        <f>SUM(E245/D245)</f>
        <v>0.3516523509183154</v>
      </c>
      <c r="G245" s="189"/>
      <c r="H245" s="69"/>
      <c r="I245" s="69"/>
    </row>
    <row r="246" spans="1:9" ht="12">
      <c r="A246" s="87">
        <v>3212</v>
      </c>
      <c r="B246" s="107" t="s">
        <v>175</v>
      </c>
      <c r="C246" s="90"/>
      <c r="D246" s="90"/>
      <c r="E246" s="90"/>
      <c r="F246" s="554"/>
      <c r="G246" s="4"/>
      <c r="H246" s="69"/>
      <c r="I246" s="69"/>
    </row>
    <row r="247" spans="1:9" ht="12">
      <c r="A247" s="87"/>
      <c r="B247" s="86" t="s">
        <v>48</v>
      </c>
      <c r="C247" s="47"/>
      <c r="D247" s="47"/>
      <c r="E247" s="47"/>
      <c r="F247" s="543"/>
      <c r="G247" s="5"/>
      <c r="H247" s="69"/>
      <c r="I247" s="69"/>
    </row>
    <row r="248" spans="1:9" ht="12">
      <c r="A248" s="87"/>
      <c r="B248" s="7" t="s">
        <v>289</v>
      </c>
      <c r="C248" s="47"/>
      <c r="D248" s="47"/>
      <c r="E248" s="47"/>
      <c r="F248" s="543"/>
      <c r="G248" s="5"/>
      <c r="H248" s="69"/>
      <c r="I248" s="69"/>
    </row>
    <row r="249" spans="1:9" ht="12">
      <c r="A249" s="87"/>
      <c r="B249" s="86" t="s">
        <v>255</v>
      </c>
      <c r="C249" s="167">
        <v>876934</v>
      </c>
      <c r="D249" s="167">
        <v>876934</v>
      </c>
      <c r="E249" s="167">
        <v>404612</v>
      </c>
      <c r="F249" s="537">
        <f>SUM(E249/D249)</f>
        <v>0.4613939019356075</v>
      </c>
      <c r="G249" s="5"/>
      <c r="H249" s="69"/>
      <c r="I249" s="69"/>
    </row>
    <row r="250" spans="1:9" ht="12">
      <c r="A250" s="87"/>
      <c r="B250" s="184" t="s">
        <v>269</v>
      </c>
      <c r="C250" s="47"/>
      <c r="D250" s="47"/>
      <c r="E250" s="47"/>
      <c r="F250" s="543"/>
      <c r="G250" s="5"/>
      <c r="H250" s="69"/>
      <c r="I250" s="69"/>
    </row>
    <row r="251" spans="1:9" ht="12">
      <c r="A251" s="87"/>
      <c r="B251" s="184" t="s">
        <v>63</v>
      </c>
      <c r="C251" s="47"/>
      <c r="D251" s="47"/>
      <c r="E251" s="47"/>
      <c r="F251" s="543"/>
      <c r="G251" s="5"/>
      <c r="H251" s="69"/>
      <c r="I251" s="69"/>
    </row>
    <row r="252" spans="1:9" ht="12.75" thickBot="1">
      <c r="A252" s="87"/>
      <c r="B252" s="112" t="s">
        <v>256</v>
      </c>
      <c r="C252" s="48"/>
      <c r="D252" s="48"/>
      <c r="E252" s="48"/>
      <c r="F252" s="555"/>
      <c r="G252" s="190"/>
      <c r="H252" s="69"/>
      <c r="I252" s="69"/>
    </row>
    <row r="253" spans="1:9" ht="12.75" thickBot="1">
      <c r="A253" s="53"/>
      <c r="B253" s="58" t="s">
        <v>248</v>
      </c>
      <c r="C253" s="83">
        <f>SUM(C249:C252)</f>
        <v>876934</v>
      </c>
      <c r="D253" s="83">
        <f>SUM(D249:D252)</f>
        <v>876934</v>
      </c>
      <c r="E253" s="83">
        <f>SUM(E249:E252)</f>
        <v>404612</v>
      </c>
      <c r="F253" s="544">
        <f>SUM(E253/D253)</f>
        <v>0.4613939019356075</v>
      </c>
      <c r="G253" s="189"/>
      <c r="H253" s="69"/>
      <c r="I253" s="69"/>
    </row>
    <row r="254" spans="1:9" ht="12">
      <c r="A254" s="87">
        <v>3213</v>
      </c>
      <c r="B254" s="103" t="s">
        <v>471</v>
      </c>
      <c r="C254" s="100"/>
      <c r="D254" s="100"/>
      <c r="E254" s="90"/>
      <c r="F254" s="554"/>
      <c r="G254" s="31"/>
      <c r="H254" s="69"/>
      <c r="I254" s="69"/>
    </row>
    <row r="255" spans="1:9" ht="12">
      <c r="A255" s="87"/>
      <c r="B255" s="86" t="s">
        <v>48</v>
      </c>
      <c r="C255" s="47"/>
      <c r="D255" s="47"/>
      <c r="E255" s="47"/>
      <c r="F255" s="543"/>
      <c r="G255" s="5"/>
      <c r="H255" s="69"/>
      <c r="I255" s="69"/>
    </row>
    <row r="256" spans="1:9" ht="12">
      <c r="A256" s="87"/>
      <c r="B256" s="7" t="s">
        <v>289</v>
      </c>
      <c r="C256" s="47"/>
      <c r="D256" s="47"/>
      <c r="E256" s="47"/>
      <c r="F256" s="543"/>
      <c r="G256" s="5"/>
      <c r="H256" s="69"/>
      <c r="I256" s="69"/>
    </row>
    <row r="257" spans="1:9" ht="12">
      <c r="A257" s="87"/>
      <c r="B257" s="86" t="s">
        <v>255</v>
      </c>
      <c r="C257" s="167">
        <v>870442</v>
      </c>
      <c r="D257" s="167">
        <v>781222</v>
      </c>
      <c r="E257" s="167">
        <v>294763</v>
      </c>
      <c r="F257" s="537">
        <f>SUM(E257/D257)</f>
        <v>0.37731016279623464</v>
      </c>
      <c r="G257" s="5"/>
      <c r="H257" s="69"/>
      <c r="I257" s="69"/>
    </row>
    <row r="258" spans="1:9" ht="12">
      <c r="A258" s="87"/>
      <c r="B258" s="184" t="s">
        <v>269</v>
      </c>
      <c r="C258" s="47"/>
      <c r="D258" s="47"/>
      <c r="E258" s="47"/>
      <c r="F258" s="543"/>
      <c r="G258" s="5"/>
      <c r="H258" s="69"/>
      <c r="I258" s="69"/>
    </row>
    <row r="259" spans="1:9" ht="12">
      <c r="A259" s="87"/>
      <c r="B259" s="184" t="s">
        <v>63</v>
      </c>
      <c r="C259" s="47"/>
      <c r="D259" s="47"/>
      <c r="E259" s="47"/>
      <c r="F259" s="543"/>
      <c r="G259" s="5"/>
      <c r="H259" s="69"/>
      <c r="I259" s="69"/>
    </row>
    <row r="260" spans="1:9" ht="12.75" thickBot="1">
      <c r="A260" s="87"/>
      <c r="B260" s="112" t="s">
        <v>256</v>
      </c>
      <c r="C260" s="48"/>
      <c r="D260" s="48"/>
      <c r="E260" s="48"/>
      <c r="F260" s="555"/>
      <c r="G260" s="190"/>
      <c r="H260" s="69"/>
      <c r="I260" s="69"/>
    </row>
    <row r="261" spans="1:9" ht="12.75" thickBot="1">
      <c r="A261" s="53"/>
      <c r="B261" s="58" t="s">
        <v>248</v>
      </c>
      <c r="C261" s="83">
        <f>SUM(C257:C260)</f>
        <v>870442</v>
      </c>
      <c r="D261" s="83">
        <f>SUM(D257:D260)</f>
        <v>781222</v>
      </c>
      <c r="E261" s="83">
        <f>SUM(E257:E260)</f>
        <v>294763</v>
      </c>
      <c r="F261" s="544">
        <f>SUM(E261/D261)</f>
        <v>0.37731016279623464</v>
      </c>
      <c r="G261" s="4"/>
      <c r="H261" s="69"/>
      <c r="I261" s="69"/>
    </row>
    <row r="262" spans="1:9" ht="12">
      <c r="A262" s="87">
        <v>3214</v>
      </c>
      <c r="B262" s="103" t="s">
        <v>511</v>
      </c>
      <c r="C262" s="100"/>
      <c r="D262" s="100"/>
      <c r="E262" s="90"/>
      <c r="F262" s="554"/>
      <c r="G262" s="31"/>
      <c r="H262" s="69"/>
      <c r="I262" s="69"/>
    </row>
    <row r="263" spans="1:9" ht="12">
      <c r="A263" s="87"/>
      <c r="B263" s="86" t="s">
        <v>48</v>
      </c>
      <c r="C263" s="47"/>
      <c r="D263" s="47"/>
      <c r="E263" s="47"/>
      <c r="F263" s="543"/>
      <c r="G263" s="5"/>
      <c r="H263" s="69"/>
      <c r="I263" s="69"/>
    </row>
    <row r="264" spans="1:9" ht="12">
      <c r="A264" s="87"/>
      <c r="B264" s="7" t="s">
        <v>289</v>
      </c>
      <c r="C264" s="47"/>
      <c r="D264" s="47"/>
      <c r="E264" s="47"/>
      <c r="F264" s="543"/>
      <c r="G264" s="5"/>
      <c r="H264" s="69"/>
      <c r="I264" s="69"/>
    </row>
    <row r="265" spans="1:9" ht="12">
      <c r="A265" s="87"/>
      <c r="B265" s="86" t="s">
        <v>255</v>
      </c>
      <c r="C265" s="167">
        <v>112154</v>
      </c>
      <c r="D265" s="167">
        <v>105396</v>
      </c>
      <c r="E265" s="167">
        <v>2736</v>
      </c>
      <c r="F265" s="537">
        <f>SUM(E265/D265)</f>
        <v>0.025959239439826937</v>
      </c>
      <c r="G265" s="5"/>
      <c r="H265" s="69"/>
      <c r="I265" s="69"/>
    </row>
    <row r="266" spans="1:9" ht="12">
      <c r="A266" s="87"/>
      <c r="B266" s="184" t="s">
        <v>269</v>
      </c>
      <c r="C266" s="47"/>
      <c r="D266" s="47"/>
      <c r="E266" s="47"/>
      <c r="F266" s="543"/>
      <c r="G266" s="5"/>
      <c r="H266" s="69"/>
      <c r="I266" s="69"/>
    </row>
    <row r="267" spans="1:9" ht="12">
      <c r="A267" s="87"/>
      <c r="B267" s="184" t="s">
        <v>63</v>
      </c>
      <c r="C267" s="47"/>
      <c r="D267" s="47"/>
      <c r="E267" s="47"/>
      <c r="F267" s="543"/>
      <c r="G267" s="5"/>
      <c r="H267" s="69"/>
      <c r="I267" s="69"/>
    </row>
    <row r="268" spans="1:9" ht="12.75" thickBot="1">
      <c r="A268" s="87"/>
      <c r="B268" s="112" t="s">
        <v>624</v>
      </c>
      <c r="C268" s="48"/>
      <c r="D268" s="48"/>
      <c r="E268" s="590">
        <v>2729</v>
      </c>
      <c r="F268" s="555"/>
      <c r="G268" s="190"/>
      <c r="H268" s="69"/>
      <c r="I268" s="69"/>
    </row>
    <row r="269" spans="1:9" ht="12.75" thickBot="1">
      <c r="A269" s="53"/>
      <c r="B269" s="58" t="s">
        <v>248</v>
      </c>
      <c r="C269" s="83">
        <f>SUM(C265:C268)</f>
        <v>112154</v>
      </c>
      <c r="D269" s="83">
        <f>SUM(D265:D268)</f>
        <v>105396</v>
      </c>
      <c r="E269" s="83">
        <f>SUM(E265:E268)</f>
        <v>5465</v>
      </c>
      <c r="F269" s="544">
        <f>SUM(E269/D269)</f>
        <v>0.05185206269687654</v>
      </c>
      <c r="G269" s="4"/>
      <c r="H269" s="69"/>
      <c r="I269" s="69"/>
    </row>
    <row r="270" spans="1:9" ht="12">
      <c r="A270" s="87">
        <v>3215</v>
      </c>
      <c r="B270" s="460" t="s">
        <v>43</v>
      </c>
      <c r="C270" s="100"/>
      <c r="D270" s="100"/>
      <c r="E270" s="90"/>
      <c r="F270" s="554"/>
      <c r="G270" s="31"/>
      <c r="H270" s="69"/>
      <c r="I270" s="69"/>
    </row>
    <row r="271" spans="1:9" ht="12">
      <c r="A271" s="87"/>
      <c r="B271" s="86" t="s">
        <v>48</v>
      </c>
      <c r="C271" s="47"/>
      <c r="D271" s="47"/>
      <c r="E271" s="47"/>
      <c r="F271" s="543"/>
      <c r="G271" s="5"/>
      <c r="H271" s="69"/>
      <c r="I271" s="69"/>
    </row>
    <row r="272" spans="1:9" ht="12">
      <c r="A272" s="87"/>
      <c r="B272" s="7" t="s">
        <v>289</v>
      </c>
      <c r="C272" s="47"/>
      <c r="D272" s="47"/>
      <c r="E272" s="47"/>
      <c r="F272" s="543"/>
      <c r="G272" s="5"/>
      <c r="H272" s="69"/>
      <c r="I272" s="69"/>
    </row>
    <row r="273" spans="1:9" ht="12">
      <c r="A273" s="87"/>
      <c r="B273" s="86" t="s">
        <v>255</v>
      </c>
      <c r="C273" s="167">
        <v>135688</v>
      </c>
      <c r="D273" s="167">
        <v>135688</v>
      </c>
      <c r="E273" s="167">
        <v>56537</v>
      </c>
      <c r="F273" s="537">
        <f>SUM(E273/D273)</f>
        <v>0.4166691232828253</v>
      </c>
      <c r="G273" s="5"/>
      <c r="H273" s="69"/>
      <c r="I273" s="69"/>
    </row>
    <row r="274" spans="1:9" ht="12">
      <c r="A274" s="87"/>
      <c r="B274" s="184" t="s">
        <v>269</v>
      </c>
      <c r="C274" s="47"/>
      <c r="D274" s="47"/>
      <c r="E274" s="47"/>
      <c r="F274" s="543"/>
      <c r="G274" s="5"/>
      <c r="H274" s="69"/>
      <c r="I274" s="69"/>
    </row>
    <row r="275" spans="1:9" ht="12">
      <c r="A275" s="87"/>
      <c r="B275" s="184" t="s">
        <v>63</v>
      </c>
      <c r="C275" s="47"/>
      <c r="D275" s="47"/>
      <c r="E275" s="47"/>
      <c r="F275" s="543"/>
      <c r="G275" s="5"/>
      <c r="H275" s="69"/>
      <c r="I275" s="69"/>
    </row>
    <row r="276" spans="1:9" ht="12.75" thickBot="1">
      <c r="A276" s="87"/>
      <c r="B276" s="112" t="s">
        <v>256</v>
      </c>
      <c r="C276" s="48"/>
      <c r="D276" s="48"/>
      <c r="E276" s="48"/>
      <c r="F276" s="555"/>
      <c r="G276" s="190"/>
      <c r="H276" s="69"/>
      <c r="I276" s="69"/>
    </row>
    <row r="277" spans="1:9" ht="12.75" thickBot="1">
      <c r="A277" s="53"/>
      <c r="B277" s="58" t="s">
        <v>248</v>
      </c>
      <c r="C277" s="83">
        <f>SUM(C273:C276)</f>
        <v>135688</v>
      </c>
      <c r="D277" s="83">
        <f>SUM(D273:D276)</f>
        <v>135688</v>
      </c>
      <c r="E277" s="83">
        <f>SUM(E273:E276)</f>
        <v>56537</v>
      </c>
      <c r="F277" s="544">
        <f>SUM(E277/D277)</f>
        <v>0.4166691232828253</v>
      </c>
      <c r="G277" s="4"/>
      <c r="H277" s="69"/>
      <c r="I277" s="69"/>
    </row>
    <row r="278" spans="1:9" ht="12.75" thickBot="1">
      <c r="A278" s="87">
        <v>3220</v>
      </c>
      <c r="B278" s="58" t="s">
        <v>153</v>
      </c>
      <c r="C278" s="83">
        <f>SUM(C286+C295)</f>
        <v>223828</v>
      </c>
      <c r="D278" s="83">
        <f>SUM(D286+D295)</f>
        <v>205393</v>
      </c>
      <c r="E278" s="83">
        <f>SUM(E286+E295)</f>
        <v>63011</v>
      </c>
      <c r="F278" s="544">
        <f>SUM(E278/D278)</f>
        <v>0.30678260700218607</v>
      </c>
      <c r="G278" s="189"/>
      <c r="H278" s="69"/>
      <c r="I278" s="69"/>
    </row>
    <row r="279" spans="1:9" ht="12">
      <c r="A279" s="87">
        <v>3221</v>
      </c>
      <c r="B279" s="74" t="s">
        <v>190</v>
      </c>
      <c r="C279" s="90"/>
      <c r="D279" s="90"/>
      <c r="E279" s="90"/>
      <c r="F279" s="554"/>
      <c r="G279" s="4"/>
      <c r="H279" s="69"/>
      <c r="I279" s="69"/>
    </row>
    <row r="280" spans="1:9" ht="12">
      <c r="A280" s="87"/>
      <c r="B280" s="72" t="s">
        <v>48</v>
      </c>
      <c r="C280" s="47"/>
      <c r="D280" s="47"/>
      <c r="E280" s="47"/>
      <c r="F280" s="543"/>
      <c r="G280" s="5"/>
      <c r="H280" s="69"/>
      <c r="I280" s="69"/>
    </row>
    <row r="281" spans="1:9" ht="12">
      <c r="A281" s="87"/>
      <c r="B281" s="7" t="s">
        <v>289</v>
      </c>
      <c r="C281" s="47"/>
      <c r="D281" s="47"/>
      <c r="E281" s="47"/>
      <c r="F281" s="543"/>
      <c r="G281" s="5"/>
      <c r="H281" s="69"/>
      <c r="I281" s="69"/>
    </row>
    <row r="282" spans="1:9" ht="12">
      <c r="A282" s="87"/>
      <c r="B282" s="86" t="s">
        <v>255</v>
      </c>
      <c r="C282" s="167">
        <v>19410</v>
      </c>
      <c r="D282" s="167"/>
      <c r="E282" s="167"/>
      <c r="F282" s="543"/>
      <c r="G282" s="5"/>
      <c r="H282" s="69"/>
      <c r="I282" s="69"/>
    </row>
    <row r="283" spans="1:9" ht="12">
      <c r="A283" s="87"/>
      <c r="B283" s="10" t="s">
        <v>269</v>
      </c>
      <c r="C283" s="47"/>
      <c r="D283" s="47"/>
      <c r="E283" s="47"/>
      <c r="F283" s="543"/>
      <c r="G283" s="5"/>
      <c r="H283" s="69"/>
      <c r="I283" s="69"/>
    </row>
    <row r="284" spans="1:9" ht="12">
      <c r="A284" s="87"/>
      <c r="B284" s="10" t="s">
        <v>63</v>
      </c>
      <c r="C284" s="47"/>
      <c r="D284" s="47"/>
      <c r="E284" s="47"/>
      <c r="F284" s="543"/>
      <c r="G284" s="5"/>
      <c r="H284" s="69"/>
      <c r="I284" s="69"/>
    </row>
    <row r="285" spans="1:9" ht="12.75" thickBot="1">
      <c r="A285" s="87"/>
      <c r="B285" s="75" t="s">
        <v>256</v>
      </c>
      <c r="C285" s="48"/>
      <c r="D285" s="48"/>
      <c r="E285" s="48"/>
      <c r="F285" s="555"/>
      <c r="G285" s="190"/>
      <c r="H285" s="69"/>
      <c r="I285" s="69"/>
    </row>
    <row r="286" spans="1:9" ht="12.75" thickBot="1">
      <c r="A286" s="81"/>
      <c r="B286" s="58" t="s">
        <v>248</v>
      </c>
      <c r="C286" s="83">
        <f>SUM(C282:C285)</f>
        <v>19410</v>
      </c>
      <c r="D286" s="83">
        <f>SUM(D282:D285)</f>
        <v>0</v>
      </c>
      <c r="E286" s="83">
        <f>SUM(E282:E285)</f>
        <v>0</v>
      </c>
      <c r="F286" s="544"/>
      <c r="G286" s="189"/>
      <c r="H286" s="69"/>
      <c r="I286" s="69"/>
    </row>
    <row r="287" spans="1:9" ht="12">
      <c r="A287" s="87">
        <v>3222</v>
      </c>
      <c r="B287" s="74" t="s">
        <v>72</v>
      </c>
      <c r="C287" s="100"/>
      <c r="D287" s="100"/>
      <c r="E287" s="90"/>
      <c r="F287" s="554"/>
      <c r="G287" s="31"/>
      <c r="H287" s="69"/>
      <c r="I287" s="69"/>
    </row>
    <row r="288" spans="1:9" ht="12">
      <c r="A288" s="87"/>
      <c r="B288" s="72" t="s">
        <v>48</v>
      </c>
      <c r="C288" s="90"/>
      <c r="D288" s="268">
        <v>546</v>
      </c>
      <c r="E288" s="268">
        <v>2544</v>
      </c>
      <c r="F288" s="537">
        <f>SUM(E288/D288)</f>
        <v>4.65934065934066</v>
      </c>
      <c r="G288" s="4"/>
      <c r="H288" s="69"/>
      <c r="I288" s="69"/>
    </row>
    <row r="289" spans="1:9" ht="12">
      <c r="A289" s="87"/>
      <c r="B289" s="7" t="s">
        <v>289</v>
      </c>
      <c r="C289" s="47"/>
      <c r="D289" s="167">
        <v>429</v>
      </c>
      <c r="E289" s="167">
        <v>636</v>
      </c>
      <c r="F289" s="537">
        <f>SUM(E289/D289)</f>
        <v>1.4825174825174825</v>
      </c>
      <c r="G289" s="5"/>
      <c r="H289" s="69"/>
      <c r="I289" s="69"/>
    </row>
    <row r="290" spans="1:9" ht="12">
      <c r="A290" s="87"/>
      <c r="B290" s="86" t="s">
        <v>255</v>
      </c>
      <c r="C290" s="167">
        <v>204418</v>
      </c>
      <c r="D290" s="167">
        <v>204418</v>
      </c>
      <c r="E290" s="167">
        <v>5585</v>
      </c>
      <c r="F290" s="537">
        <f>SUM(E290/D290)</f>
        <v>0.027321468755197684</v>
      </c>
      <c r="G290" s="5"/>
      <c r="H290" s="69"/>
      <c r="I290" s="69"/>
    </row>
    <row r="291" spans="1:9" ht="12">
      <c r="A291" s="87"/>
      <c r="B291" s="10" t="s">
        <v>269</v>
      </c>
      <c r="C291" s="47"/>
      <c r="D291" s="47"/>
      <c r="E291" s="47"/>
      <c r="F291" s="543"/>
      <c r="G291" s="5"/>
      <c r="H291" s="69"/>
      <c r="I291" s="69"/>
    </row>
    <row r="292" spans="1:9" ht="12">
      <c r="A292" s="87"/>
      <c r="B292" s="10" t="s">
        <v>63</v>
      </c>
      <c r="C292" s="47"/>
      <c r="D292" s="47"/>
      <c r="E292" s="167"/>
      <c r="F292" s="543"/>
      <c r="G292" s="5"/>
      <c r="H292" s="69"/>
      <c r="I292" s="69"/>
    </row>
    <row r="293" spans="1:9" ht="12">
      <c r="A293" s="87"/>
      <c r="B293" s="75" t="s">
        <v>623</v>
      </c>
      <c r="C293" s="47"/>
      <c r="D293" s="47"/>
      <c r="E293" s="167"/>
      <c r="F293" s="543"/>
      <c r="G293" s="5"/>
      <c r="H293" s="69"/>
      <c r="I293" s="69"/>
    </row>
    <row r="294" spans="1:9" ht="12.75" thickBot="1">
      <c r="A294" s="87"/>
      <c r="B294" s="75" t="s">
        <v>624</v>
      </c>
      <c r="C294" s="106"/>
      <c r="D294" s="106"/>
      <c r="E294" s="355">
        <v>54246</v>
      </c>
      <c r="F294" s="557"/>
      <c r="G294" s="30"/>
      <c r="H294" s="69"/>
      <c r="I294" s="69"/>
    </row>
    <row r="295" spans="1:9" ht="12.75" thickBot="1">
      <c r="A295" s="53"/>
      <c r="B295" s="58" t="s">
        <v>248</v>
      </c>
      <c r="C295" s="83">
        <f>SUM(C290:C293)</f>
        <v>204418</v>
      </c>
      <c r="D295" s="83">
        <f>SUM(D288:D293)</f>
        <v>205393</v>
      </c>
      <c r="E295" s="83">
        <f>SUM(E288:E294)</f>
        <v>63011</v>
      </c>
      <c r="F295" s="544">
        <f>SUM(E295/D295)</f>
        <v>0.30678260700218607</v>
      </c>
      <c r="G295" s="189"/>
      <c r="H295" s="69"/>
      <c r="I295" s="69"/>
    </row>
    <row r="296" spans="1:9" ht="12" customHeight="1" thickBot="1">
      <c r="A296" s="87">
        <v>3300</v>
      </c>
      <c r="B296" s="64" t="s">
        <v>54</v>
      </c>
      <c r="C296" s="83">
        <f>SUM(C304+C313+C322+C331+C340+C358+C367+C376+C385+C403+C412+C439+C457+C466+C475+C483+C491+C499+C507+C515+C523+C531+C539+C547+C556+C564+C573+C581+C589+C597+C605)</f>
        <v>289137</v>
      </c>
      <c r="D296" s="83">
        <f>SUM(D304+D313+D322+D331+D340+D358+D367+D376+D385+D403+D412+D439+D457+D466+D475+D483+D491+D499+D507+D515+D523+D531+D539+D547+D556+D564+D573+D581+D589+D597+D605+D349+D394+D421+D448+D430)</f>
        <v>399522</v>
      </c>
      <c r="E296" s="83">
        <f>SUM(E304+E313+E322+E331+E340+E358+E367+E376+E385+E403+E412+E439+E457+E466+E475+E483+E491+E499+E507+E515+E523+E531+E539+E547+E556+E564+E573+E581+E589+E597+E605+E349+E394+E421+E448+E430)</f>
        <v>223354</v>
      </c>
      <c r="F296" s="544">
        <f>SUM(E296/D296)</f>
        <v>0.5590530684167581</v>
      </c>
      <c r="G296" s="196"/>
      <c r="H296" s="69"/>
      <c r="I296" s="69"/>
    </row>
    <row r="297" spans="1:9" ht="12" customHeight="1">
      <c r="A297" s="87">
        <v>3301</v>
      </c>
      <c r="B297" s="109" t="s">
        <v>139</v>
      </c>
      <c r="C297" s="90"/>
      <c r="D297" s="90"/>
      <c r="E297" s="90"/>
      <c r="F297" s="554"/>
      <c r="G297" s="4" t="s">
        <v>217</v>
      </c>
      <c r="H297" s="69"/>
      <c r="I297" s="69"/>
    </row>
    <row r="298" spans="1:9" ht="12" customHeight="1">
      <c r="A298" s="15"/>
      <c r="B298" s="72" t="s">
        <v>48</v>
      </c>
      <c r="C298" s="47"/>
      <c r="D298" s="47"/>
      <c r="E298" s="47"/>
      <c r="F298" s="543"/>
      <c r="G298" s="187"/>
      <c r="H298" s="69"/>
      <c r="I298" s="69"/>
    </row>
    <row r="299" spans="1:9" ht="12" customHeight="1">
      <c r="A299" s="15"/>
      <c r="B299" s="7" t="s">
        <v>289</v>
      </c>
      <c r="C299" s="47"/>
      <c r="D299" s="47"/>
      <c r="E299" s="47"/>
      <c r="F299" s="543"/>
      <c r="G299" s="228"/>
      <c r="H299" s="69"/>
      <c r="I299" s="69"/>
    </row>
    <row r="300" spans="1:9" ht="12" customHeight="1">
      <c r="A300" s="87"/>
      <c r="B300" s="86" t="s">
        <v>255</v>
      </c>
      <c r="C300" s="78"/>
      <c r="D300" s="78"/>
      <c r="E300" s="78">
        <v>1600</v>
      </c>
      <c r="F300" s="543"/>
      <c r="G300" s="228"/>
      <c r="H300" s="69"/>
      <c r="I300" s="69"/>
    </row>
    <row r="301" spans="1:9" ht="12" customHeight="1">
      <c r="A301" s="15"/>
      <c r="B301" s="10" t="s">
        <v>269</v>
      </c>
      <c r="C301" s="167">
        <v>7600</v>
      </c>
      <c r="D301" s="167">
        <v>7600</v>
      </c>
      <c r="E301" s="167"/>
      <c r="F301" s="537">
        <f>SUM(E301/D301)</f>
        <v>0</v>
      </c>
      <c r="G301" s="193"/>
      <c r="H301" s="69"/>
      <c r="I301" s="69"/>
    </row>
    <row r="302" spans="1:9" ht="12" customHeight="1">
      <c r="A302" s="15"/>
      <c r="B302" s="10" t="s">
        <v>63</v>
      </c>
      <c r="C302" s="47"/>
      <c r="D302" s="47"/>
      <c r="E302" s="47"/>
      <c r="F302" s="543"/>
      <c r="G302" s="5"/>
      <c r="H302" s="69"/>
      <c r="I302" s="69"/>
    </row>
    <row r="303" spans="1:9" ht="12" customHeight="1" thickBot="1">
      <c r="A303" s="15"/>
      <c r="B303" s="75" t="s">
        <v>256</v>
      </c>
      <c r="C303" s="47"/>
      <c r="D303" s="47"/>
      <c r="E303" s="105"/>
      <c r="F303" s="555"/>
      <c r="G303" s="191"/>
      <c r="H303" s="69"/>
      <c r="I303" s="69"/>
    </row>
    <row r="304" spans="1:9" ht="12.75" thickBot="1">
      <c r="A304" s="53"/>
      <c r="B304" s="64" t="s">
        <v>248</v>
      </c>
      <c r="C304" s="83">
        <f>SUM(C298:C303)</f>
        <v>7600</v>
      </c>
      <c r="D304" s="83">
        <f>SUM(D298:D303)</f>
        <v>7600</v>
      </c>
      <c r="E304" s="83">
        <f>SUM(E298:E303)</f>
        <v>1600</v>
      </c>
      <c r="F304" s="544">
        <f>SUM(E304/D304)</f>
        <v>0.21052631578947367</v>
      </c>
      <c r="G304" s="189"/>
      <c r="H304" s="69"/>
      <c r="I304" s="69"/>
    </row>
    <row r="305" spans="1:9" ht="12.75">
      <c r="A305" s="87">
        <v>3303</v>
      </c>
      <c r="B305" s="99" t="s">
        <v>221</v>
      </c>
      <c r="C305" s="90"/>
      <c r="D305" s="90"/>
      <c r="E305" s="90"/>
      <c r="F305" s="554"/>
      <c r="G305" s="197"/>
      <c r="H305" s="69"/>
      <c r="I305" s="69"/>
    </row>
    <row r="306" spans="1:9" ht="12" customHeight="1">
      <c r="A306" s="85"/>
      <c r="B306" s="72" t="s">
        <v>48</v>
      </c>
      <c r="C306" s="78"/>
      <c r="D306" s="78"/>
      <c r="E306" s="78"/>
      <c r="F306" s="543"/>
      <c r="G306" s="192"/>
      <c r="H306" s="69"/>
      <c r="I306" s="69"/>
    </row>
    <row r="307" spans="1:9" ht="12" customHeight="1">
      <c r="A307" s="85"/>
      <c r="B307" s="7" t="s">
        <v>289</v>
      </c>
      <c r="C307" s="78"/>
      <c r="D307" s="78"/>
      <c r="E307" s="78"/>
      <c r="F307" s="543"/>
      <c r="G307" s="192"/>
      <c r="H307" s="69"/>
      <c r="I307" s="69"/>
    </row>
    <row r="308" spans="1:9" ht="12" customHeight="1">
      <c r="A308" s="85"/>
      <c r="B308" s="86" t="s">
        <v>255</v>
      </c>
      <c r="C308" s="78"/>
      <c r="D308" s="78"/>
      <c r="E308" s="78">
        <v>150</v>
      </c>
      <c r="F308" s="543"/>
      <c r="G308" s="192"/>
      <c r="H308" s="69"/>
      <c r="I308" s="69"/>
    </row>
    <row r="309" spans="1:9" ht="12" customHeight="1">
      <c r="A309" s="85"/>
      <c r="B309" s="10" t="s">
        <v>269</v>
      </c>
      <c r="C309" s="268"/>
      <c r="D309" s="268"/>
      <c r="E309" s="268"/>
      <c r="F309" s="543"/>
      <c r="G309" s="192"/>
      <c r="H309" s="69"/>
      <c r="I309" s="69"/>
    </row>
    <row r="310" spans="1:9" ht="12" customHeight="1">
      <c r="A310" s="71"/>
      <c r="B310" s="10" t="s">
        <v>63</v>
      </c>
      <c r="C310" s="78"/>
      <c r="D310" s="78"/>
      <c r="E310" s="78"/>
      <c r="F310" s="543"/>
      <c r="G310" s="198"/>
      <c r="H310" s="69"/>
      <c r="I310" s="69"/>
    </row>
    <row r="311" spans="1:9" ht="12" customHeight="1">
      <c r="A311" s="71"/>
      <c r="B311" s="10" t="s">
        <v>495</v>
      </c>
      <c r="C311" s="78">
        <v>1250</v>
      </c>
      <c r="D311" s="78">
        <v>6316</v>
      </c>
      <c r="E311" s="78">
        <v>9940</v>
      </c>
      <c r="F311" s="537">
        <f>SUM(E311/D311)</f>
        <v>1.5737808739708676</v>
      </c>
      <c r="G311" s="198"/>
      <c r="H311" s="69"/>
      <c r="I311" s="69"/>
    </row>
    <row r="312" spans="1:9" ht="12" customHeight="1" thickBot="1">
      <c r="A312" s="71"/>
      <c r="B312" s="75" t="s">
        <v>256</v>
      </c>
      <c r="C312" s="78"/>
      <c r="D312" s="78"/>
      <c r="E312" s="79"/>
      <c r="F312" s="555"/>
      <c r="G312" s="30"/>
      <c r="H312" s="69"/>
      <c r="I312" s="69"/>
    </row>
    <row r="313" spans="1:9" ht="12" customHeight="1" thickBot="1">
      <c r="A313" s="53"/>
      <c r="B313" s="58" t="s">
        <v>248</v>
      </c>
      <c r="C313" s="83">
        <f>SUM(C306:C312)</f>
        <v>1250</v>
      </c>
      <c r="D313" s="83">
        <f>SUM(D306:D312)</f>
        <v>6316</v>
      </c>
      <c r="E313" s="83">
        <f>SUM(E306:E312)</f>
        <v>10090</v>
      </c>
      <c r="F313" s="544">
        <f>SUM(E313/D313)</f>
        <v>1.597530082330589</v>
      </c>
      <c r="G313" s="126"/>
      <c r="H313" s="69"/>
      <c r="I313" s="69"/>
    </row>
    <row r="314" spans="1:9" ht="12" customHeight="1">
      <c r="A314" s="15">
        <v>3304</v>
      </c>
      <c r="B314" s="104" t="s">
        <v>222</v>
      </c>
      <c r="C314" s="90"/>
      <c r="D314" s="90"/>
      <c r="E314" s="90"/>
      <c r="F314" s="554"/>
      <c r="G314" s="197"/>
      <c r="H314" s="69"/>
      <c r="I314" s="69"/>
    </row>
    <row r="315" spans="1:9" ht="12" customHeight="1">
      <c r="A315" s="71"/>
      <c r="B315" s="72" t="s">
        <v>48</v>
      </c>
      <c r="C315" s="78"/>
      <c r="D315" s="78"/>
      <c r="E315" s="78"/>
      <c r="F315" s="543"/>
      <c r="G315" s="192"/>
      <c r="H315" s="69"/>
      <c r="I315" s="69"/>
    </row>
    <row r="316" spans="1:9" ht="12" customHeight="1">
      <c r="A316" s="71"/>
      <c r="B316" s="7" t="s">
        <v>289</v>
      </c>
      <c r="C316" s="78"/>
      <c r="D316" s="78"/>
      <c r="E316" s="78"/>
      <c r="F316" s="543"/>
      <c r="G316" s="225"/>
      <c r="H316" s="69"/>
      <c r="I316" s="69"/>
    </row>
    <row r="317" spans="1:9" ht="12" customHeight="1">
      <c r="A317" s="71"/>
      <c r="B317" s="86" t="s">
        <v>255</v>
      </c>
      <c r="C317" s="78"/>
      <c r="D317" s="78"/>
      <c r="E317" s="78">
        <v>219</v>
      </c>
      <c r="F317" s="543"/>
      <c r="G317" s="225"/>
      <c r="H317" s="69"/>
      <c r="I317" s="69"/>
    </row>
    <row r="318" spans="1:9" ht="12" customHeight="1">
      <c r="A318" s="71"/>
      <c r="B318" s="10" t="s">
        <v>269</v>
      </c>
      <c r="C318" s="268"/>
      <c r="D318" s="268"/>
      <c r="E318" s="268"/>
      <c r="F318" s="543"/>
      <c r="G318" s="192"/>
      <c r="H318" s="69"/>
      <c r="I318" s="69"/>
    </row>
    <row r="319" spans="1:9" ht="12" customHeight="1">
      <c r="A319" s="71"/>
      <c r="B319" s="10" t="s">
        <v>63</v>
      </c>
      <c r="C319" s="78"/>
      <c r="D319" s="78"/>
      <c r="E319" s="78"/>
      <c r="F319" s="543"/>
      <c r="G319" s="198"/>
      <c r="H319" s="69"/>
      <c r="I319" s="69"/>
    </row>
    <row r="320" spans="1:9" ht="12" customHeight="1">
      <c r="A320" s="71"/>
      <c r="B320" s="10" t="s">
        <v>495</v>
      </c>
      <c r="C320" s="78">
        <v>3900</v>
      </c>
      <c r="D320" s="78">
        <v>15854</v>
      </c>
      <c r="E320" s="78">
        <v>12865</v>
      </c>
      <c r="F320" s="537">
        <f>SUM(E320/D320)</f>
        <v>0.8114671376308819</v>
      </c>
      <c r="G320" s="198"/>
      <c r="H320" s="69"/>
      <c r="I320" s="69"/>
    </row>
    <row r="321" spans="1:9" ht="12" customHeight="1" thickBot="1">
      <c r="A321" s="71"/>
      <c r="B321" s="75" t="s">
        <v>256</v>
      </c>
      <c r="C321" s="78"/>
      <c r="D321" s="78"/>
      <c r="E321" s="79"/>
      <c r="F321" s="555"/>
      <c r="G321" s="30"/>
      <c r="H321" s="69"/>
      <c r="I321" s="69"/>
    </row>
    <row r="322" spans="1:9" ht="12" customHeight="1" thickBot="1">
      <c r="A322" s="53"/>
      <c r="B322" s="58" t="s">
        <v>248</v>
      </c>
      <c r="C322" s="83">
        <f>SUM(C315:C321)</f>
        <v>3900</v>
      </c>
      <c r="D322" s="83">
        <f>SUM(D315:D321)</f>
        <v>15854</v>
      </c>
      <c r="E322" s="83">
        <f>SUM(E315:E321)</f>
        <v>13084</v>
      </c>
      <c r="F322" s="544">
        <f>SUM(E322/D322)</f>
        <v>0.825280686262142</v>
      </c>
      <c r="G322" s="126"/>
      <c r="H322" s="69"/>
      <c r="I322" s="69"/>
    </row>
    <row r="323" spans="1:9" ht="12" customHeight="1">
      <c r="A323" s="15">
        <v>3305</v>
      </c>
      <c r="B323" s="104" t="s">
        <v>112</v>
      </c>
      <c r="C323" s="90"/>
      <c r="D323" s="90"/>
      <c r="E323" s="90"/>
      <c r="F323" s="554"/>
      <c r="G323" s="197"/>
      <c r="H323" s="69"/>
      <c r="I323" s="69"/>
    </row>
    <row r="324" spans="1:9" ht="12" customHeight="1">
      <c r="A324" s="71"/>
      <c r="B324" s="72" t="s">
        <v>48</v>
      </c>
      <c r="C324" s="78"/>
      <c r="D324" s="78"/>
      <c r="E324" s="78"/>
      <c r="F324" s="543"/>
      <c r="G324" s="192"/>
      <c r="H324" s="69"/>
      <c r="I324" s="69"/>
    </row>
    <row r="325" spans="1:9" ht="12" customHeight="1">
      <c r="A325" s="71"/>
      <c r="B325" s="7" t="s">
        <v>289</v>
      </c>
      <c r="C325" s="78"/>
      <c r="D325" s="78"/>
      <c r="E325" s="78"/>
      <c r="F325" s="543"/>
      <c r="G325" s="192"/>
      <c r="H325" s="69"/>
      <c r="I325" s="69"/>
    </row>
    <row r="326" spans="1:9" ht="12" customHeight="1">
      <c r="A326" s="71"/>
      <c r="B326" s="86" t="s">
        <v>255</v>
      </c>
      <c r="C326" s="78"/>
      <c r="D326" s="78"/>
      <c r="E326" s="78">
        <v>24</v>
      </c>
      <c r="F326" s="543"/>
      <c r="G326" s="192"/>
      <c r="H326" s="69"/>
      <c r="I326" s="69"/>
    </row>
    <row r="327" spans="1:9" ht="12" customHeight="1">
      <c r="A327" s="71"/>
      <c r="B327" s="10" t="s">
        <v>269</v>
      </c>
      <c r="C327" s="268"/>
      <c r="D327" s="268"/>
      <c r="E327" s="268"/>
      <c r="F327" s="543"/>
      <c r="G327" s="192"/>
      <c r="H327" s="69"/>
      <c r="I327" s="69"/>
    </row>
    <row r="328" spans="1:9" ht="12" customHeight="1">
      <c r="A328" s="71"/>
      <c r="B328" s="10" t="s">
        <v>63</v>
      </c>
      <c r="C328" s="78"/>
      <c r="D328" s="78"/>
      <c r="E328" s="78"/>
      <c r="F328" s="543"/>
      <c r="G328" s="198"/>
      <c r="H328" s="69"/>
      <c r="I328" s="69"/>
    </row>
    <row r="329" spans="1:9" ht="12" customHeight="1">
      <c r="A329" s="71"/>
      <c r="B329" s="10" t="s">
        <v>495</v>
      </c>
      <c r="C329" s="78">
        <v>290</v>
      </c>
      <c r="D329" s="78">
        <v>1257</v>
      </c>
      <c r="E329" s="78">
        <v>1394</v>
      </c>
      <c r="F329" s="537">
        <f>SUM(E329/D329)</f>
        <v>1.1089896579156722</v>
      </c>
      <c r="G329" s="198"/>
      <c r="H329" s="69"/>
      <c r="I329" s="69"/>
    </row>
    <row r="330" spans="1:9" ht="12" customHeight="1" thickBot="1">
      <c r="A330" s="71"/>
      <c r="B330" s="75" t="s">
        <v>256</v>
      </c>
      <c r="C330" s="78"/>
      <c r="D330" s="78"/>
      <c r="E330" s="79"/>
      <c r="F330" s="555"/>
      <c r="G330" s="30"/>
      <c r="H330" s="69"/>
      <c r="I330" s="69"/>
    </row>
    <row r="331" spans="1:9" ht="12" customHeight="1" thickBot="1">
      <c r="A331" s="53"/>
      <c r="B331" s="58" t="s">
        <v>248</v>
      </c>
      <c r="C331" s="83">
        <f>SUM(C324:C330)</f>
        <v>290</v>
      </c>
      <c r="D331" s="83">
        <f>SUM(D324:D330)</f>
        <v>1257</v>
      </c>
      <c r="E331" s="83">
        <f>SUM(E324:E330)</f>
        <v>1418</v>
      </c>
      <c r="F331" s="544">
        <f>SUM(E331/D331)</f>
        <v>1.1280827366746222</v>
      </c>
      <c r="G331" s="189"/>
      <c r="H331" s="69"/>
      <c r="I331" s="69"/>
    </row>
    <row r="332" spans="1:9" ht="12" customHeight="1">
      <c r="A332" s="70">
        <v>3306</v>
      </c>
      <c r="B332" s="99" t="s">
        <v>113</v>
      </c>
      <c r="C332" s="100"/>
      <c r="D332" s="100"/>
      <c r="E332" s="90"/>
      <c r="F332" s="554"/>
      <c r="G332" s="4"/>
      <c r="H332" s="69"/>
      <c r="I332" s="69"/>
    </row>
    <row r="333" spans="1:9" ht="12" customHeight="1">
      <c r="A333" s="71"/>
      <c r="B333" s="72" t="s">
        <v>48</v>
      </c>
      <c r="C333" s="78"/>
      <c r="D333" s="78"/>
      <c r="E333" s="78"/>
      <c r="F333" s="543"/>
      <c r="G333" s="5"/>
      <c r="H333" s="69"/>
      <c r="I333" s="69"/>
    </row>
    <row r="334" spans="1:9" ht="12" customHeight="1">
      <c r="A334" s="71"/>
      <c r="B334" s="7" t="s">
        <v>289</v>
      </c>
      <c r="C334" s="268">
        <v>5050</v>
      </c>
      <c r="D334" s="268"/>
      <c r="E334" s="268">
        <v>1454</v>
      </c>
      <c r="F334" s="543"/>
      <c r="G334" s="225"/>
      <c r="H334" s="69"/>
      <c r="I334" s="69"/>
    </row>
    <row r="335" spans="1:9" ht="12" customHeight="1">
      <c r="A335" s="71"/>
      <c r="B335" s="86" t="s">
        <v>255</v>
      </c>
      <c r="C335" s="268"/>
      <c r="D335" s="268"/>
      <c r="E335" s="268">
        <v>864</v>
      </c>
      <c r="F335" s="543"/>
      <c r="G335" s="225"/>
      <c r="H335" s="69"/>
      <c r="I335" s="69"/>
    </row>
    <row r="336" spans="1:9" ht="12" customHeight="1">
      <c r="A336" s="71"/>
      <c r="B336" s="10" t="s">
        <v>269</v>
      </c>
      <c r="C336" s="268"/>
      <c r="D336" s="268"/>
      <c r="E336" s="268"/>
      <c r="F336" s="543"/>
      <c r="G336" s="5"/>
      <c r="H336" s="69"/>
      <c r="I336" s="69"/>
    </row>
    <row r="337" spans="1:9" ht="12" customHeight="1">
      <c r="A337" s="71"/>
      <c r="B337" s="10" t="s">
        <v>63</v>
      </c>
      <c r="C337" s="78"/>
      <c r="D337" s="78"/>
      <c r="E337" s="78"/>
      <c r="F337" s="543"/>
      <c r="G337" s="5"/>
      <c r="H337" s="69"/>
      <c r="I337" s="69"/>
    </row>
    <row r="338" spans="1:9" ht="12" customHeight="1">
      <c r="A338" s="71"/>
      <c r="B338" s="10" t="s">
        <v>495</v>
      </c>
      <c r="C338" s="78">
        <v>18700</v>
      </c>
      <c r="D338" s="78">
        <v>47223</v>
      </c>
      <c r="E338" s="78">
        <v>36486</v>
      </c>
      <c r="F338" s="537">
        <f>SUM(E338/D338)</f>
        <v>0.77263198017915</v>
      </c>
      <c r="G338" s="5"/>
      <c r="H338" s="69"/>
      <c r="I338" s="69"/>
    </row>
    <row r="339" spans="1:9" ht="12" customHeight="1" thickBot="1">
      <c r="A339" s="71"/>
      <c r="B339" s="75" t="s">
        <v>256</v>
      </c>
      <c r="C339" s="78"/>
      <c r="D339" s="78"/>
      <c r="E339" s="79"/>
      <c r="F339" s="555"/>
      <c r="G339" s="30"/>
      <c r="H339" s="69"/>
      <c r="I339" s="69"/>
    </row>
    <row r="340" spans="1:9" ht="12" customHeight="1" thickBot="1">
      <c r="A340" s="53"/>
      <c r="B340" s="58" t="s">
        <v>248</v>
      </c>
      <c r="C340" s="83">
        <f>SUM(C333:C339)</f>
        <v>23750</v>
      </c>
      <c r="D340" s="83">
        <f>SUM(D333:D339)</f>
        <v>47223</v>
      </c>
      <c r="E340" s="83">
        <f>SUM(E333:E339)</f>
        <v>38804</v>
      </c>
      <c r="F340" s="544">
        <f>SUM(E340/D340)</f>
        <v>0.821718230523262</v>
      </c>
      <c r="G340" s="189"/>
      <c r="H340" s="69"/>
      <c r="I340" s="69"/>
    </row>
    <row r="341" spans="1:9" ht="12" customHeight="1">
      <c r="A341" s="70">
        <v>3307</v>
      </c>
      <c r="B341" s="99" t="s">
        <v>571</v>
      </c>
      <c r="C341" s="100"/>
      <c r="D341" s="100"/>
      <c r="E341" s="90"/>
      <c r="F341" s="554"/>
      <c r="G341" s="4"/>
      <c r="H341" s="69"/>
      <c r="I341" s="69"/>
    </row>
    <row r="342" spans="1:9" ht="12" customHeight="1">
      <c r="A342" s="71"/>
      <c r="B342" s="72" t="s">
        <v>48</v>
      </c>
      <c r="C342" s="78"/>
      <c r="D342" s="78"/>
      <c r="E342" s="78"/>
      <c r="F342" s="543"/>
      <c r="G342" s="5"/>
      <c r="H342" s="69"/>
      <c r="I342" s="69"/>
    </row>
    <row r="343" spans="1:9" ht="12" customHeight="1">
      <c r="A343" s="71"/>
      <c r="B343" s="7" t="s">
        <v>289</v>
      </c>
      <c r="C343" s="268"/>
      <c r="D343" s="268"/>
      <c r="E343" s="268"/>
      <c r="F343" s="543"/>
      <c r="G343" s="225"/>
      <c r="H343" s="69"/>
      <c r="I343" s="69"/>
    </row>
    <row r="344" spans="1:9" ht="12" customHeight="1">
      <c r="A344" s="71"/>
      <c r="B344" s="86" t="s">
        <v>255</v>
      </c>
      <c r="C344" s="268"/>
      <c r="D344" s="268"/>
      <c r="E344" s="268">
        <v>29</v>
      </c>
      <c r="F344" s="543"/>
      <c r="G344" s="225"/>
      <c r="H344" s="69"/>
      <c r="I344" s="69"/>
    </row>
    <row r="345" spans="1:9" ht="12" customHeight="1">
      <c r="A345" s="71"/>
      <c r="B345" s="10" t="s">
        <v>269</v>
      </c>
      <c r="C345" s="268"/>
      <c r="D345" s="268"/>
      <c r="E345" s="268"/>
      <c r="F345" s="543"/>
      <c r="G345" s="5"/>
      <c r="H345" s="69"/>
      <c r="I345" s="69"/>
    </row>
    <row r="346" spans="1:9" ht="12" customHeight="1">
      <c r="A346" s="71"/>
      <c r="B346" s="10" t="s">
        <v>63</v>
      </c>
      <c r="C346" s="78"/>
      <c r="D346" s="78"/>
      <c r="E346" s="78"/>
      <c r="F346" s="543"/>
      <c r="G346" s="5"/>
      <c r="H346" s="69"/>
      <c r="I346" s="69"/>
    </row>
    <row r="347" spans="1:9" ht="12" customHeight="1">
      <c r="A347" s="71"/>
      <c r="B347" s="10" t="s">
        <v>495</v>
      </c>
      <c r="C347" s="78"/>
      <c r="D347" s="78">
        <v>2475</v>
      </c>
      <c r="E347" s="78">
        <v>2475</v>
      </c>
      <c r="F347" s="537">
        <f>SUM(E347/D347)</f>
        <v>1</v>
      </c>
      <c r="G347" s="5"/>
      <c r="H347" s="69"/>
      <c r="I347" s="69"/>
    </row>
    <row r="348" spans="1:9" ht="12" customHeight="1" thickBot="1">
      <c r="A348" s="71"/>
      <c r="B348" s="75" t="s">
        <v>256</v>
      </c>
      <c r="C348" s="78"/>
      <c r="D348" s="78"/>
      <c r="E348" s="79"/>
      <c r="F348" s="555"/>
      <c r="G348" s="30"/>
      <c r="H348" s="69"/>
      <c r="I348" s="69"/>
    </row>
    <row r="349" spans="1:9" ht="12" customHeight="1" thickBot="1">
      <c r="A349" s="53"/>
      <c r="B349" s="58" t="s">
        <v>248</v>
      </c>
      <c r="C349" s="83">
        <f>SUM(C342:C348)</f>
        <v>0</v>
      </c>
      <c r="D349" s="83">
        <f>SUM(D342:D348)</f>
        <v>2475</v>
      </c>
      <c r="E349" s="83">
        <f>SUM(E342:E348)</f>
        <v>2504</v>
      </c>
      <c r="F349" s="544">
        <f>SUM(E349/D349)</f>
        <v>1.0117171717171718</v>
      </c>
      <c r="G349" s="189"/>
      <c r="H349" s="69"/>
      <c r="I349" s="69"/>
    </row>
    <row r="350" spans="1:9" ht="12" customHeight="1">
      <c r="A350" s="15">
        <v>3308</v>
      </c>
      <c r="B350" s="99" t="s">
        <v>236</v>
      </c>
      <c r="C350" s="100"/>
      <c r="D350" s="100"/>
      <c r="E350" s="90"/>
      <c r="F350" s="554"/>
      <c r="G350" s="4"/>
      <c r="H350" s="69"/>
      <c r="I350" s="69"/>
    </row>
    <row r="351" spans="1:9" ht="12" customHeight="1">
      <c r="A351" s="15"/>
      <c r="B351" s="72" t="s">
        <v>48</v>
      </c>
      <c r="C351" s="90"/>
      <c r="D351" s="90"/>
      <c r="E351" s="90"/>
      <c r="F351" s="543"/>
      <c r="G351" s="5"/>
      <c r="H351" s="69"/>
      <c r="I351" s="69"/>
    </row>
    <row r="352" spans="1:9" ht="12" customHeight="1">
      <c r="A352" s="15"/>
      <c r="B352" s="7" t="s">
        <v>289</v>
      </c>
      <c r="C352" s="47"/>
      <c r="D352" s="47"/>
      <c r="E352" s="47"/>
      <c r="F352" s="543"/>
      <c r="G352" s="225"/>
      <c r="H352" s="69"/>
      <c r="I352" s="69"/>
    </row>
    <row r="353" spans="1:9" ht="12" customHeight="1">
      <c r="A353" s="15"/>
      <c r="B353" s="86" t="s">
        <v>255</v>
      </c>
      <c r="C353" s="47"/>
      <c r="D353" s="47"/>
      <c r="E353" s="167">
        <v>690</v>
      </c>
      <c r="F353" s="543"/>
      <c r="G353" s="225"/>
      <c r="H353" s="69"/>
      <c r="I353" s="69"/>
    </row>
    <row r="354" spans="1:9" ht="12" customHeight="1">
      <c r="A354" s="15"/>
      <c r="B354" s="10" t="s">
        <v>269</v>
      </c>
      <c r="C354" s="167"/>
      <c r="D354" s="167"/>
      <c r="E354" s="167"/>
      <c r="F354" s="543"/>
      <c r="G354" s="226"/>
      <c r="H354" s="69"/>
      <c r="I354" s="69"/>
    </row>
    <row r="355" spans="1:9" ht="12" customHeight="1">
      <c r="A355" s="15"/>
      <c r="B355" s="10" t="s">
        <v>63</v>
      </c>
      <c r="C355" s="47"/>
      <c r="D355" s="47"/>
      <c r="E355" s="47"/>
      <c r="F355" s="543"/>
      <c r="G355" s="5"/>
      <c r="H355" s="69"/>
      <c r="I355" s="69"/>
    </row>
    <row r="356" spans="1:9" ht="12" customHeight="1">
      <c r="A356" s="15"/>
      <c r="B356" s="10" t="s">
        <v>495</v>
      </c>
      <c r="C356" s="161">
        <v>22000</v>
      </c>
      <c r="D356" s="161">
        <v>59834</v>
      </c>
      <c r="E356" s="161">
        <v>51779</v>
      </c>
      <c r="F356" s="537">
        <f>SUM(E356/D356)</f>
        <v>0.8653775445398937</v>
      </c>
      <c r="G356" s="2"/>
      <c r="H356" s="69"/>
      <c r="I356" s="69"/>
    </row>
    <row r="357" spans="1:9" ht="12" customHeight="1" thickBot="1">
      <c r="A357" s="15"/>
      <c r="B357" s="75" t="s">
        <v>256</v>
      </c>
      <c r="C357" s="48"/>
      <c r="D357" s="48"/>
      <c r="E357" s="48"/>
      <c r="F357" s="555"/>
      <c r="G357" s="190"/>
      <c r="H357" s="69"/>
      <c r="I357" s="69"/>
    </row>
    <row r="358" spans="1:9" ht="12" customHeight="1" thickBot="1">
      <c r="A358" s="53"/>
      <c r="B358" s="58" t="s">
        <v>248</v>
      </c>
      <c r="C358" s="83">
        <f>SUM(C354:C357)</f>
        <v>22000</v>
      </c>
      <c r="D358" s="83">
        <f>SUM(D354:D357)</f>
        <v>59834</v>
      </c>
      <c r="E358" s="83">
        <f>SUM(E351:E357)</f>
        <v>52469</v>
      </c>
      <c r="F358" s="544">
        <f>SUM(E358/D358)</f>
        <v>0.8769094494768861</v>
      </c>
      <c r="G358" s="30"/>
      <c r="H358" s="69"/>
      <c r="I358" s="69"/>
    </row>
    <row r="359" spans="1:9" ht="12" customHeight="1">
      <c r="A359" s="15">
        <v>3309</v>
      </c>
      <c r="B359" s="99" t="s">
        <v>237</v>
      </c>
      <c r="C359" s="90"/>
      <c r="D359" s="90"/>
      <c r="E359" s="90"/>
      <c r="F359" s="554"/>
      <c r="G359" s="187"/>
      <c r="H359" s="69"/>
      <c r="I359" s="69"/>
    </row>
    <row r="360" spans="1:9" ht="12" customHeight="1">
      <c r="A360" s="71"/>
      <c r="B360" s="72" t="s">
        <v>48</v>
      </c>
      <c r="C360" s="78"/>
      <c r="D360" s="78"/>
      <c r="E360" s="78"/>
      <c r="F360" s="543"/>
      <c r="G360" s="187"/>
      <c r="H360" s="69"/>
      <c r="I360" s="69"/>
    </row>
    <row r="361" spans="1:9" ht="12" customHeight="1">
      <c r="A361" s="71"/>
      <c r="B361" s="7" t="s">
        <v>289</v>
      </c>
      <c r="C361" s="78"/>
      <c r="D361" s="78"/>
      <c r="E361" s="78"/>
      <c r="F361" s="543"/>
      <c r="G361" s="187"/>
      <c r="H361" s="69"/>
      <c r="I361" s="69"/>
    </row>
    <row r="362" spans="1:9" ht="12" customHeight="1">
      <c r="A362" s="71"/>
      <c r="B362" s="86" t="s">
        <v>255</v>
      </c>
      <c r="C362" s="78"/>
      <c r="D362" s="78"/>
      <c r="E362" s="78">
        <v>72</v>
      </c>
      <c r="F362" s="543"/>
      <c r="G362" s="187"/>
      <c r="H362" s="69"/>
      <c r="I362" s="69"/>
    </row>
    <row r="363" spans="1:9" ht="12" customHeight="1">
      <c r="A363" s="71"/>
      <c r="B363" s="10" t="s">
        <v>269</v>
      </c>
      <c r="C363" s="268"/>
      <c r="D363" s="268"/>
      <c r="E363" s="268"/>
      <c r="F363" s="543"/>
      <c r="G363" s="187"/>
      <c r="H363" s="69"/>
      <c r="I363" s="69"/>
    </row>
    <row r="364" spans="1:9" ht="12" customHeight="1">
      <c r="A364" s="71"/>
      <c r="B364" s="10" t="s">
        <v>63</v>
      </c>
      <c r="C364" s="78"/>
      <c r="D364" s="78"/>
      <c r="E364" s="78"/>
      <c r="F364" s="543"/>
      <c r="G364" s="193"/>
      <c r="H364" s="69"/>
      <c r="I364" s="69"/>
    </row>
    <row r="365" spans="1:9" ht="12" customHeight="1">
      <c r="A365" s="71"/>
      <c r="B365" s="10" t="s">
        <v>495</v>
      </c>
      <c r="C365" s="78">
        <v>5100</v>
      </c>
      <c r="D365" s="78">
        <v>18961</v>
      </c>
      <c r="E365" s="78">
        <v>20825</v>
      </c>
      <c r="F365" s="537">
        <f>SUM(E365/D365)</f>
        <v>1.0983070513158588</v>
      </c>
      <c r="G365" s="193"/>
      <c r="H365" s="69"/>
      <c r="I365" s="69"/>
    </row>
    <row r="366" spans="1:9" ht="12" customHeight="1" thickBot="1">
      <c r="A366" s="71"/>
      <c r="B366" s="75" t="s">
        <v>256</v>
      </c>
      <c r="C366" s="78"/>
      <c r="D366" s="78"/>
      <c r="E366" s="79"/>
      <c r="F366" s="555"/>
      <c r="G366" s="30"/>
      <c r="H366" s="69"/>
      <c r="I366" s="69"/>
    </row>
    <row r="367" spans="1:9" ht="12.75" customHeight="1" thickBot="1">
      <c r="A367" s="53"/>
      <c r="B367" s="58" t="s">
        <v>248</v>
      </c>
      <c r="C367" s="83">
        <f>SUM(C360:C366)</f>
        <v>5100</v>
      </c>
      <c r="D367" s="83">
        <f>SUM(D360:D366)</f>
        <v>18961</v>
      </c>
      <c r="E367" s="83">
        <f>SUM(E360:E366)</f>
        <v>20897</v>
      </c>
      <c r="F367" s="544">
        <f>SUM(E367/D367)</f>
        <v>1.1021043193924371</v>
      </c>
      <c r="G367" s="189"/>
      <c r="H367" s="69"/>
      <c r="I367" s="69"/>
    </row>
    <row r="368" spans="1:9" ht="12.75" customHeight="1">
      <c r="A368" s="15">
        <v>3310</v>
      </c>
      <c r="B368" s="99" t="s">
        <v>238</v>
      </c>
      <c r="C368" s="90"/>
      <c r="D368" s="90"/>
      <c r="E368" s="90"/>
      <c r="F368" s="554"/>
      <c r="G368" s="187"/>
      <c r="H368" s="69"/>
      <c r="I368" s="69"/>
    </row>
    <row r="369" spans="1:9" ht="12.75" customHeight="1">
      <c r="A369" s="71"/>
      <c r="B369" s="72" t="s">
        <v>48</v>
      </c>
      <c r="C369" s="78"/>
      <c r="D369" s="78"/>
      <c r="E369" s="78"/>
      <c r="F369" s="543"/>
      <c r="G369" s="187"/>
      <c r="H369" s="69"/>
      <c r="I369" s="69"/>
    </row>
    <row r="370" spans="1:9" ht="12.75" customHeight="1">
      <c r="A370" s="71"/>
      <c r="B370" s="7" t="s">
        <v>289</v>
      </c>
      <c r="C370" s="78"/>
      <c r="D370" s="78"/>
      <c r="E370" s="78"/>
      <c r="F370" s="543"/>
      <c r="G370" s="187"/>
      <c r="H370" s="69"/>
      <c r="I370" s="69"/>
    </row>
    <row r="371" spans="1:9" ht="12.75" customHeight="1">
      <c r="A371" s="71"/>
      <c r="B371" s="86" t="s">
        <v>255</v>
      </c>
      <c r="C371" s="78"/>
      <c r="D371" s="78"/>
      <c r="E371" s="78">
        <v>141</v>
      </c>
      <c r="F371" s="543"/>
      <c r="G371" s="187"/>
      <c r="H371" s="69"/>
      <c r="I371" s="69"/>
    </row>
    <row r="372" spans="1:9" ht="12.75" customHeight="1">
      <c r="A372" s="71"/>
      <c r="B372" s="10" t="s">
        <v>269</v>
      </c>
      <c r="C372" s="268"/>
      <c r="D372" s="268"/>
      <c r="E372" s="268"/>
      <c r="F372" s="543"/>
      <c r="G372" s="187"/>
      <c r="H372" s="69"/>
      <c r="I372" s="69"/>
    </row>
    <row r="373" spans="1:9" ht="12.75" customHeight="1">
      <c r="A373" s="71"/>
      <c r="B373" s="10" t="s">
        <v>63</v>
      </c>
      <c r="C373" s="78"/>
      <c r="D373" s="78"/>
      <c r="E373" s="78"/>
      <c r="F373" s="543"/>
      <c r="G373" s="193"/>
      <c r="H373" s="69"/>
      <c r="I373" s="69"/>
    </row>
    <row r="374" spans="1:9" ht="12.75" customHeight="1">
      <c r="A374" s="71"/>
      <c r="B374" s="10" t="s">
        <v>495</v>
      </c>
      <c r="C374" s="78">
        <v>6000</v>
      </c>
      <c r="D374" s="78">
        <v>6000</v>
      </c>
      <c r="E374" s="78">
        <v>5064</v>
      </c>
      <c r="F374" s="537">
        <f>SUM(E374/D374)</f>
        <v>0.844</v>
      </c>
      <c r="G374" s="193"/>
      <c r="H374" s="69"/>
      <c r="I374" s="69"/>
    </row>
    <row r="375" spans="1:9" ht="12.75" customHeight="1" thickBot="1">
      <c r="A375" s="71"/>
      <c r="B375" s="75" t="s">
        <v>256</v>
      </c>
      <c r="C375" s="78"/>
      <c r="D375" s="78"/>
      <c r="E375" s="79"/>
      <c r="F375" s="555"/>
      <c r="G375" s="30"/>
      <c r="H375" s="69"/>
      <c r="I375" s="69"/>
    </row>
    <row r="376" spans="1:9" ht="12.75" customHeight="1" thickBot="1">
      <c r="A376" s="53"/>
      <c r="B376" s="58" t="s">
        <v>248</v>
      </c>
      <c r="C376" s="83">
        <f>SUM(C369:C375)</f>
        <v>6000</v>
      </c>
      <c r="D376" s="83">
        <f>SUM(D369:D375)</f>
        <v>6000</v>
      </c>
      <c r="E376" s="83">
        <f>SUM(E369:E375)</f>
        <v>5205</v>
      </c>
      <c r="F376" s="544">
        <f>SUM(E376/D376)</f>
        <v>0.8675</v>
      </c>
      <c r="G376" s="189"/>
      <c r="H376" s="69"/>
      <c r="I376" s="69"/>
    </row>
    <row r="377" spans="1:9" ht="12" customHeight="1">
      <c r="A377" s="15">
        <v>3311</v>
      </c>
      <c r="B377" s="99" t="s">
        <v>114</v>
      </c>
      <c r="C377" s="90"/>
      <c r="D377" s="90"/>
      <c r="E377" s="90"/>
      <c r="F377" s="554"/>
      <c r="G377" s="187"/>
      <c r="H377" s="69"/>
      <c r="I377" s="69"/>
    </row>
    <row r="378" spans="1:9" ht="12" customHeight="1">
      <c r="A378" s="71"/>
      <c r="B378" s="72" t="s">
        <v>48</v>
      </c>
      <c r="C378" s="78"/>
      <c r="D378" s="78"/>
      <c r="E378" s="78"/>
      <c r="F378" s="543"/>
      <c r="G378" s="187"/>
      <c r="H378" s="69"/>
      <c r="I378" s="69"/>
    </row>
    <row r="379" spans="1:9" ht="12" customHeight="1">
      <c r="A379" s="71"/>
      <c r="B379" s="7" t="s">
        <v>289</v>
      </c>
      <c r="C379" s="78"/>
      <c r="D379" s="78"/>
      <c r="E379" s="78"/>
      <c r="F379" s="543"/>
      <c r="G379" s="187"/>
      <c r="H379" s="69"/>
      <c r="I379" s="69"/>
    </row>
    <row r="380" spans="1:9" ht="12" customHeight="1">
      <c r="A380" s="71"/>
      <c r="B380" s="86" t="s">
        <v>255</v>
      </c>
      <c r="C380" s="78"/>
      <c r="D380" s="78"/>
      <c r="E380" s="78"/>
      <c r="F380" s="543"/>
      <c r="G380" s="187"/>
      <c r="H380" s="69"/>
      <c r="I380" s="69"/>
    </row>
    <row r="381" spans="1:9" ht="12" customHeight="1">
      <c r="A381" s="71"/>
      <c r="B381" s="10" t="s">
        <v>269</v>
      </c>
      <c r="C381" s="268"/>
      <c r="D381" s="268"/>
      <c r="E381" s="268"/>
      <c r="F381" s="543"/>
      <c r="G381" s="187"/>
      <c r="H381" s="69"/>
      <c r="I381" s="69"/>
    </row>
    <row r="382" spans="1:9" ht="12" customHeight="1">
      <c r="A382" s="71"/>
      <c r="B382" s="10" t="s">
        <v>63</v>
      </c>
      <c r="C382" s="78"/>
      <c r="D382" s="78"/>
      <c r="E382" s="78"/>
      <c r="F382" s="543"/>
      <c r="G382" s="193"/>
      <c r="H382" s="69"/>
      <c r="I382" s="69"/>
    </row>
    <row r="383" spans="1:9" ht="12" customHeight="1">
      <c r="A383" s="71"/>
      <c r="B383" s="10" t="s">
        <v>495</v>
      </c>
      <c r="C383" s="78">
        <v>47000</v>
      </c>
      <c r="D383" s="78">
        <v>47000</v>
      </c>
      <c r="E383" s="78">
        <v>11928</v>
      </c>
      <c r="F383" s="537">
        <f>SUM(E383/D383)</f>
        <v>0.2537872340425532</v>
      </c>
      <c r="G383" s="193"/>
      <c r="H383" s="69"/>
      <c r="I383" s="69"/>
    </row>
    <row r="384" spans="1:9" ht="12" customHeight="1" thickBot="1">
      <c r="A384" s="71"/>
      <c r="B384" s="75" t="s">
        <v>256</v>
      </c>
      <c r="C384" s="78"/>
      <c r="D384" s="78"/>
      <c r="E384" s="79"/>
      <c r="F384" s="555"/>
      <c r="G384" s="30"/>
      <c r="H384" s="69"/>
      <c r="I384" s="69"/>
    </row>
    <row r="385" spans="1:9" ht="12.75" thickBot="1">
      <c r="A385" s="53"/>
      <c r="B385" s="58" t="s">
        <v>248</v>
      </c>
      <c r="C385" s="83">
        <f>SUM(C378:C384)</f>
        <v>47000</v>
      </c>
      <c r="D385" s="83">
        <f>SUM(D378:D384)</f>
        <v>47000</v>
      </c>
      <c r="E385" s="83">
        <f>SUM(E378:E384)</f>
        <v>11928</v>
      </c>
      <c r="F385" s="544">
        <f>SUM(E385/D385)</f>
        <v>0.2537872340425532</v>
      </c>
      <c r="G385" s="189"/>
      <c r="H385" s="69"/>
      <c r="I385" s="69"/>
    </row>
    <row r="386" spans="1:9" ht="12">
      <c r="A386" s="15">
        <v>3312</v>
      </c>
      <c r="B386" s="99" t="s">
        <v>572</v>
      </c>
      <c r="C386" s="90"/>
      <c r="D386" s="90"/>
      <c r="E386" s="90"/>
      <c r="F386" s="554"/>
      <c r="G386" s="187"/>
      <c r="H386" s="69"/>
      <c r="I386" s="69"/>
    </row>
    <row r="387" spans="1:9" ht="12">
      <c r="A387" s="71"/>
      <c r="B387" s="72" t="s">
        <v>48</v>
      </c>
      <c r="C387" s="78"/>
      <c r="D387" s="78"/>
      <c r="E387" s="78"/>
      <c r="F387" s="543"/>
      <c r="G387" s="187"/>
      <c r="H387" s="69"/>
      <c r="I387" s="69"/>
    </row>
    <row r="388" spans="1:9" ht="12">
      <c r="A388" s="71"/>
      <c r="B388" s="7" t="s">
        <v>289</v>
      </c>
      <c r="C388" s="78"/>
      <c r="D388" s="78"/>
      <c r="E388" s="78"/>
      <c r="F388" s="543"/>
      <c r="G388" s="187"/>
      <c r="H388" s="69"/>
      <c r="I388" s="69"/>
    </row>
    <row r="389" spans="1:9" ht="12">
      <c r="A389" s="71"/>
      <c r="B389" s="86" t="s">
        <v>255</v>
      </c>
      <c r="C389" s="78"/>
      <c r="D389" s="78"/>
      <c r="E389" s="78"/>
      <c r="F389" s="543"/>
      <c r="G389" s="187"/>
      <c r="H389" s="69"/>
      <c r="I389" s="69"/>
    </row>
    <row r="390" spans="1:9" ht="12">
      <c r="A390" s="71"/>
      <c r="B390" s="10" t="s">
        <v>269</v>
      </c>
      <c r="C390" s="268"/>
      <c r="D390" s="268"/>
      <c r="E390" s="268"/>
      <c r="F390" s="543"/>
      <c r="G390" s="187"/>
      <c r="H390" s="69"/>
      <c r="I390" s="69"/>
    </row>
    <row r="391" spans="1:9" ht="12">
      <c r="A391" s="71"/>
      <c r="B391" s="10" t="s">
        <v>63</v>
      </c>
      <c r="C391" s="78"/>
      <c r="D391" s="78"/>
      <c r="E391" s="78"/>
      <c r="F391" s="543"/>
      <c r="G391" s="193"/>
      <c r="H391" s="69"/>
      <c r="I391" s="69"/>
    </row>
    <row r="392" spans="1:9" ht="12">
      <c r="A392" s="71"/>
      <c r="B392" s="10" t="s">
        <v>495</v>
      </c>
      <c r="C392" s="78"/>
      <c r="D392" s="78">
        <v>2443</v>
      </c>
      <c r="E392" s="78">
        <v>2665</v>
      </c>
      <c r="F392" s="537">
        <f>SUM(E392/D392)</f>
        <v>1.090871878837495</v>
      </c>
      <c r="G392" s="193"/>
      <c r="H392" s="69"/>
      <c r="I392" s="69"/>
    </row>
    <row r="393" spans="1:9" ht="12.75" thickBot="1">
      <c r="A393" s="71"/>
      <c r="B393" s="75" t="s">
        <v>256</v>
      </c>
      <c r="C393" s="78"/>
      <c r="D393" s="78"/>
      <c r="E393" s="79"/>
      <c r="F393" s="555"/>
      <c r="G393" s="30"/>
      <c r="H393" s="69"/>
      <c r="I393" s="69"/>
    </row>
    <row r="394" spans="1:9" ht="12.75" thickBot="1">
      <c r="A394" s="53"/>
      <c r="B394" s="58" t="s">
        <v>248</v>
      </c>
      <c r="C394" s="83">
        <f>SUM(C387:C393)</f>
        <v>0</v>
      </c>
      <c r="D394" s="83">
        <f>SUM(D387:D393)</f>
        <v>2443</v>
      </c>
      <c r="E394" s="83">
        <f>SUM(E387:E393)</f>
        <v>2665</v>
      </c>
      <c r="F394" s="544">
        <f>SUM(E394/D394)</f>
        <v>1.090871878837495</v>
      </c>
      <c r="G394" s="189"/>
      <c r="H394" s="69"/>
      <c r="I394" s="69"/>
    </row>
    <row r="395" spans="1:9" ht="12">
      <c r="A395" s="70">
        <v>3314</v>
      </c>
      <c r="B395" s="99" t="s">
        <v>115</v>
      </c>
      <c r="C395" s="90"/>
      <c r="D395" s="90"/>
      <c r="E395" s="90"/>
      <c r="F395" s="554"/>
      <c r="G395" s="187"/>
      <c r="H395" s="69"/>
      <c r="I395" s="69"/>
    </row>
    <row r="396" spans="1:9" ht="12" customHeight="1">
      <c r="A396" s="71"/>
      <c r="B396" s="72" t="s">
        <v>48</v>
      </c>
      <c r="C396" s="78"/>
      <c r="D396" s="78"/>
      <c r="E396" s="78"/>
      <c r="F396" s="543"/>
      <c r="G396" s="187"/>
      <c r="H396" s="69"/>
      <c r="I396" s="69"/>
    </row>
    <row r="397" spans="1:9" ht="12" customHeight="1">
      <c r="A397" s="71"/>
      <c r="B397" s="7" t="s">
        <v>289</v>
      </c>
      <c r="C397" s="78"/>
      <c r="D397" s="78"/>
      <c r="E397" s="78"/>
      <c r="F397" s="543"/>
      <c r="G397" s="187"/>
      <c r="H397" s="69"/>
      <c r="I397" s="69"/>
    </row>
    <row r="398" spans="1:9" ht="12" customHeight="1">
      <c r="A398" s="71"/>
      <c r="B398" s="86" t="s">
        <v>255</v>
      </c>
      <c r="C398" s="78"/>
      <c r="D398" s="78"/>
      <c r="E398" s="78">
        <v>336</v>
      </c>
      <c r="F398" s="543"/>
      <c r="G398" s="187"/>
      <c r="H398" s="69"/>
      <c r="I398" s="69"/>
    </row>
    <row r="399" spans="1:9" ht="12" customHeight="1">
      <c r="A399" s="71"/>
      <c r="B399" s="10" t="s">
        <v>269</v>
      </c>
      <c r="C399" s="268"/>
      <c r="D399" s="268"/>
      <c r="E399" s="268"/>
      <c r="F399" s="543"/>
      <c r="G399" s="187"/>
      <c r="H399" s="69"/>
      <c r="I399" s="69"/>
    </row>
    <row r="400" spans="1:9" ht="12" customHeight="1">
      <c r="A400" s="71"/>
      <c r="B400" s="10" t="s">
        <v>63</v>
      </c>
      <c r="C400" s="78"/>
      <c r="D400" s="78"/>
      <c r="E400" s="78"/>
      <c r="F400" s="543"/>
      <c r="G400" s="193"/>
      <c r="H400" s="69"/>
      <c r="I400" s="69"/>
    </row>
    <row r="401" spans="1:9" ht="12" customHeight="1">
      <c r="A401" s="71"/>
      <c r="B401" s="10" t="s">
        <v>495</v>
      </c>
      <c r="C401" s="78">
        <v>25000</v>
      </c>
      <c r="D401" s="78">
        <v>25000</v>
      </c>
      <c r="E401" s="78">
        <v>4883</v>
      </c>
      <c r="F401" s="537">
        <f>SUM(E401/D401)</f>
        <v>0.19532</v>
      </c>
      <c r="G401" s="193"/>
      <c r="H401" s="69"/>
      <c r="I401" s="69"/>
    </row>
    <row r="402" spans="1:9" ht="12" customHeight="1" thickBot="1">
      <c r="A402" s="71"/>
      <c r="B402" s="75" t="s">
        <v>256</v>
      </c>
      <c r="C402" s="78"/>
      <c r="D402" s="78"/>
      <c r="E402" s="79"/>
      <c r="F402" s="555"/>
      <c r="G402" s="30"/>
      <c r="H402" s="69"/>
      <c r="I402" s="69"/>
    </row>
    <row r="403" spans="1:9" ht="12" customHeight="1" thickBot="1">
      <c r="A403" s="53"/>
      <c r="B403" s="58" t="s">
        <v>248</v>
      </c>
      <c r="C403" s="83">
        <f>SUM(C396:C402)</f>
        <v>25000</v>
      </c>
      <c r="D403" s="83">
        <f>SUM(D396:D402)</f>
        <v>25000</v>
      </c>
      <c r="E403" s="83">
        <f>SUM(E396:E402)</f>
        <v>5219</v>
      </c>
      <c r="F403" s="544">
        <f>SUM(E403/D403)</f>
        <v>0.20876</v>
      </c>
      <c r="G403" s="189"/>
      <c r="H403" s="69"/>
      <c r="I403" s="69"/>
    </row>
    <row r="404" spans="1:9" ht="12" customHeight="1">
      <c r="A404" s="15">
        <v>3315</v>
      </c>
      <c r="B404" s="104" t="s">
        <v>116</v>
      </c>
      <c r="C404" s="90"/>
      <c r="D404" s="90"/>
      <c r="E404" s="90"/>
      <c r="F404" s="554"/>
      <c r="G404" s="187"/>
      <c r="H404" s="69"/>
      <c r="I404" s="69"/>
    </row>
    <row r="405" spans="1:9" ht="12" customHeight="1">
      <c r="A405" s="71"/>
      <c r="B405" s="72" t="s">
        <v>48</v>
      </c>
      <c r="C405" s="78"/>
      <c r="D405" s="78"/>
      <c r="E405" s="78"/>
      <c r="F405" s="543"/>
      <c r="G405" s="187"/>
      <c r="H405" s="69"/>
      <c r="I405" s="69"/>
    </row>
    <row r="406" spans="1:9" ht="12" customHeight="1">
      <c r="A406" s="71"/>
      <c r="B406" s="7" t="s">
        <v>289</v>
      </c>
      <c r="C406" s="78"/>
      <c r="D406" s="78"/>
      <c r="E406" s="78"/>
      <c r="F406" s="543"/>
      <c r="G406" s="187"/>
      <c r="H406" s="69"/>
      <c r="I406" s="69"/>
    </row>
    <row r="407" spans="1:9" ht="12" customHeight="1">
      <c r="A407" s="71"/>
      <c r="B407" s="86" t="s">
        <v>255</v>
      </c>
      <c r="C407" s="78"/>
      <c r="D407" s="78"/>
      <c r="E407" s="78">
        <v>133</v>
      </c>
      <c r="F407" s="543"/>
      <c r="G407" s="187"/>
      <c r="H407" s="69"/>
      <c r="I407" s="69"/>
    </row>
    <row r="408" spans="1:9" ht="12" customHeight="1">
      <c r="A408" s="71"/>
      <c r="B408" s="10" t="s">
        <v>269</v>
      </c>
      <c r="C408" s="268"/>
      <c r="D408" s="268"/>
      <c r="E408" s="268"/>
      <c r="F408" s="543"/>
      <c r="G408" s="187"/>
      <c r="H408" s="69"/>
      <c r="I408" s="69"/>
    </row>
    <row r="409" spans="1:9" ht="12" customHeight="1">
      <c r="A409" s="71"/>
      <c r="B409" s="10" t="s">
        <v>63</v>
      </c>
      <c r="C409" s="78"/>
      <c r="D409" s="78"/>
      <c r="E409" s="78"/>
      <c r="F409" s="543"/>
      <c r="G409" s="193"/>
      <c r="H409" s="69"/>
      <c r="I409" s="69"/>
    </row>
    <row r="410" spans="1:9" ht="12" customHeight="1">
      <c r="A410" s="71"/>
      <c r="B410" s="10" t="s">
        <v>495</v>
      </c>
      <c r="C410" s="78">
        <v>23000</v>
      </c>
      <c r="D410" s="78">
        <v>23076</v>
      </c>
      <c r="E410" s="78">
        <v>2377</v>
      </c>
      <c r="F410" s="537">
        <f>SUM(E410/D410)</f>
        <v>0.10300745363147859</v>
      </c>
      <c r="G410" s="493"/>
      <c r="H410" s="69"/>
      <c r="I410" s="69"/>
    </row>
    <row r="411" spans="1:9" ht="12" customHeight="1" thickBot="1">
      <c r="A411" s="71"/>
      <c r="B411" s="75" t="s">
        <v>256</v>
      </c>
      <c r="C411" s="78"/>
      <c r="D411" s="78"/>
      <c r="E411" s="79"/>
      <c r="F411" s="555"/>
      <c r="G411" s="190"/>
      <c r="H411" s="69"/>
      <c r="I411" s="69"/>
    </row>
    <row r="412" spans="1:9" ht="12" customHeight="1" thickBot="1">
      <c r="A412" s="53"/>
      <c r="B412" s="58" t="s">
        <v>248</v>
      </c>
      <c r="C412" s="83">
        <f>SUM(C405:C411)</f>
        <v>23000</v>
      </c>
      <c r="D412" s="83">
        <f>SUM(D405:D411)</f>
        <v>23076</v>
      </c>
      <c r="E412" s="83">
        <f>SUM(E405:E411)</f>
        <v>2510</v>
      </c>
      <c r="F412" s="544">
        <f>SUM(E412/D412)</f>
        <v>0.10877101750736697</v>
      </c>
      <c r="G412" s="189"/>
      <c r="H412" s="69"/>
      <c r="I412" s="69"/>
    </row>
    <row r="413" spans="1:9" ht="12" customHeight="1">
      <c r="A413" s="15">
        <v>3316</v>
      </c>
      <c r="B413" s="104" t="s">
        <v>573</v>
      </c>
      <c r="C413" s="90"/>
      <c r="D413" s="90"/>
      <c r="E413" s="90"/>
      <c r="F413" s="554"/>
      <c r="G413" s="187"/>
      <c r="H413" s="69"/>
      <c r="I413" s="69"/>
    </row>
    <row r="414" spans="1:9" ht="12" customHeight="1">
      <c r="A414" s="71"/>
      <c r="B414" s="72" t="s">
        <v>48</v>
      </c>
      <c r="C414" s="78"/>
      <c r="D414" s="78"/>
      <c r="E414" s="78"/>
      <c r="F414" s="543"/>
      <c r="G414" s="187"/>
      <c r="H414" s="69"/>
      <c r="I414" s="69"/>
    </row>
    <row r="415" spans="1:9" ht="12" customHeight="1">
      <c r="A415" s="71"/>
      <c r="B415" s="7" t="s">
        <v>289</v>
      </c>
      <c r="C415" s="78"/>
      <c r="D415" s="78"/>
      <c r="E415" s="78"/>
      <c r="F415" s="543"/>
      <c r="G415" s="187"/>
      <c r="H415" s="69"/>
      <c r="I415" s="69"/>
    </row>
    <row r="416" spans="1:9" ht="12" customHeight="1">
      <c r="A416" s="71"/>
      <c r="B416" s="86" t="s">
        <v>255</v>
      </c>
      <c r="C416" s="78"/>
      <c r="D416" s="78"/>
      <c r="E416" s="78">
        <v>6</v>
      </c>
      <c r="F416" s="543"/>
      <c r="G416" s="187"/>
      <c r="H416" s="69"/>
      <c r="I416" s="69"/>
    </row>
    <row r="417" spans="1:9" ht="12" customHeight="1">
      <c r="A417" s="71"/>
      <c r="B417" s="10" t="s">
        <v>269</v>
      </c>
      <c r="C417" s="268"/>
      <c r="D417" s="268"/>
      <c r="E417" s="268"/>
      <c r="F417" s="543"/>
      <c r="G417" s="187"/>
      <c r="H417" s="69"/>
      <c r="I417" s="69"/>
    </row>
    <row r="418" spans="1:9" ht="12" customHeight="1">
      <c r="A418" s="71"/>
      <c r="B418" s="10" t="s">
        <v>63</v>
      </c>
      <c r="C418" s="78"/>
      <c r="D418" s="78"/>
      <c r="E418" s="78"/>
      <c r="F418" s="543"/>
      <c r="G418" s="193"/>
      <c r="H418" s="69"/>
      <c r="I418" s="69"/>
    </row>
    <row r="419" spans="1:9" ht="12" customHeight="1">
      <c r="A419" s="71"/>
      <c r="B419" s="10" t="s">
        <v>495</v>
      </c>
      <c r="C419" s="78"/>
      <c r="D419" s="78">
        <v>1865</v>
      </c>
      <c r="E419" s="78">
        <v>3264</v>
      </c>
      <c r="F419" s="537">
        <f>SUM(E419/D419)</f>
        <v>1.7501340482573726</v>
      </c>
      <c r="G419" s="493"/>
      <c r="H419" s="69"/>
      <c r="I419" s="69"/>
    </row>
    <row r="420" spans="1:9" ht="12" customHeight="1" thickBot="1">
      <c r="A420" s="71"/>
      <c r="B420" s="75" t="s">
        <v>256</v>
      </c>
      <c r="C420" s="78"/>
      <c r="D420" s="78"/>
      <c r="E420" s="79"/>
      <c r="F420" s="555"/>
      <c r="G420" s="190"/>
      <c r="H420" s="69"/>
      <c r="I420" s="69"/>
    </row>
    <row r="421" spans="1:9" ht="12" customHeight="1" thickBot="1">
      <c r="A421" s="53"/>
      <c r="B421" s="58" t="s">
        <v>248</v>
      </c>
      <c r="C421" s="83">
        <f>SUM(C414:C420)</f>
        <v>0</v>
      </c>
      <c r="D421" s="83">
        <f>SUM(D414:D420)</f>
        <v>1865</v>
      </c>
      <c r="E421" s="83">
        <f>SUM(E414:E420)</f>
        <v>3270</v>
      </c>
      <c r="F421" s="544">
        <f>SUM(E421/D421)</f>
        <v>1.7533512064343164</v>
      </c>
      <c r="G421" s="189"/>
      <c r="H421" s="69"/>
      <c r="I421" s="69"/>
    </row>
    <row r="422" spans="1:9" ht="12" customHeight="1">
      <c r="A422" s="15">
        <v>3317</v>
      </c>
      <c r="B422" s="104" t="s">
        <v>594</v>
      </c>
      <c r="C422" s="90"/>
      <c r="D422" s="90"/>
      <c r="E422" s="90"/>
      <c r="F422" s="554"/>
      <c r="G422" s="187"/>
      <c r="H422" s="69"/>
      <c r="I422" s="69"/>
    </row>
    <row r="423" spans="1:9" ht="12" customHeight="1">
      <c r="A423" s="71"/>
      <c r="B423" s="72" t="s">
        <v>48</v>
      </c>
      <c r="C423" s="78"/>
      <c r="D423" s="78"/>
      <c r="E423" s="78"/>
      <c r="F423" s="543"/>
      <c r="G423" s="187"/>
      <c r="H423" s="69"/>
      <c r="I423" s="69"/>
    </row>
    <row r="424" spans="1:9" ht="12" customHeight="1">
      <c r="A424" s="71"/>
      <c r="B424" s="7" t="s">
        <v>289</v>
      </c>
      <c r="C424" s="78"/>
      <c r="D424" s="78"/>
      <c r="E424" s="78"/>
      <c r="F424" s="543"/>
      <c r="G424" s="187"/>
      <c r="H424" s="69"/>
      <c r="I424" s="69"/>
    </row>
    <row r="425" spans="1:9" ht="12" customHeight="1">
      <c r="A425" s="71"/>
      <c r="B425" s="86" t="s">
        <v>255</v>
      </c>
      <c r="C425" s="78"/>
      <c r="D425" s="78"/>
      <c r="E425" s="78">
        <v>27</v>
      </c>
      <c r="F425" s="543"/>
      <c r="G425" s="187"/>
      <c r="H425" s="69"/>
      <c r="I425" s="69"/>
    </row>
    <row r="426" spans="1:9" ht="12" customHeight="1">
      <c r="A426" s="71"/>
      <c r="B426" s="10" t="s">
        <v>269</v>
      </c>
      <c r="C426" s="268"/>
      <c r="D426" s="268"/>
      <c r="E426" s="268"/>
      <c r="F426" s="543"/>
      <c r="G426" s="187"/>
      <c r="H426" s="69"/>
      <c r="I426" s="69"/>
    </row>
    <row r="427" spans="1:9" ht="12" customHeight="1">
      <c r="A427" s="71"/>
      <c r="B427" s="10" t="s">
        <v>63</v>
      </c>
      <c r="C427" s="78"/>
      <c r="D427" s="78"/>
      <c r="E427" s="78"/>
      <c r="F427" s="543"/>
      <c r="G427" s="193"/>
      <c r="H427" s="69"/>
      <c r="I427" s="69"/>
    </row>
    <row r="428" spans="1:9" ht="12" customHeight="1">
      <c r="A428" s="71"/>
      <c r="B428" s="10" t="s">
        <v>495</v>
      </c>
      <c r="C428" s="78"/>
      <c r="D428" s="78">
        <v>319</v>
      </c>
      <c r="E428" s="78">
        <v>763</v>
      </c>
      <c r="F428" s="537">
        <f>SUM(E428/D428)</f>
        <v>2.3918495297805644</v>
      </c>
      <c r="G428" s="493"/>
      <c r="H428" s="69"/>
      <c r="I428" s="69"/>
    </row>
    <row r="429" spans="1:9" ht="12" customHeight="1" thickBot="1">
      <c r="A429" s="71"/>
      <c r="B429" s="75" t="s">
        <v>256</v>
      </c>
      <c r="C429" s="78"/>
      <c r="D429" s="78"/>
      <c r="E429" s="79"/>
      <c r="F429" s="555"/>
      <c r="G429" s="190"/>
      <c r="H429" s="69"/>
      <c r="I429" s="69"/>
    </row>
    <row r="430" spans="1:9" ht="12" customHeight="1" thickBot="1">
      <c r="A430" s="53"/>
      <c r="B430" s="58" t="s">
        <v>248</v>
      </c>
      <c r="C430" s="83">
        <f>SUM(C423:C429)</f>
        <v>0</v>
      </c>
      <c r="D430" s="83">
        <f>SUM(D423:D429)</f>
        <v>319</v>
      </c>
      <c r="E430" s="83">
        <f>SUM(E423:E429)</f>
        <v>790</v>
      </c>
      <c r="F430" s="544">
        <f>SUM(E430/D430)</f>
        <v>2.476489028213166</v>
      </c>
      <c r="G430" s="189"/>
      <c r="H430" s="69"/>
      <c r="I430" s="69"/>
    </row>
    <row r="431" spans="1:9" ht="12" customHeight="1">
      <c r="A431" s="15">
        <v>3318</v>
      </c>
      <c r="B431" s="104" t="s">
        <v>118</v>
      </c>
      <c r="C431" s="90"/>
      <c r="D431" s="90"/>
      <c r="E431" s="90"/>
      <c r="F431" s="554"/>
      <c r="G431" s="187"/>
      <c r="H431" s="69"/>
      <c r="I431" s="69"/>
    </row>
    <row r="432" spans="1:9" ht="12" customHeight="1">
      <c r="A432" s="71"/>
      <c r="B432" s="72" t="s">
        <v>48</v>
      </c>
      <c r="C432" s="78"/>
      <c r="D432" s="78"/>
      <c r="E432" s="78"/>
      <c r="F432" s="543"/>
      <c r="G432" s="187"/>
      <c r="H432" s="69"/>
      <c r="I432" s="69"/>
    </row>
    <row r="433" spans="1:9" ht="12" customHeight="1">
      <c r="A433" s="71"/>
      <c r="B433" s="7" t="s">
        <v>289</v>
      </c>
      <c r="C433" s="78"/>
      <c r="D433" s="78"/>
      <c r="E433" s="78"/>
      <c r="F433" s="543"/>
      <c r="G433" s="187"/>
      <c r="H433" s="69"/>
      <c r="I433" s="69"/>
    </row>
    <row r="434" spans="1:9" ht="12" customHeight="1">
      <c r="A434" s="71"/>
      <c r="B434" s="86" t="s">
        <v>255</v>
      </c>
      <c r="C434" s="78"/>
      <c r="D434" s="78"/>
      <c r="E434" s="78"/>
      <c r="F434" s="543"/>
      <c r="G434" s="187"/>
      <c r="H434" s="69"/>
      <c r="I434" s="69"/>
    </row>
    <row r="435" spans="1:9" ht="12" customHeight="1">
      <c r="A435" s="71"/>
      <c r="B435" s="10" t="s">
        <v>269</v>
      </c>
      <c r="C435" s="268"/>
      <c r="D435" s="268"/>
      <c r="E435" s="268"/>
      <c r="F435" s="543"/>
      <c r="G435" s="187"/>
      <c r="H435" s="69"/>
      <c r="I435" s="69"/>
    </row>
    <row r="436" spans="1:9" ht="12" customHeight="1">
      <c r="A436" s="71"/>
      <c r="B436" s="10" t="s">
        <v>63</v>
      </c>
      <c r="C436" s="78"/>
      <c r="D436" s="78"/>
      <c r="E436" s="78"/>
      <c r="F436" s="543"/>
      <c r="G436" s="193"/>
      <c r="H436" s="69"/>
      <c r="I436" s="69"/>
    </row>
    <row r="437" spans="1:9" ht="12" customHeight="1">
      <c r="A437" s="71"/>
      <c r="B437" s="10" t="s">
        <v>495</v>
      </c>
      <c r="C437" s="78">
        <v>2200</v>
      </c>
      <c r="D437" s="78">
        <v>9292</v>
      </c>
      <c r="E437" s="78">
        <v>8344</v>
      </c>
      <c r="F437" s="537">
        <f>SUM(E437/D437)</f>
        <v>0.8979767541971588</v>
      </c>
      <c r="G437" s="193"/>
      <c r="H437" s="69"/>
      <c r="I437" s="69"/>
    </row>
    <row r="438" spans="1:9" ht="12" customHeight="1" thickBot="1">
      <c r="A438" s="71"/>
      <c r="B438" s="75" t="s">
        <v>256</v>
      </c>
      <c r="C438" s="78"/>
      <c r="D438" s="78"/>
      <c r="E438" s="79"/>
      <c r="F438" s="555"/>
      <c r="G438" s="30"/>
      <c r="H438" s="69"/>
      <c r="I438" s="69"/>
    </row>
    <row r="439" spans="1:9" ht="12" customHeight="1" thickBot="1">
      <c r="A439" s="53"/>
      <c r="B439" s="58" t="s">
        <v>248</v>
      </c>
      <c r="C439" s="83">
        <f>SUM(C432:C438)</f>
        <v>2200</v>
      </c>
      <c r="D439" s="83">
        <f>SUM(D432:D438)</f>
        <v>9292</v>
      </c>
      <c r="E439" s="83">
        <f>SUM(E432:E438)</f>
        <v>8344</v>
      </c>
      <c r="F439" s="544">
        <f>SUM(E439/D439)</f>
        <v>0.8979767541971588</v>
      </c>
      <c r="G439" s="189"/>
      <c r="H439" s="69"/>
      <c r="I439" s="69"/>
    </row>
    <row r="440" spans="1:9" ht="12" customHeight="1">
      <c r="A440" s="15">
        <v>3319</v>
      </c>
      <c r="B440" s="104" t="s">
        <v>574</v>
      </c>
      <c r="C440" s="90"/>
      <c r="D440" s="90"/>
      <c r="E440" s="90"/>
      <c r="F440" s="554"/>
      <c r="G440" s="187"/>
      <c r="H440" s="69"/>
      <c r="I440" s="69"/>
    </row>
    <row r="441" spans="1:9" ht="12" customHeight="1">
      <c r="A441" s="71"/>
      <c r="B441" s="72" t="s">
        <v>48</v>
      </c>
      <c r="C441" s="78"/>
      <c r="D441" s="78"/>
      <c r="E441" s="78"/>
      <c r="F441" s="543"/>
      <c r="G441" s="187"/>
      <c r="H441" s="69"/>
      <c r="I441" s="69"/>
    </row>
    <row r="442" spans="1:9" ht="12" customHeight="1">
      <c r="A442" s="71"/>
      <c r="B442" s="7" t="s">
        <v>289</v>
      </c>
      <c r="C442" s="78"/>
      <c r="D442" s="78"/>
      <c r="E442" s="78"/>
      <c r="F442" s="543"/>
      <c r="G442" s="187"/>
      <c r="H442" s="69"/>
      <c r="I442" s="69"/>
    </row>
    <row r="443" spans="1:9" ht="12" customHeight="1">
      <c r="A443" s="71"/>
      <c r="B443" s="86" t="s">
        <v>255</v>
      </c>
      <c r="C443" s="78"/>
      <c r="D443" s="78"/>
      <c r="E443" s="78">
        <v>6</v>
      </c>
      <c r="F443" s="543"/>
      <c r="G443" s="187"/>
      <c r="H443" s="69"/>
      <c r="I443" s="69"/>
    </row>
    <row r="444" spans="1:9" ht="12" customHeight="1">
      <c r="A444" s="71"/>
      <c r="B444" s="10" t="s">
        <v>269</v>
      </c>
      <c r="C444" s="268"/>
      <c r="D444" s="268"/>
      <c r="E444" s="268"/>
      <c r="F444" s="543"/>
      <c r="G444" s="187"/>
      <c r="H444" s="69"/>
      <c r="I444" s="69"/>
    </row>
    <row r="445" spans="1:9" ht="12" customHeight="1">
      <c r="A445" s="71"/>
      <c r="B445" s="10" t="s">
        <v>63</v>
      </c>
      <c r="C445" s="78"/>
      <c r="D445" s="78"/>
      <c r="E445" s="78"/>
      <c r="F445" s="543"/>
      <c r="G445" s="193"/>
      <c r="H445" s="69"/>
      <c r="I445" s="69"/>
    </row>
    <row r="446" spans="1:9" ht="12" customHeight="1">
      <c r="A446" s="71"/>
      <c r="B446" s="10" t="s">
        <v>495</v>
      </c>
      <c r="C446" s="78"/>
      <c r="D446" s="78">
        <v>808</v>
      </c>
      <c r="E446" s="78">
        <v>1723</v>
      </c>
      <c r="F446" s="537">
        <f>SUM(E446/D446)</f>
        <v>2.132425742574257</v>
      </c>
      <c r="G446" s="193"/>
      <c r="H446" s="69"/>
      <c r="I446" s="69"/>
    </row>
    <row r="447" spans="1:9" ht="12" customHeight="1" thickBot="1">
      <c r="A447" s="71"/>
      <c r="B447" s="75" t="s">
        <v>256</v>
      </c>
      <c r="C447" s="78"/>
      <c r="D447" s="78"/>
      <c r="E447" s="79"/>
      <c r="F447" s="555"/>
      <c r="G447" s="30"/>
      <c r="H447" s="69"/>
      <c r="I447" s="69"/>
    </row>
    <row r="448" spans="1:9" ht="12" customHeight="1" thickBot="1">
      <c r="A448" s="53"/>
      <c r="B448" s="58" t="s">
        <v>248</v>
      </c>
      <c r="C448" s="83">
        <f>SUM(C441:C447)</f>
        <v>0</v>
      </c>
      <c r="D448" s="83">
        <f>SUM(D441:D447)</f>
        <v>808</v>
      </c>
      <c r="E448" s="83">
        <f>SUM(E441:E447)</f>
        <v>1729</v>
      </c>
      <c r="F448" s="544">
        <f>SUM(E448/D448)</f>
        <v>2.139851485148515</v>
      </c>
      <c r="G448" s="189"/>
      <c r="H448" s="69"/>
      <c r="I448" s="69"/>
    </row>
    <row r="449" spans="1:9" ht="12" customHeight="1">
      <c r="A449" s="15">
        <v>3320</v>
      </c>
      <c r="B449" s="99" t="s">
        <v>176</v>
      </c>
      <c r="C449" s="100"/>
      <c r="D449" s="100"/>
      <c r="E449" s="90"/>
      <c r="F449" s="554"/>
      <c r="G449" s="187"/>
      <c r="H449" s="69"/>
      <c r="I449" s="69"/>
    </row>
    <row r="450" spans="1:9" ht="12" customHeight="1">
      <c r="A450" s="71"/>
      <c r="B450" s="72" t="s">
        <v>48</v>
      </c>
      <c r="C450" s="78"/>
      <c r="D450" s="78"/>
      <c r="E450" s="78"/>
      <c r="F450" s="543"/>
      <c r="G450" s="187"/>
      <c r="H450" s="69"/>
      <c r="I450" s="69"/>
    </row>
    <row r="451" spans="1:9" ht="12" customHeight="1">
      <c r="A451" s="71"/>
      <c r="B451" s="7" t="s">
        <v>289</v>
      </c>
      <c r="C451" s="78"/>
      <c r="D451" s="78"/>
      <c r="E451" s="78"/>
      <c r="F451" s="543"/>
      <c r="G451" s="187"/>
      <c r="H451" s="69"/>
      <c r="I451" s="69"/>
    </row>
    <row r="452" spans="1:9" ht="12" customHeight="1">
      <c r="A452" s="71"/>
      <c r="B452" s="86" t="s">
        <v>255</v>
      </c>
      <c r="C452" s="78"/>
      <c r="D452" s="78"/>
      <c r="E452" s="78"/>
      <c r="F452" s="543"/>
      <c r="G452" s="187"/>
      <c r="H452" s="69"/>
      <c r="I452" s="69"/>
    </row>
    <row r="453" spans="1:9" ht="12" customHeight="1">
      <c r="A453" s="71"/>
      <c r="B453" s="10" t="s">
        <v>269</v>
      </c>
      <c r="C453" s="268"/>
      <c r="D453" s="268"/>
      <c r="E453" s="268"/>
      <c r="F453" s="543"/>
      <c r="G453" s="187"/>
      <c r="H453" s="69"/>
      <c r="I453" s="69"/>
    </row>
    <row r="454" spans="1:9" ht="12" customHeight="1">
      <c r="A454" s="71"/>
      <c r="B454" s="10" t="s">
        <v>63</v>
      </c>
      <c r="C454" s="78"/>
      <c r="D454" s="78"/>
      <c r="E454" s="78"/>
      <c r="F454" s="543"/>
      <c r="G454" s="193"/>
      <c r="H454" s="69"/>
      <c r="I454" s="69"/>
    </row>
    <row r="455" spans="1:9" ht="12" customHeight="1">
      <c r="A455" s="71"/>
      <c r="B455" s="10" t="s">
        <v>495</v>
      </c>
      <c r="C455" s="78">
        <v>920</v>
      </c>
      <c r="D455" s="78">
        <v>920</v>
      </c>
      <c r="E455" s="78">
        <v>21</v>
      </c>
      <c r="F455" s="537">
        <f>SUM(E455/D455)</f>
        <v>0.02282608695652174</v>
      </c>
      <c r="G455" s="193"/>
      <c r="H455" s="69"/>
      <c r="I455" s="69"/>
    </row>
    <row r="456" spans="1:9" ht="12" customHeight="1" thickBot="1">
      <c r="A456" s="71"/>
      <c r="B456" s="75" t="s">
        <v>256</v>
      </c>
      <c r="C456" s="78"/>
      <c r="D456" s="78"/>
      <c r="E456" s="79"/>
      <c r="F456" s="555"/>
      <c r="G456" s="30"/>
      <c r="H456" s="69"/>
      <c r="I456" s="69"/>
    </row>
    <row r="457" spans="1:9" ht="12" customHeight="1" thickBot="1">
      <c r="A457" s="53"/>
      <c r="B457" s="58" t="s">
        <v>248</v>
      </c>
      <c r="C457" s="83">
        <f>SUM(C450:C456)</f>
        <v>920</v>
      </c>
      <c r="D457" s="83">
        <f>SUM(D450:D456)</f>
        <v>920</v>
      </c>
      <c r="E457" s="83">
        <f>SUM(E450:E456)</f>
        <v>21</v>
      </c>
      <c r="F457" s="544">
        <f>SUM(E457/D457)</f>
        <v>0.02282608695652174</v>
      </c>
      <c r="G457" s="189"/>
      <c r="H457" s="69"/>
      <c r="I457" s="69"/>
    </row>
    <row r="458" spans="1:9" ht="12" customHeight="1">
      <c r="A458" s="15">
        <v>3321</v>
      </c>
      <c r="B458" s="99" t="s">
        <v>279</v>
      </c>
      <c r="C458" s="90"/>
      <c r="D458" s="90"/>
      <c r="E458" s="90"/>
      <c r="F458" s="554"/>
      <c r="G458" s="187"/>
      <c r="H458" s="69"/>
      <c r="I458" s="69"/>
    </row>
    <row r="459" spans="1:9" ht="12" customHeight="1">
      <c r="A459" s="71"/>
      <c r="B459" s="72" t="s">
        <v>48</v>
      </c>
      <c r="C459" s="78"/>
      <c r="D459" s="78"/>
      <c r="E459" s="78"/>
      <c r="F459" s="543"/>
      <c r="G459" s="187"/>
      <c r="H459" s="69"/>
      <c r="I459" s="69"/>
    </row>
    <row r="460" spans="1:9" ht="12" customHeight="1">
      <c r="A460" s="71"/>
      <c r="B460" s="7" t="s">
        <v>289</v>
      </c>
      <c r="C460" s="78"/>
      <c r="D460" s="78"/>
      <c r="E460" s="78"/>
      <c r="F460" s="543"/>
      <c r="G460" s="187"/>
      <c r="H460" s="69"/>
      <c r="I460" s="69"/>
    </row>
    <row r="461" spans="1:9" ht="12" customHeight="1">
      <c r="A461" s="71"/>
      <c r="B461" s="86" t="s">
        <v>255</v>
      </c>
      <c r="C461" s="78"/>
      <c r="D461" s="78"/>
      <c r="E461" s="78"/>
      <c r="F461" s="543"/>
      <c r="G461" s="4" t="s">
        <v>217</v>
      </c>
      <c r="H461" s="69"/>
      <c r="I461" s="69"/>
    </row>
    <row r="462" spans="1:9" ht="12" customHeight="1">
      <c r="A462" s="71"/>
      <c r="B462" s="10" t="s">
        <v>269</v>
      </c>
      <c r="C462" s="78"/>
      <c r="D462" s="78"/>
      <c r="E462" s="78"/>
      <c r="F462" s="543"/>
      <c r="G462" s="187"/>
      <c r="H462" s="69"/>
      <c r="I462" s="69"/>
    </row>
    <row r="463" spans="1:9" ht="12" customHeight="1">
      <c r="A463" s="71"/>
      <c r="B463" s="10" t="s">
        <v>63</v>
      </c>
      <c r="C463" s="78"/>
      <c r="D463" s="78"/>
      <c r="E463" s="78"/>
      <c r="F463" s="543"/>
      <c r="G463" s="193"/>
      <c r="H463" s="69"/>
      <c r="I463" s="69"/>
    </row>
    <row r="464" spans="1:9" ht="12" customHeight="1">
      <c r="A464" s="71"/>
      <c r="B464" s="10" t="s">
        <v>495</v>
      </c>
      <c r="C464" s="78">
        <v>11000</v>
      </c>
      <c r="D464" s="78">
        <v>11000</v>
      </c>
      <c r="E464" s="78">
        <v>68</v>
      </c>
      <c r="F464" s="537">
        <f>SUM(E464/D464)</f>
        <v>0.0061818181818181816</v>
      </c>
      <c r="G464" s="193"/>
      <c r="H464" s="69"/>
      <c r="I464" s="69"/>
    </row>
    <row r="465" spans="1:9" ht="12" customHeight="1" thickBot="1">
      <c r="A465" s="71"/>
      <c r="B465" s="75" t="s">
        <v>256</v>
      </c>
      <c r="C465" s="78"/>
      <c r="D465" s="78"/>
      <c r="E465" s="79"/>
      <c r="F465" s="555"/>
      <c r="G465" s="30"/>
      <c r="H465" s="69"/>
      <c r="I465" s="69"/>
    </row>
    <row r="466" spans="1:9" ht="12" customHeight="1" thickBot="1">
      <c r="A466" s="53"/>
      <c r="B466" s="58" t="s">
        <v>248</v>
      </c>
      <c r="C466" s="83">
        <f>SUM(C459:C465)</f>
        <v>11000</v>
      </c>
      <c r="D466" s="83">
        <f>SUM(D459:D465)</f>
        <v>11000</v>
      </c>
      <c r="E466" s="83">
        <f>SUM(E459:E465)</f>
        <v>68</v>
      </c>
      <c r="F466" s="544">
        <f>SUM(E466/D466)</f>
        <v>0.0061818181818181816</v>
      </c>
      <c r="G466" s="189"/>
      <c r="H466" s="69"/>
      <c r="I466" s="69"/>
    </row>
    <row r="467" spans="1:9" ht="12" customHeight="1">
      <c r="A467" s="15">
        <v>3322</v>
      </c>
      <c r="B467" s="99" t="s">
        <v>119</v>
      </c>
      <c r="C467" s="90"/>
      <c r="D467" s="90"/>
      <c r="E467" s="90"/>
      <c r="F467" s="554"/>
      <c r="G467" s="187"/>
      <c r="H467" s="69"/>
      <c r="I467" s="69"/>
    </row>
    <row r="468" spans="1:9" ht="12" customHeight="1">
      <c r="A468" s="71"/>
      <c r="B468" s="72" t="s">
        <v>48</v>
      </c>
      <c r="C468" s="78"/>
      <c r="D468" s="78"/>
      <c r="E468" s="78"/>
      <c r="F468" s="543"/>
      <c r="G468" s="187"/>
      <c r="H468" s="69"/>
      <c r="I468" s="69"/>
    </row>
    <row r="469" spans="1:9" ht="12" customHeight="1">
      <c r="A469" s="71"/>
      <c r="B469" s="7" t="s">
        <v>289</v>
      </c>
      <c r="C469" s="78"/>
      <c r="D469" s="78"/>
      <c r="E469" s="78"/>
      <c r="F469" s="543"/>
      <c r="G469" s="187"/>
      <c r="H469" s="69"/>
      <c r="I469" s="69"/>
    </row>
    <row r="470" spans="1:9" ht="12" customHeight="1">
      <c r="A470" s="71"/>
      <c r="B470" s="86" t="s">
        <v>255</v>
      </c>
      <c r="C470" s="78"/>
      <c r="D470" s="78"/>
      <c r="E470" s="78">
        <v>3</v>
      </c>
      <c r="F470" s="543"/>
      <c r="G470" s="187"/>
      <c r="H470" s="69"/>
      <c r="I470" s="69"/>
    </row>
    <row r="471" spans="1:9" ht="12" customHeight="1">
      <c r="A471" s="71"/>
      <c r="B471" s="10" t="s">
        <v>269</v>
      </c>
      <c r="C471" s="268"/>
      <c r="D471" s="268"/>
      <c r="E471" s="268"/>
      <c r="F471" s="543"/>
      <c r="G471" s="187"/>
      <c r="H471" s="69"/>
      <c r="I471" s="69"/>
    </row>
    <row r="472" spans="1:9" ht="12" customHeight="1">
      <c r="A472" s="71"/>
      <c r="B472" s="10" t="s">
        <v>63</v>
      </c>
      <c r="C472" s="78"/>
      <c r="D472" s="78"/>
      <c r="E472" s="78"/>
      <c r="F472" s="543"/>
      <c r="G472" s="193"/>
      <c r="H472" s="69"/>
      <c r="I472" s="69"/>
    </row>
    <row r="473" spans="1:9" ht="12" customHeight="1">
      <c r="A473" s="71"/>
      <c r="B473" s="10" t="s">
        <v>495</v>
      </c>
      <c r="C473" s="78">
        <v>6500</v>
      </c>
      <c r="D473" s="78">
        <v>6500</v>
      </c>
      <c r="E473" s="78">
        <v>162</v>
      </c>
      <c r="F473" s="537">
        <f>SUM(E473/D473)</f>
        <v>0.024923076923076923</v>
      </c>
      <c r="G473" s="193"/>
      <c r="H473" s="69"/>
      <c r="I473" s="69"/>
    </row>
    <row r="474" spans="1:9" ht="12" customHeight="1" thickBot="1">
      <c r="A474" s="71"/>
      <c r="B474" s="75" t="s">
        <v>256</v>
      </c>
      <c r="C474" s="78"/>
      <c r="D474" s="78"/>
      <c r="E474" s="79"/>
      <c r="F474" s="555"/>
      <c r="G474" s="30"/>
      <c r="H474" s="69"/>
      <c r="I474" s="69"/>
    </row>
    <row r="475" spans="1:9" ht="12" customHeight="1" thickBot="1">
      <c r="A475" s="53"/>
      <c r="B475" s="58" t="s">
        <v>248</v>
      </c>
      <c r="C475" s="83">
        <f>SUM(C468:C474)</f>
        <v>6500</v>
      </c>
      <c r="D475" s="83">
        <f>SUM(D468:D474)</f>
        <v>6500</v>
      </c>
      <c r="E475" s="83">
        <f>SUM(E468:E474)</f>
        <v>165</v>
      </c>
      <c r="F475" s="544">
        <f>SUM(E475/D475)</f>
        <v>0.025384615384615384</v>
      </c>
      <c r="G475" s="189"/>
      <c r="H475" s="69"/>
      <c r="I475" s="69"/>
    </row>
    <row r="476" spans="1:9" ht="12" customHeight="1">
      <c r="A476" s="52">
        <v>3341</v>
      </c>
      <c r="B476" s="107" t="s">
        <v>277</v>
      </c>
      <c r="C476" s="100"/>
      <c r="D476" s="100"/>
      <c r="E476" s="90"/>
      <c r="F476" s="554"/>
      <c r="G476" s="187"/>
      <c r="H476" s="69"/>
      <c r="I476" s="69"/>
    </row>
    <row r="477" spans="1:9" ht="12" customHeight="1">
      <c r="A477" s="15"/>
      <c r="B477" s="72" t="s">
        <v>48</v>
      </c>
      <c r="C477" s="47"/>
      <c r="D477" s="47"/>
      <c r="E477" s="47"/>
      <c r="F477" s="543"/>
      <c r="G477" s="187"/>
      <c r="H477" s="69"/>
      <c r="I477" s="69"/>
    </row>
    <row r="478" spans="1:9" ht="12" customHeight="1">
      <c r="A478" s="15"/>
      <c r="B478" s="7" t="s">
        <v>289</v>
      </c>
      <c r="C478" s="47"/>
      <c r="D478" s="47"/>
      <c r="E478" s="47"/>
      <c r="F478" s="543"/>
      <c r="G478" s="187"/>
      <c r="H478" s="69"/>
      <c r="I478" s="69"/>
    </row>
    <row r="479" spans="1:9" ht="12" customHeight="1">
      <c r="A479" s="87"/>
      <c r="B479" s="86" t="s">
        <v>255</v>
      </c>
      <c r="C479" s="167">
        <v>1042</v>
      </c>
      <c r="D479" s="167">
        <v>1042</v>
      </c>
      <c r="E479" s="167">
        <v>520</v>
      </c>
      <c r="F479" s="537">
        <f>SUM(E479/D479)</f>
        <v>0.4990403071017274</v>
      </c>
      <c r="G479" s="187"/>
      <c r="H479" s="69"/>
      <c r="I479" s="69"/>
    </row>
    <row r="480" spans="1:9" ht="12" customHeight="1">
      <c r="A480" s="15"/>
      <c r="B480" s="10" t="s">
        <v>201</v>
      </c>
      <c r="C480" s="47"/>
      <c r="D480" s="47"/>
      <c r="E480" s="47"/>
      <c r="F480" s="543"/>
      <c r="G480" s="187"/>
      <c r="H480" s="69"/>
      <c r="I480" s="69"/>
    </row>
    <row r="481" spans="1:9" ht="12" customHeight="1">
      <c r="A481" s="15"/>
      <c r="B481" s="10" t="s">
        <v>63</v>
      </c>
      <c r="C481" s="47"/>
      <c r="D481" s="47"/>
      <c r="E481" s="47"/>
      <c r="F481" s="543"/>
      <c r="G481" s="193"/>
      <c r="H481" s="69"/>
      <c r="I481" s="69"/>
    </row>
    <row r="482" spans="1:9" ht="12" customHeight="1" thickBot="1">
      <c r="A482" s="15"/>
      <c r="B482" s="75" t="s">
        <v>256</v>
      </c>
      <c r="C482" s="105"/>
      <c r="D482" s="105"/>
      <c r="E482" s="105"/>
      <c r="F482" s="555"/>
      <c r="G482" s="30"/>
      <c r="H482" s="69"/>
      <c r="I482" s="69"/>
    </row>
    <row r="483" spans="1:9" ht="12" customHeight="1" thickBot="1">
      <c r="A483" s="81"/>
      <c r="B483" s="58" t="s">
        <v>248</v>
      </c>
      <c r="C483" s="83">
        <f>SUM(C477:C482)</f>
        <v>1042</v>
      </c>
      <c r="D483" s="83">
        <f>SUM(D477:D482)</f>
        <v>1042</v>
      </c>
      <c r="E483" s="83">
        <f>SUM(E477:E482)</f>
        <v>520</v>
      </c>
      <c r="F483" s="544">
        <f>SUM(E483/D483)</f>
        <v>0.4990403071017274</v>
      </c>
      <c r="G483" s="189"/>
      <c r="H483" s="69"/>
      <c r="I483" s="69"/>
    </row>
    <row r="484" spans="1:9" ht="12" customHeight="1">
      <c r="A484" s="52">
        <v>3342</v>
      </c>
      <c r="B484" s="107" t="s">
        <v>278</v>
      </c>
      <c r="C484" s="100"/>
      <c r="D484" s="100"/>
      <c r="E484" s="90"/>
      <c r="F484" s="554"/>
      <c r="G484" s="187"/>
      <c r="H484" s="69"/>
      <c r="I484" s="69"/>
    </row>
    <row r="485" spans="1:9" ht="12" customHeight="1">
      <c r="A485" s="15"/>
      <c r="B485" s="72" t="s">
        <v>48</v>
      </c>
      <c r="C485" s="47"/>
      <c r="D485" s="47"/>
      <c r="E485" s="47"/>
      <c r="F485" s="543"/>
      <c r="G485" s="187"/>
      <c r="H485" s="69"/>
      <c r="I485" s="69"/>
    </row>
    <row r="486" spans="1:9" ht="12" customHeight="1">
      <c r="A486" s="15"/>
      <c r="B486" s="7" t="s">
        <v>289</v>
      </c>
      <c r="C486" s="47"/>
      <c r="D486" s="47"/>
      <c r="E486" s="47"/>
      <c r="F486" s="543"/>
      <c r="G486" s="187"/>
      <c r="H486" s="69"/>
      <c r="I486" s="69"/>
    </row>
    <row r="487" spans="1:9" ht="12" customHeight="1">
      <c r="A487" s="87"/>
      <c r="B487" s="86" t="s">
        <v>255</v>
      </c>
      <c r="C487" s="167">
        <v>880</v>
      </c>
      <c r="D487" s="167">
        <v>880</v>
      </c>
      <c r="E487" s="167">
        <v>147</v>
      </c>
      <c r="F487" s="537">
        <f>SUM(E487/D487)</f>
        <v>0.16704545454545455</v>
      </c>
      <c r="G487" s="187"/>
      <c r="H487" s="69"/>
      <c r="I487" s="69"/>
    </row>
    <row r="488" spans="1:9" ht="12" customHeight="1">
      <c r="A488" s="15"/>
      <c r="B488" s="10" t="s">
        <v>201</v>
      </c>
      <c r="C488" s="47"/>
      <c r="D488" s="47"/>
      <c r="E488" s="47"/>
      <c r="F488" s="543"/>
      <c r="G488" s="187"/>
      <c r="H488" s="69"/>
      <c r="I488" s="69"/>
    </row>
    <row r="489" spans="1:9" ht="12" customHeight="1">
      <c r="A489" s="15"/>
      <c r="B489" s="10" t="s">
        <v>63</v>
      </c>
      <c r="C489" s="47"/>
      <c r="D489" s="47"/>
      <c r="E489" s="47"/>
      <c r="F489" s="543"/>
      <c r="G489" s="193"/>
      <c r="H489" s="69"/>
      <c r="I489" s="69"/>
    </row>
    <row r="490" spans="1:9" ht="12" customHeight="1" thickBot="1">
      <c r="A490" s="15"/>
      <c r="B490" s="75" t="s">
        <v>256</v>
      </c>
      <c r="C490" s="105"/>
      <c r="D490" s="105"/>
      <c r="E490" s="105"/>
      <c r="F490" s="555"/>
      <c r="G490" s="30"/>
      <c r="H490" s="69"/>
      <c r="I490" s="69"/>
    </row>
    <row r="491" spans="1:9" ht="12" customHeight="1" thickBot="1">
      <c r="A491" s="81"/>
      <c r="B491" s="58" t="s">
        <v>248</v>
      </c>
      <c r="C491" s="83">
        <f>SUM(C485:C490)</f>
        <v>880</v>
      </c>
      <c r="D491" s="83">
        <f>SUM(D485:D490)</f>
        <v>880</v>
      </c>
      <c r="E491" s="83">
        <f>SUM(E485:E490)</f>
        <v>147</v>
      </c>
      <c r="F491" s="544">
        <f>SUM(E491/D491)</f>
        <v>0.16704545454545455</v>
      </c>
      <c r="G491" s="189"/>
      <c r="H491" s="69"/>
      <c r="I491" s="69"/>
    </row>
    <row r="492" spans="1:9" ht="12" customHeight="1">
      <c r="A492" s="52">
        <v>3343</v>
      </c>
      <c r="B492" s="107" t="s">
        <v>156</v>
      </c>
      <c r="C492" s="100"/>
      <c r="D492" s="100"/>
      <c r="E492" s="90"/>
      <c r="F492" s="554"/>
      <c r="G492" s="187"/>
      <c r="H492" s="69"/>
      <c r="I492" s="69"/>
    </row>
    <row r="493" spans="1:9" ht="12" customHeight="1">
      <c r="A493" s="15"/>
      <c r="B493" s="72" t="s">
        <v>48</v>
      </c>
      <c r="C493" s="47"/>
      <c r="D493" s="47"/>
      <c r="E493" s="47"/>
      <c r="F493" s="543"/>
      <c r="G493" s="187"/>
      <c r="H493" s="69"/>
      <c r="I493" s="69"/>
    </row>
    <row r="494" spans="1:9" ht="12" customHeight="1">
      <c r="A494" s="15"/>
      <c r="B494" s="7" t="s">
        <v>289</v>
      </c>
      <c r="C494" s="47"/>
      <c r="D494" s="47"/>
      <c r="E494" s="47"/>
      <c r="F494" s="543"/>
      <c r="G494" s="187"/>
      <c r="H494" s="69"/>
      <c r="I494" s="69"/>
    </row>
    <row r="495" spans="1:9" ht="12" customHeight="1">
      <c r="A495" s="87"/>
      <c r="B495" s="86" t="s">
        <v>255</v>
      </c>
      <c r="C495" s="167">
        <v>345</v>
      </c>
      <c r="D495" s="167">
        <v>345</v>
      </c>
      <c r="E495" s="167"/>
      <c r="F495" s="543">
        <f>SUM(E495/D495)</f>
        <v>0</v>
      </c>
      <c r="G495" s="187"/>
      <c r="H495" s="69"/>
      <c r="I495" s="69"/>
    </row>
    <row r="496" spans="1:9" ht="12" customHeight="1">
      <c r="A496" s="15"/>
      <c r="B496" s="10" t="s">
        <v>269</v>
      </c>
      <c r="C496" s="47"/>
      <c r="D496" s="47"/>
      <c r="E496" s="47"/>
      <c r="F496" s="543"/>
      <c r="G496" s="187"/>
      <c r="H496" s="69"/>
      <c r="I496" s="69"/>
    </row>
    <row r="497" spans="1:9" ht="12" customHeight="1">
      <c r="A497" s="15"/>
      <c r="B497" s="10" t="s">
        <v>63</v>
      </c>
      <c r="C497" s="47"/>
      <c r="D497" s="47"/>
      <c r="E497" s="47"/>
      <c r="F497" s="543"/>
      <c r="G497" s="193"/>
      <c r="H497" s="69"/>
      <c r="I497" s="69"/>
    </row>
    <row r="498" spans="1:9" ht="12" customHeight="1" thickBot="1">
      <c r="A498" s="15"/>
      <c r="B498" s="75" t="s">
        <v>256</v>
      </c>
      <c r="C498" s="105"/>
      <c r="D498" s="105"/>
      <c r="E498" s="105"/>
      <c r="F498" s="555"/>
      <c r="G498" s="30"/>
      <c r="H498" s="69"/>
      <c r="I498" s="69"/>
    </row>
    <row r="499" spans="1:9" ht="12" customHeight="1" thickBot="1">
      <c r="A499" s="81"/>
      <c r="B499" s="58" t="s">
        <v>248</v>
      </c>
      <c r="C499" s="83">
        <f>SUM(C493:C498)</f>
        <v>345</v>
      </c>
      <c r="D499" s="83">
        <f>SUM(D493:D498)</f>
        <v>345</v>
      </c>
      <c r="E499" s="83">
        <f>SUM(E493:E498)</f>
        <v>0</v>
      </c>
      <c r="F499" s="544">
        <f>SUM(E499/D499)</f>
        <v>0</v>
      </c>
      <c r="G499" s="189"/>
      <c r="H499" s="69"/>
      <c r="I499" s="69"/>
    </row>
    <row r="500" spans="1:9" ht="12" customHeight="1">
      <c r="A500" s="15">
        <v>3344</v>
      </c>
      <c r="B500" s="77" t="s">
        <v>243</v>
      </c>
      <c r="C500" s="84"/>
      <c r="D500" s="84"/>
      <c r="E500" s="84"/>
      <c r="F500" s="554"/>
      <c r="G500" s="187"/>
      <c r="H500" s="69"/>
      <c r="I500" s="69"/>
    </row>
    <row r="501" spans="1:9" ht="12" customHeight="1">
      <c r="A501" s="15"/>
      <c r="B501" s="75" t="s">
        <v>48</v>
      </c>
      <c r="C501" s="47"/>
      <c r="D501" s="47"/>
      <c r="E501" s="47"/>
      <c r="F501" s="543"/>
      <c r="G501" s="187"/>
      <c r="H501" s="69"/>
      <c r="I501" s="69"/>
    </row>
    <row r="502" spans="1:9" ht="12" customHeight="1">
      <c r="A502" s="15"/>
      <c r="B502" s="7" t="s">
        <v>289</v>
      </c>
      <c r="C502" s="47"/>
      <c r="D502" s="47"/>
      <c r="E502" s="47"/>
      <c r="F502" s="543"/>
      <c r="G502" s="187"/>
      <c r="H502" s="69"/>
      <c r="I502" s="69"/>
    </row>
    <row r="503" spans="1:9" ht="12" customHeight="1">
      <c r="A503" s="177"/>
      <c r="B503" s="175" t="s">
        <v>255</v>
      </c>
      <c r="C503" s="167">
        <v>1027</v>
      </c>
      <c r="D503" s="167">
        <v>1027</v>
      </c>
      <c r="E503" s="167"/>
      <c r="F503" s="543">
        <f>SUM(E503/D503)</f>
        <v>0</v>
      </c>
      <c r="G503" s="187"/>
      <c r="H503" s="69"/>
      <c r="I503" s="69"/>
    </row>
    <row r="504" spans="1:9" ht="12" customHeight="1">
      <c r="A504" s="177"/>
      <c r="B504" s="10" t="s">
        <v>269</v>
      </c>
      <c r="C504" s="47"/>
      <c r="D504" s="47"/>
      <c r="E504" s="47"/>
      <c r="F504" s="543"/>
      <c r="G504" s="187"/>
      <c r="H504" s="69"/>
      <c r="I504" s="69"/>
    </row>
    <row r="505" spans="1:9" ht="12" customHeight="1">
      <c r="A505" s="15"/>
      <c r="B505" s="7" t="s">
        <v>63</v>
      </c>
      <c r="C505" s="47"/>
      <c r="D505" s="47"/>
      <c r="E505" s="47"/>
      <c r="F505" s="543"/>
      <c r="G505" s="193"/>
      <c r="H505" s="69"/>
      <c r="I505" s="69"/>
    </row>
    <row r="506" spans="1:9" ht="12" customHeight="1" thickBot="1">
      <c r="A506" s="15"/>
      <c r="B506" s="98" t="s">
        <v>256</v>
      </c>
      <c r="C506" s="48"/>
      <c r="D506" s="48"/>
      <c r="E506" s="48"/>
      <c r="F506" s="555"/>
      <c r="G506" s="30"/>
      <c r="H506" s="69"/>
      <c r="I506" s="69"/>
    </row>
    <row r="507" spans="1:9" ht="12" customHeight="1" thickBot="1">
      <c r="A507" s="53"/>
      <c r="B507" s="64" t="s">
        <v>248</v>
      </c>
      <c r="C507" s="106">
        <f>SUM(C501:C506)</f>
        <v>1027</v>
      </c>
      <c r="D507" s="106">
        <f>SUM(D501:D506)</f>
        <v>1027</v>
      </c>
      <c r="E507" s="106"/>
      <c r="F507" s="544">
        <f>SUM(E507/D507)</f>
        <v>0</v>
      </c>
      <c r="G507" s="189"/>
      <c r="H507" s="69"/>
      <c r="I507" s="69"/>
    </row>
    <row r="508" spans="1:9" ht="12" customHeight="1">
      <c r="A508" s="15">
        <v>3345</v>
      </c>
      <c r="B508" s="74" t="s">
        <v>157</v>
      </c>
      <c r="C508" s="100"/>
      <c r="D508" s="100"/>
      <c r="E508" s="90"/>
      <c r="F508" s="554"/>
      <c r="G508" s="4"/>
      <c r="H508" s="69"/>
      <c r="I508" s="69"/>
    </row>
    <row r="509" spans="1:9" ht="12" customHeight="1">
      <c r="A509" s="15"/>
      <c r="B509" s="72" t="s">
        <v>48</v>
      </c>
      <c r="C509" s="47"/>
      <c r="D509" s="47"/>
      <c r="E509" s="47"/>
      <c r="F509" s="543"/>
      <c r="G509" s="5"/>
      <c r="H509" s="69"/>
      <c r="I509" s="69"/>
    </row>
    <row r="510" spans="1:9" ht="12" customHeight="1">
      <c r="A510" s="15"/>
      <c r="B510" s="7" t="s">
        <v>289</v>
      </c>
      <c r="C510" s="47"/>
      <c r="D510" s="47"/>
      <c r="E510" s="47"/>
      <c r="F510" s="543"/>
      <c r="G510" s="5"/>
      <c r="H510" s="69"/>
      <c r="I510" s="69"/>
    </row>
    <row r="511" spans="1:9" ht="12" customHeight="1">
      <c r="A511" s="15"/>
      <c r="B511" s="86" t="s">
        <v>255</v>
      </c>
      <c r="C511" s="167">
        <v>300</v>
      </c>
      <c r="D511" s="167">
        <v>300</v>
      </c>
      <c r="E511" s="167"/>
      <c r="F511" s="543">
        <f>SUM(E511/D511)</f>
        <v>0</v>
      </c>
      <c r="G511" s="5"/>
      <c r="H511" s="69"/>
      <c r="I511" s="69"/>
    </row>
    <row r="512" spans="1:9" ht="12" customHeight="1">
      <c r="A512" s="15"/>
      <c r="B512" s="10" t="s">
        <v>269</v>
      </c>
      <c r="C512" s="47"/>
      <c r="D512" s="47"/>
      <c r="E512" s="47"/>
      <c r="F512" s="543"/>
      <c r="G512" s="5"/>
      <c r="H512" s="69"/>
      <c r="I512" s="69"/>
    </row>
    <row r="513" spans="1:9" ht="12" customHeight="1">
      <c r="A513" s="15"/>
      <c r="B513" s="10" t="s">
        <v>63</v>
      </c>
      <c r="C513" s="47"/>
      <c r="D513" s="47"/>
      <c r="E513" s="47"/>
      <c r="F513" s="543"/>
      <c r="G513" s="5"/>
      <c r="H513" s="69"/>
      <c r="I513" s="69"/>
    </row>
    <row r="514" spans="1:9" ht="12" customHeight="1" thickBot="1">
      <c r="A514" s="15"/>
      <c r="B514" s="75" t="s">
        <v>256</v>
      </c>
      <c r="C514" s="48"/>
      <c r="D514" s="48"/>
      <c r="E514" s="48"/>
      <c r="F514" s="555"/>
      <c r="G514" s="30"/>
      <c r="H514" s="69"/>
      <c r="I514" s="69"/>
    </row>
    <row r="515" spans="1:9" ht="12" customHeight="1" thickBot="1">
      <c r="A515" s="53"/>
      <c r="B515" s="58" t="s">
        <v>248</v>
      </c>
      <c r="C515" s="106">
        <f>SUM(C511:C514)</f>
        <v>300</v>
      </c>
      <c r="D515" s="106">
        <f>SUM(D511:D514)</f>
        <v>300</v>
      </c>
      <c r="E515" s="106"/>
      <c r="F515" s="544">
        <f>SUM(E515/D515)</f>
        <v>0</v>
      </c>
      <c r="G515" s="189"/>
      <c r="H515" s="69"/>
      <c r="I515" s="69"/>
    </row>
    <row r="516" spans="1:9" ht="12" customHeight="1">
      <c r="A516" s="15">
        <v>3346</v>
      </c>
      <c r="B516" s="104" t="s">
        <v>57</v>
      </c>
      <c r="C516" s="100"/>
      <c r="D516" s="100"/>
      <c r="E516" s="90"/>
      <c r="F516" s="554"/>
      <c r="G516" s="187"/>
      <c r="H516" s="69"/>
      <c r="I516" s="69"/>
    </row>
    <row r="517" spans="1:9" ht="12" customHeight="1">
      <c r="A517" s="71"/>
      <c r="B517" s="72" t="s">
        <v>48</v>
      </c>
      <c r="C517" s="90"/>
      <c r="D517" s="90"/>
      <c r="E517" s="90"/>
      <c r="F517" s="543"/>
      <c r="G517" s="187"/>
      <c r="H517" s="69"/>
      <c r="I517" s="69"/>
    </row>
    <row r="518" spans="1:9" ht="12" customHeight="1">
      <c r="A518" s="71"/>
      <c r="B518" s="7" t="s">
        <v>289</v>
      </c>
      <c r="C518" s="47"/>
      <c r="D518" s="47"/>
      <c r="E518" s="47"/>
      <c r="F518" s="543"/>
      <c r="G518" s="187"/>
      <c r="H518" s="69"/>
      <c r="I518" s="69"/>
    </row>
    <row r="519" spans="1:9" ht="12" customHeight="1">
      <c r="A519" s="71"/>
      <c r="B519" s="86" t="s">
        <v>255</v>
      </c>
      <c r="C519" s="167">
        <v>3733</v>
      </c>
      <c r="D519" s="167">
        <v>3733</v>
      </c>
      <c r="E519" s="167">
        <v>1183</v>
      </c>
      <c r="F519" s="537">
        <f>SUM(E519/D519)</f>
        <v>0.31690329493704794</v>
      </c>
      <c r="G519" s="187"/>
      <c r="H519" s="69"/>
      <c r="I519" s="69"/>
    </row>
    <row r="520" spans="1:9" ht="12" customHeight="1">
      <c r="A520" s="71"/>
      <c r="B520" s="10" t="s">
        <v>269</v>
      </c>
      <c r="C520" s="47"/>
      <c r="D520" s="47"/>
      <c r="E520" s="47"/>
      <c r="F520" s="543"/>
      <c r="G520" s="187"/>
      <c r="H520" s="69"/>
      <c r="I520" s="69"/>
    </row>
    <row r="521" spans="1:9" ht="12" customHeight="1">
      <c r="A521" s="71"/>
      <c r="B521" s="10" t="s">
        <v>63</v>
      </c>
      <c r="C521" s="47"/>
      <c r="D521" s="47"/>
      <c r="E521" s="47"/>
      <c r="F521" s="543"/>
      <c r="G521" s="193"/>
      <c r="H521" s="69"/>
      <c r="I521" s="69"/>
    </row>
    <row r="522" spans="1:9" ht="12" customHeight="1" thickBot="1">
      <c r="A522" s="71"/>
      <c r="B522" s="75" t="s">
        <v>256</v>
      </c>
      <c r="C522" s="105"/>
      <c r="D522" s="105"/>
      <c r="E522" s="105"/>
      <c r="F522" s="555"/>
      <c r="G522" s="30"/>
      <c r="H522" s="69"/>
      <c r="I522" s="69"/>
    </row>
    <row r="523" spans="1:9" ht="12" customHeight="1" thickBot="1">
      <c r="A523" s="53"/>
      <c r="B523" s="58" t="s">
        <v>248</v>
      </c>
      <c r="C523" s="83">
        <f>SUM(C519:C522)</f>
        <v>3733</v>
      </c>
      <c r="D523" s="83">
        <f>SUM(D519:D522)</f>
        <v>3733</v>
      </c>
      <c r="E523" s="83">
        <f>SUM(E519:E522)</f>
        <v>1183</v>
      </c>
      <c r="F523" s="544">
        <f>SUM(E523/D523)</f>
        <v>0.31690329493704794</v>
      </c>
      <c r="G523" s="189"/>
      <c r="H523" s="69"/>
      <c r="I523" s="69"/>
    </row>
    <row r="524" spans="1:9" ht="12" customHeight="1">
      <c r="A524" s="15">
        <v>3347</v>
      </c>
      <c r="B524" s="104" t="s">
        <v>58</v>
      </c>
      <c r="C524" s="100"/>
      <c r="D524" s="100"/>
      <c r="E524" s="90"/>
      <c r="F524" s="554"/>
      <c r="G524" s="187"/>
      <c r="H524" s="69"/>
      <c r="I524" s="69"/>
    </row>
    <row r="525" spans="1:9" ht="12" customHeight="1">
      <c r="A525" s="71"/>
      <c r="B525" s="72" t="s">
        <v>48</v>
      </c>
      <c r="C525" s="90"/>
      <c r="D525" s="90"/>
      <c r="E525" s="90"/>
      <c r="F525" s="543"/>
      <c r="G525" s="187"/>
      <c r="H525" s="69"/>
      <c r="I525" s="69"/>
    </row>
    <row r="526" spans="1:9" ht="12" customHeight="1">
      <c r="A526" s="71"/>
      <c r="B526" s="7" t="s">
        <v>289</v>
      </c>
      <c r="C526" s="47"/>
      <c r="D526" s="47"/>
      <c r="E526" s="47"/>
      <c r="F526" s="543"/>
      <c r="G526" s="187"/>
      <c r="H526" s="69"/>
      <c r="I526" s="69"/>
    </row>
    <row r="527" spans="1:9" ht="12" customHeight="1">
      <c r="A527" s="71"/>
      <c r="B527" s="86" t="s">
        <v>255</v>
      </c>
      <c r="C527" s="167">
        <v>2000</v>
      </c>
      <c r="D527" s="167">
        <v>2000</v>
      </c>
      <c r="E527" s="167">
        <v>1000</v>
      </c>
      <c r="F527" s="537">
        <f>SUM(E527/D527)</f>
        <v>0.5</v>
      </c>
      <c r="G527" s="187"/>
      <c r="H527" s="69"/>
      <c r="I527" s="69"/>
    </row>
    <row r="528" spans="1:9" ht="12" customHeight="1">
      <c r="A528" s="71"/>
      <c r="B528" s="10" t="s">
        <v>269</v>
      </c>
      <c r="C528" s="47"/>
      <c r="D528" s="47"/>
      <c r="E528" s="47"/>
      <c r="F528" s="543"/>
      <c r="G528" s="187"/>
      <c r="H528" s="69"/>
      <c r="I528" s="69"/>
    </row>
    <row r="529" spans="1:9" ht="12" customHeight="1">
      <c r="A529" s="71"/>
      <c r="B529" s="10" t="s">
        <v>63</v>
      </c>
      <c r="C529" s="47"/>
      <c r="D529" s="47"/>
      <c r="E529" s="47"/>
      <c r="F529" s="543"/>
      <c r="G529" s="193"/>
      <c r="H529" s="69"/>
      <c r="I529" s="69"/>
    </row>
    <row r="530" spans="1:9" ht="12" customHeight="1" thickBot="1">
      <c r="A530" s="71"/>
      <c r="B530" s="75" t="s">
        <v>256</v>
      </c>
      <c r="C530" s="105"/>
      <c r="D530" s="105"/>
      <c r="E530" s="48"/>
      <c r="F530" s="555"/>
      <c r="G530" s="30"/>
      <c r="H530" s="69"/>
      <c r="I530" s="69"/>
    </row>
    <row r="531" spans="1:9" ht="12" customHeight="1" thickBot="1">
      <c r="A531" s="53"/>
      <c r="B531" s="58" t="s">
        <v>248</v>
      </c>
      <c r="C531" s="83">
        <f>SUM(C527:C530)</f>
        <v>2000</v>
      </c>
      <c r="D531" s="83">
        <f>SUM(D527:D530)</f>
        <v>2000</v>
      </c>
      <c r="E531" s="83">
        <f>SUM(E527:E530)</f>
        <v>1000</v>
      </c>
      <c r="F531" s="544">
        <f>SUM(E531/D531)</f>
        <v>0.5</v>
      </c>
      <c r="G531" s="189"/>
      <c r="H531" s="69"/>
      <c r="I531" s="69"/>
    </row>
    <row r="532" spans="1:9" ht="12" customHeight="1">
      <c r="A532" s="15">
        <v>3348</v>
      </c>
      <c r="B532" s="104" t="s">
        <v>196</v>
      </c>
      <c r="C532" s="100"/>
      <c r="D532" s="100"/>
      <c r="E532" s="90"/>
      <c r="F532" s="554"/>
      <c r="G532" s="187"/>
      <c r="H532" s="69"/>
      <c r="I532" s="69"/>
    </row>
    <row r="533" spans="1:9" ht="12" customHeight="1">
      <c r="A533" s="71"/>
      <c r="B533" s="72" t="s">
        <v>48</v>
      </c>
      <c r="C533" s="90"/>
      <c r="D533" s="90"/>
      <c r="E533" s="90"/>
      <c r="F533" s="543"/>
      <c r="G533" s="187"/>
      <c r="H533" s="69"/>
      <c r="I533" s="69"/>
    </row>
    <row r="534" spans="1:9" ht="12" customHeight="1">
      <c r="A534" s="71"/>
      <c r="B534" s="7" t="s">
        <v>289</v>
      </c>
      <c r="C534" s="47"/>
      <c r="D534" s="47"/>
      <c r="E534" s="47"/>
      <c r="F534" s="543"/>
      <c r="G534" s="187"/>
      <c r="H534" s="69"/>
      <c r="I534" s="69"/>
    </row>
    <row r="535" spans="1:9" ht="12" customHeight="1">
      <c r="A535" s="71"/>
      <c r="B535" s="86" t="s">
        <v>255</v>
      </c>
      <c r="C535" s="167">
        <v>400</v>
      </c>
      <c r="D535" s="167">
        <v>400</v>
      </c>
      <c r="E535" s="167"/>
      <c r="F535" s="543">
        <f>SUM(E535/D535)</f>
        <v>0</v>
      </c>
      <c r="G535" s="187"/>
      <c r="H535" s="69"/>
      <c r="I535" s="69"/>
    </row>
    <row r="536" spans="1:9" ht="12" customHeight="1">
      <c r="A536" s="71"/>
      <c r="B536" s="10" t="s">
        <v>269</v>
      </c>
      <c r="C536" s="47"/>
      <c r="D536" s="47"/>
      <c r="E536" s="47"/>
      <c r="F536" s="543"/>
      <c r="G536" s="187"/>
      <c r="H536" s="69"/>
      <c r="I536" s="69"/>
    </row>
    <row r="537" spans="1:9" ht="12" customHeight="1">
      <c r="A537" s="71"/>
      <c r="B537" s="10" t="s">
        <v>63</v>
      </c>
      <c r="C537" s="47"/>
      <c r="D537" s="47"/>
      <c r="E537" s="47"/>
      <c r="F537" s="543"/>
      <c r="G537" s="193"/>
      <c r="H537" s="69"/>
      <c r="I537" s="69"/>
    </row>
    <row r="538" spans="1:9" ht="12" customHeight="1" thickBot="1">
      <c r="A538" s="71"/>
      <c r="B538" s="75" t="s">
        <v>256</v>
      </c>
      <c r="C538" s="105"/>
      <c r="D538" s="105"/>
      <c r="E538" s="105"/>
      <c r="F538" s="555"/>
      <c r="G538" s="30"/>
      <c r="H538" s="69"/>
      <c r="I538" s="69"/>
    </row>
    <row r="539" spans="1:9" ht="12" customHeight="1" thickBot="1">
      <c r="A539" s="53"/>
      <c r="B539" s="58" t="s">
        <v>248</v>
      </c>
      <c r="C539" s="83">
        <f>SUM(C535:C538)</f>
        <v>400</v>
      </c>
      <c r="D539" s="83">
        <f>SUM(D535:D538)</f>
        <v>400</v>
      </c>
      <c r="E539" s="83"/>
      <c r="F539" s="544">
        <f>SUM(E539/D539)</f>
        <v>0</v>
      </c>
      <c r="G539" s="189"/>
      <c r="H539" s="69"/>
      <c r="I539" s="69"/>
    </row>
    <row r="540" spans="1:9" ht="12" customHeight="1">
      <c r="A540" s="70">
        <v>3350</v>
      </c>
      <c r="B540" s="99" t="s">
        <v>276</v>
      </c>
      <c r="C540" s="90"/>
      <c r="D540" s="90"/>
      <c r="E540" s="90"/>
      <c r="F540" s="554"/>
      <c r="G540" s="187"/>
      <c r="H540" s="69"/>
      <c r="I540" s="69"/>
    </row>
    <row r="541" spans="1:9" ht="12" customHeight="1">
      <c r="A541" s="71"/>
      <c r="B541" s="72" t="s">
        <v>48</v>
      </c>
      <c r="C541" s="78"/>
      <c r="D541" s="78"/>
      <c r="E541" s="78"/>
      <c r="F541" s="543"/>
      <c r="G541" s="187"/>
      <c r="H541" s="69"/>
      <c r="I541" s="69"/>
    </row>
    <row r="542" spans="1:9" ht="12" customHeight="1">
      <c r="A542" s="71"/>
      <c r="B542" s="7" t="s">
        <v>289</v>
      </c>
      <c r="C542" s="78"/>
      <c r="D542" s="78"/>
      <c r="E542" s="78"/>
      <c r="F542" s="543"/>
      <c r="G542" s="187"/>
      <c r="H542" s="69"/>
      <c r="I542" s="69"/>
    </row>
    <row r="543" spans="1:9" ht="12" customHeight="1">
      <c r="A543" s="71"/>
      <c r="B543" s="86" t="s">
        <v>255</v>
      </c>
      <c r="C543" s="268">
        <v>1000</v>
      </c>
      <c r="D543" s="268">
        <v>1000</v>
      </c>
      <c r="E543" s="268"/>
      <c r="F543" s="543">
        <f>SUM(E543/D543)</f>
        <v>0</v>
      </c>
      <c r="G543" s="187"/>
      <c r="H543" s="69"/>
      <c r="I543" s="69"/>
    </row>
    <row r="544" spans="1:9" ht="12" customHeight="1">
      <c r="A544" s="71"/>
      <c r="B544" s="10" t="s">
        <v>269</v>
      </c>
      <c r="C544" s="78"/>
      <c r="D544" s="78"/>
      <c r="E544" s="78"/>
      <c r="F544" s="543"/>
      <c r="G544" s="187"/>
      <c r="H544" s="69"/>
      <c r="I544" s="69"/>
    </row>
    <row r="545" spans="1:9" ht="12" customHeight="1">
      <c r="A545" s="71"/>
      <c r="B545" s="10" t="s">
        <v>63</v>
      </c>
      <c r="C545" s="78"/>
      <c r="D545" s="78"/>
      <c r="E545" s="78"/>
      <c r="F545" s="543"/>
      <c r="G545" s="193"/>
      <c r="H545" s="69"/>
      <c r="I545" s="69"/>
    </row>
    <row r="546" spans="1:9" ht="12" customHeight="1" thickBot="1">
      <c r="A546" s="71"/>
      <c r="B546" s="75" t="s">
        <v>256</v>
      </c>
      <c r="C546" s="78"/>
      <c r="D546" s="78"/>
      <c r="E546" s="79"/>
      <c r="F546" s="555"/>
      <c r="G546" s="30"/>
      <c r="H546" s="69"/>
      <c r="I546" s="69"/>
    </row>
    <row r="547" spans="1:9" ht="12.75" thickBot="1">
      <c r="A547" s="53"/>
      <c r="B547" s="58" t="s">
        <v>248</v>
      </c>
      <c r="C547" s="83">
        <f>SUM(C541:C546)</f>
        <v>1000</v>
      </c>
      <c r="D547" s="83">
        <f>SUM(D541:D546)</f>
        <v>1000</v>
      </c>
      <c r="E547" s="83"/>
      <c r="F547" s="544">
        <f>SUM(E547/D547)</f>
        <v>0</v>
      </c>
      <c r="G547" s="189"/>
      <c r="H547" s="69"/>
      <c r="I547" s="69"/>
    </row>
    <row r="548" spans="1:9" ht="12">
      <c r="A548" s="15">
        <v>3352</v>
      </c>
      <c r="B548" s="104" t="s">
        <v>62</v>
      </c>
      <c r="C548" s="90"/>
      <c r="D548" s="90"/>
      <c r="E548" s="90"/>
      <c r="F548" s="554"/>
      <c r="G548" s="187"/>
      <c r="H548" s="69"/>
      <c r="I548" s="69"/>
    </row>
    <row r="549" spans="1:9" ht="12">
      <c r="A549" s="71"/>
      <c r="B549" s="72" t="s">
        <v>48</v>
      </c>
      <c r="C549" s="78"/>
      <c r="D549" s="78"/>
      <c r="E549" s="78"/>
      <c r="F549" s="543"/>
      <c r="G549" s="187"/>
      <c r="H549" s="69"/>
      <c r="I549" s="69"/>
    </row>
    <row r="550" spans="1:9" ht="12">
      <c r="A550" s="71"/>
      <c r="B550" s="7" t="s">
        <v>289</v>
      </c>
      <c r="C550" s="78"/>
      <c r="D550" s="78"/>
      <c r="E550" s="78"/>
      <c r="F550" s="543"/>
      <c r="G550" s="187"/>
      <c r="H550" s="69"/>
      <c r="I550" s="69"/>
    </row>
    <row r="551" spans="1:9" ht="12">
      <c r="A551" s="71"/>
      <c r="B551" s="86" t="s">
        <v>255</v>
      </c>
      <c r="C551" s="78"/>
      <c r="D551" s="78"/>
      <c r="E551" s="78"/>
      <c r="F551" s="543"/>
      <c r="G551" s="187"/>
      <c r="H551" s="69"/>
      <c r="I551" s="69"/>
    </row>
    <row r="552" spans="1:9" ht="12">
      <c r="A552" s="71"/>
      <c r="B552" s="10" t="s">
        <v>269</v>
      </c>
      <c r="C552" s="268">
        <v>14500</v>
      </c>
      <c r="D552" s="268">
        <v>14500</v>
      </c>
      <c r="E552" s="268"/>
      <c r="F552" s="537">
        <f>SUM(E552/D552)</f>
        <v>0</v>
      </c>
      <c r="G552" s="187"/>
      <c r="H552" s="69"/>
      <c r="I552" s="69"/>
    </row>
    <row r="553" spans="1:9" ht="12">
      <c r="A553" s="71"/>
      <c r="B553" s="10" t="s">
        <v>495</v>
      </c>
      <c r="C553" s="268"/>
      <c r="D553" s="268"/>
      <c r="E553" s="268">
        <v>9498</v>
      </c>
      <c r="F553" s="537"/>
      <c r="G553" s="187"/>
      <c r="H553" s="69"/>
      <c r="I553" s="69"/>
    </row>
    <row r="554" spans="1:9" ht="12">
      <c r="A554" s="71"/>
      <c r="B554" s="10" t="s">
        <v>63</v>
      </c>
      <c r="C554" s="78"/>
      <c r="D554" s="78"/>
      <c r="E554" s="78"/>
      <c r="F554" s="543"/>
      <c r="G554" s="193"/>
      <c r="H554" s="69"/>
      <c r="I554" s="69"/>
    </row>
    <row r="555" spans="1:9" ht="12.75" thickBot="1">
      <c r="A555" s="71"/>
      <c r="B555" s="75" t="s">
        <v>256</v>
      </c>
      <c r="C555" s="78"/>
      <c r="D555" s="78"/>
      <c r="E555" s="79"/>
      <c r="F555" s="555"/>
      <c r="G555" s="30"/>
      <c r="H555" s="69"/>
      <c r="I555" s="69"/>
    </row>
    <row r="556" spans="1:9" ht="12.75" thickBot="1">
      <c r="A556" s="53"/>
      <c r="B556" s="58" t="s">
        <v>248</v>
      </c>
      <c r="C556" s="83">
        <f>SUM(C549:C555)</f>
        <v>14500</v>
      </c>
      <c r="D556" s="83">
        <f>SUM(D549:D555)</f>
        <v>14500</v>
      </c>
      <c r="E556" s="83">
        <f>SUM(E549:E555)</f>
        <v>9498</v>
      </c>
      <c r="F556" s="544">
        <f>SUM(E556/D556)</f>
        <v>0.6550344827586206</v>
      </c>
      <c r="G556" s="189"/>
      <c r="H556" s="69"/>
      <c r="I556" s="69"/>
    </row>
    <row r="557" spans="1:9" ht="12">
      <c r="A557" s="15">
        <v>3353</v>
      </c>
      <c r="B557" s="104" t="s">
        <v>120</v>
      </c>
      <c r="C557" s="90"/>
      <c r="D557" s="90"/>
      <c r="E557" s="90"/>
      <c r="F557" s="554"/>
      <c r="G557" s="187"/>
      <c r="H557" s="69"/>
      <c r="I557" s="69"/>
    </row>
    <row r="558" spans="1:9" ht="12">
      <c r="A558" s="71"/>
      <c r="B558" s="72" t="s">
        <v>48</v>
      </c>
      <c r="C558" s="268">
        <v>3000</v>
      </c>
      <c r="D558" s="268">
        <v>3101</v>
      </c>
      <c r="E558" s="268">
        <v>1269</v>
      </c>
      <c r="F558" s="537">
        <f>SUM(E558/D558)</f>
        <v>0.40922283134472753</v>
      </c>
      <c r="G558" s="187"/>
      <c r="H558" s="69"/>
      <c r="I558" s="69"/>
    </row>
    <row r="559" spans="1:9" ht="12">
      <c r="A559" s="71"/>
      <c r="B559" s="7" t="s">
        <v>289</v>
      </c>
      <c r="C559" s="268">
        <v>810</v>
      </c>
      <c r="D559" s="268">
        <v>892</v>
      </c>
      <c r="E559" s="268">
        <v>365</v>
      </c>
      <c r="F559" s="537">
        <f>SUM(E559/D559)</f>
        <v>0.40919282511210764</v>
      </c>
      <c r="G559" s="187"/>
      <c r="H559" s="69"/>
      <c r="I559" s="69"/>
    </row>
    <row r="560" spans="1:9" ht="12">
      <c r="A560" s="71"/>
      <c r="B560" s="86" t="s">
        <v>255</v>
      </c>
      <c r="C560" s="268">
        <v>8190</v>
      </c>
      <c r="D560" s="268">
        <v>8190</v>
      </c>
      <c r="E560" s="268">
        <v>3568</v>
      </c>
      <c r="F560" s="537">
        <f>SUM(E560/D560)</f>
        <v>0.43565323565323566</v>
      </c>
      <c r="G560" s="187"/>
      <c r="H560" s="69"/>
      <c r="I560" s="69"/>
    </row>
    <row r="561" spans="1:9" ht="12">
      <c r="A561" s="71"/>
      <c r="B561" s="10" t="s">
        <v>269</v>
      </c>
      <c r="C561" s="78"/>
      <c r="D561" s="78"/>
      <c r="E561" s="78"/>
      <c r="F561" s="543"/>
      <c r="G561" s="187"/>
      <c r="H561" s="69"/>
      <c r="I561" s="69"/>
    </row>
    <row r="562" spans="1:9" ht="12">
      <c r="A562" s="71"/>
      <c r="B562" s="10" t="s">
        <v>63</v>
      </c>
      <c r="C562" s="78"/>
      <c r="D562" s="78"/>
      <c r="E562" s="78"/>
      <c r="F562" s="543"/>
      <c r="G562" s="193"/>
      <c r="H562" s="69"/>
      <c r="I562" s="69"/>
    </row>
    <row r="563" spans="1:9" ht="12.75" thickBot="1">
      <c r="A563" s="71"/>
      <c r="B563" s="75" t="s">
        <v>256</v>
      </c>
      <c r="C563" s="78"/>
      <c r="D563" s="78"/>
      <c r="E563" s="79"/>
      <c r="F563" s="555"/>
      <c r="G563" s="30"/>
      <c r="H563" s="69"/>
      <c r="I563" s="69"/>
    </row>
    <row r="564" spans="1:9" ht="12.75" thickBot="1">
      <c r="A564" s="53"/>
      <c r="B564" s="58" t="s">
        <v>248</v>
      </c>
      <c r="C564" s="83">
        <f>SUM(C558:C563)</f>
        <v>12000</v>
      </c>
      <c r="D564" s="83">
        <f>SUM(D558:D563)</f>
        <v>12183</v>
      </c>
      <c r="E564" s="83">
        <f>SUM(E558:E563)</f>
        <v>5202</v>
      </c>
      <c r="F564" s="544">
        <f>SUM(E564/D564)</f>
        <v>0.42698842649593693</v>
      </c>
      <c r="G564" s="189"/>
      <c r="H564" s="69"/>
      <c r="I564" s="69"/>
    </row>
    <row r="565" spans="1:9" ht="12">
      <c r="A565" s="15">
        <v>3354</v>
      </c>
      <c r="B565" s="104" t="s">
        <v>117</v>
      </c>
      <c r="C565" s="90"/>
      <c r="D565" s="90"/>
      <c r="E565" s="90"/>
      <c r="F565" s="554"/>
      <c r="G565" s="187"/>
      <c r="H565" s="69"/>
      <c r="I565" s="69"/>
    </row>
    <row r="566" spans="1:9" ht="12">
      <c r="A566" s="71"/>
      <c r="B566" s="72" t="s">
        <v>48</v>
      </c>
      <c r="C566" s="78"/>
      <c r="D566" s="78"/>
      <c r="E566" s="78"/>
      <c r="F566" s="543"/>
      <c r="G566" s="187"/>
      <c r="H566" s="69"/>
      <c r="I566" s="69"/>
    </row>
    <row r="567" spans="1:9" ht="12">
      <c r="A567" s="71"/>
      <c r="B567" s="7" t="s">
        <v>289</v>
      </c>
      <c r="C567" s="78"/>
      <c r="D567" s="78"/>
      <c r="E567" s="78"/>
      <c r="F567" s="543"/>
      <c r="G567" s="187"/>
      <c r="H567" s="69"/>
      <c r="I567" s="69"/>
    </row>
    <row r="568" spans="1:9" ht="12">
      <c r="A568" s="71"/>
      <c r="B568" s="86" t="s">
        <v>255</v>
      </c>
      <c r="C568" s="78"/>
      <c r="D568" s="78"/>
      <c r="E568" s="78"/>
      <c r="F568" s="543"/>
      <c r="G568" s="187"/>
      <c r="H568" s="69"/>
      <c r="I568" s="69"/>
    </row>
    <row r="569" spans="1:9" ht="12">
      <c r="A569" s="71"/>
      <c r="B569" s="10" t="s">
        <v>269</v>
      </c>
      <c r="C569" s="268">
        <v>38000</v>
      </c>
      <c r="D569" s="268">
        <v>38000</v>
      </c>
      <c r="E569" s="268"/>
      <c r="F569" s="537">
        <f>SUM(E569/D569)</f>
        <v>0</v>
      </c>
      <c r="G569" s="187"/>
      <c r="H569" s="69"/>
      <c r="I569" s="69"/>
    </row>
    <row r="570" spans="1:9" ht="12">
      <c r="A570" s="71"/>
      <c r="B570" s="10" t="s">
        <v>495</v>
      </c>
      <c r="C570" s="268"/>
      <c r="D570" s="268"/>
      <c r="E570" s="268">
        <v>21055</v>
      </c>
      <c r="F570" s="537"/>
      <c r="G570" s="187"/>
      <c r="H570" s="69"/>
      <c r="I570" s="69"/>
    </row>
    <row r="571" spans="1:9" ht="12">
      <c r="A571" s="71"/>
      <c r="B571" s="10" t="s">
        <v>63</v>
      </c>
      <c r="C571" s="78"/>
      <c r="D571" s="78"/>
      <c r="E571" s="78"/>
      <c r="F571" s="543"/>
      <c r="G571" s="193"/>
      <c r="H571" s="69"/>
      <c r="I571" s="69"/>
    </row>
    <row r="572" spans="1:9" ht="12.75" thickBot="1">
      <c r="A572" s="71"/>
      <c r="B572" s="75" t="s">
        <v>256</v>
      </c>
      <c r="C572" s="78"/>
      <c r="D572" s="78"/>
      <c r="E572" s="79"/>
      <c r="F572" s="555"/>
      <c r="G572" s="30"/>
      <c r="H572" s="69"/>
      <c r="I572" s="69"/>
    </row>
    <row r="573" spans="1:9" ht="12.75" thickBot="1">
      <c r="A573" s="53"/>
      <c r="B573" s="58" t="s">
        <v>248</v>
      </c>
      <c r="C573" s="83">
        <f>SUM(C566:C572)</f>
        <v>38000</v>
      </c>
      <c r="D573" s="83">
        <f>SUM(D566:D572)</f>
        <v>38000</v>
      </c>
      <c r="E573" s="83">
        <f>SUM(E566:E572)</f>
        <v>21055</v>
      </c>
      <c r="F573" s="544">
        <f>SUM(E573/D573)</f>
        <v>0.554078947368421</v>
      </c>
      <c r="G573" s="189"/>
      <c r="H573" s="69"/>
      <c r="I573" s="69"/>
    </row>
    <row r="574" spans="1:9" ht="12" customHeight="1">
      <c r="A574" s="15">
        <v>3355</v>
      </c>
      <c r="B574" s="99" t="s">
        <v>177</v>
      </c>
      <c r="C574" s="100"/>
      <c r="D574" s="100"/>
      <c r="E574" s="90"/>
      <c r="F574" s="554"/>
      <c r="G574" s="187"/>
      <c r="H574" s="69"/>
      <c r="I574" s="69"/>
    </row>
    <row r="575" spans="1:9" ht="12" customHeight="1">
      <c r="A575" s="71"/>
      <c r="B575" s="72" t="s">
        <v>48</v>
      </c>
      <c r="C575" s="47"/>
      <c r="D575" s="47"/>
      <c r="E575" s="47"/>
      <c r="F575" s="543"/>
      <c r="G575" s="187"/>
      <c r="H575" s="69"/>
      <c r="I575" s="69"/>
    </row>
    <row r="576" spans="1:9" ht="12" customHeight="1">
      <c r="A576" s="71"/>
      <c r="B576" s="7" t="s">
        <v>289</v>
      </c>
      <c r="C576" s="47"/>
      <c r="D576" s="47"/>
      <c r="E576" s="47"/>
      <c r="F576" s="543"/>
      <c r="G576" s="187"/>
      <c r="H576" s="69"/>
      <c r="I576" s="69"/>
    </row>
    <row r="577" spans="1:9" ht="12" customHeight="1">
      <c r="A577" s="71"/>
      <c r="B577" s="86" t="s">
        <v>255</v>
      </c>
      <c r="C577" s="167">
        <v>5000</v>
      </c>
      <c r="D577" s="167">
        <v>5000</v>
      </c>
      <c r="E577" s="167"/>
      <c r="F577" s="543">
        <f>SUM(E577/D577)</f>
        <v>0</v>
      </c>
      <c r="G577" s="187"/>
      <c r="H577" s="69"/>
      <c r="I577" s="69"/>
    </row>
    <row r="578" spans="1:9" ht="12" customHeight="1">
      <c r="A578" s="71"/>
      <c r="B578" s="10" t="s">
        <v>269</v>
      </c>
      <c r="C578" s="47"/>
      <c r="D578" s="47"/>
      <c r="E578" s="47"/>
      <c r="F578" s="543"/>
      <c r="G578" s="187"/>
      <c r="H578" s="69"/>
      <c r="I578" s="69"/>
    </row>
    <row r="579" spans="1:9" ht="12" customHeight="1">
      <c r="A579" s="71"/>
      <c r="B579" s="10" t="s">
        <v>63</v>
      </c>
      <c r="C579" s="47"/>
      <c r="D579" s="47"/>
      <c r="E579" s="47"/>
      <c r="F579" s="543"/>
      <c r="G579" s="193"/>
      <c r="H579" s="69"/>
      <c r="I579" s="69"/>
    </row>
    <row r="580" spans="1:9" ht="12" customHeight="1" thickBot="1">
      <c r="A580" s="71"/>
      <c r="B580" s="75" t="s">
        <v>256</v>
      </c>
      <c r="C580" s="48"/>
      <c r="D580" s="48"/>
      <c r="E580" s="48"/>
      <c r="F580" s="555"/>
      <c r="G580" s="30"/>
      <c r="H580" s="69"/>
      <c r="I580" s="69"/>
    </row>
    <row r="581" spans="1:9" ht="12" customHeight="1" thickBot="1">
      <c r="A581" s="53"/>
      <c r="B581" s="58" t="s">
        <v>248</v>
      </c>
      <c r="C581" s="83">
        <f>SUM(C577:C580)</f>
        <v>5000</v>
      </c>
      <c r="D581" s="83">
        <f>SUM(D577:D580)</f>
        <v>5000</v>
      </c>
      <c r="E581" s="83">
        <f>SUM(E577:E580)</f>
        <v>0</v>
      </c>
      <c r="F581" s="544">
        <f>SUM(E581/D581)</f>
        <v>0</v>
      </c>
      <c r="G581" s="189"/>
      <c r="H581" s="69"/>
      <c r="I581" s="69"/>
    </row>
    <row r="582" spans="1:9" ht="12" customHeight="1">
      <c r="A582" s="15">
        <v>3356</v>
      </c>
      <c r="B582" s="99" t="s">
        <v>472</v>
      </c>
      <c r="C582" s="100"/>
      <c r="D582" s="100"/>
      <c r="E582" s="90"/>
      <c r="F582" s="554"/>
      <c r="G582" s="187"/>
      <c r="H582" s="69"/>
      <c r="I582" s="69"/>
    </row>
    <row r="583" spans="1:9" ht="12" customHeight="1">
      <c r="A583" s="71"/>
      <c r="B583" s="72" t="s">
        <v>48</v>
      </c>
      <c r="C583" s="167">
        <v>11811</v>
      </c>
      <c r="D583" s="167">
        <v>11811</v>
      </c>
      <c r="E583" s="167"/>
      <c r="F583" s="543">
        <f>SUM(E583/D583)</f>
        <v>0</v>
      </c>
      <c r="G583" s="187"/>
      <c r="H583" s="69"/>
      <c r="I583" s="69"/>
    </row>
    <row r="584" spans="1:9" ht="12" customHeight="1">
      <c r="A584" s="71"/>
      <c r="B584" s="7" t="s">
        <v>289</v>
      </c>
      <c r="C584" s="167">
        <v>3189</v>
      </c>
      <c r="D584" s="167">
        <v>3189</v>
      </c>
      <c r="E584" s="167"/>
      <c r="F584" s="543">
        <f>SUM(E584/D584)</f>
        <v>0</v>
      </c>
      <c r="G584" s="187"/>
      <c r="H584" s="69"/>
      <c r="I584" s="69"/>
    </row>
    <row r="585" spans="1:9" ht="12" customHeight="1">
      <c r="A585" s="71"/>
      <c r="B585" s="86" t="s">
        <v>255</v>
      </c>
      <c r="C585" s="167"/>
      <c r="D585" s="167"/>
      <c r="E585" s="167"/>
      <c r="F585" s="543"/>
      <c r="G585" s="187"/>
      <c r="H585" s="69"/>
      <c r="I585" s="69"/>
    </row>
    <row r="586" spans="1:9" ht="12" customHeight="1">
      <c r="A586" s="71"/>
      <c r="B586" s="10" t="s">
        <v>269</v>
      </c>
      <c r="C586" s="47"/>
      <c r="D586" s="47"/>
      <c r="E586" s="47"/>
      <c r="F586" s="543"/>
      <c r="G586" s="187"/>
      <c r="H586" s="69"/>
      <c r="I586" s="69"/>
    </row>
    <row r="587" spans="1:9" ht="12" customHeight="1">
      <c r="A587" s="71"/>
      <c r="B587" s="10" t="s">
        <v>63</v>
      </c>
      <c r="C587" s="47"/>
      <c r="D587" s="47"/>
      <c r="E587" s="47"/>
      <c r="F587" s="543"/>
      <c r="G587" s="193"/>
      <c r="H587" s="69"/>
      <c r="I587" s="69"/>
    </row>
    <row r="588" spans="1:9" ht="12" customHeight="1" thickBot="1">
      <c r="A588" s="71"/>
      <c r="B588" s="75" t="s">
        <v>256</v>
      </c>
      <c r="C588" s="48"/>
      <c r="D588" s="48"/>
      <c r="E588" s="48"/>
      <c r="F588" s="555"/>
      <c r="G588" s="30"/>
      <c r="H588" s="69"/>
      <c r="I588" s="69"/>
    </row>
    <row r="589" spans="1:9" ht="12" customHeight="1" thickBot="1">
      <c r="A589" s="53"/>
      <c r="B589" s="58" t="s">
        <v>248</v>
      </c>
      <c r="C589" s="83">
        <f>SUM(C583:C588)</f>
        <v>15000</v>
      </c>
      <c r="D589" s="83">
        <f>SUM(D583:D588)</f>
        <v>15000</v>
      </c>
      <c r="E589" s="83"/>
      <c r="F589" s="544">
        <f>SUM(E589/D589)</f>
        <v>0</v>
      </c>
      <c r="G589" s="189"/>
      <c r="H589" s="69"/>
      <c r="I589" s="69"/>
    </row>
    <row r="590" spans="1:9" ht="12" customHeight="1">
      <c r="A590" s="15">
        <v>3357</v>
      </c>
      <c r="B590" s="99" t="s">
        <v>541</v>
      </c>
      <c r="C590" s="100"/>
      <c r="D590" s="100"/>
      <c r="E590" s="90"/>
      <c r="F590" s="554"/>
      <c r="G590" s="187"/>
      <c r="H590" s="69"/>
      <c r="I590" s="69"/>
    </row>
    <row r="591" spans="1:9" ht="12" customHeight="1">
      <c r="A591" s="71"/>
      <c r="B591" s="72" t="s">
        <v>48</v>
      </c>
      <c r="C591" s="167"/>
      <c r="D591" s="167"/>
      <c r="E591" s="167"/>
      <c r="F591" s="543"/>
      <c r="G591" s="187"/>
      <c r="H591" s="69"/>
      <c r="I591" s="69"/>
    </row>
    <row r="592" spans="1:9" ht="12" customHeight="1">
      <c r="A592" s="71"/>
      <c r="B592" s="7" t="s">
        <v>289</v>
      </c>
      <c r="C592" s="167"/>
      <c r="D592" s="167"/>
      <c r="E592" s="167"/>
      <c r="F592" s="543"/>
      <c r="G592" s="187"/>
      <c r="H592" s="69"/>
      <c r="I592" s="69"/>
    </row>
    <row r="593" spans="1:9" ht="12" customHeight="1">
      <c r="A593" s="71"/>
      <c r="B593" s="86" t="s">
        <v>255</v>
      </c>
      <c r="C593" s="167">
        <v>1400</v>
      </c>
      <c r="D593" s="167">
        <v>1400</v>
      </c>
      <c r="E593" s="167"/>
      <c r="F593" s="543">
        <f>SUM(E593/D593)</f>
        <v>0</v>
      </c>
      <c r="G593" s="187"/>
      <c r="H593" s="69"/>
      <c r="I593" s="69"/>
    </row>
    <row r="594" spans="1:9" ht="12" customHeight="1">
      <c r="A594" s="71"/>
      <c r="B594" s="10" t="s">
        <v>269</v>
      </c>
      <c r="C594" s="47"/>
      <c r="D594" s="47"/>
      <c r="E594" s="47"/>
      <c r="F594" s="543"/>
      <c r="G594" s="187"/>
      <c r="H594" s="69"/>
      <c r="I594" s="69"/>
    </row>
    <row r="595" spans="1:9" ht="12" customHeight="1">
      <c r="A595" s="71"/>
      <c r="B595" s="10" t="s">
        <v>63</v>
      </c>
      <c r="C595" s="47"/>
      <c r="D595" s="47"/>
      <c r="E595" s="47"/>
      <c r="F595" s="543"/>
      <c r="G595" s="193"/>
      <c r="H595" s="69"/>
      <c r="I595" s="69"/>
    </row>
    <row r="596" spans="1:9" ht="12" customHeight="1" thickBot="1">
      <c r="A596" s="71"/>
      <c r="B596" s="75" t="s">
        <v>256</v>
      </c>
      <c r="C596" s="48"/>
      <c r="D596" s="48"/>
      <c r="E596" s="48"/>
      <c r="F596" s="555"/>
      <c r="G596" s="30"/>
      <c r="H596" s="69"/>
      <c r="I596" s="69"/>
    </row>
    <row r="597" spans="1:9" ht="12" customHeight="1" thickBot="1">
      <c r="A597" s="53"/>
      <c r="B597" s="58" t="s">
        <v>248</v>
      </c>
      <c r="C597" s="83">
        <f>SUM(C591:C596)</f>
        <v>1400</v>
      </c>
      <c r="D597" s="83">
        <f>SUM(D591:D596)</f>
        <v>1400</v>
      </c>
      <c r="E597" s="83"/>
      <c r="F597" s="544">
        <f>SUM(E597/D597)</f>
        <v>0</v>
      </c>
      <c r="G597" s="189"/>
      <c r="H597" s="69"/>
      <c r="I597" s="69"/>
    </row>
    <row r="598" spans="1:9" ht="12" customHeight="1">
      <c r="A598" s="15">
        <v>3358</v>
      </c>
      <c r="B598" s="99" t="s">
        <v>543</v>
      </c>
      <c r="C598" s="100"/>
      <c r="D598" s="100"/>
      <c r="E598" s="90"/>
      <c r="F598" s="554"/>
      <c r="G598" s="187"/>
      <c r="H598" s="69"/>
      <c r="I598" s="69"/>
    </row>
    <row r="599" spans="1:9" ht="12" customHeight="1">
      <c r="A599" s="71"/>
      <c r="B599" s="72" t="s">
        <v>48</v>
      </c>
      <c r="C599" s="167"/>
      <c r="D599" s="167"/>
      <c r="E599" s="167"/>
      <c r="F599" s="543"/>
      <c r="G599" s="187"/>
      <c r="H599" s="69"/>
      <c r="I599" s="69"/>
    </row>
    <row r="600" spans="1:9" ht="12" customHeight="1">
      <c r="A600" s="71"/>
      <c r="B600" s="7" t="s">
        <v>289</v>
      </c>
      <c r="C600" s="167"/>
      <c r="D600" s="167"/>
      <c r="E600" s="167"/>
      <c r="F600" s="543"/>
      <c r="G600" s="187"/>
      <c r="H600" s="69"/>
      <c r="I600" s="69"/>
    </row>
    <row r="601" spans="1:9" ht="12" customHeight="1">
      <c r="A601" s="71"/>
      <c r="B601" s="86" t="s">
        <v>255</v>
      </c>
      <c r="C601" s="167">
        <v>7000</v>
      </c>
      <c r="D601" s="167">
        <v>8969</v>
      </c>
      <c r="E601" s="167">
        <v>1969</v>
      </c>
      <c r="F601" s="537">
        <f>SUM(E601/D601)</f>
        <v>0.2195339502731631</v>
      </c>
      <c r="G601" s="187"/>
      <c r="H601" s="69"/>
      <c r="I601" s="69"/>
    </row>
    <row r="602" spans="1:9" ht="12" customHeight="1">
      <c r="A602" s="71"/>
      <c r="B602" s="10" t="s">
        <v>269</v>
      </c>
      <c r="C602" s="47"/>
      <c r="D602" s="47"/>
      <c r="E602" s="47"/>
      <c r="F602" s="543"/>
      <c r="G602" s="187"/>
      <c r="H602" s="69"/>
      <c r="I602" s="69"/>
    </row>
    <row r="603" spans="1:9" ht="12" customHeight="1">
      <c r="A603" s="71"/>
      <c r="B603" s="10" t="s">
        <v>63</v>
      </c>
      <c r="C603" s="47"/>
      <c r="D603" s="47"/>
      <c r="E603" s="47"/>
      <c r="F603" s="543"/>
      <c r="G603" s="193"/>
      <c r="H603" s="69"/>
      <c r="I603" s="69"/>
    </row>
    <row r="604" spans="1:9" ht="12" customHeight="1" thickBot="1">
      <c r="A604" s="71"/>
      <c r="B604" s="75" t="s">
        <v>256</v>
      </c>
      <c r="C604" s="48"/>
      <c r="D604" s="48"/>
      <c r="E604" s="48"/>
      <c r="F604" s="555"/>
      <c r="G604" s="30"/>
      <c r="H604" s="69"/>
      <c r="I604" s="69"/>
    </row>
    <row r="605" spans="1:9" ht="12" customHeight="1" thickBot="1">
      <c r="A605" s="53"/>
      <c r="B605" s="58" t="s">
        <v>248</v>
      </c>
      <c r="C605" s="83">
        <f>SUM(C599:C604)</f>
        <v>7000</v>
      </c>
      <c r="D605" s="83">
        <f>SUM(D599:D604)</f>
        <v>8969</v>
      </c>
      <c r="E605" s="83">
        <f>SUM(E599:E604)</f>
        <v>1969</v>
      </c>
      <c r="F605" s="544">
        <f>SUM(E605/D605)</f>
        <v>0.2195339502731631</v>
      </c>
      <c r="G605" s="189"/>
      <c r="H605" s="69"/>
      <c r="I605" s="69"/>
    </row>
    <row r="606" spans="1:9" ht="12" customHeight="1" thickBot="1">
      <c r="A606" s="70">
        <v>3400</v>
      </c>
      <c r="B606" s="58" t="s">
        <v>148</v>
      </c>
      <c r="C606" s="83">
        <f>SUM(C623+C631+C680)+C615+C639+C647+C655+C664+C672+C688+C696</f>
        <v>92100</v>
      </c>
      <c r="D606" s="83">
        <f>SUM(D623+D631+D680)+D615+D639+D647+D655+D664+D672+D688+D696</f>
        <v>98597</v>
      </c>
      <c r="E606" s="83">
        <f>SUM(E623+E631+E680)+E615+E639+E647+E655+E664+E672+E688+E696</f>
        <v>40567</v>
      </c>
      <c r="F606" s="544">
        <f>SUM(E606/D606)</f>
        <v>0.41144253881963955</v>
      </c>
      <c r="G606" s="189"/>
      <c r="H606" s="69"/>
      <c r="I606" s="69"/>
    </row>
    <row r="607" spans="1:9" ht="12" customHeight="1">
      <c r="A607" s="15">
        <v>3410</v>
      </c>
      <c r="B607" s="109" t="s">
        <v>149</v>
      </c>
      <c r="C607" s="90">
        <f>SUM(C615+C623+C631+C639+C647+C655)</f>
        <v>49100</v>
      </c>
      <c r="D607" s="90">
        <f>SUM(D615+D623+D631+D639+D647+D655)</f>
        <v>49100</v>
      </c>
      <c r="E607" s="90">
        <f>SUM(E615+E623+E631+E639+E647+E655)</f>
        <v>25552</v>
      </c>
      <c r="F607" s="554">
        <f>SUM(E607/D607)</f>
        <v>0.5204073319755601</v>
      </c>
      <c r="G607" s="4"/>
      <c r="H607" s="69"/>
      <c r="I607" s="69"/>
    </row>
    <row r="608" spans="1:9" ht="12" customHeight="1">
      <c r="A608" s="15">
        <v>3411</v>
      </c>
      <c r="B608" s="109" t="s">
        <v>108</v>
      </c>
      <c r="C608" s="90"/>
      <c r="D608" s="90"/>
      <c r="E608" s="90"/>
      <c r="F608" s="543"/>
      <c r="G608" s="187"/>
      <c r="H608" s="69"/>
      <c r="I608" s="69"/>
    </row>
    <row r="609" spans="1:9" ht="12" customHeight="1">
      <c r="A609" s="71"/>
      <c r="B609" s="72" t="s">
        <v>48</v>
      </c>
      <c r="C609" s="78"/>
      <c r="D609" s="78"/>
      <c r="E609" s="78"/>
      <c r="F609" s="543"/>
      <c r="G609" s="187"/>
      <c r="H609" s="69"/>
      <c r="I609" s="69"/>
    </row>
    <row r="610" spans="1:9" ht="12" customHeight="1">
      <c r="A610" s="71"/>
      <c r="B610" s="7" t="s">
        <v>289</v>
      </c>
      <c r="C610" s="78"/>
      <c r="D610" s="78"/>
      <c r="E610" s="78"/>
      <c r="F610" s="543"/>
      <c r="G610" s="187"/>
      <c r="H610" s="69"/>
      <c r="I610" s="69"/>
    </row>
    <row r="611" spans="1:9" ht="12" customHeight="1">
      <c r="A611" s="71"/>
      <c r="B611" s="86" t="s">
        <v>255</v>
      </c>
      <c r="C611" s="78"/>
      <c r="D611" s="78"/>
      <c r="E611" s="78"/>
      <c r="F611" s="543"/>
      <c r="G611" s="187"/>
      <c r="H611" s="69"/>
      <c r="I611" s="69"/>
    </row>
    <row r="612" spans="1:9" ht="12" customHeight="1">
      <c r="A612" s="71"/>
      <c r="B612" s="10" t="s">
        <v>269</v>
      </c>
      <c r="C612" s="268">
        <v>5000</v>
      </c>
      <c r="D612" s="268">
        <v>5000</v>
      </c>
      <c r="E612" s="268"/>
      <c r="F612" s="543">
        <f>SUM(E612/D612)</f>
        <v>0</v>
      </c>
      <c r="G612" s="187"/>
      <c r="H612" s="69"/>
      <c r="I612" s="69"/>
    </row>
    <row r="613" spans="1:9" ht="12" customHeight="1">
      <c r="A613" s="71"/>
      <c r="B613" s="10" t="s">
        <v>63</v>
      </c>
      <c r="C613" s="78"/>
      <c r="D613" s="78"/>
      <c r="E613" s="78"/>
      <c r="F613" s="543"/>
      <c r="G613" s="187"/>
      <c r="H613" s="69"/>
      <c r="I613" s="69"/>
    </row>
    <row r="614" spans="1:9" ht="12" customHeight="1" thickBot="1">
      <c r="A614" s="71"/>
      <c r="B614" s="75" t="s">
        <v>256</v>
      </c>
      <c r="C614" s="78"/>
      <c r="D614" s="78"/>
      <c r="E614" s="79"/>
      <c r="F614" s="555"/>
      <c r="G614" s="218"/>
      <c r="H614" s="69"/>
      <c r="I614" s="69"/>
    </row>
    <row r="615" spans="1:9" ht="12" customHeight="1" thickBot="1">
      <c r="A615" s="53"/>
      <c r="B615" s="58" t="s">
        <v>248</v>
      </c>
      <c r="C615" s="83">
        <f>SUM(C609:C614)</f>
        <v>5000</v>
      </c>
      <c r="D615" s="83">
        <f>SUM(D609:D614)</f>
        <v>5000</v>
      </c>
      <c r="E615" s="83"/>
      <c r="F615" s="544">
        <f>SUM(E615/D615)</f>
        <v>0</v>
      </c>
      <c r="G615" s="62"/>
      <c r="H615" s="69"/>
      <c r="I615" s="69"/>
    </row>
    <row r="616" spans="1:7" s="51" customFormat="1" ht="12" customHeight="1">
      <c r="A616" s="15">
        <v>3412</v>
      </c>
      <c r="B616" s="99" t="s">
        <v>123</v>
      </c>
      <c r="C616" s="100"/>
      <c r="D616" s="100"/>
      <c r="E616" s="90"/>
      <c r="F616" s="554"/>
      <c r="G616" s="31"/>
    </row>
    <row r="617" spans="1:9" ht="12" customHeight="1">
      <c r="A617" s="71"/>
      <c r="B617" s="72" t="s">
        <v>48</v>
      </c>
      <c r="C617" s="78"/>
      <c r="D617" s="78"/>
      <c r="E617" s="78">
        <v>133</v>
      </c>
      <c r="F617" s="543"/>
      <c r="G617" s="187"/>
      <c r="H617" s="69"/>
      <c r="I617" s="69"/>
    </row>
    <row r="618" spans="1:9" ht="12" customHeight="1">
      <c r="A618" s="71"/>
      <c r="B618" s="7" t="s">
        <v>289</v>
      </c>
      <c r="C618" s="78"/>
      <c r="D618" s="78"/>
      <c r="E618" s="78">
        <v>25</v>
      </c>
      <c r="F618" s="543"/>
      <c r="G618" s="187"/>
      <c r="H618" s="69"/>
      <c r="I618" s="69"/>
    </row>
    <row r="619" spans="1:9" ht="12" customHeight="1">
      <c r="A619" s="71"/>
      <c r="B619" s="86" t="s">
        <v>255</v>
      </c>
      <c r="C619" s="268">
        <v>3500</v>
      </c>
      <c r="D619" s="268">
        <v>3500</v>
      </c>
      <c r="E619" s="268">
        <v>340</v>
      </c>
      <c r="F619" s="537">
        <f>SUM(E619/D619)</f>
        <v>0.09714285714285714</v>
      </c>
      <c r="G619" s="187"/>
      <c r="H619" s="69"/>
      <c r="I619" s="69"/>
    </row>
    <row r="620" spans="1:9" ht="12" customHeight="1">
      <c r="A620" s="71"/>
      <c r="B620" s="10" t="s">
        <v>269</v>
      </c>
      <c r="C620" s="78"/>
      <c r="D620" s="78"/>
      <c r="E620" s="78">
        <v>100</v>
      </c>
      <c r="F620" s="543"/>
      <c r="G620" s="193"/>
      <c r="H620" s="69"/>
      <c r="I620" s="69"/>
    </row>
    <row r="621" spans="1:9" ht="12" customHeight="1">
      <c r="A621" s="71"/>
      <c r="B621" s="10" t="s">
        <v>63</v>
      </c>
      <c r="C621" s="78"/>
      <c r="D621" s="78"/>
      <c r="E621" s="78"/>
      <c r="F621" s="543"/>
      <c r="G621" s="5"/>
      <c r="H621" s="69"/>
      <c r="I621" s="69"/>
    </row>
    <row r="622" spans="1:9" ht="12" customHeight="1" thickBot="1">
      <c r="A622" s="71"/>
      <c r="B622" s="75" t="s">
        <v>256</v>
      </c>
      <c r="C622" s="78"/>
      <c r="D622" s="78"/>
      <c r="E622" s="79"/>
      <c r="F622" s="555"/>
      <c r="G622" s="190"/>
      <c r="H622" s="69"/>
      <c r="I622" s="69"/>
    </row>
    <row r="623" spans="1:9" ht="12" customHeight="1" thickBot="1">
      <c r="A623" s="53"/>
      <c r="B623" s="58" t="s">
        <v>248</v>
      </c>
      <c r="C623" s="83">
        <f>SUM(C617:C622)</f>
        <v>3500</v>
      </c>
      <c r="D623" s="83">
        <f>SUM(D617:D622)</f>
        <v>3500</v>
      </c>
      <c r="E623" s="83">
        <f>SUM(E617:E622)</f>
        <v>598</v>
      </c>
      <c r="F623" s="544">
        <f>SUM(E623/D623)</f>
        <v>0.17085714285714285</v>
      </c>
      <c r="G623" s="126"/>
      <c r="H623" s="69"/>
      <c r="I623" s="69"/>
    </row>
    <row r="624" spans="1:9" ht="12" customHeight="1">
      <c r="A624" s="15">
        <v>3413</v>
      </c>
      <c r="B624" s="104" t="s">
        <v>124</v>
      </c>
      <c r="C624" s="90"/>
      <c r="D624" s="90"/>
      <c r="E624" s="90"/>
      <c r="F624" s="554"/>
      <c r="G624" s="31"/>
      <c r="H624" s="69"/>
      <c r="I624" s="69"/>
    </row>
    <row r="625" spans="1:9" ht="12" customHeight="1">
      <c r="A625" s="71"/>
      <c r="B625" s="72" t="s">
        <v>48</v>
      </c>
      <c r="C625" s="78"/>
      <c r="D625" s="78"/>
      <c r="E625" s="78">
        <v>274</v>
      </c>
      <c r="F625" s="543"/>
      <c r="G625" s="187"/>
      <c r="H625" s="69"/>
      <c r="I625" s="69"/>
    </row>
    <row r="626" spans="1:9" ht="12" customHeight="1">
      <c r="A626" s="71"/>
      <c r="B626" s="7" t="s">
        <v>289</v>
      </c>
      <c r="C626" s="78"/>
      <c r="D626" s="78"/>
      <c r="E626" s="78">
        <v>47</v>
      </c>
      <c r="F626" s="543"/>
      <c r="G626" s="187"/>
      <c r="H626" s="69"/>
      <c r="I626" s="69"/>
    </row>
    <row r="627" spans="1:9" ht="12" customHeight="1">
      <c r="A627" s="71"/>
      <c r="B627" s="86" t="s">
        <v>255</v>
      </c>
      <c r="C627" s="268">
        <v>11000</v>
      </c>
      <c r="D627" s="268">
        <v>11000</v>
      </c>
      <c r="E627" s="268">
        <v>1133</v>
      </c>
      <c r="F627" s="537">
        <f>SUM(E627/D627)</f>
        <v>0.103</v>
      </c>
      <c r="G627" s="187"/>
      <c r="H627" s="69"/>
      <c r="I627" s="69"/>
    </row>
    <row r="628" spans="1:9" ht="12" customHeight="1">
      <c r="A628" s="71"/>
      <c r="B628" s="10" t="s">
        <v>269</v>
      </c>
      <c r="C628" s="78"/>
      <c r="D628" s="78"/>
      <c r="E628" s="78"/>
      <c r="F628" s="543"/>
      <c r="G628" s="187"/>
      <c r="H628" s="69"/>
      <c r="I628" s="69"/>
    </row>
    <row r="629" spans="1:9" ht="12" customHeight="1">
      <c r="A629" s="71"/>
      <c r="B629" s="10" t="s">
        <v>63</v>
      </c>
      <c r="C629" s="78"/>
      <c r="D629" s="78"/>
      <c r="E629" s="78"/>
      <c r="F629" s="543"/>
      <c r="G629" s="193"/>
      <c r="H629" s="69"/>
      <c r="I629" s="69"/>
    </row>
    <row r="630" spans="1:9" ht="12" customHeight="1" thickBot="1">
      <c r="A630" s="71"/>
      <c r="B630" s="75" t="s">
        <v>256</v>
      </c>
      <c r="C630" s="78"/>
      <c r="D630" s="78"/>
      <c r="E630" s="79"/>
      <c r="F630" s="555"/>
      <c r="G630" s="30"/>
      <c r="H630" s="69"/>
      <c r="I630" s="69"/>
    </row>
    <row r="631" spans="1:9" ht="12" customHeight="1" thickBot="1">
      <c r="A631" s="53"/>
      <c r="B631" s="58" t="s">
        <v>248</v>
      </c>
      <c r="C631" s="83">
        <f>SUM(C625:C630)</f>
        <v>11000</v>
      </c>
      <c r="D631" s="83">
        <f>SUM(D625:D630)</f>
        <v>11000</v>
      </c>
      <c r="E631" s="83">
        <f>SUM(E625:E630)</f>
        <v>1454</v>
      </c>
      <c r="F631" s="544">
        <f>SUM(E631/D631)</f>
        <v>0.13218181818181818</v>
      </c>
      <c r="G631" s="126"/>
      <c r="H631" s="69"/>
      <c r="I631" s="69"/>
    </row>
    <row r="632" spans="1:9" ht="12" customHeight="1">
      <c r="A632" s="15">
        <v>3414</v>
      </c>
      <c r="B632" s="104" t="s">
        <v>185</v>
      </c>
      <c r="C632" s="90"/>
      <c r="D632" s="90"/>
      <c r="E632" s="90"/>
      <c r="F632" s="554"/>
      <c r="G632" s="31"/>
      <c r="H632" s="69"/>
      <c r="I632" s="69"/>
    </row>
    <row r="633" spans="1:9" ht="12" customHeight="1">
      <c r="A633" s="71"/>
      <c r="B633" s="72" t="s">
        <v>48</v>
      </c>
      <c r="C633" s="78"/>
      <c r="D633" s="78"/>
      <c r="E633" s="78"/>
      <c r="F633" s="543"/>
      <c r="G633" s="187"/>
      <c r="H633" s="69"/>
      <c r="I633" s="69"/>
    </row>
    <row r="634" spans="1:9" ht="12" customHeight="1">
      <c r="A634" s="71"/>
      <c r="B634" s="7" t="s">
        <v>289</v>
      </c>
      <c r="C634" s="78"/>
      <c r="D634" s="78"/>
      <c r="E634" s="78"/>
      <c r="F634" s="543"/>
      <c r="G634" s="187"/>
      <c r="H634" s="69"/>
      <c r="I634" s="69"/>
    </row>
    <row r="635" spans="1:9" ht="12" customHeight="1">
      <c r="A635" s="71"/>
      <c r="B635" s="86" t="s">
        <v>255</v>
      </c>
      <c r="C635" s="78"/>
      <c r="D635" s="78"/>
      <c r="E635" s="78"/>
      <c r="F635" s="543"/>
      <c r="G635" s="187"/>
      <c r="H635" s="69"/>
      <c r="I635" s="69"/>
    </row>
    <row r="636" spans="1:9" ht="12" customHeight="1">
      <c r="A636" s="71"/>
      <c r="B636" s="10" t="s">
        <v>269</v>
      </c>
      <c r="C636" s="268">
        <v>7000</v>
      </c>
      <c r="D636" s="268">
        <v>7000</v>
      </c>
      <c r="E636" s="268">
        <v>3500</v>
      </c>
      <c r="F636" s="537">
        <f>SUM(E636/D636)</f>
        <v>0.5</v>
      </c>
      <c r="G636" s="187"/>
      <c r="H636" s="69"/>
      <c r="I636" s="69"/>
    </row>
    <row r="637" spans="1:9" ht="12" customHeight="1">
      <c r="A637" s="71"/>
      <c r="B637" s="10" t="s">
        <v>63</v>
      </c>
      <c r="C637" s="78"/>
      <c r="D637" s="78"/>
      <c r="E637" s="78"/>
      <c r="F637" s="543"/>
      <c r="G637" s="193"/>
      <c r="H637" s="69"/>
      <c r="I637" s="69"/>
    </row>
    <row r="638" spans="1:9" ht="12" customHeight="1" thickBot="1">
      <c r="A638" s="71"/>
      <c r="B638" s="75" t="s">
        <v>256</v>
      </c>
      <c r="C638" s="78"/>
      <c r="D638" s="78"/>
      <c r="E638" s="79"/>
      <c r="F638" s="555"/>
      <c r="G638" s="30"/>
      <c r="H638" s="69"/>
      <c r="I638" s="69"/>
    </row>
    <row r="639" spans="1:9" ht="12" customHeight="1" thickBot="1">
      <c r="A639" s="53"/>
      <c r="B639" s="58" t="s">
        <v>248</v>
      </c>
      <c r="C639" s="83">
        <f>SUM(C633:C638)</f>
        <v>7000</v>
      </c>
      <c r="D639" s="83">
        <f>SUM(D633:D638)</f>
        <v>7000</v>
      </c>
      <c r="E639" s="83">
        <f>SUM(E633:E638)</f>
        <v>3500</v>
      </c>
      <c r="F639" s="544">
        <f>SUM(E639/D639)</f>
        <v>0.5</v>
      </c>
      <c r="G639" s="126"/>
      <c r="H639" s="69"/>
      <c r="I639" s="69"/>
    </row>
    <row r="640" spans="1:9" ht="12" customHeight="1">
      <c r="A640" s="15">
        <v>3415</v>
      </c>
      <c r="B640" s="104" t="s">
        <v>220</v>
      </c>
      <c r="C640" s="90"/>
      <c r="D640" s="90"/>
      <c r="E640" s="90"/>
      <c r="F640" s="554"/>
      <c r="G640" s="31" t="s">
        <v>217</v>
      </c>
      <c r="H640" s="69"/>
      <c r="I640" s="69"/>
    </row>
    <row r="641" spans="1:9" ht="12" customHeight="1">
      <c r="A641" s="71"/>
      <c r="B641" s="72" t="s">
        <v>48</v>
      </c>
      <c r="C641" s="78"/>
      <c r="D641" s="78"/>
      <c r="E641" s="78"/>
      <c r="F641" s="543"/>
      <c r="G641" s="187"/>
      <c r="H641" s="69"/>
      <c r="I641" s="69"/>
    </row>
    <row r="642" spans="1:9" ht="12" customHeight="1">
      <c r="A642" s="71"/>
      <c r="B642" s="7" t="s">
        <v>289</v>
      </c>
      <c r="C642" s="78"/>
      <c r="D642" s="78"/>
      <c r="E642" s="78"/>
      <c r="F642" s="543"/>
      <c r="G642" s="187"/>
      <c r="H642" s="69"/>
      <c r="I642" s="69"/>
    </row>
    <row r="643" spans="1:9" ht="12" customHeight="1">
      <c r="A643" s="71"/>
      <c r="B643" s="86" t="s">
        <v>255</v>
      </c>
      <c r="C643" s="78"/>
      <c r="D643" s="78"/>
      <c r="E643" s="78"/>
      <c r="F643" s="543"/>
      <c r="G643" s="187"/>
      <c r="H643" s="69"/>
      <c r="I643" s="69"/>
    </row>
    <row r="644" spans="1:9" ht="12" customHeight="1">
      <c r="A644" s="71"/>
      <c r="B644" s="10" t="s">
        <v>269</v>
      </c>
      <c r="C644" s="78">
        <v>2600</v>
      </c>
      <c r="D644" s="78">
        <v>2600</v>
      </c>
      <c r="E644" s="78"/>
      <c r="F644" s="543">
        <f>SUM(E644/D644)</f>
        <v>0</v>
      </c>
      <c r="G644" s="187"/>
      <c r="H644" s="69"/>
      <c r="I644" s="69"/>
    </row>
    <row r="645" spans="1:9" ht="12" customHeight="1">
      <c r="A645" s="71"/>
      <c r="B645" s="10" t="s">
        <v>63</v>
      </c>
      <c r="C645" s="78"/>
      <c r="D645" s="78"/>
      <c r="E645" s="78"/>
      <c r="F645" s="543"/>
      <c r="G645" s="193"/>
      <c r="H645" s="69"/>
      <c r="I645" s="69"/>
    </row>
    <row r="646" spans="1:9" ht="12" customHeight="1" thickBot="1">
      <c r="A646" s="71"/>
      <c r="B646" s="75" t="s">
        <v>256</v>
      </c>
      <c r="C646" s="78"/>
      <c r="D646" s="78"/>
      <c r="E646" s="79"/>
      <c r="F646" s="555"/>
      <c r="G646" s="30"/>
      <c r="H646" s="69"/>
      <c r="I646" s="69"/>
    </row>
    <row r="647" spans="1:9" ht="12" customHeight="1" thickBot="1">
      <c r="A647" s="53"/>
      <c r="B647" s="58" t="s">
        <v>248</v>
      </c>
      <c r="C647" s="83">
        <f>SUM(C641:C646)</f>
        <v>2600</v>
      </c>
      <c r="D647" s="83">
        <f>SUM(D641:D646)</f>
        <v>2600</v>
      </c>
      <c r="E647" s="83"/>
      <c r="F647" s="544">
        <f>SUM(E647/D647)</f>
        <v>0</v>
      </c>
      <c r="G647" s="126"/>
      <c r="H647" s="69"/>
      <c r="I647" s="69"/>
    </row>
    <row r="648" spans="1:9" ht="12" customHeight="1">
      <c r="A648" s="15">
        <v>3416</v>
      </c>
      <c r="B648" s="104" t="s">
        <v>194</v>
      </c>
      <c r="C648" s="90"/>
      <c r="D648" s="90"/>
      <c r="E648" s="90"/>
      <c r="F648" s="554"/>
      <c r="G648" s="31" t="s">
        <v>217</v>
      </c>
      <c r="H648" s="69"/>
      <c r="I648" s="69"/>
    </row>
    <row r="649" spans="1:9" ht="12" customHeight="1">
      <c r="A649" s="71"/>
      <c r="B649" s="72" t="s">
        <v>48</v>
      </c>
      <c r="C649" s="78"/>
      <c r="D649" s="78"/>
      <c r="E649" s="78"/>
      <c r="F649" s="543"/>
      <c r="G649" s="187"/>
      <c r="H649" s="69"/>
      <c r="I649" s="69"/>
    </row>
    <row r="650" spans="1:9" ht="12" customHeight="1">
      <c r="A650" s="71"/>
      <c r="B650" s="7" t="s">
        <v>289</v>
      </c>
      <c r="C650" s="78"/>
      <c r="D650" s="78"/>
      <c r="E650" s="78"/>
      <c r="F650" s="543"/>
      <c r="G650" s="187"/>
      <c r="H650" s="69"/>
      <c r="I650" s="69"/>
    </row>
    <row r="651" spans="1:9" ht="12" customHeight="1">
      <c r="A651" s="71"/>
      <c r="B651" s="86" t="s">
        <v>255</v>
      </c>
      <c r="C651" s="78"/>
      <c r="D651" s="78"/>
      <c r="E651" s="78"/>
      <c r="F651" s="543"/>
      <c r="G651" s="187"/>
      <c r="H651" s="69"/>
      <c r="I651" s="69"/>
    </row>
    <row r="652" spans="1:9" ht="12" customHeight="1">
      <c r="A652" s="71"/>
      <c r="B652" s="10" t="s">
        <v>269</v>
      </c>
      <c r="C652" s="78">
        <v>20000</v>
      </c>
      <c r="D652" s="78">
        <v>20000</v>
      </c>
      <c r="E652" s="78">
        <v>20000</v>
      </c>
      <c r="F652" s="537">
        <f>SUM(E652/D652)</f>
        <v>1</v>
      </c>
      <c r="G652" s="187"/>
      <c r="H652" s="69"/>
      <c r="I652" s="69"/>
    </row>
    <row r="653" spans="1:9" ht="12" customHeight="1">
      <c r="A653" s="71"/>
      <c r="B653" s="10" t="s">
        <v>63</v>
      </c>
      <c r="C653" s="78"/>
      <c r="D653" s="78"/>
      <c r="E653" s="78"/>
      <c r="F653" s="543"/>
      <c r="G653" s="193"/>
      <c r="H653" s="69"/>
      <c r="I653" s="69"/>
    </row>
    <row r="654" spans="1:9" ht="12" customHeight="1" thickBot="1">
      <c r="A654" s="71"/>
      <c r="B654" s="75" t="s">
        <v>256</v>
      </c>
      <c r="C654" s="78"/>
      <c r="D654" s="78"/>
      <c r="E654" s="79"/>
      <c r="F654" s="555"/>
      <c r="G654" s="30"/>
      <c r="H654" s="69"/>
      <c r="I654" s="69"/>
    </row>
    <row r="655" spans="1:9" ht="12" customHeight="1" thickBot="1">
      <c r="A655" s="53"/>
      <c r="B655" s="58" t="s">
        <v>248</v>
      </c>
      <c r="C655" s="83">
        <f>SUM(C649:C654)</f>
        <v>20000</v>
      </c>
      <c r="D655" s="83">
        <f>SUM(D649:D654)</f>
        <v>20000</v>
      </c>
      <c r="E655" s="83">
        <f>SUM(E649:E654)</f>
        <v>20000</v>
      </c>
      <c r="F655" s="544">
        <f>SUM(E655/D655)</f>
        <v>1</v>
      </c>
      <c r="G655" s="126"/>
      <c r="H655" s="69"/>
      <c r="I655" s="69"/>
    </row>
    <row r="656" spans="1:9" ht="12" customHeight="1">
      <c r="A656" s="15">
        <v>3420</v>
      </c>
      <c r="B656" s="109" t="s">
        <v>150</v>
      </c>
      <c r="C656" s="90">
        <f>SUM(C664+C672+C680+C688+C696)</f>
        <v>43000</v>
      </c>
      <c r="D656" s="90">
        <f>SUM(D664+D672+D680+D688+D696)</f>
        <v>49497</v>
      </c>
      <c r="E656" s="90">
        <f>SUM(E664+E672+E680+E688+E696)</f>
        <v>15015</v>
      </c>
      <c r="F656" s="554">
        <f>SUM(E656/D656)</f>
        <v>0.30335171828595675</v>
      </c>
      <c r="G656" s="31"/>
      <c r="H656" s="69"/>
      <c r="I656" s="69"/>
    </row>
    <row r="657" spans="1:9" ht="12" customHeight="1">
      <c r="A657" s="15">
        <v>3421</v>
      </c>
      <c r="B657" s="104" t="s">
        <v>78</v>
      </c>
      <c r="C657" s="90"/>
      <c r="D657" s="90"/>
      <c r="E657" s="90"/>
      <c r="F657" s="543"/>
      <c r="G657" s="4" t="s">
        <v>217</v>
      </c>
      <c r="H657" s="69"/>
      <c r="I657" s="69"/>
    </row>
    <row r="658" spans="1:9" ht="12" customHeight="1">
      <c r="A658" s="71"/>
      <c r="B658" s="72" t="s">
        <v>48</v>
      </c>
      <c r="C658" s="78"/>
      <c r="D658" s="78"/>
      <c r="E658" s="78"/>
      <c r="F658" s="543"/>
      <c r="G658" s="5"/>
      <c r="H658" s="69"/>
      <c r="I658" s="69"/>
    </row>
    <row r="659" spans="1:9" ht="12" customHeight="1">
      <c r="A659" s="71"/>
      <c r="B659" s="7" t="s">
        <v>289</v>
      </c>
      <c r="C659" s="78"/>
      <c r="D659" s="78"/>
      <c r="E659" s="78"/>
      <c r="F659" s="543"/>
      <c r="G659" s="5"/>
      <c r="H659" s="69"/>
      <c r="I659" s="69"/>
    </row>
    <row r="660" spans="1:9" ht="12" customHeight="1">
      <c r="A660" s="71"/>
      <c r="B660" s="86" t="s">
        <v>255</v>
      </c>
      <c r="C660" s="78"/>
      <c r="D660" s="78"/>
      <c r="E660" s="78"/>
      <c r="F660" s="543"/>
      <c r="G660" s="5"/>
      <c r="H660" s="69"/>
      <c r="I660" s="69"/>
    </row>
    <row r="661" spans="1:9" ht="12" customHeight="1">
      <c r="A661" s="71"/>
      <c r="B661" s="10" t="s">
        <v>269</v>
      </c>
      <c r="C661" s="78">
        <v>18462</v>
      </c>
      <c r="D661" s="78">
        <v>18462</v>
      </c>
      <c r="E661" s="78">
        <v>800</v>
      </c>
      <c r="F661" s="537">
        <f>SUM(E661/D661)</f>
        <v>0.04333225002708266</v>
      </c>
      <c r="G661" s="2"/>
      <c r="H661" s="69"/>
      <c r="I661" s="69"/>
    </row>
    <row r="662" spans="1:9" ht="12" customHeight="1">
      <c r="A662" s="71"/>
      <c r="B662" s="10" t="s">
        <v>63</v>
      </c>
      <c r="C662" s="78"/>
      <c r="D662" s="78"/>
      <c r="E662" s="78"/>
      <c r="F662" s="543"/>
      <c r="G662" s="5"/>
      <c r="H662" s="69"/>
      <c r="I662" s="69"/>
    </row>
    <row r="663" spans="1:9" ht="12" customHeight="1" thickBot="1">
      <c r="A663" s="71"/>
      <c r="B663" s="75" t="s">
        <v>256</v>
      </c>
      <c r="C663" s="78"/>
      <c r="D663" s="78"/>
      <c r="E663" s="79"/>
      <c r="F663" s="555"/>
      <c r="G663" s="30"/>
      <c r="H663" s="69"/>
      <c r="I663" s="69"/>
    </row>
    <row r="664" spans="1:9" ht="12" customHeight="1" thickBot="1">
      <c r="A664" s="53"/>
      <c r="B664" s="58" t="s">
        <v>248</v>
      </c>
      <c r="C664" s="83">
        <f>SUM(C658:C663)</f>
        <v>18462</v>
      </c>
      <c r="D664" s="83">
        <f>SUM(D658:D663)</f>
        <v>18462</v>
      </c>
      <c r="E664" s="83">
        <f>SUM(E658:E663)</f>
        <v>800</v>
      </c>
      <c r="F664" s="544">
        <f>SUM(E664/D664)</f>
        <v>0.04333225002708266</v>
      </c>
      <c r="G664" s="189"/>
      <c r="H664" s="69"/>
      <c r="I664" s="69"/>
    </row>
    <row r="665" spans="1:9" ht="12" customHeight="1">
      <c r="A665" s="15">
        <v>3422</v>
      </c>
      <c r="B665" s="104" t="s">
        <v>126</v>
      </c>
      <c r="C665" s="90"/>
      <c r="D665" s="90"/>
      <c r="E665" s="90"/>
      <c r="F665" s="554"/>
      <c r="G665" s="4"/>
      <c r="H665" s="69"/>
      <c r="I665" s="69"/>
    </row>
    <row r="666" spans="1:9" ht="12" customHeight="1">
      <c r="A666" s="71"/>
      <c r="B666" s="72" t="s">
        <v>48</v>
      </c>
      <c r="C666" s="78"/>
      <c r="D666" s="78"/>
      <c r="E666" s="78"/>
      <c r="F666" s="543"/>
      <c r="G666" s="5"/>
      <c r="H666" s="69"/>
      <c r="I666" s="69"/>
    </row>
    <row r="667" spans="1:9" ht="12" customHeight="1">
      <c r="A667" s="71"/>
      <c r="B667" s="7" t="s">
        <v>289</v>
      </c>
      <c r="C667" s="78"/>
      <c r="D667" s="78"/>
      <c r="E667" s="78">
        <v>10</v>
      </c>
      <c r="F667" s="543"/>
      <c r="G667" s="5"/>
      <c r="H667" s="69"/>
      <c r="I667" s="69"/>
    </row>
    <row r="668" spans="1:9" ht="12" customHeight="1">
      <c r="A668" s="71"/>
      <c r="B668" s="86" t="s">
        <v>255</v>
      </c>
      <c r="C668" s="78">
        <v>8000</v>
      </c>
      <c r="D668" s="78">
        <v>14497</v>
      </c>
      <c r="E668" s="78">
        <v>12724</v>
      </c>
      <c r="F668" s="537">
        <f>SUM(E668/D668)</f>
        <v>0.8776988342415672</v>
      </c>
      <c r="G668" s="5"/>
      <c r="H668" s="69"/>
      <c r="I668" s="69"/>
    </row>
    <row r="669" spans="1:9" ht="12" customHeight="1">
      <c r="A669" s="71"/>
      <c r="B669" s="10" t="s">
        <v>269</v>
      </c>
      <c r="C669" s="78"/>
      <c r="D669" s="78"/>
      <c r="E669" s="78"/>
      <c r="F669" s="543"/>
      <c r="G669" s="2"/>
      <c r="H669" s="69"/>
      <c r="I669" s="69"/>
    </row>
    <row r="670" spans="1:9" ht="12" customHeight="1">
      <c r="A670" s="71"/>
      <c r="B670" s="10" t="s">
        <v>63</v>
      </c>
      <c r="C670" s="78"/>
      <c r="D670" s="78"/>
      <c r="E670" s="78"/>
      <c r="F670" s="543"/>
      <c r="G670" s="5"/>
      <c r="H670" s="69"/>
      <c r="I670" s="69"/>
    </row>
    <row r="671" spans="1:9" ht="12" customHeight="1" thickBot="1">
      <c r="A671" s="71"/>
      <c r="B671" s="75" t="s">
        <v>256</v>
      </c>
      <c r="C671" s="78"/>
      <c r="D671" s="78"/>
      <c r="E671" s="79"/>
      <c r="F671" s="555"/>
      <c r="G671" s="30"/>
      <c r="H671" s="69"/>
      <c r="I671" s="69"/>
    </row>
    <row r="672" spans="1:9" ht="12" customHeight="1" thickBot="1">
      <c r="A672" s="53"/>
      <c r="B672" s="58" t="s">
        <v>248</v>
      </c>
      <c r="C672" s="83">
        <f>SUM(C666:C671)</f>
        <v>8000</v>
      </c>
      <c r="D672" s="83">
        <f>SUM(D666:D671)</f>
        <v>14497</v>
      </c>
      <c r="E672" s="83">
        <f>SUM(E666:E671)</f>
        <v>12734</v>
      </c>
      <c r="F672" s="544">
        <f>SUM(E672/D672)</f>
        <v>0.8783886321307857</v>
      </c>
      <c r="G672" s="189"/>
      <c r="H672" s="69"/>
      <c r="I672" s="69"/>
    </row>
    <row r="673" spans="1:9" ht="12" customHeight="1">
      <c r="A673" s="15">
        <v>3423</v>
      </c>
      <c r="B673" s="104" t="s">
        <v>125</v>
      </c>
      <c r="C673" s="90"/>
      <c r="D673" s="90"/>
      <c r="E673" s="90"/>
      <c r="F673" s="554"/>
      <c r="G673" s="187"/>
      <c r="H673" s="69"/>
      <c r="I673" s="69"/>
    </row>
    <row r="674" spans="1:9" ht="12" customHeight="1">
      <c r="A674" s="71"/>
      <c r="B674" s="72" t="s">
        <v>48</v>
      </c>
      <c r="C674" s="78"/>
      <c r="D674" s="78"/>
      <c r="E674" s="78">
        <v>72</v>
      </c>
      <c r="F674" s="543"/>
      <c r="G674" s="187"/>
      <c r="H674" s="69"/>
      <c r="I674" s="69"/>
    </row>
    <row r="675" spans="1:9" ht="12" customHeight="1">
      <c r="A675" s="71"/>
      <c r="B675" s="7" t="s">
        <v>289</v>
      </c>
      <c r="C675" s="78"/>
      <c r="D675" s="78"/>
      <c r="E675" s="78">
        <v>14</v>
      </c>
      <c r="F675" s="543"/>
      <c r="G675" s="187"/>
      <c r="H675" s="69"/>
      <c r="I675" s="69"/>
    </row>
    <row r="676" spans="1:9" ht="12" customHeight="1">
      <c r="A676" s="71"/>
      <c r="B676" s="86" t="s">
        <v>255</v>
      </c>
      <c r="C676" s="78">
        <v>8000</v>
      </c>
      <c r="D676" s="78">
        <v>6000</v>
      </c>
      <c r="E676" s="78">
        <v>660</v>
      </c>
      <c r="F676" s="537">
        <f>SUM(E676/D676)</f>
        <v>0.11</v>
      </c>
      <c r="G676" s="187"/>
      <c r="H676" s="69"/>
      <c r="I676" s="69"/>
    </row>
    <row r="677" spans="1:9" ht="12" customHeight="1">
      <c r="A677" s="71"/>
      <c r="B677" s="10" t="s">
        <v>269</v>
      </c>
      <c r="C677" s="78">
        <v>2000</v>
      </c>
      <c r="D677" s="78">
        <v>4000</v>
      </c>
      <c r="E677" s="78">
        <v>100</v>
      </c>
      <c r="F677" s="537">
        <f>SUM(E677/D677)</f>
        <v>0.025</v>
      </c>
      <c r="G677" s="187"/>
      <c r="H677" s="69"/>
      <c r="I677" s="69"/>
    </row>
    <row r="678" spans="1:9" ht="12" customHeight="1">
      <c r="A678" s="71"/>
      <c r="B678" s="10" t="s">
        <v>63</v>
      </c>
      <c r="C678" s="78"/>
      <c r="D678" s="78"/>
      <c r="E678" s="78"/>
      <c r="F678" s="543"/>
      <c r="G678" s="193"/>
      <c r="H678" s="69"/>
      <c r="I678" s="69"/>
    </row>
    <row r="679" spans="1:9" ht="12" customHeight="1" thickBot="1">
      <c r="A679" s="71"/>
      <c r="B679" s="75" t="s">
        <v>256</v>
      </c>
      <c r="C679" s="78"/>
      <c r="D679" s="78"/>
      <c r="E679" s="79"/>
      <c r="F679" s="555"/>
      <c r="G679" s="30"/>
      <c r="H679" s="69"/>
      <c r="I679" s="69"/>
    </row>
    <row r="680" spans="1:9" ht="12.75" customHeight="1" thickBot="1">
      <c r="A680" s="53"/>
      <c r="B680" s="58" t="s">
        <v>248</v>
      </c>
      <c r="C680" s="83">
        <f>SUM(C674:C679)</f>
        <v>10000</v>
      </c>
      <c r="D680" s="83">
        <f>SUM(D674:D679)</f>
        <v>10000</v>
      </c>
      <c r="E680" s="83">
        <f>SUM(E674:E679)</f>
        <v>846</v>
      </c>
      <c r="F680" s="544">
        <f>SUM(E680/D680)</f>
        <v>0.0846</v>
      </c>
      <c r="G680" s="189"/>
      <c r="H680" s="69"/>
      <c r="I680" s="69"/>
    </row>
    <row r="681" spans="1:9" ht="12.75" customHeight="1">
      <c r="A681" s="15">
        <v>3424</v>
      </c>
      <c r="B681" s="104" t="s">
        <v>283</v>
      </c>
      <c r="C681" s="90"/>
      <c r="D681" s="90"/>
      <c r="E681" s="90"/>
      <c r="F681" s="554"/>
      <c r="G681" s="187"/>
      <c r="H681" s="69"/>
      <c r="I681" s="69"/>
    </row>
    <row r="682" spans="1:9" ht="12.75" customHeight="1">
      <c r="A682" s="71"/>
      <c r="B682" s="72" t="s">
        <v>48</v>
      </c>
      <c r="C682" s="78"/>
      <c r="D682" s="78"/>
      <c r="E682" s="78"/>
      <c r="F682" s="543"/>
      <c r="G682" s="187"/>
      <c r="H682" s="69"/>
      <c r="I682" s="69"/>
    </row>
    <row r="683" spans="1:9" ht="12.75" customHeight="1">
      <c r="A683" s="71"/>
      <c r="B683" s="7" t="s">
        <v>289</v>
      </c>
      <c r="C683" s="78"/>
      <c r="D683" s="78"/>
      <c r="E683" s="78"/>
      <c r="F683" s="543"/>
      <c r="G683" s="187"/>
      <c r="H683" s="69"/>
      <c r="I683" s="69"/>
    </row>
    <row r="684" spans="1:9" ht="12.75" customHeight="1">
      <c r="A684" s="71"/>
      <c r="B684" s="86" t="s">
        <v>255</v>
      </c>
      <c r="C684" s="78">
        <v>4000</v>
      </c>
      <c r="D684" s="78">
        <v>4000</v>
      </c>
      <c r="E684" s="78"/>
      <c r="F684" s="543">
        <f>SUM(E684/D684)</f>
        <v>0</v>
      </c>
      <c r="G684" s="187"/>
      <c r="H684" s="69"/>
      <c r="I684" s="69"/>
    </row>
    <row r="685" spans="1:9" ht="12.75" customHeight="1">
      <c r="A685" s="71"/>
      <c r="B685" s="10" t="s">
        <v>269</v>
      </c>
      <c r="C685" s="78"/>
      <c r="D685" s="78"/>
      <c r="E685" s="78"/>
      <c r="F685" s="543"/>
      <c r="G685" s="187"/>
      <c r="H685" s="69"/>
      <c r="I685" s="69"/>
    </row>
    <row r="686" spans="1:9" ht="12.75" customHeight="1">
      <c r="A686" s="71"/>
      <c r="B686" s="10" t="s">
        <v>63</v>
      </c>
      <c r="C686" s="78"/>
      <c r="D686" s="78"/>
      <c r="E686" s="78"/>
      <c r="F686" s="543"/>
      <c r="G686" s="193"/>
      <c r="H686" s="69"/>
      <c r="I686" s="69"/>
    </row>
    <row r="687" spans="1:9" ht="12.75" customHeight="1" thickBot="1">
      <c r="A687" s="71"/>
      <c r="B687" s="75" t="s">
        <v>256</v>
      </c>
      <c r="C687" s="78"/>
      <c r="D687" s="78"/>
      <c r="E687" s="79"/>
      <c r="F687" s="555"/>
      <c r="G687" s="30"/>
      <c r="H687" s="69"/>
      <c r="I687" s="69"/>
    </row>
    <row r="688" spans="1:9" ht="12.75" customHeight="1" thickBot="1">
      <c r="A688" s="53"/>
      <c r="B688" s="58" t="s">
        <v>248</v>
      </c>
      <c r="C688" s="83">
        <f>SUM(C682:C687)</f>
        <v>4000</v>
      </c>
      <c r="D688" s="83">
        <f>SUM(D682:D687)</f>
        <v>4000</v>
      </c>
      <c r="E688" s="83">
        <f>SUM(E682:E687)</f>
        <v>0</v>
      </c>
      <c r="F688" s="544">
        <f>SUM(E688/D688)</f>
        <v>0</v>
      </c>
      <c r="G688" s="189"/>
      <c r="H688" s="69"/>
      <c r="I688" s="69"/>
    </row>
    <row r="689" spans="1:9" ht="12.75" customHeight="1">
      <c r="A689" s="15">
        <v>3425</v>
      </c>
      <c r="B689" s="104" t="s">
        <v>560</v>
      </c>
      <c r="C689" s="90"/>
      <c r="D689" s="90"/>
      <c r="E689" s="90"/>
      <c r="F689" s="554"/>
      <c r="G689" s="187"/>
      <c r="H689" s="69"/>
      <c r="I689" s="69"/>
    </row>
    <row r="690" spans="1:9" ht="12.75" customHeight="1">
      <c r="A690" s="71"/>
      <c r="B690" s="72" t="s">
        <v>48</v>
      </c>
      <c r="C690" s="78"/>
      <c r="D690" s="78"/>
      <c r="E690" s="78"/>
      <c r="F690" s="543"/>
      <c r="G690" s="187"/>
      <c r="H690" s="69"/>
      <c r="I690" s="69"/>
    </row>
    <row r="691" spans="1:9" ht="12.75" customHeight="1">
      <c r="A691" s="71"/>
      <c r="B691" s="7" t="s">
        <v>289</v>
      </c>
      <c r="C691" s="78"/>
      <c r="D691" s="78"/>
      <c r="E691" s="78"/>
      <c r="F691" s="543"/>
      <c r="G691" s="187"/>
      <c r="H691" s="69"/>
      <c r="I691" s="69"/>
    </row>
    <row r="692" spans="1:9" ht="12.75" customHeight="1">
      <c r="A692" s="71"/>
      <c r="B692" s="86" t="s">
        <v>255</v>
      </c>
      <c r="C692" s="78">
        <v>2538</v>
      </c>
      <c r="D692" s="78">
        <v>2538</v>
      </c>
      <c r="E692" s="78">
        <v>635</v>
      </c>
      <c r="F692" s="537">
        <f>SUM(E692/D692)</f>
        <v>0.2501970055161544</v>
      </c>
      <c r="G692" s="187"/>
      <c r="H692" s="69"/>
      <c r="I692" s="69"/>
    </row>
    <row r="693" spans="1:9" ht="12.75" customHeight="1">
      <c r="A693" s="71"/>
      <c r="B693" s="10" t="s">
        <v>269</v>
      </c>
      <c r="C693" s="78"/>
      <c r="D693" s="78"/>
      <c r="E693" s="78"/>
      <c r="F693" s="543"/>
      <c r="G693" s="187"/>
      <c r="H693" s="69"/>
      <c r="I693" s="69"/>
    </row>
    <row r="694" spans="1:9" ht="12.75" customHeight="1">
      <c r="A694" s="71"/>
      <c r="B694" s="10" t="s">
        <v>63</v>
      </c>
      <c r="C694" s="78"/>
      <c r="D694" s="78"/>
      <c r="E694" s="78"/>
      <c r="F694" s="543"/>
      <c r="G694" s="193"/>
      <c r="H694" s="69"/>
      <c r="I694" s="69"/>
    </row>
    <row r="695" spans="1:9" ht="12.75" customHeight="1" thickBot="1">
      <c r="A695" s="71"/>
      <c r="B695" s="75" t="s">
        <v>256</v>
      </c>
      <c r="C695" s="78"/>
      <c r="D695" s="78"/>
      <c r="E695" s="79"/>
      <c r="F695" s="555"/>
      <c r="G695" s="30"/>
      <c r="H695" s="69"/>
      <c r="I695" s="69"/>
    </row>
    <row r="696" spans="1:9" ht="12.75" customHeight="1" thickBot="1">
      <c r="A696" s="53"/>
      <c r="B696" s="58" t="s">
        <v>248</v>
      </c>
      <c r="C696" s="83">
        <f>SUM(C690:C695)</f>
        <v>2538</v>
      </c>
      <c r="D696" s="83">
        <f>SUM(D690:D695)</f>
        <v>2538</v>
      </c>
      <c r="E696" s="83">
        <f>SUM(E690:E695)</f>
        <v>635</v>
      </c>
      <c r="F696" s="544">
        <f>SUM(E696/D696)</f>
        <v>0.2501970055161544</v>
      </c>
      <c r="G696" s="189"/>
      <c r="H696" s="69"/>
      <c r="I696" s="69"/>
    </row>
    <row r="697" spans="1:9" ht="12" customHeight="1">
      <c r="A697" s="87">
        <v>3900</v>
      </c>
      <c r="B697" s="104" t="s">
        <v>129</v>
      </c>
      <c r="C697" s="90"/>
      <c r="D697" s="90"/>
      <c r="E697" s="90"/>
      <c r="F697" s="554"/>
      <c r="G697" s="4"/>
      <c r="H697" s="69"/>
      <c r="I697" s="69"/>
    </row>
    <row r="698" spans="1:9" ht="12" customHeight="1">
      <c r="A698" s="87"/>
      <c r="B698" s="212" t="s">
        <v>14</v>
      </c>
      <c r="C698" s="90"/>
      <c r="D698" s="90"/>
      <c r="E698" s="90"/>
      <c r="F698" s="543"/>
      <c r="G698" s="4"/>
      <c r="H698" s="69"/>
      <c r="I698" s="69"/>
    </row>
    <row r="699" spans="1:9" ht="12" customHeight="1">
      <c r="A699" s="85"/>
      <c r="B699" s="72" t="s">
        <v>48</v>
      </c>
      <c r="C699" s="78">
        <f>SUM(C11+C20+C29+C38+C58+C67+C75+C83+C100+C108+C116+C124+C133+C141+C149+C157+C174+C182+C190+C198+C206+C214+C230+C298+C306+C315+C324+C333+C351+C360+C369+C378+C396+C405+C432+C450+C459+C468+C477+C485+C493+C501+C509+C517+C525+C533+C541+C549+C558+C566+C575+C609+C617+C625+C633+C641+C649+C658+C666+C674+C48+C583)</f>
        <v>35172</v>
      </c>
      <c r="D699" s="78">
        <f>SUM(D11+D20+D29+D38+D58+D67+D75+D83+D100+D108+D116+D124+D133+D141+D149+D157+D174+D182+D190+D198+D206+D214+D230+D298+D306+D315+D324+D333+D351+D360+D369+D378+D396+D405+D432+D450+D459+D468+D477+D485+D493+D501+D509+D517+D525+D533+D541+D549+D558+D566+D575+D609+D617+D625+D633+D641+D649+D658+D666+D674+D48+D583+D166+D288)</f>
        <v>37670</v>
      </c>
      <c r="E699" s="78">
        <f>SUM(E11+E20+E29+E38+E58+E67+E75+E83+E100+E108+E116+E124+E133+E141+E149+E157+E174+E182+E190+E198+E206+E214+E230+E298+E306+E315+E324+E333+E351+E360+E369+E378+E396+E405+E432+E450+E459+E468+E477+E485+E493+E501+E509+E517+E525+E533+E541+E549+E558+E566+E575+E609+E617+E625+E633+E641+E649+E658+E666+E674+E48+E583+E166+E288)</f>
        <v>8995</v>
      </c>
      <c r="F699" s="537">
        <f aca="true" t="shared" si="0" ref="F699:F705">SUM(E699/D699)</f>
        <v>0.23878417839129282</v>
      </c>
      <c r="G699" s="5"/>
      <c r="H699" s="69"/>
      <c r="I699" s="69"/>
    </row>
    <row r="700" spans="1:9" ht="12" customHeight="1">
      <c r="A700" s="85"/>
      <c r="B700" s="10" t="s">
        <v>36</v>
      </c>
      <c r="C700" s="78">
        <f>SUM(C12+C21+C30+C39+C59+C68+C76+C84+C101+C109+C117+C125+C134+C142+C150+C158+C175+C183+C191+C199+C207+C215+C231+C299+C307+C316+C325+C334+C352+C361+C370+C379+C397+C406+C433+C451+C460+C469+C478+C486+C494+C502+C510+C518+C526+C534+C542+C550+C559+C567+C576+C610+C618+C626+C634+C642+C650+C659+C667+C675+C49+C584)</f>
        <v>14220</v>
      </c>
      <c r="D700" s="78">
        <f>SUM(D12+D21+D30+D39+D59+D68+D76+D84+D101+D109+D117+D125+D134+D142+D150+D158+D175+D183+D191+D199+D207+D215+D231+D299+D307+D316+D325+D334+D352+D361+D370+D379+D397+D406+D433+D451+D460+D469+D478+D486+D494+D502+D510+D518+D526+D534+D542+D550+D559+D567+D576+D610+D618+D626+D634+D642+D650+D659+D667+D675+D49+D584+D167+D289)</f>
        <v>10205</v>
      </c>
      <c r="E700" s="78">
        <f>SUM(E12+E21+E30+E39+E59+E68+E76+E84+E101+E109+E117+E125+E134+E142+E150+E158+E175+E183+E191+E199+E207+E215+E231+E299+E307+E316+E325+E334+E352+E361+E370+E379+E397+E406+E433+E451+E460+E469+E478+E486+E494+E502+E510+E518+E526+E534+E542+E550+E559+E567+E576+E610+E618+E626+E634+E642+E650+E667+E675+E49+E584+E167+E289)</f>
        <v>3807</v>
      </c>
      <c r="F700" s="537">
        <f t="shared" si="0"/>
        <v>0.37305242528172466</v>
      </c>
      <c r="G700" s="5"/>
      <c r="H700" s="69"/>
      <c r="I700" s="69"/>
    </row>
    <row r="701" spans="1:9" ht="12" customHeight="1">
      <c r="A701" s="85"/>
      <c r="B701" s="10" t="s">
        <v>281</v>
      </c>
      <c r="C701" s="78">
        <f>SUM(C13+C22+C31+C40+C60+C69+C77+C85+C102+C110+C118+C126+C135+C143+C151+C159+C176+C184+C192+C200+C208+C216+C232+C300+C308+C317+C326+C335+C353+C362+C371+C380+C398+C407+C434+C452+C461+C470+C479+C487+C495+C503+C511+C519+C527+C535+C543+C551+C560+C568+C577+C611+C619+C627+C635+C643+C651+C660+C668+C676+C282+C290+C241+C249+C684+C93+C50+C224+C257+C265+C273+C168+C593+C601+C692)</f>
        <v>3226145</v>
      </c>
      <c r="D701" s="78">
        <f>SUM(D13+D22+D31+D40+D60+D69+D77+D85+D102+D110+D118+D126+D135+D143+D151+D159+D176+D184+D192+D200+D208+D216+D232+D300+D308+D317+D326+D335+D353+D362+D371+D380+D398+D407+D434+D452+D461+D470+D479+D487+D495+D503+D511+D519+D527+D535+D543+D551+D560+D568+D577+D611+D619+D627+D635+D643+D651+D660+D668+D676+D282+D290+D241+D249+D684+D93+D50+D224+D257+D265+D273+D168+D593+D601+D692)</f>
        <v>3391738</v>
      </c>
      <c r="E701" s="78">
        <f>SUM(E13+E22+E31+E40+E60+E69+E77+E85+E102+E110+E118+E126+E135+E143+E151+E159+E176+E184+E192+E200+E208+E216+E232+E300+E308+E317+E326+E335+E353+E362+E371+E380+E398+E407+E434+E452+E461+E470+E479+E487+E495+E503+E511+E519+E527+E535+E543+E551+E560+E568+E577+E611+E619+E627+E635+E643+E651+E660+E668+E676+E282+E290+E241+E249+E684+E93+E50+E224+E257+E265+E273+E168+E593+E601+E692+E443+E425+E416+E344)</f>
        <v>1225194</v>
      </c>
      <c r="F701" s="537">
        <f t="shared" si="0"/>
        <v>0.3612289628503145</v>
      </c>
      <c r="G701" s="2"/>
      <c r="H701" s="69"/>
      <c r="I701" s="69"/>
    </row>
    <row r="702" spans="1:9" ht="12" customHeight="1">
      <c r="A702" s="85"/>
      <c r="B702" s="10" t="s">
        <v>269</v>
      </c>
      <c r="C702" s="78">
        <f>SUM(C14+C23+C32+C41+C61+C70+C78+C86+C103+C111+C119+C127+C136+C144+C152+C160+C177+C185+C193+C201+C209+C217+C233+C301+C309+C318+C327+C336+C354+C363+C372+C381+C399+C408+C435+C453+C462+C471+C480+C488+C496+C504+C512+C520+C528+C536+C544+C552+C561+C569+C578+C612+C620+C628+C636+C644+C652+C661+C669+C677)</f>
        <v>170362</v>
      </c>
      <c r="D702" s="78">
        <f>SUM(D14+D23+D32+D41+D61+D70+D78+D86+D103+D111+D119+D127+D136+D144+D152+D160+D177+D185+D193+D201+D209+D217+D233+D301+D309+D318+D327+D336+D354+D363+D372+D381+D399+D408+D435+D453+D462+D471+D480+D488+D496+D504+D512+D520+D528+D536+D544+D552+D561+D569+D578+D612+D620+D628+D636+D644+D652+D661+D669+D677)</f>
        <v>145177</v>
      </c>
      <c r="E702" s="78">
        <f>SUM(E14+E23+E32+E41+E61+E70+E78+E86+E103+E111+E119+E127+E136+E144+E152+E160+E177+E185+E193+E201+E209+E217+E233+E301+E309+E318+E327+E336+E354+E363+E372+E381+E399+E408+E435+E453+E462+E471+E480+E488+E496+E504+E512+E520+E528+E536+E544+E552+E561+E569+E578+E612+E620+E628+E636+E644+E652+E661+E669+E677)</f>
        <v>32371</v>
      </c>
      <c r="F702" s="537">
        <f t="shared" si="0"/>
        <v>0.22297609125412426</v>
      </c>
      <c r="G702" s="5"/>
      <c r="H702" s="69"/>
      <c r="I702" s="69"/>
    </row>
    <row r="703" spans="1:9" ht="12" customHeight="1">
      <c r="A703" s="85"/>
      <c r="B703" s="7" t="s">
        <v>63</v>
      </c>
      <c r="C703" s="73">
        <f>SUM(C15+C24+C33+C43+C62+C71+C79+C87+C104+C112+C120+C128+C137+C145+C153+C161+C178+C186+C194+C202+C210+C218+C234+C302+C310+C319+C328+C337+C355+C364+C373+C382+C400+C409+C436+C454+C463+C472+C481+C489+C497+C505+C513+C521+C529+C537+C545+C554+C562+C571+C579+C613+C621+C629+C637+C645+C653+C662+C670+C678)</f>
        <v>3500</v>
      </c>
      <c r="D703" s="73">
        <f>SUM(D15+D24+D33+D43+D62+D71+D79+D87+D104+D112+D120+D128+D137+D145+D153+D161+D178+D186+D194+D202+D210+D218+D234+D302+D310+D319+D328+D337+D355+D364+D373+D382+D400+D409+D436+D454+D463+D472+D481+D489+D497+D505+D513+D521+D529+D537+D545+D554+D562+D571+D579+D613+D621+D629+D637+D645+D653+D662+D670+D678)</f>
        <v>3500</v>
      </c>
      <c r="E703" s="73">
        <f>SUM(E15+E24+E33+E43+E62+E71+E79+E87+E104+E112+E120+E128+E137+E145+E153+E161+E178+E186+E194+E202+E210+E218+E234+E302+E310+E319+E328+E337+E355+E364+E373+E382+E400+E409+E436+E454+E463+E472+E481+E489+E497+E505+E513+E521+E529+E537+E545+E554+E562+E571+E579+E613+E621+E629+E637+E645+E653+E662+E670+E678+E170)</f>
        <v>517</v>
      </c>
      <c r="F703" s="537">
        <f t="shared" si="0"/>
        <v>0.14771428571428571</v>
      </c>
      <c r="G703" s="5"/>
      <c r="H703" s="69"/>
      <c r="I703" s="69"/>
    </row>
    <row r="704" spans="1:9" ht="12" customHeight="1" thickBot="1">
      <c r="A704" s="85"/>
      <c r="B704" s="492" t="s">
        <v>495</v>
      </c>
      <c r="C704" s="113">
        <f>SUM(C311+C320+C329+C338+C356+C365+C374+C383+C401+C410+C437+C455+C464+C473)</f>
        <v>172860</v>
      </c>
      <c r="D704" s="113">
        <f>SUM(D311+D320+D329+D338+D356+D365+D374+D383+D401+D410+D437+D455+D464+D473+D347+D392+D419+D446+D428)</f>
        <v>286143</v>
      </c>
      <c r="E704" s="113">
        <f>SUM(E311+E320+E329+E338+E356+E365+E374+E383+E401+E410+E437+E455+E464+E473+E347+E392+E419+E446+E428+E570+E42+E553)</f>
        <v>211237</v>
      </c>
      <c r="F704" s="541">
        <f t="shared" si="0"/>
        <v>0.7382217981918132</v>
      </c>
      <c r="G704" s="30"/>
      <c r="H704" s="69"/>
      <c r="I704" s="69"/>
    </row>
    <row r="705" spans="1:9" ht="12" customHeight="1" thickBot="1">
      <c r="A705" s="85"/>
      <c r="B705" s="166" t="s">
        <v>15</v>
      </c>
      <c r="C705" s="299">
        <f>SUM(C699:C704)</f>
        <v>3622259</v>
      </c>
      <c r="D705" s="299">
        <f>SUM(D699:D704)</f>
        <v>3874433</v>
      </c>
      <c r="E705" s="299">
        <f>SUM(E699:E704)</f>
        <v>1482121</v>
      </c>
      <c r="F705" s="544">
        <f t="shared" si="0"/>
        <v>0.38253881277595975</v>
      </c>
      <c r="G705" s="30"/>
      <c r="H705" s="69"/>
      <c r="I705" s="69"/>
    </row>
    <row r="706" spans="1:9" ht="12" customHeight="1">
      <c r="A706" s="85"/>
      <c r="B706" s="273" t="s">
        <v>16</v>
      </c>
      <c r="C706" s="78"/>
      <c r="D706" s="78"/>
      <c r="E706" s="78"/>
      <c r="F706" s="554"/>
      <c r="G706" s="4"/>
      <c r="H706" s="69"/>
      <c r="I706" s="69"/>
    </row>
    <row r="707" spans="1:9" ht="12" customHeight="1">
      <c r="A707" s="85"/>
      <c r="B707" s="10" t="s">
        <v>17</v>
      </c>
      <c r="C707" s="78"/>
      <c r="D707" s="78"/>
      <c r="E707" s="78">
        <f>SUM(E187+E293)</f>
        <v>488</v>
      </c>
      <c r="F707" s="543"/>
      <c r="G707" s="5"/>
      <c r="H707" s="69"/>
      <c r="I707" s="69"/>
    </row>
    <row r="708" spans="1:9" ht="12" customHeight="1">
      <c r="A708" s="85"/>
      <c r="B708" s="10" t="s">
        <v>18</v>
      </c>
      <c r="C708" s="73"/>
      <c r="D708" s="73"/>
      <c r="E708" s="73">
        <f>SUM(E179+E294+E268)</f>
        <v>57225</v>
      </c>
      <c r="F708" s="543"/>
      <c r="G708" s="5"/>
      <c r="H708" s="69"/>
      <c r="I708" s="69"/>
    </row>
    <row r="709" spans="1:9" ht="12" customHeight="1" thickBot="1">
      <c r="A709" s="85"/>
      <c r="B709" s="281" t="s">
        <v>19</v>
      </c>
      <c r="C709" s="176">
        <f>SUM(C65)</f>
        <v>500000</v>
      </c>
      <c r="D709" s="176">
        <f>SUM(D65)</f>
        <v>500000</v>
      </c>
      <c r="E709" s="176">
        <f>SUM(E63)</f>
        <v>173597</v>
      </c>
      <c r="F709" s="541">
        <f>SUM(E709/D709)</f>
        <v>0.347194</v>
      </c>
      <c r="G709" s="30"/>
      <c r="H709" s="69"/>
      <c r="I709" s="69"/>
    </row>
    <row r="710" spans="1:9" ht="12" customHeight="1" thickBot="1">
      <c r="A710" s="85"/>
      <c r="B710" s="166" t="s">
        <v>21</v>
      </c>
      <c r="C710" s="299">
        <f>SUM(C707:C709)</f>
        <v>500000</v>
      </c>
      <c r="D710" s="299">
        <f>SUM(D707:D709)</f>
        <v>500000</v>
      </c>
      <c r="E710" s="299">
        <f>SUM(E707:E709)</f>
        <v>231310</v>
      </c>
      <c r="F710" s="557">
        <f>SUM(E710/D710)</f>
        <v>0.46262</v>
      </c>
      <c r="G710" s="30"/>
      <c r="H710" s="69"/>
      <c r="I710" s="69"/>
    </row>
    <row r="711" spans="1:9" ht="12" customHeight="1" thickBot="1">
      <c r="A711" s="85"/>
      <c r="B711" s="234" t="s">
        <v>183</v>
      </c>
      <c r="C711" s="113"/>
      <c r="D711" s="113"/>
      <c r="E711" s="113"/>
      <c r="F711" s="544"/>
      <c r="G711" s="30"/>
      <c r="H711" s="69"/>
      <c r="I711" s="69"/>
    </row>
    <row r="712" spans="1:9" ht="12" customHeight="1" thickBot="1">
      <c r="A712" s="81"/>
      <c r="B712" s="58" t="s">
        <v>248</v>
      </c>
      <c r="C712" s="83">
        <f>SUM(C710+C705)</f>
        <v>4122259</v>
      </c>
      <c r="D712" s="83">
        <f>SUM(D710+D705)</f>
        <v>4374433</v>
      </c>
      <c r="E712" s="83">
        <f>SUM(E710+E705)</f>
        <v>1713431</v>
      </c>
      <c r="F712" s="544">
        <f>SUM(E712/D712)</f>
        <v>0.3916921347292323</v>
      </c>
      <c r="G712" s="189"/>
      <c r="H712" s="69"/>
      <c r="I712" s="69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ht="12.75">
      <c r="G726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3" useFirstPageNumber="1" horizontalDpi="600" verticalDpi="600" orientation="landscape" paperSize="9" scale="78" r:id="rId1"/>
  <headerFooter alignWithMargins="0">
    <oddFooter>&amp;C&amp;P. oldal</oddFooter>
  </headerFooter>
  <rowBreaks count="14" manualBreakCount="14">
    <brk id="54" max="255" man="1"/>
    <brk id="106" max="255" man="1"/>
    <brk id="155" max="255" man="1"/>
    <brk id="204" max="255" man="1"/>
    <brk id="253" max="255" man="1"/>
    <brk id="304" max="255" man="1"/>
    <brk id="349" max="255" man="1"/>
    <brk id="394" max="255" man="1"/>
    <brk id="439" max="255" man="1"/>
    <brk id="491" max="255" man="1"/>
    <brk id="539" max="255" man="1"/>
    <brk id="589" max="255" man="1"/>
    <brk id="639" max="255" man="1"/>
    <brk id="6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"/>
  <sheetViews>
    <sheetView showZeros="0" zoomScalePageLayoutView="0" workbookViewId="0" topLeftCell="A73">
      <selection activeCell="C101" sqref="C101"/>
    </sheetView>
  </sheetViews>
  <sheetFormatPr defaultColWidth="9.00390625" defaultRowHeight="12.75" customHeight="1"/>
  <cols>
    <col min="1" max="1" width="5.75390625" style="68" customWidth="1"/>
    <col min="2" max="2" width="66.125" style="69" customWidth="1"/>
    <col min="3" max="4" width="12.125" style="114" customWidth="1"/>
    <col min="5" max="5" width="11.125" style="114" customWidth="1"/>
    <col min="6" max="6" width="9.75390625" style="114" customWidth="1"/>
    <col min="7" max="7" width="56.75390625" style="69" customWidth="1"/>
    <col min="8" max="16384" width="9.125" style="69" customWidth="1"/>
  </cols>
  <sheetData>
    <row r="1" spans="1:8" s="21" customFormat="1" ht="12.75" customHeight="1">
      <c r="A1" s="765" t="s">
        <v>135</v>
      </c>
      <c r="B1" s="737"/>
      <c r="C1" s="737"/>
      <c r="D1" s="737"/>
      <c r="E1" s="737"/>
      <c r="F1" s="737"/>
      <c r="G1" s="737"/>
      <c r="H1" s="211"/>
    </row>
    <row r="2" spans="1:8" s="21" customFormat="1" ht="12.75" customHeight="1">
      <c r="A2" s="736" t="s">
        <v>337</v>
      </c>
      <c r="B2" s="737"/>
      <c r="C2" s="737"/>
      <c r="D2" s="737"/>
      <c r="E2" s="737"/>
      <c r="F2" s="737"/>
      <c r="G2" s="737"/>
      <c r="H2" s="150"/>
    </row>
    <row r="3" spans="1:7" s="21" customFormat="1" ht="12.75" customHeight="1">
      <c r="A3" s="150"/>
      <c r="B3" s="150"/>
      <c r="C3" s="739"/>
      <c r="D3" s="739"/>
      <c r="E3" s="739"/>
      <c r="F3" s="739"/>
      <c r="G3" s="764"/>
    </row>
    <row r="4" spans="3:7" ht="10.5" customHeight="1">
      <c r="C4" s="152"/>
      <c r="D4" s="152"/>
      <c r="E4" s="152"/>
      <c r="F4" s="152"/>
      <c r="G4" s="204" t="s">
        <v>212</v>
      </c>
    </row>
    <row r="5" spans="1:7" ht="12.75" customHeight="1">
      <c r="A5" s="52"/>
      <c r="B5" s="128"/>
      <c r="C5" s="206" t="s">
        <v>79</v>
      </c>
      <c r="D5" s="741" t="s">
        <v>602</v>
      </c>
      <c r="E5" s="741" t="s">
        <v>640</v>
      </c>
      <c r="F5" s="741" t="s">
        <v>641</v>
      </c>
      <c r="G5" s="186"/>
    </row>
    <row r="6" spans="1:7" ht="12">
      <c r="A6" s="87" t="s">
        <v>250</v>
      </c>
      <c r="B6" s="129" t="s">
        <v>130</v>
      </c>
      <c r="C6" s="15" t="s">
        <v>564</v>
      </c>
      <c r="D6" s="757"/>
      <c r="E6" s="766"/>
      <c r="F6" s="757"/>
      <c r="G6" s="3" t="s">
        <v>132</v>
      </c>
    </row>
    <row r="7" spans="1:7" ht="12.75" thickBot="1">
      <c r="A7" s="238"/>
      <c r="B7" s="130"/>
      <c r="C7" s="15" t="s">
        <v>565</v>
      </c>
      <c r="D7" s="758"/>
      <c r="E7" s="758"/>
      <c r="F7" s="762"/>
      <c r="G7" s="53" t="s">
        <v>133</v>
      </c>
    </row>
    <row r="8" spans="1:7" ht="12.75" customHeight="1">
      <c r="A8" s="95" t="s">
        <v>167</v>
      </c>
      <c r="B8" s="131" t="s">
        <v>168</v>
      </c>
      <c r="C8" s="205" t="s">
        <v>169</v>
      </c>
      <c r="D8" s="205" t="s">
        <v>170</v>
      </c>
      <c r="E8" s="205" t="s">
        <v>171</v>
      </c>
      <c r="F8" s="205" t="s">
        <v>295</v>
      </c>
      <c r="G8" s="200" t="s">
        <v>606</v>
      </c>
    </row>
    <row r="9" spans="1:7" ht="16.5" customHeight="1">
      <c r="A9" s="22"/>
      <c r="B9" s="309" t="s">
        <v>338</v>
      </c>
      <c r="C9" s="5"/>
      <c r="D9" s="5"/>
      <c r="E9" s="5"/>
      <c r="F9" s="5"/>
      <c r="G9" s="215"/>
    </row>
    <row r="10" spans="1:7" ht="12">
      <c r="A10" s="87"/>
      <c r="B10" s="132" t="s">
        <v>56</v>
      </c>
      <c r="C10" s="84"/>
      <c r="D10" s="84"/>
      <c r="E10" s="84"/>
      <c r="F10" s="105"/>
      <c r="G10" s="59"/>
    </row>
    <row r="11" spans="1:7" ht="12">
      <c r="A11" s="71">
        <v>4011</v>
      </c>
      <c r="B11" s="133" t="s">
        <v>214</v>
      </c>
      <c r="C11" s="79">
        <v>91473</v>
      </c>
      <c r="D11" s="550">
        <v>92780</v>
      </c>
      <c r="E11" s="550">
        <v>768</v>
      </c>
      <c r="F11" s="545">
        <f>SUM(E11/D11)</f>
        <v>0.008277646044406122</v>
      </c>
      <c r="G11" s="551"/>
    </row>
    <row r="12" spans="1:7" ht="12">
      <c r="A12" s="71"/>
      <c r="B12" s="612" t="s">
        <v>625</v>
      </c>
      <c r="C12" s="79"/>
      <c r="D12" s="613"/>
      <c r="E12" s="613">
        <v>174</v>
      </c>
      <c r="F12" s="545"/>
      <c r="G12" s="551"/>
    </row>
    <row r="13" spans="1:7" ht="12">
      <c r="A13" s="71"/>
      <c r="B13" s="612" t="s">
        <v>626</v>
      </c>
      <c r="C13" s="79"/>
      <c r="D13" s="614"/>
      <c r="E13" s="613">
        <v>594</v>
      </c>
      <c r="F13" s="545"/>
      <c r="G13" s="551"/>
    </row>
    <row r="14" spans="1:7" ht="12" hidden="1">
      <c r="A14" s="71">
        <v>4012</v>
      </c>
      <c r="B14" s="133" t="s">
        <v>146</v>
      </c>
      <c r="C14" s="79"/>
      <c r="D14" s="79"/>
      <c r="E14" s="79"/>
      <c r="F14" s="545"/>
      <c r="G14" s="59"/>
    </row>
    <row r="15" spans="1:7" s="65" customFormat="1" ht="12">
      <c r="A15" s="22">
        <v>4010</v>
      </c>
      <c r="B15" s="23" t="s">
        <v>198</v>
      </c>
      <c r="C15" s="135">
        <f>SUM(C11:C14)</f>
        <v>91473</v>
      </c>
      <c r="D15" s="135">
        <f>SUM(D11:D14)</f>
        <v>92780</v>
      </c>
      <c r="E15" s="135">
        <f>SUM(E11)</f>
        <v>768</v>
      </c>
      <c r="F15" s="543">
        <f aca="true" t="shared" si="0" ref="F15:F93">SUM(E15/D15)</f>
        <v>0.008277646044406122</v>
      </c>
      <c r="G15" s="201"/>
    </row>
    <row r="16" spans="1:7" s="65" customFormat="1" ht="12">
      <c r="A16" s="15"/>
      <c r="B16" s="80" t="s">
        <v>7</v>
      </c>
      <c r="C16" s="223"/>
      <c r="D16" s="223"/>
      <c r="E16" s="223"/>
      <c r="F16" s="545"/>
      <c r="G16" s="66"/>
    </row>
    <row r="17" spans="1:7" s="65" customFormat="1" ht="12">
      <c r="A17" s="85">
        <v>4021</v>
      </c>
      <c r="B17" s="220" t="s">
        <v>80</v>
      </c>
      <c r="C17" s="221">
        <v>10000</v>
      </c>
      <c r="D17" s="221">
        <v>10000</v>
      </c>
      <c r="E17" s="221"/>
      <c r="F17" s="545">
        <f t="shared" si="0"/>
        <v>0</v>
      </c>
      <c r="G17" s="66"/>
    </row>
    <row r="18" spans="1:7" s="65" customFormat="1" ht="12">
      <c r="A18" s="22">
        <v>4020</v>
      </c>
      <c r="B18" s="239" t="s">
        <v>198</v>
      </c>
      <c r="C18" s="135">
        <f>SUM(C17:C17)</f>
        <v>10000</v>
      </c>
      <c r="D18" s="135">
        <f>SUM(D17:D17)</f>
        <v>10000</v>
      </c>
      <c r="E18" s="135">
        <f>SUM(E17:E17)</f>
        <v>0</v>
      </c>
      <c r="F18" s="537">
        <f t="shared" si="0"/>
        <v>0</v>
      </c>
      <c r="G18" s="107"/>
    </row>
    <row r="19" spans="1:7" s="65" customFormat="1" ht="12">
      <c r="A19" s="15"/>
      <c r="B19" s="26" t="s">
        <v>75</v>
      </c>
      <c r="C19" s="159"/>
      <c r="D19" s="159"/>
      <c r="E19" s="159"/>
      <c r="F19" s="545"/>
      <c r="G19" s="71"/>
    </row>
    <row r="20" spans="1:7" s="65" customFormat="1" ht="12.75">
      <c r="A20" s="71">
        <v>4033</v>
      </c>
      <c r="B20" s="133" t="s">
        <v>259</v>
      </c>
      <c r="C20" s="159">
        <v>5000</v>
      </c>
      <c r="D20" s="159">
        <v>17700</v>
      </c>
      <c r="E20" s="159">
        <v>7700</v>
      </c>
      <c r="F20" s="545">
        <f t="shared" si="0"/>
        <v>0.4350282485875706</v>
      </c>
      <c r="G20" s="124" t="s">
        <v>161</v>
      </c>
    </row>
    <row r="21" spans="1:7" s="65" customFormat="1" ht="12.75">
      <c r="A21" s="71">
        <v>4034</v>
      </c>
      <c r="B21" s="133" t="s">
        <v>282</v>
      </c>
      <c r="C21" s="159">
        <v>40000</v>
      </c>
      <c r="D21" s="159">
        <v>35000</v>
      </c>
      <c r="E21" s="159"/>
      <c r="F21" s="545">
        <f t="shared" si="0"/>
        <v>0</v>
      </c>
      <c r="G21" s="124"/>
    </row>
    <row r="22" spans="1:7" s="65" customFormat="1" ht="12">
      <c r="A22" s="22">
        <v>4030</v>
      </c>
      <c r="B22" s="23" t="s">
        <v>198</v>
      </c>
      <c r="C22" s="47">
        <f>SUM(C20:C21)</f>
        <v>45000</v>
      </c>
      <c r="D22" s="47">
        <f>SUM(D20:D21)</f>
        <v>52700</v>
      </c>
      <c r="E22" s="47">
        <f>SUM(E20:E21)</f>
        <v>7700</v>
      </c>
      <c r="F22" s="543">
        <f t="shared" si="0"/>
        <v>0.1461100569259962</v>
      </c>
      <c r="G22" s="202"/>
    </row>
    <row r="23" spans="1:7" s="65" customFormat="1" ht="12.75">
      <c r="A23" s="15"/>
      <c r="B23" s="240" t="s">
        <v>67</v>
      </c>
      <c r="C23" s="183"/>
      <c r="D23" s="183"/>
      <c r="E23" s="183"/>
      <c r="F23" s="545"/>
      <c r="G23" s="66"/>
    </row>
    <row r="24" spans="1:7" s="65" customFormat="1" ht="12">
      <c r="A24" s="162">
        <v>4111</v>
      </c>
      <c r="B24" s="241" t="s">
        <v>85</v>
      </c>
      <c r="C24" s="159">
        <v>578494</v>
      </c>
      <c r="D24" s="159">
        <v>578494</v>
      </c>
      <c r="E24" s="159">
        <v>110099</v>
      </c>
      <c r="F24" s="545">
        <f t="shared" si="0"/>
        <v>0.19032003789149066</v>
      </c>
      <c r="G24" s="66"/>
    </row>
    <row r="25" spans="1:7" s="65" customFormat="1" ht="12">
      <c r="A25" s="162">
        <v>4112</v>
      </c>
      <c r="B25" s="241" t="s">
        <v>81</v>
      </c>
      <c r="C25" s="159">
        <v>202000</v>
      </c>
      <c r="D25" s="159">
        <v>202000</v>
      </c>
      <c r="E25" s="159"/>
      <c r="F25" s="545">
        <f t="shared" si="0"/>
        <v>0</v>
      </c>
      <c r="G25" s="66"/>
    </row>
    <row r="26" spans="1:7" s="65" customFormat="1" ht="12">
      <c r="A26" s="162">
        <v>4113</v>
      </c>
      <c r="B26" s="241" t="s">
        <v>82</v>
      </c>
      <c r="C26" s="159">
        <v>75900</v>
      </c>
      <c r="D26" s="159">
        <v>75900</v>
      </c>
      <c r="E26" s="159"/>
      <c r="F26" s="545">
        <f t="shared" si="0"/>
        <v>0</v>
      </c>
      <c r="G26" s="66"/>
    </row>
    <row r="27" spans="1:7" s="65" customFormat="1" ht="12">
      <c r="A27" s="162">
        <v>4114</v>
      </c>
      <c r="B27" s="241" t="s">
        <v>83</v>
      </c>
      <c r="C27" s="159">
        <v>131897</v>
      </c>
      <c r="D27" s="159">
        <v>133772</v>
      </c>
      <c r="E27" s="159">
        <v>131819</v>
      </c>
      <c r="F27" s="545">
        <f t="shared" si="0"/>
        <v>0.9854005322489011</v>
      </c>
      <c r="G27" s="66"/>
    </row>
    <row r="28" spans="1:7" s="65" customFormat="1" ht="12">
      <c r="A28" s="162"/>
      <c r="B28" s="612" t="s">
        <v>627</v>
      </c>
      <c r="C28" s="159"/>
      <c r="D28" s="159"/>
      <c r="E28" s="158">
        <v>131801</v>
      </c>
      <c r="F28" s="545"/>
      <c r="G28" s="66"/>
    </row>
    <row r="29" spans="1:7" s="65" customFormat="1" ht="12">
      <c r="A29" s="162"/>
      <c r="B29" s="612" t="s">
        <v>626</v>
      </c>
      <c r="C29" s="159"/>
      <c r="D29" s="159"/>
      <c r="E29" s="158">
        <v>18</v>
      </c>
      <c r="F29" s="545"/>
      <c r="G29" s="66"/>
    </row>
    <row r="30" spans="1:7" s="65" customFormat="1" ht="12">
      <c r="A30" s="162">
        <v>4115</v>
      </c>
      <c r="B30" s="241" t="s">
        <v>84</v>
      </c>
      <c r="C30" s="159">
        <v>248920</v>
      </c>
      <c r="D30" s="159">
        <v>248920</v>
      </c>
      <c r="E30" s="159">
        <v>241</v>
      </c>
      <c r="F30" s="545">
        <f t="shared" si="0"/>
        <v>0.0009681825486099952</v>
      </c>
      <c r="G30" s="66"/>
    </row>
    <row r="31" spans="1:7" s="65" customFormat="1" ht="12">
      <c r="A31" s="162">
        <v>4116</v>
      </c>
      <c r="B31" s="241" t="s">
        <v>336</v>
      </c>
      <c r="C31" s="159">
        <v>94500</v>
      </c>
      <c r="D31" s="159">
        <v>94500</v>
      </c>
      <c r="E31" s="159"/>
      <c r="F31" s="545">
        <f t="shared" si="0"/>
        <v>0</v>
      </c>
      <c r="G31" s="66"/>
    </row>
    <row r="32" spans="1:7" s="65" customFormat="1" ht="12">
      <c r="A32" s="162">
        <v>4117</v>
      </c>
      <c r="B32" s="241" t="s">
        <v>584</v>
      </c>
      <c r="C32" s="159"/>
      <c r="D32" s="159">
        <v>10995</v>
      </c>
      <c r="E32" s="159">
        <v>1792</v>
      </c>
      <c r="F32" s="545">
        <f t="shared" si="0"/>
        <v>0.1629831741700773</v>
      </c>
      <c r="G32" s="66"/>
    </row>
    <row r="33" spans="1:7" s="65" customFormat="1" ht="12">
      <c r="A33" s="162"/>
      <c r="B33" s="532" t="s">
        <v>557</v>
      </c>
      <c r="C33" s="159"/>
      <c r="D33" s="159"/>
      <c r="E33" s="159"/>
      <c r="F33" s="545"/>
      <c r="G33" s="66"/>
    </row>
    <row r="34" spans="1:7" s="51" customFormat="1" ht="12">
      <c r="A34" s="71">
        <v>4121</v>
      </c>
      <c r="B34" s="207" t="s">
        <v>86</v>
      </c>
      <c r="C34" s="79">
        <v>50000</v>
      </c>
      <c r="D34" s="79">
        <v>54494</v>
      </c>
      <c r="E34" s="79">
        <v>7542</v>
      </c>
      <c r="F34" s="545">
        <f t="shared" si="0"/>
        <v>0.13840055785958086</v>
      </c>
      <c r="G34" s="59"/>
    </row>
    <row r="35" spans="1:7" s="51" customFormat="1" ht="12">
      <c r="A35" s="71"/>
      <c r="B35" s="612" t="s">
        <v>627</v>
      </c>
      <c r="C35" s="79"/>
      <c r="D35" s="79"/>
      <c r="E35" s="566">
        <v>7504</v>
      </c>
      <c r="F35" s="545"/>
      <c r="G35" s="59"/>
    </row>
    <row r="36" spans="1:7" s="51" customFormat="1" ht="12">
      <c r="A36" s="71"/>
      <c r="B36" s="612" t="s">
        <v>626</v>
      </c>
      <c r="C36" s="79"/>
      <c r="D36" s="79"/>
      <c r="E36" s="566">
        <v>38</v>
      </c>
      <c r="F36" s="545"/>
      <c r="G36" s="59"/>
    </row>
    <row r="37" spans="1:7" s="51" customFormat="1" ht="12">
      <c r="A37" s="71">
        <v>4122</v>
      </c>
      <c r="B37" s="151" t="s">
        <v>230</v>
      </c>
      <c r="C37" s="159">
        <v>70000</v>
      </c>
      <c r="D37" s="159">
        <v>71036</v>
      </c>
      <c r="E37" s="159">
        <v>23377</v>
      </c>
      <c r="F37" s="545">
        <f t="shared" si="0"/>
        <v>0.32908666028492595</v>
      </c>
      <c r="G37" s="59"/>
    </row>
    <row r="38" spans="1:7" s="51" customFormat="1" ht="12">
      <c r="A38" s="71"/>
      <c r="B38" s="612" t="s">
        <v>627</v>
      </c>
      <c r="C38" s="159"/>
      <c r="D38" s="159"/>
      <c r="E38" s="158">
        <v>22083</v>
      </c>
      <c r="F38" s="545"/>
      <c r="G38" s="59"/>
    </row>
    <row r="39" spans="1:7" s="51" customFormat="1" ht="12">
      <c r="A39" s="71"/>
      <c r="B39" s="612" t="s">
        <v>628</v>
      </c>
      <c r="C39" s="159"/>
      <c r="D39" s="159"/>
      <c r="E39" s="158">
        <v>77</v>
      </c>
      <c r="F39" s="545"/>
      <c r="G39" s="59"/>
    </row>
    <row r="40" spans="1:7" s="51" customFormat="1" ht="12">
      <c r="A40" s="71"/>
      <c r="B40" s="612" t="s">
        <v>626</v>
      </c>
      <c r="C40" s="159"/>
      <c r="D40" s="159"/>
      <c r="E40" s="158">
        <v>1217</v>
      </c>
      <c r="F40" s="545"/>
      <c r="G40" s="59"/>
    </row>
    <row r="41" spans="1:7" s="51" customFormat="1" ht="12">
      <c r="A41" s="76"/>
      <c r="B41" s="615" t="s">
        <v>136</v>
      </c>
      <c r="C41" s="284">
        <f>SUM(C24:C37)</f>
        <v>1451711</v>
      </c>
      <c r="D41" s="284">
        <f>SUM(D24:D37)</f>
        <v>1470111</v>
      </c>
      <c r="E41" s="284">
        <f>SUM(E24:E37)-E28-E29-E35-E36</f>
        <v>274870</v>
      </c>
      <c r="F41" s="554">
        <f t="shared" si="0"/>
        <v>0.1869722762430864</v>
      </c>
      <c r="G41" s="72"/>
    </row>
    <row r="42" spans="1:7" s="51" customFormat="1" ht="12">
      <c r="A42" s="71">
        <v>4131</v>
      </c>
      <c r="B42" s="207" t="s">
        <v>262</v>
      </c>
      <c r="C42" s="159">
        <v>45000</v>
      </c>
      <c r="D42" s="159">
        <v>35000</v>
      </c>
      <c r="E42" s="159">
        <v>3888</v>
      </c>
      <c r="F42" s="545">
        <f t="shared" si="0"/>
        <v>0.11108571428571429</v>
      </c>
      <c r="G42" s="59"/>
    </row>
    <row r="43" spans="1:7" s="51" customFormat="1" ht="12" customHeight="1">
      <c r="A43" s="71">
        <v>4132</v>
      </c>
      <c r="B43" s="207" t="s">
        <v>71</v>
      </c>
      <c r="C43" s="159">
        <v>30000</v>
      </c>
      <c r="D43" s="159">
        <v>31176</v>
      </c>
      <c r="E43" s="159">
        <v>9375</v>
      </c>
      <c r="F43" s="545">
        <f t="shared" si="0"/>
        <v>0.3007120862201694</v>
      </c>
      <c r="G43" s="59"/>
    </row>
    <row r="44" spans="1:7" s="51" customFormat="1" ht="12.75" customHeight="1">
      <c r="A44" s="71">
        <v>4133</v>
      </c>
      <c r="B44" s="207" t="s">
        <v>263</v>
      </c>
      <c r="C44" s="159">
        <v>150000</v>
      </c>
      <c r="D44" s="159">
        <v>177923</v>
      </c>
      <c r="E44" s="159">
        <v>64384</v>
      </c>
      <c r="F44" s="545">
        <f t="shared" si="0"/>
        <v>0.3618644020166027</v>
      </c>
      <c r="G44" s="59"/>
    </row>
    <row r="45" spans="1:7" s="51" customFormat="1" ht="12.75" customHeight="1">
      <c r="A45" s="71"/>
      <c r="B45" s="612" t="s">
        <v>627</v>
      </c>
      <c r="C45" s="159"/>
      <c r="D45" s="159"/>
      <c r="E45" s="158">
        <v>64303</v>
      </c>
      <c r="F45" s="545"/>
      <c r="G45" s="59"/>
    </row>
    <row r="46" spans="1:7" s="51" customFormat="1" ht="12.75" customHeight="1">
      <c r="A46" s="71"/>
      <c r="B46" s="612" t="s">
        <v>626</v>
      </c>
      <c r="C46" s="159"/>
      <c r="D46" s="159"/>
      <c r="E46" s="158">
        <v>81</v>
      </c>
      <c r="F46" s="545"/>
      <c r="G46" s="59"/>
    </row>
    <row r="47" spans="1:7" s="51" customFormat="1" ht="12.75">
      <c r="A47" s="71">
        <v>4134</v>
      </c>
      <c r="B47" s="207" t="s">
        <v>144</v>
      </c>
      <c r="C47" s="159">
        <v>150000</v>
      </c>
      <c r="D47" s="159">
        <v>150000</v>
      </c>
      <c r="E47" s="159">
        <v>54785</v>
      </c>
      <c r="F47" s="545">
        <f t="shared" si="0"/>
        <v>0.36523333333333335</v>
      </c>
      <c r="G47" s="124" t="s">
        <v>161</v>
      </c>
    </row>
    <row r="48" spans="1:7" s="51" customFormat="1" ht="12">
      <c r="A48" s="71">
        <v>4135</v>
      </c>
      <c r="B48" s="207" t="s">
        <v>264</v>
      </c>
      <c r="C48" s="159">
        <v>95000</v>
      </c>
      <c r="D48" s="159">
        <v>95000</v>
      </c>
      <c r="E48" s="159"/>
      <c r="F48" s="545">
        <f t="shared" si="0"/>
        <v>0</v>
      </c>
      <c r="G48" s="71" t="s">
        <v>164</v>
      </c>
    </row>
    <row r="49" spans="1:7" s="51" customFormat="1" ht="12">
      <c r="A49" s="76">
        <v>4136</v>
      </c>
      <c r="B49" s="242" t="s">
        <v>596</v>
      </c>
      <c r="C49" s="170"/>
      <c r="D49" s="170">
        <v>8817</v>
      </c>
      <c r="E49" s="170">
        <v>8817</v>
      </c>
      <c r="F49" s="547">
        <f t="shared" si="0"/>
        <v>1</v>
      </c>
      <c r="G49" s="76"/>
    </row>
    <row r="50" spans="1:7" s="51" customFormat="1" ht="12">
      <c r="A50" s="71">
        <v>4137</v>
      </c>
      <c r="B50" s="207" t="s">
        <v>558</v>
      </c>
      <c r="C50" s="159">
        <v>149771</v>
      </c>
      <c r="D50" s="159">
        <v>149771</v>
      </c>
      <c r="E50" s="159"/>
      <c r="F50" s="545">
        <f t="shared" si="0"/>
        <v>0</v>
      </c>
      <c r="G50" s="71">
        <v>18116</v>
      </c>
    </row>
    <row r="51" spans="1:7" s="51" customFormat="1" ht="12">
      <c r="A51" s="22">
        <v>4100</v>
      </c>
      <c r="B51" s="23" t="s">
        <v>198</v>
      </c>
      <c r="C51" s="47">
        <f>SUM(C41:C50)</f>
        <v>2071482</v>
      </c>
      <c r="D51" s="47">
        <f>SUM(D41:D50)</f>
        <v>2117798</v>
      </c>
      <c r="E51" s="47">
        <f>SUM(E41:E50)-E45-E46</f>
        <v>416119</v>
      </c>
      <c r="F51" s="543">
        <f t="shared" si="0"/>
        <v>0.19648663375827155</v>
      </c>
      <c r="G51" s="215"/>
    </row>
    <row r="52" spans="1:7" s="51" customFormat="1" ht="12">
      <c r="A52" s="52"/>
      <c r="B52" s="24" t="s">
        <v>77</v>
      </c>
      <c r="C52" s="159"/>
      <c r="D52" s="159"/>
      <c r="E52" s="159"/>
      <c r="F52" s="545"/>
      <c r="G52" s="59"/>
    </row>
    <row r="53" spans="1:7" s="51" customFormat="1" ht="12">
      <c r="A53" s="162">
        <v>4211</v>
      </c>
      <c r="B53" s="222" t="s">
        <v>87</v>
      </c>
      <c r="C53" s="159">
        <v>700</v>
      </c>
      <c r="D53" s="159">
        <v>2565</v>
      </c>
      <c r="E53" s="159"/>
      <c r="F53" s="545">
        <f t="shared" si="0"/>
        <v>0</v>
      </c>
      <c r="G53" s="59"/>
    </row>
    <row r="54" spans="1:7" s="51" customFormat="1" ht="12">
      <c r="A54" s="162">
        <v>4213</v>
      </c>
      <c r="B54" s="222" t="s">
        <v>89</v>
      </c>
      <c r="C54" s="159">
        <v>5500</v>
      </c>
      <c r="D54" s="159">
        <v>5400</v>
      </c>
      <c r="E54" s="159"/>
      <c r="F54" s="545">
        <f t="shared" si="0"/>
        <v>0</v>
      </c>
      <c r="G54" s="59"/>
    </row>
    <row r="55" spans="1:7" s="51" customFormat="1" ht="12">
      <c r="A55" s="162">
        <v>4215</v>
      </c>
      <c r="B55" s="222" t="s">
        <v>585</v>
      </c>
      <c r="C55" s="159"/>
      <c r="D55" s="159">
        <v>485</v>
      </c>
      <c r="E55" s="159"/>
      <c r="F55" s="545">
        <f t="shared" si="0"/>
        <v>0</v>
      </c>
      <c r="G55" s="59"/>
    </row>
    <row r="56" spans="1:7" s="51" customFormat="1" ht="12">
      <c r="A56" s="162">
        <v>4219</v>
      </c>
      <c r="B56" s="222" t="s">
        <v>90</v>
      </c>
      <c r="C56" s="159">
        <v>7500</v>
      </c>
      <c r="D56" s="159">
        <v>7615</v>
      </c>
      <c r="E56" s="159"/>
      <c r="F56" s="545">
        <f t="shared" si="0"/>
        <v>0</v>
      </c>
      <c r="G56" s="59"/>
    </row>
    <row r="57" spans="1:7" s="51" customFormat="1" ht="12">
      <c r="A57" s="162">
        <v>4221</v>
      </c>
      <c r="B57" s="222" t="s">
        <v>88</v>
      </c>
      <c r="C57" s="159">
        <v>950</v>
      </c>
      <c r="D57" s="159">
        <v>2876</v>
      </c>
      <c r="E57" s="159"/>
      <c r="F57" s="545">
        <f t="shared" si="0"/>
        <v>0</v>
      </c>
      <c r="G57" s="59"/>
    </row>
    <row r="58" spans="1:7" s="51" customFormat="1" ht="12">
      <c r="A58" s="162">
        <v>4223</v>
      </c>
      <c r="B58" s="222" t="s">
        <v>94</v>
      </c>
      <c r="C58" s="159">
        <v>240</v>
      </c>
      <c r="D58" s="159">
        <v>210</v>
      </c>
      <c r="E58" s="159"/>
      <c r="F58" s="545">
        <f t="shared" si="0"/>
        <v>0</v>
      </c>
      <c r="G58" s="59"/>
    </row>
    <row r="59" spans="1:7" s="51" customFormat="1" ht="12">
      <c r="A59" s="162">
        <v>4225</v>
      </c>
      <c r="B59" s="222" t="s">
        <v>95</v>
      </c>
      <c r="C59" s="159">
        <v>450</v>
      </c>
      <c r="D59" s="159">
        <v>1989</v>
      </c>
      <c r="E59" s="159"/>
      <c r="F59" s="545">
        <f t="shared" si="0"/>
        <v>0</v>
      </c>
      <c r="G59" s="59"/>
    </row>
    <row r="60" spans="1:7" s="51" customFormat="1" ht="12">
      <c r="A60" s="162">
        <v>4227</v>
      </c>
      <c r="B60" s="222" t="s">
        <v>96</v>
      </c>
      <c r="C60" s="159">
        <v>3800</v>
      </c>
      <c r="D60" s="159">
        <v>3674</v>
      </c>
      <c r="E60" s="159"/>
      <c r="F60" s="545">
        <f t="shared" si="0"/>
        <v>0</v>
      </c>
      <c r="G60" s="59"/>
    </row>
    <row r="61" spans="1:7" s="51" customFormat="1" ht="12">
      <c r="A61" s="162">
        <v>4231</v>
      </c>
      <c r="B61" s="222" t="s">
        <v>97</v>
      </c>
      <c r="C61" s="159">
        <v>13790</v>
      </c>
      <c r="D61" s="159">
        <v>15920</v>
      </c>
      <c r="E61" s="159"/>
      <c r="F61" s="545">
        <f t="shared" si="0"/>
        <v>0</v>
      </c>
      <c r="G61" s="59"/>
    </row>
    <row r="62" spans="1:7" s="51" customFormat="1" ht="12">
      <c r="A62" s="162">
        <v>4233</v>
      </c>
      <c r="B62" s="222" t="s">
        <v>98</v>
      </c>
      <c r="C62" s="159"/>
      <c r="D62" s="159">
        <v>5957</v>
      </c>
      <c r="E62" s="159">
        <v>5992</v>
      </c>
      <c r="F62" s="545">
        <f t="shared" si="0"/>
        <v>1.0058754406580495</v>
      </c>
      <c r="G62" s="59"/>
    </row>
    <row r="63" spans="1:7" s="51" customFormat="1" ht="12">
      <c r="A63" s="162"/>
      <c r="B63" s="612" t="s">
        <v>627</v>
      </c>
      <c r="C63" s="159"/>
      <c r="D63" s="159"/>
      <c r="E63" s="158">
        <v>5838</v>
      </c>
      <c r="F63" s="545"/>
      <c r="G63" s="59"/>
    </row>
    <row r="64" spans="1:7" s="51" customFormat="1" ht="12">
      <c r="A64" s="162"/>
      <c r="B64" s="612" t="s">
        <v>626</v>
      </c>
      <c r="C64" s="159"/>
      <c r="D64" s="159"/>
      <c r="E64" s="158">
        <v>154</v>
      </c>
      <c r="F64" s="545"/>
      <c r="G64" s="59"/>
    </row>
    <row r="65" spans="1:7" s="51" customFormat="1" ht="12">
      <c r="A65" s="162">
        <v>4237</v>
      </c>
      <c r="B65" s="222" t="s">
        <v>101</v>
      </c>
      <c r="C65" s="159">
        <v>6300</v>
      </c>
      <c r="D65" s="159">
        <v>6388</v>
      </c>
      <c r="E65" s="159"/>
      <c r="F65" s="545">
        <f t="shared" si="0"/>
        <v>0</v>
      </c>
      <c r="G65" s="59"/>
    </row>
    <row r="66" spans="1:7" s="51" customFormat="1" ht="12">
      <c r="A66" s="162">
        <v>4238</v>
      </c>
      <c r="B66" s="222" t="s">
        <v>597</v>
      </c>
      <c r="C66" s="159"/>
      <c r="D66" s="159">
        <v>53340</v>
      </c>
      <c r="E66" s="159"/>
      <c r="F66" s="545">
        <f t="shared" si="0"/>
        <v>0</v>
      </c>
      <c r="G66" s="59"/>
    </row>
    <row r="67" spans="1:7" s="51" customFormat="1" ht="12">
      <c r="A67" s="162">
        <v>4239</v>
      </c>
      <c r="B67" s="222" t="s">
        <v>99</v>
      </c>
      <c r="C67" s="159">
        <v>6300</v>
      </c>
      <c r="D67" s="159">
        <v>5578</v>
      </c>
      <c r="E67" s="159">
        <v>188</v>
      </c>
      <c r="F67" s="545">
        <f t="shared" si="0"/>
        <v>0.03370383650053783</v>
      </c>
      <c r="G67" s="59"/>
    </row>
    <row r="68" spans="1:7" s="51" customFormat="1" ht="12">
      <c r="A68" s="162"/>
      <c r="B68" s="612" t="s">
        <v>629</v>
      </c>
      <c r="C68" s="159"/>
      <c r="D68" s="159"/>
      <c r="E68" s="158">
        <v>188</v>
      </c>
      <c r="F68" s="545"/>
      <c r="G68" s="59"/>
    </row>
    <row r="69" spans="1:7" s="51" customFormat="1" ht="12">
      <c r="A69" s="162">
        <v>4241</v>
      </c>
      <c r="B69" s="222" t="s">
        <v>100</v>
      </c>
      <c r="C69" s="159">
        <v>2300</v>
      </c>
      <c r="D69" s="159">
        <v>2470</v>
      </c>
      <c r="E69" s="159"/>
      <c r="F69" s="545">
        <f t="shared" si="0"/>
        <v>0</v>
      </c>
      <c r="G69" s="59"/>
    </row>
    <row r="70" spans="1:7" s="51" customFormat="1" ht="12">
      <c r="A70" s="162">
        <v>4243</v>
      </c>
      <c r="B70" s="222" t="s">
        <v>102</v>
      </c>
      <c r="C70" s="159">
        <v>5500</v>
      </c>
      <c r="D70" s="159">
        <v>5517</v>
      </c>
      <c r="E70" s="159"/>
      <c r="F70" s="545">
        <f t="shared" si="0"/>
        <v>0</v>
      </c>
      <c r="G70" s="59"/>
    </row>
    <row r="71" spans="1:7" s="51" customFormat="1" ht="12">
      <c r="A71" s="162">
        <v>4251</v>
      </c>
      <c r="B71" s="222" t="s">
        <v>103</v>
      </c>
      <c r="C71" s="159">
        <v>1550</v>
      </c>
      <c r="D71" s="159">
        <v>730</v>
      </c>
      <c r="E71" s="159"/>
      <c r="F71" s="545">
        <f t="shared" si="0"/>
        <v>0</v>
      </c>
      <c r="G71" s="59"/>
    </row>
    <row r="72" spans="1:7" s="51" customFormat="1" ht="12">
      <c r="A72" s="162">
        <v>4253</v>
      </c>
      <c r="B72" s="222" t="s">
        <v>104</v>
      </c>
      <c r="C72" s="159">
        <v>12700</v>
      </c>
      <c r="D72" s="159">
        <v>12700</v>
      </c>
      <c r="E72" s="159"/>
      <c r="F72" s="545">
        <f t="shared" si="0"/>
        <v>0</v>
      </c>
      <c r="G72" s="59"/>
    </row>
    <row r="73" spans="1:7" s="51" customFormat="1" ht="12">
      <c r="A73" s="162">
        <v>4255</v>
      </c>
      <c r="B73" s="222" t="s">
        <v>105</v>
      </c>
      <c r="C73" s="159">
        <v>1800</v>
      </c>
      <c r="D73" s="159">
        <v>275</v>
      </c>
      <c r="E73" s="159">
        <v>275</v>
      </c>
      <c r="F73" s="545">
        <f t="shared" si="0"/>
        <v>1</v>
      </c>
      <c r="G73" s="59"/>
    </row>
    <row r="74" spans="1:7" s="51" customFormat="1" ht="12">
      <c r="A74" s="162"/>
      <c r="B74" s="612" t="s">
        <v>629</v>
      </c>
      <c r="C74" s="159"/>
      <c r="D74" s="159"/>
      <c r="E74" s="158">
        <v>275</v>
      </c>
      <c r="F74" s="545"/>
      <c r="G74" s="59"/>
    </row>
    <row r="75" spans="1:7" s="51" customFormat="1" ht="12">
      <c r="A75" s="162">
        <v>4261</v>
      </c>
      <c r="B75" s="222" t="s">
        <v>106</v>
      </c>
      <c r="C75" s="159">
        <v>4800</v>
      </c>
      <c r="D75" s="159">
        <v>3513</v>
      </c>
      <c r="E75" s="159">
        <v>169</v>
      </c>
      <c r="F75" s="545">
        <f t="shared" si="0"/>
        <v>0.04810703102761173</v>
      </c>
      <c r="G75" s="59"/>
    </row>
    <row r="76" spans="1:7" s="51" customFormat="1" ht="12">
      <c r="A76" s="561"/>
      <c r="B76" s="612" t="s">
        <v>629</v>
      </c>
      <c r="C76" s="159"/>
      <c r="D76" s="159"/>
      <c r="E76" s="158">
        <v>169</v>
      </c>
      <c r="F76" s="545"/>
      <c r="G76" s="59"/>
    </row>
    <row r="77" spans="1:7" s="51" customFormat="1" ht="12">
      <c r="A77" s="561">
        <v>4262</v>
      </c>
      <c r="B77" s="562" t="s">
        <v>581</v>
      </c>
      <c r="C77" s="159"/>
      <c r="D77" s="159">
        <v>25810</v>
      </c>
      <c r="E77" s="159"/>
      <c r="F77" s="545">
        <f t="shared" si="0"/>
        <v>0</v>
      </c>
      <c r="G77" s="59"/>
    </row>
    <row r="78" spans="1:7" s="51" customFormat="1" ht="12">
      <c r="A78" s="561">
        <v>4271</v>
      </c>
      <c r="B78" s="562" t="s">
        <v>586</v>
      </c>
      <c r="C78" s="159"/>
      <c r="D78" s="159">
        <v>11</v>
      </c>
      <c r="E78" s="159"/>
      <c r="F78" s="545">
        <f t="shared" si="0"/>
        <v>0</v>
      </c>
      <c r="G78" s="59"/>
    </row>
    <row r="79" spans="1:7" s="51" customFormat="1" ht="12">
      <c r="A79" s="561">
        <v>4281</v>
      </c>
      <c r="B79" s="562" t="s">
        <v>630</v>
      </c>
      <c r="C79" s="159"/>
      <c r="D79" s="159">
        <v>10937</v>
      </c>
      <c r="E79" s="159">
        <v>4004</v>
      </c>
      <c r="F79" s="545">
        <f t="shared" si="0"/>
        <v>0.36609673585078173</v>
      </c>
      <c r="G79" s="59"/>
    </row>
    <row r="80" spans="1:7" s="51" customFormat="1" ht="12">
      <c r="A80" s="559">
        <v>4285</v>
      </c>
      <c r="B80" s="560" t="s">
        <v>578</v>
      </c>
      <c r="C80" s="170"/>
      <c r="D80" s="170">
        <v>9080</v>
      </c>
      <c r="E80" s="170">
        <v>9701</v>
      </c>
      <c r="F80" s="545">
        <f t="shared" si="0"/>
        <v>1.0683920704845815</v>
      </c>
      <c r="G80" s="72"/>
    </row>
    <row r="81" spans="1:7" s="51" customFormat="1" ht="12">
      <c r="A81" s="237">
        <v>4200</v>
      </c>
      <c r="B81" s="203" t="s">
        <v>198</v>
      </c>
      <c r="C81" s="90">
        <f>SUM(C53:C75)</f>
        <v>74180</v>
      </c>
      <c r="D81" s="90">
        <f>SUM(D53:D80)</f>
        <v>183040</v>
      </c>
      <c r="E81" s="90">
        <f>SUM(E53:E80)-E63-E64-E68-E74-E76</f>
        <v>20329</v>
      </c>
      <c r="F81" s="543">
        <f t="shared" si="0"/>
        <v>0.11106315559440559</v>
      </c>
      <c r="G81" s="243"/>
    </row>
    <row r="82" spans="1:7" s="65" customFormat="1" ht="12">
      <c r="A82" s="15"/>
      <c r="B82" s="24" t="s">
        <v>54</v>
      </c>
      <c r="C82" s="159"/>
      <c r="D82" s="159"/>
      <c r="E82" s="159"/>
      <c r="F82" s="545"/>
      <c r="G82" s="66"/>
    </row>
    <row r="83" spans="1:7" s="51" customFormat="1" ht="12">
      <c r="A83" s="71">
        <v>4310</v>
      </c>
      <c r="B83" s="133" t="s">
        <v>193</v>
      </c>
      <c r="C83" s="159">
        <v>20000</v>
      </c>
      <c r="D83" s="159">
        <v>30000</v>
      </c>
      <c r="E83" s="159"/>
      <c r="F83" s="545">
        <f t="shared" si="0"/>
        <v>0</v>
      </c>
      <c r="G83" s="59"/>
    </row>
    <row r="84" spans="1:7" s="51" customFormat="1" ht="12">
      <c r="A84" s="71">
        <v>4321</v>
      </c>
      <c r="B84" s="133" t="s">
        <v>545</v>
      </c>
      <c r="C84" s="159">
        <v>6600</v>
      </c>
      <c r="D84" s="159">
        <v>12308</v>
      </c>
      <c r="E84" s="159">
        <v>1888</v>
      </c>
      <c r="F84" s="545">
        <f t="shared" si="0"/>
        <v>0.15339616509587262</v>
      </c>
      <c r="G84" s="59"/>
    </row>
    <row r="85" spans="1:7" s="51" customFormat="1" ht="12">
      <c r="A85" s="71">
        <v>4322</v>
      </c>
      <c r="B85" s="133" t="s">
        <v>546</v>
      </c>
      <c r="C85" s="159">
        <v>19900</v>
      </c>
      <c r="D85" s="159">
        <v>23188</v>
      </c>
      <c r="E85" s="159"/>
      <c r="F85" s="545">
        <f t="shared" si="0"/>
        <v>0</v>
      </c>
      <c r="G85" s="59"/>
    </row>
    <row r="86" spans="1:7" s="51" customFormat="1" ht="12">
      <c r="A86" s="71">
        <v>4340</v>
      </c>
      <c r="B86" s="133" t="s">
        <v>631</v>
      </c>
      <c r="C86" s="159">
        <v>16649</v>
      </c>
      <c r="D86" s="159">
        <v>26737</v>
      </c>
      <c r="E86" s="159">
        <v>294</v>
      </c>
      <c r="F86" s="545">
        <f t="shared" si="0"/>
        <v>0.010995998055129595</v>
      </c>
      <c r="G86" s="59"/>
    </row>
    <row r="87" spans="1:7" s="65" customFormat="1" ht="12">
      <c r="A87" s="215">
        <v>4300</v>
      </c>
      <c r="B87" s="23" t="s">
        <v>198</v>
      </c>
      <c r="C87" s="171">
        <f>SUM(C83:C86)</f>
        <v>63149</v>
      </c>
      <c r="D87" s="171">
        <f>SUM(D83:D86)</f>
        <v>92233</v>
      </c>
      <c r="E87" s="171">
        <f>SUM(E83:E86)</f>
        <v>2182</v>
      </c>
      <c r="F87" s="543">
        <f t="shared" si="0"/>
        <v>0.023657476174471177</v>
      </c>
      <c r="G87" s="107"/>
    </row>
    <row r="88" spans="1:7" s="65" customFormat="1" ht="12">
      <c r="A88" s="215"/>
      <c r="B88" s="24" t="s">
        <v>587</v>
      </c>
      <c r="C88" s="171"/>
      <c r="D88" s="171"/>
      <c r="E88" s="171"/>
      <c r="F88" s="537"/>
      <c r="G88" s="107"/>
    </row>
    <row r="89" spans="1:7" s="65" customFormat="1" ht="12">
      <c r="A89" s="616">
        <v>4412</v>
      </c>
      <c r="B89" s="617" t="s">
        <v>588</v>
      </c>
      <c r="C89" s="173"/>
      <c r="D89" s="513">
        <v>26675</v>
      </c>
      <c r="E89" s="513">
        <v>27410</v>
      </c>
      <c r="F89" s="609">
        <f t="shared" si="0"/>
        <v>1.0275538894095595</v>
      </c>
      <c r="G89" s="128"/>
    </row>
    <row r="90" spans="1:7" s="65" customFormat="1" ht="12">
      <c r="A90" s="162"/>
      <c r="B90" s="612" t="s">
        <v>632</v>
      </c>
      <c r="C90" s="244"/>
      <c r="D90" s="159"/>
      <c r="E90" s="158">
        <v>789</v>
      </c>
      <c r="F90" s="545"/>
      <c r="G90" s="66"/>
    </row>
    <row r="91" spans="1:7" s="65" customFormat="1" ht="12">
      <c r="A91" s="162"/>
      <c r="B91" s="612" t="s">
        <v>633</v>
      </c>
      <c r="C91" s="244"/>
      <c r="D91" s="159"/>
      <c r="E91" s="158">
        <v>205</v>
      </c>
      <c r="F91" s="545"/>
      <c r="G91" s="66"/>
    </row>
    <row r="92" spans="1:7" s="65" customFormat="1" ht="12">
      <c r="A92" s="245"/>
      <c r="B92" s="618" t="s">
        <v>634</v>
      </c>
      <c r="C92" s="172"/>
      <c r="D92" s="170"/>
      <c r="E92" s="163">
        <v>26416</v>
      </c>
      <c r="F92" s="547"/>
      <c r="G92" s="77"/>
    </row>
    <row r="93" spans="1:7" s="65" customFormat="1" ht="12">
      <c r="A93" s="215">
        <v>4300</v>
      </c>
      <c r="B93" s="23" t="s">
        <v>198</v>
      </c>
      <c r="C93" s="171"/>
      <c r="D93" s="171">
        <f>SUM(D89)</f>
        <v>26675</v>
      </c>
      <c r="E93" s="171">
        <f>SUM(E89)</f>
        <v>27410</v>
      </c>
      <c r="F93" s="543">
        <f t="shared" si="0"/>
        <v>1.0275538894095595</v>
      </c>
      <c r="G93" s="107"/>
    </row>
    <row r="94" spans="1:7" s="65" customFormat="1" ht="12.75">
      <c r="A94" s="22"/>
      <c r="B94" s="308" t="s">
        <v>339</v>
      </c>
      <c r="C94" s="5"/>
      <c r="D94" s="5"/>
      <c r="E94" s="5"/>
      <c r="F94" s="537"/>
      <c r="G94" s="215"/>
    </row>
    <row r="95" spans="1:7" s="65" customFormat="1" ht="12">
      <c r="A95" s="307"/>
      <c r="B95" s="26" t="s">
        <v>75</v>
      </c>
      <c r="C95" s="244"/>
      <c r="D95" s="244"/>
      <c r="E95" s="244"/>
      <c r="F95" s="545"/>
      <c r="G95" s="66"/>
    </row>
    <row r="96" spans="1:7" s="65" customFormat="1" ht="12">
      <c r="A96" s="71">
        <v>4501</v>
      </c>
      <c r="B96" s="133" t="s">
        <v>192</v>
      </c>
      <c r="C96" s="159">
        <v>135000</v>
      </c>
      <c r="D96" s="159">
        <v>114000</v>
      </c>
      <c r="E96" s="159">
        <v>113824</v>
      </c>
      <c r="F96" s="545">
        <f aca="true" t="shared" si="1" ref="F96:F112">SUM(E96/D96)</f>
        <v>0.9984561403508772</v>
      </c>
      <c r="G96" s="71"/>
    </row>
    <row r="97" spans="1:7" s="65" customFormat="1" ht="12">
      <c r="A97" s="71">
        <v>4502</v>
      </c>
      <c r="B97" s="133" t="s">
        <v>598</v>
      </c>
      <c r="C97" s="159"/>
      <c r="D97" s="159">
        <v>42000</v>
      </c>
      <c r="E97" s="159"/>
      <c r="F97" s="545">
        <f t="shared" si="1"/>
        <v>0</v>
      </c>
      <c r="G97" s="71"/>
    </row>
    <row r="98" spans="1:7" s="65" customFormat="1" ht="12">
      <c r="A98" s="23">
        <v>4500</v>
      </c>
      <c r="B98" s="23" t="s">
        <v>198</v>
      </c>
      <c r="C98" s="171">
        <f>SUM(C96)</f>
        <v>135000</v>
      </c>
      <c r="D98" s="171">
        <f>SUM(D96:D97)</f>
        <v>156000</v>
      </c>
      <c r="E98" s="171">
        <f>SUM(E96:E97)</f>
        <v>113824</v>
      </c>
      <c r="F98" s="543">
        <f t="shared" si="1"/>
        <v>0.7296410256410256</v>
      </c>
      <c r="G98" s="107"/>
    </row>
    <row r="99" spans="1:7" s="65" customFormat="1" ht="12">
      <c r="A99" s="82"/>
      <c r="B99" s="272" t="s">
        <v>14</v>
      </c>
      <c r="C99" s="84"/>
      <c r="D99" s="84"/>
      <c r="E99" s="84"/>
      <c r="F99" s="545"/>
      <c r="G99" s="66"/>
    </row>
    <row r="100" spans="1:7" s="65" customFormat="1" ht="12">
      <c r="A100" s="82"/>
      <c r="B100" s="159" t="s">
        <v>380</v>
      </c>
      <c r="C100" s="84"/>
      <c r="D100" s="84"/>
      <c r="E100" s="296">
        <f>SUM(E90)</f>
        <v>789</v>
      </c>
      <c r="F100" s="545"/>
      <c r="G100" s="66"/>
    </row>
    <row r="101" spans="1:7" s="65" customFormat="1" ht="12">
      <c r="A101" s="82"/>
      <c r="B101" s="159" t="s">
        <v>635</v>
      </c>
      <c r="C101" s="84"/>
      <c r="D101" s="84"/>
      <c r="E101" s="296">
        <f>SUM(E91)</f>
        <v>205</v>
      </c>
      <c r="F101" s="545"/>
      <c r="G101" s="66"/>
    </row>
    <row r="102" spans="1:7" s="51" customFormat="1" ht="12">
      <c r="A102" s="82"/>
      <c r="B102" s="36" t="s">
        <v>281</v>
      </c>
      <c r="C102" s="296">
        <f>SUM(C48)</f>
        <v>95000</v>
      </c>
      <c r="D102" s="296">
        <f>SUM(D48+D79)</f>
        <v>105937</v>
      </c>
      <c r="E102" s="296">
        <f>SUM(E48+E79+E13+E29+E36+E40+E46+E64+E68+E74+E76+E86)</f>
        <v>7032</v>
      </c>
      <c r="F102" s="545">
        <f t="shared" si="1"/>
        <v>0.06637907435551318</v>
      </c>
      <c r="G102" s="59"/>
    </row>
    <row r="103" spans="1:7" ht="12" customHeight="1">
      <c r="A103" s="85"/>
      <c r="B103" s="36" t="s">
        <v>269</v>
      </c>
      <c r="C103" s="183"/>
      <c r="D103" s="183"/>
      <c r="E103" s="183"/>
      <c r="F103" s="545"/>
      <c r="G103" s="59"/>
    </row>
    <row r="104" spans="1:7" ht="12" customHeight="1">
      <c r="A104" s="85"/>
      <c r="B104" s="244" t="s">
        <v>15</v>
      </c>
      <c r="C104" s="244">
        <f>SUM(C102:C103)</f>
        <v>95000</v>
      </c>
      <c r="D104" s="244">
        <f>SUM(D102:D103)</f>
        <v>105937</v>
      </c>
      <c r="E104" s="244">
        <f>SUM(E100:E103)</f>
        <v>8026</v>
      </c>
      <c r="F104" s="546">
        <f t="shared" si="1"/>
        <v>0.07576200949621001</v>
      </c>
      <c r="G104" s="59"/>
    </row>
    <row r="105" spans="1:7" ht="12" customHeight="1">
      <c r="A105" s="85"/>
      <c r="B105" s="275" t="s">
        <v>16</v>
      </c>
      <c r="C105" s="183"/>
      <c r="D105" s="183"/>
      <c r="E105" s="183"/>
      <c r="F105" s="545"/>
      <c r="G105" s="59"/>
    </row>
    <row r="106" spans="1:7" ht="12">
      <c r="A106" s="85"/>
      <c r="B106" s="36" t="s">
        <v>17</v>
      </c>
      <c r="C106" s="159">
        <f>SUM(C15+C18+C22+C51+C81+C87)-C102-C103+C98-C20-C47-C43</f>
        <v>2210284</v>
      </c>
      <c r="D106" s="159">
        <f>SUM(D15+D18+D22+D51+D81+D87+D93)-D102-D103+D98-D20-D47-D43</f>
        <v>2426413</v>
      </c>
      <c r="E106" s="159">
        <f>SUM(E12+E24+E28+E25+E26+E30+E31+E32+E35+E38+E42+E45+E53+E54+E55+E56+E57+E58+E59+E60+E61+E63+E65+E66+E69+E70+E71+E72+E77+E78+E80+E83+E84+E85+E92+E96)</f>
        <v>499552</v>
      </c>
      <c r="F106" s="545">
        <f t="shared" si="1"/>
        <v>0.20588086199670047</v>
      </c>
      <c r="G106" s="59"/>
    </row>
    <row r="107" spans="1:7" ht="12">
      <c r="A107" s="85"/>
      <c r="B107" s="158" t="s">
        <v>40</v>
      </c>
      <c r="C107" s="158">
        <v>333350</v>
      </c>
      <c r="D107" s="158">
        <v>333350</v>
      </c>
      <c r="E107" s="158">
        <v>50630</v>
      </c>
      <c r="F107" s="595">
        <f t="shared" si="1"/>
        <v>0.15188240587970603</v>
      </c>
      <c r="G107" s="59"/>
    </row>
    <row r="108" spans="1:7" ht="12">
      <c r="A108" s="85"/>
      <c r="B108" s="36" t="s">
        <v>18</v>
      </c>
      <c r="C108" s="158"/>
      <c r="D108" s="158"/>
      <c r="E108" s="159">
        <f>SUM(E39)</f>
        <v>77</v>
      </c>
      <c r="F108" s="545"/>
      <c r="G108" s="59"/>
    </row>
    <row r="109" spans="1:7" ht="12">
      <c r="A109" s="85"/>
      <c r="B109" s="36" t="s">
        <v>19</v>
      </c>
      <c r="C109" s="159">
        <f>SUM(C20+C47)</f>
        <v>155000</v>
      </c>
      <c r="D109" s="159">
        <f>SUM(D20+D47)</f>
        <v>167700</v>
      </c>
      <c r="E109" s="159">
        <f>SUM(E20+E47+E49)</f>
        <v>71302</v>
      </c>
      <c r="F109" s="545">
        <f t="shared" si="1"/>
        <v>0.4251759093619559</v>
      </c>
      <c r="G109" s="59"/>
    </row>
    <row r="110" spans="1:7" ht="12">
      <c r="A110" s="85"/>
      <c r="B110" s="244" t="s">
        <v>21</v>
      </c>
      <c r="C110" s="244">
        <f>SUM(C106:C109)-C107</f>
        <v>2365284</v>
      </c>
      <c r="D110" s="244">
        <f>SUM(D106:D109)-D107</f>
        <v>2594113</v>
      </c>
      <c r="E110" s="244">
        <f>SUM(E106:E109)-E107</f>
        <v>570931</v>
      </c>
      <c r="F110" s="546">
        <f t="shared" si="1"/>
        <v>0.22008717430582245</v>
      </c>
      <c r="G110" s="59"/>
    </row>
    <row r="111" spans="1:7" ht="12">
      <c r="A111" s="143"/>
      <c r="B111" s="243" t="s">
        <v>41</v>
      </c>
      <c r="C111" s="172">
        <f>SUM(C43)</f>
        <v>30000</v>
      </c>
      <c r="D111" s="172">
        <f>SUM(D43)</f>
        <v>31176</v>
      </c>
      <c r="E111" s="172">
        <f>SUM(E43)</f>
        <v>9375</v>
      </c>
      <c r="F111" s="545">
        <f t="shared" si="1"/>
        <v>0.3007120862201694</v>
      </c>
      <c r="G111" s="72"/>
    </row>
    <row r="112" spans="1:7" ht="12" customHeight="1">
      <c r="A112" s="143"/>
      <c r="B112" s="243" t="s">
        <v>38</v>
      </c>
      <c r="C112" s="172">
        <f>SUM(C104+C110+C111)</f>
        <v>2490284</v>
      </c>
      <c r="D112" s="172">
        <f>SUM(D104+D110+D111)</f>
        <v>2731226</v>
      </c>
      <c r="E112" s="172">
        <f>SUM(E104+E110+E111)</f>
        <v>588332</v>
      </c>
      <c r="F112" s="543">
        <f t="shared" si="1"/>
        <v>0.2154094900971212</v>
      </c>
      <c r="G112" s="72"/>
    </row>
    <row r="113" spans="1:6" ht="12">
      <c r="A113" s="50"/>
      <c r="C113" s="110"/>
      <c r="D113" s="110"/>
      <c r="E113" s="110"/>
      <c r="F113" s="110"/>
    </row>
    <row r="114" ht="12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5905511811023623" bottom="0.5905511811023623" header="0.11811023622047245" footer="0"/>
  <pageSetup firstPageNumber="50" useFirstPageNumber="1" horizontalDpi="600" verticalDpi="600" orientation="landscape" paperSize="9" scale="85" r:id="rId1"/>
  <headerFooter alignWithMargins="0">
    <oddFooter>&amp;C&amp;P. oldal</oddFooter>
  </headerFooter>
  <rowBreaks count="2" manualBreakCount="2">
    <brk id="4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koor.henrietta</cp:lastModifiedBy>
  <cp:lastPrinted>2012-08-31T10:54:34Z</cp:lastPrinted>
  <dcterms:created xsi:type="dcterms:W3CDTF">2004-02-02T11:10:51Z</dcterms:created>
  <dcterms:modified xsi:type="dcterms:W3CDTF">2012-08-31T13:44:47Z</dcterms:modified>
  <cp:category/>
  <cp:version/>
  <cp:contentType/>
  <cp:contentStatus/>
</cp:coreProperties>
</file>